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24226"/>
  <mc:AlternateContent xmlns:mc="http://schemas.openxmlformats.org/markup-compatibility/2006">
    <mc:Choice Requires="x15">
      <x15ac:absPath xmlns:x15ac="http://schemas.microsoft.com/office/spreadsheetml/2010/11/ac" url="J:\FADS\2010\2020\FINAL FILES\Dairy\"/>
    </mc:Choice>
  </mc:AlternateContent>
  <xr:revisionPtr revIDLastSave="0" documentId="13_ncr:1_{4B3083BD-5525-4B1E-8DBE-B5C483A79AA1}" xr6:coauthVersionLast="45" xr6:coauthVersionMax="45" xr10:uidLastSave="{00000000-0000-0000-0000-000000000000}"/>
  <bookViews>
    <workbookView xWindow="-108" yWindow="-108" windowWidth="23256" windowHeight="13176" tabRatio="784" xr2:uid="{00000000-000D-0000-FFFF-FFFF00000000}"/>
  </bookViews>
  <sheets>
    <sheet name="TableOfContents" sheetId="130" r:id="rId1"/>
    <sheet name="Plain whole milk" sheetId="79" r:id="rId2"/>
    <sheet name="2 percent milk" sheetId="80" r:id="rId3"/>
    <sheet name="1 percent milk" sheetId="81" r:id="rId4"/>
    <sheet name="Skim milk" sheetId="82" r:id="rId5"/>
    <sheet name="All plain milk" sheetId="83" r:id="rId6"/>
    <sheet name="Whole flavored milk" sheetId="84" r:id="rId7"/>
    <sheet name="Lower fat flavored milk" sheetId="85" r:id="rId8"/>
    <sheet name="All flavored milk" sheetId="86" r:id="rId9"/>
    <sheet name="Buttermilk" sheetId="87" r:id="rId10"/>
    <sheet name="Eggnog" sheetId="126" r:id="rId11"/>
    <sheet name="Miscellaneous fluid milk" sheetId="131" r:id="rId12"/>
    <sheet name="All beverage milks" sheetId="88" r:id="rId13"/>
    <sheet name="Yogurt" sheetId="89" r:id="rId14"/>
    <sheet name="Cheddar cheese" sheetId="91" r:id="rId15"/>
    <sheet name="Other American cheese" sheetId="92" r:id="rId16"/>
    <sheet name="All American cheese" sheetId="93" r:id="rId17"/>
    <sheet name="Provolone cheese" sheetId="94" r:id="rId18"/>
    <sheet name="Romano cheese" sheetId="95" r:id="rId19"/>
    <sheet name="Parmesan cheese" sheetId="96" r:id="rId20"/>
    <sheet name="Mozzarella cheese" sheetId="97" r:id="rId21"/>
    <sheet name="Ricotta cheese" sheetId="98" r:id="rId22"/>
    <sheet name="Other Italian cheese" sheetId="99" r:id="rId23"/>
    <sheet name="All Italian cheese" sheetId="100" r:id="rId24"/>
    <sheet name="Swiss cheese" sheetId="101" r:id="rId25"/>
    <sheet name="Brick cheese" sheetId="102" r:id="rId26"/>
    <sheet name="Muenster cheese" sheetId="103" r:id="rId27"/>
    <sheet name="Blue cheese" sheetId="104" r:id="rId28"/>
    <sheet name="Other miscellaneous cheese" sheetId="105" r:id="rId29"/>
    <sheet name="Total miscellaneous cheese" sheetId="106" r:id="rId30"/>
    <sheet name="Total cheese" sheetId="129" r:id="rId31"/>
    <sheet name="Regular cottage cheese" sheetId="110" r:id="rId32"/>
    <sheet name="Lowfat cottage cheese" sheetId="111" r:id="rId33"/>
    <sheet name="Total cottage cheese" sheetId="112" r:id="rId34"/>
    <sheet name="Regular ice cream" sheetId="113" r:id="rId35"/>
    <sheet name="Lowfat and nonfat ice cream" sheetId="114" r:id="rId36"/>
    <sheet name="Other frozen" sheetId="115" r:id="rId37"/>
    <sheet name="Frozen dairy products" sheetId="116" r:id="rId38"/>
    <sheet name="Evap cond canned whole milk" sheetId="117" r:id="rId39"/>
    <sheet name="Evap cond bulk whole milk" sheetId="118" r:id="rId40"/>
    <sheet name="Evap cond skim milk" sheetId="119" r:id="rId41"/>
    <sheet name="All evaporated condensed milk" sheetId="120" r:id="rId42"/>
    <sheet name="Dry whole milk" sheetId="121" r:id="rId43"/>
    <sheet name="Nonfat dry milk" sheetId="122" r:id="rId44"/>
    <sheet name="Dry buttermilk" sheetId="123" r:id="rId45"/>
    <sheet name="Dry milk products" sheetId="124" r:id="rId46"/>
    <sheet name="Half and half" sheetId="125" r:id="rId47"/>
    <sheet name="Total dairy products" sheetId="128" r:id="rId48"/>
  </sheets>
  <definedNames>
    <definedName name="_xlnm.Print_Titles" localSheetId="3">'1 percent milk'!$A:$A</definedName>
    <definedName name="_xlnm.Print_Titles" localSheetId="2">'2 percent milk'!$A:$A</definedName>
    <definedName name="_xlnm.Print_Titles" localSheetId="16">'All American cheese'!$A:$A</definedName>
    <definedName name="_xlnm.Print_Titles" localSheetId="12">'All beverage milks'!$A:$A</definedName>
    <definedName name="_xlnm.Print_Titles" localSheetId="41">'All evaporated condensed milk'!$A:$A</definedName>
    <definedName name="_xlnm.Print_Titles" localSheetId="8">'All flavored milk'!$A:$A</definedName>
    <definedName name="_xlnm.Print_Titles" localSheetId="23">'All Italian cheese'!$A:$A</definedName>
    <definedName name="_xlnm.Print_Titles" localSheetId="5">'All plain milk'!$A:$A</definedName>
    <definedName name="_xlnm.Print_Titles" localSheetId="27">'Blue cheese'!$A:$A</definedName>
    <definedName name="_xlnm.Print_Titles" localSheetId="25">'Brick cheese'!$A:$A</definedName>
    <definedName name="_xlnm.Print_Titles" localSheetId="9">Buttermilk!$A:$A</definedName>
    <definedName name="_xlnm.Print_Titles" localSheetId="14">'Cheddar cheese'!$A:$A</definedName>
    <definedName name="_xlnm.Print_Titles" localSheetId="44">'Dry buttermilk'!$A:$A</definedName>
    <definedName name="_xlnm.Print_Titles" localSheetId="45">'Dry milk products'!$A:$A</definedName>
    <definedName name="_xlnm.Print_Titles" localSheetId="42">'Dry whole milk'!$A:$A</definedName>
    <definedName name="_xlnm.Print_Titles" localSheetId="10">Eggnog!$A:$A</definedName>
    <definedName name="_xlnm.Print_Titles" localSheetId="39">'Evap cond bulk whole milk'!$A:$A</definedName>
    <definedName name="_xlnm.Print_Titles" localSheetId="38">'Evap cond canned whole milk'!$A:$A</definedName>
    <definedName name="_xlnm.Print_Titles" localSheetId="40">'Evap cond skim milk'!$A:$A</definedName>
    <definedName name="_xlnm.Print_Titles" localSheetId="37">'Frozen dairy products'!$A:$A</definedName>
    <definedName name="_xlnm.Print_Titles" localSheetId="46">'Half and half'!$A:$A</definedName>
    <definedName name="_xlnm.Print_Titles" localSheetId="7">'Lower fat flavored milk'!$A:$A</definedName>
    <definedName name="_xlnm.Print_Titles" localSheetId="35">'Lowfat and nonfat ice cream'!$A:$A</definedName>
    <definedName name="_xlnm.Print_Titles" localSheetId="32">'Lowfat cottage cheese'!$A:$A</definedName>
    <definedName name="_xlnm.Print_Titles" localSheetId="20">'Mozzarella cheese'!$A:$A</definedName>
    <definedName name="_xlnm.Print_Titles" localSheetId="26">'Muenster cheese'!$A:$A</definedName>
    <definedName name="_xlnm.Print_Titles" localSheetId="43">'Nonfat dry milk'!$A:$A</definedName>
    <definedName name="_xlnm.Print_Titles" localSheetId="15">'Other American cheese'!$A:$A</definedName>
    <definedName name="_xlnm.Print_Titles" localSheetId="36">'Other frozen'!$A:$A</definedName>
    <definedName name="_xlnm.Print_Titles" localSheetId="22">'Other Italian cheese'!$A:$A</definedName>
    <definedName name="_xlnm.Print_Titles" localSheetId="28">'Other miscellaneous cheese'!$A:$A</definedName>
    <definedName name="_xlnm.Print_Titles" localSheetId="19">'Parmesan cheese'!$A:$A</definedName>
    <definedName name="_xlnm.Print_Titles" localSheetId="1">'Plain whole milk'!$A:$A</definedName>
    <definedName name="_xlnm.Print_Titles" localSheetId="17">'Provolone cheese'!$A:$A</definedName>
    <definedName name="_xlnm.Print_Titles" localSheetId="31">'Regular cottage cheese'!$A:$A</definedName>
    <definedName name="_xlnm.Print_Titles" localSheetId="34">'Regular ice cream'!$A:$A</definedName>
    <definedName name="_xlnm.Print_Titles" localSheetId="21">'Ricotta cheese'!$A:$A</definedName>
    <definedName name="_xlnm.Print_Titles" localSheetId="18">'Romano cheese'!$A:$A</definedName>
    <definedName name="_xlnm.Print_Titles" localSheetId="4">'Skim milk'!$A:$A</definedName>
    <definedName name="_xlnm.Print_Titles" localSheetId="24">'Swiss cheese'!$A:$A</definedName>
    <definedName name="_xlnm.Print_Titles" localSheetId="30">'Total cheese'!$A:$A</definedName>
    <definedName name="_xlnm.Print_Titles" localSheetId="33">'Total cottage cheese'!$A:$A</definedName>
    <definedName name="_xlnm.Print_Titles" localSheetId="47">'Total dairy products'!$A:$A</definedName>
    <definedName name="_xlnm.Print_Titles" localSheetId="29">'Total miscellaneous cheese'!$A:$A</definedName>
    <definedName name="_xlnm.Print_Titles" localSheetId="6">'Whole flavored milk'!$A:$A</definedName>
    <definedName name="_xlnm.Print_Titles" localSheetId="13">Yogurt!$A:$A</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57" i="119" l="1"/>
  <c r="F57" i="119" s="1"/>
  <c r="H57" i="119" s="1"/>
  <c r="K57" i="119" s="1"/>
  <c r="D58" i="119"/>
  <c r="F58" i="119" s="1"/>
  <c r="H58" i="119" s="1"/>
  <c r="K58" i="119" s="1"/>
  <c r="D57" i="118"/>
  <c r="F57" i="118" s="1"/>
  <c r="H57" i="118" s="1"/>
  <c r="K57" i="118" s="1"/>
  <c r="D58" i="118"/>
  <c r="F58" i="118" s="1"/>
  <c r="H58" i="118" s="1"/>
  <c r="K58" i="118" s="1"/>
  <c r="B56" i="120"/>
  <c r="B57" i="120"/>
  <c r="J58" i="118" l="1"/>
  <c r="L58" i="118"/>
  <c r="M58" i="118" s="1"/>
  <c r="Q58" i="118" s="1"/>
  <c r="P58" i="118" s="1"/>
  <c r="J57" i="118"/>
  <c r="L57" i="118"/>
  <c r="M57" i="118" s="1"/>
  <c r="Q57" i="118" s="1"/>
  <c r="P57" i="118" s="1"/>
  <c r="J58" i="119"/>
  <c r="L58" i="119"/>
  <c r="M58" i="119" s="1"/>
  <c r="Q58" i="119" s="1"/>
  <c r="P58" i="119" s="1"/>
  <c r="J57" i="119"/>
  <c r="L57" i="119"/>
  <c r="M57" i="119" s="1"/>
  <c r="Q57" i="119" s="1"/>
  <c r="P57" i="119" s="1"/>
  <c r="D58" i="117"/>
  <c r="D57" i="117"/>
  <c r="D57" i="123"/>
  <c r="F57" i="123" s="1"/>
  <c r="H57" i="123" s="1"/>
  <c r="K57" i="123" s="1"/>
  <c r="D58" i="123"/>
  <c r="F58" i="123" s="1"/>
  <c r="H58" i="123" s="1"/>
  <c r="K58" i="123" s="1"/>
  <c r="L58" i="123" l="1"/>
  <c r="M58" i="123" s="1"/>
  <c r="Q58" i="123" s="1"/>
  <c r="P58" i="123" s="1"/>
  <c r="J58" i="123"/>
  <c r="L57" i="123"/>
  <c r="M57" i="123" s="1"/>
  <c r="Q57" i="123" s="1"/>
  <c r="P57" i="123" s="1"/>
  <c r="J57" i="123"/>
  <c r="F57" i="117"/>
  <c r="C56" i="120"/>
  <c r="C57" i="120"/>
  <c r="F58" i="117"/>
  <c r="D57" i="122"/>
  <c r="F57" i="122" s="1"/>
  <c r="H57" i="122" s="1"/>
  <c r="K57" i="122" s="1"/>
  <c r="D58" i="122"/>
  <c r="F58" i="122" s="1"/>
  <c r="H58" i="122" s="1"/>
  <c r="K58" i="122" s="1"/>
  <c r="D57" i="121"/>
  <c r="D58" i="121"/>
  <c r="D57" i="115"/>
  <c r="F57" i="115" s="1"/>
  <c r="H57" i="115" s="1"/>
  <c r="K57" i="115" s="1"/>
  <c r="D58" i="115"/>
  <c r="F58" i="115" s="1"/>
  <c r="H58" i="115" s="1"/>
  <c r="K58" i="115" s="1"/>
  <c r="D57" i="114"/>
  <c r="F57" i="114" s="1"/>
  <c r="H57" i="114" s="1"/>
  <c r="K57" i="114" s="1"/>
  <c r="D58" i="114"/>
  <c r="F58" i="114" s="1"/>
  <c r="H58" i="114" s="1"/>
  <c r="K58" i="114" s="1"/>
  <c r="D57" i="113"/>
  <c r="F57" i="113" s="1"/>
  <c r="B56" i="116"/>
  <c r="D58" i="113"/>
  <c r="F58" i="113" s="1"/>
  <c r="D57" i="111"/>
  <c r="F57" i="111" s="1"/>
  <c r="H57" i="111" s="1"/>
  <c r="K57" i="111" s="1"/>
  <c r="D58" i="111"/>
  <c r="F58" i="111" s="1"/>
  <c r="H58" i="111" s="1"/>
  <c r="K58" i="111" s="1"/>
  <c r="D57" i="110"/>
  <c r="D58" i="110"/>
  <c r="D57" i="105"/>
  <c r="F57" i="105" s="1"/>
  <c r="H57" i="105" s="1"/>
  <c r="K57" i="105" s="1"/>
  <c r="D58" i="105"/>
  <c r="F58" i="105" s="1"/>
  <c r="H58" i="105" s="1"/>
  <c r="K58" i="105" s="1"/>
  <c r="D57" i="104"/>
  <c r="F57" i="104" s="1"/>
  <c r="H57" i="104" s="1"/>
  <c r="K57" i="104" s="1"/>
  <c r="D58" i="104"/>
  <c r="F58" i="104" s="1"/>
  <c r="H58" i="104" s="1"/>
  <c r="K58" i="104" s="1"/>
  <c r="D57" i="103"/>
  <c r="F57" i="103" s="1"/>
  <c r="H57" i="103" s="1"/>
  <c r="K57" i="103" s="1"/>
  <c r="D58" i="103"/>
  <c r="F58" i="103" s="1"/>
  <c r="H58" i="103" s="1"/>
  <c r="K58" i="103" s="1"/>
  <c r="D57" i="102"/>
  <c r="F57" i="102" s="1"/>
  <c r="H57" i="102" s="1"/>
  <c r="K57" i="102" s="1"/>
  <c r="D58" i="102"/>
  <c r="F58" i="102" s="1"/>
  <c r="H58" i="102" s="1"/>
  <c r="K58" i="102" s="1"/>
  <c r="D57" i="101"/>
  <c r="F57" i="101" s="1"/>
  <c r="D57" i="99"/>
  <c r="F57" i="99" s="1"/>
  <c r="H57" i="99" s="1"/>
  <c r="K57" i="99" s="1"/>
  <c r="D58" i="99"/>
  <c r="F58" i="99" s="1"/>
  <c r="H58" i="99" s="1"/>
  <c r="K58" i="99" s="1"/>
  <c r="B56" i="100"/>
  <c r="B57" i="100"/>
  <c r="D57" i="92"/>
  <c r="F57" i="92" s="1"/>
  <c r="H57" i="92" s="1"/>
  <c r="K57" i="92" s="1"/>
  <c r="D58" i="92"/>
  <c r="F58" i="92" s="1"/>
  <c r="H58" i="92" s="1"/>
  <c r="K58" i="92" s="1"/>
  <c r="D57" i="91"/>
  <c r="D58" i="91"/>
  <c r="D57" i="89"/>
  <c r="F57" i="89" s="1"/>
  <c r="D58" i="89"/>
  <c r="F58" i="89" s="1"/>
  <c r="J58" i="115" l="1"/>
  <c r="L58" i="115"/>
  <c r="M58" i="115" s="1"/>
  <c r="Q58" i="115" s="1"/>
  <c r="P58" i="115" s="1"/>
  <c r="J57" i="115"/>
  <c r="L57" i="115"/>
  <c r="M57" i="115" s="1"/>
  <c r="Q57" i="115" s="1"/>
  <c r="P57" i="115" s="1"/>
  <c r="L58" i="114"/>
  <c r="M58" i="114" s="1"/>
  <c r="Q58" i="114" s="1"/>
  <c r="P58" i="114" s="1"/>
  <c r="J58" i="114"/>
  <c r="L57" i="114"/>
  <c r="M57" i="114" s="1"/>
  <c r="Q57" i="114" s="1"/>
  <c r="P57" i="114" s="1"/>
  <c r="J57" i="114"/>
  <c r="B57" i="106"/>
  <c r="D57" i="97"/>
  <c r="C56" i="100" s="1"/>
  <c r="B57" i="116"/>
  <c r="H58" i="117"/>
  <c r="D57" i="120"/>
  <c r="B56" i="106"/>
  <c r="C56" i="116"/>
  <c r="H57" i="117"/>
  <c r="D56" i="120"/>
  <c r="L57" i="105"/>
  <c r="M57" i="105" s="1"/>
  <c r="Q57" i="105" s="1"/>
  <c r="P57" i="105" s="1"/>
  <c r="J57" i="105"/>
  <c r="H58" i="89"/>
  <c r="K58" i="89"/>
  <c r="C56" i="106"/>
  <c r="L57" i="103"/>
  <c r="M57" i="103" s="1"/>
  <c r="Q57" i="103" s="1"/>
  <c r="P57" i="103" s="1"/>
  <c r="J57" i="103"/>
  <c r="F58" i="110"/>
  <c r="C57" i="112"/>
  <c r="H58" i="113"/>
  <c r="D57" i="116"/>
  <c r="K57" i="89"/>
  <c r="H57" i="89"/>
  <c r="D56" i="106"/>
  <c r="J58" i="103"/>
  <c r="L58" i="103"/>
  <c r="M58" i="103" s="1"/>
  <c r="Q58" i="103" s="1"/>
  <c r="P58" i="103" s="1"/>
  <c r="F57" i="110"/>
  <c r="C56" i="112"/>
  <c r="H57" i="113"/>
  <c r="D56" i="116"/>
  <c r="J58" i="104"/>
  <c r="L58" i="104"/>
  <c r="M58" i="104" s="1"/>
  <c r="Q58" i="104" s="1"/>
  <c r="P58" i="104" s="1"/>
  <c r="J57" i="104"/>
  <c r="L57" i="104"/>
  <c r="M57" i="104" s="1"/>
  <c r="Q57" i="104" s="1"/>
  <c r="P57" i="104" s="1"/>
  <c r="L58" i="105"/>
  <c r="M58" i="105" s="1"/>
  <c r="Q58" i="105" s="1"/>
  <c r="P58" i="105" s="1"/>
  <c r="J58" i="105"/>
  <c r="F58" i="91"/>
  <c r="C57" i="93"/>
  <c r="F57" i="91"/>
  <c r="C56" i="93"/>
  <c r="J58" i="99"/>
  <c r="L58" i="99"/>
  <c r="M58" i="99" s="1"/>
  <c r="Q58" i="99" s="1"/>
  <c r="P58" i="99" s="1"/>
  <c r="J58" i="111"/>
  <c r="L58" i="111"/>
  <c r="M58" i="111" s="1"/>
  <c r="Q58" i="111" s="1"/>
  <c r="P58" i="111" s="1"/>
  <c r="J57" i="99"/>
  <c r="L57" i="99"/>
  <c r="M57" i="99" s="1"/>
  <c r="Q57" i="99" s="1"/>
  <c r="P57" i="99" s="1"/>
  <c r="J57" i="102"/>
  <c r="L57" i="102"/>
  <c r="M57" i="102" s="1"/>
  <c r="Q57" i="102" s="1"/>
  <c r="P57" i="102" s="1"/>
  <c r="J57" i="111"/>
  <c r="L57" i="111"/>
  <c r="M57" i="111" s="1"/>
  <c r="Q57" i="111" s="1"/>
  <c r="P57" i="111" s="1"/>
  <c r="L58" i="122"/>
  <c r="M58" i="122" s="1"/>
  <c r="Q58" i="122" s="1"/>
  <c r="P58" i="122" s="1"/>
  <c r="J58" i="122"/>
  <c r="L58" i="92"/>
  <c r="M58" i="92" s="1"/>
  <c r="Q58" i="92" s="1"/>
  <c r="P58" i="92" s="1"/>
  <c r="J58" i="92"/>
  <c r="J58" i="102"/>
  <c r="L58" i="102"/>
  <c r="M58" i="102" s="1"/>
  <c r="Q58" i="102" s="1"/>
  <c r="P58" i="102" s="1"/>
  <c r="J57" i="122"/>
  <c r="L57" i="122"/>
  <c r="M57" i="122" s="1"/>
  <c r="Q57" i="122" s="1"/>
  <c r="P57" i="122" s="1"/>
  <c r="C57" i="124"/>
  <c r="C56" i="124"/>
  <c r="D58" i="101"/>
  <c r="F57" i="121"/>
  <c r="D58" i="97"/>
  <c r="C57" i="116"/>
  <c r="F58" i="121"/>
  <c r="B57" i="93"/>
  <c r="B56" i="93"/>
  <c r="B57" i="112"/>
  <c r="H57" i="101"/>
  <c r="B56" i="112"/>
  <c r="B57" i="124"/>
  <c r="B56" i="124"/>
  <c r="L57" i="92"/>
  <c r="M57" i="92" s="1"/>
  <c r="Q57" i="92" s="1"/>
  <c r="P57" i="92" s="1"/>
  <c r="J57" i="92"/>
  <c r="B57" i="129" l="1"/>
  <c r="B56" i="129"/>
  <c r="F57" i="97"/>
  <c r="K57" i="117"/>
  <c r="E56" i="120"/>
  <c r="K58" i="117"/>
  <c r="E57" i="120"/>
  <c r="C56" i="129"/>
  <c r="D57" i="112"/>
  <c r="H58" i="110"/>
  <c r="E56" i="116"/>
  <c r="K57" i="113"/>
  <c r="D56" i="100"/>
  <c r="H57" i="97"/>
  <c r="H57" i="91"/>
  <c r="D56" i="93"/>
  <c r="H57" i="110"/>
  <c r="D56" i="112"/>
  <c r="M58" i="89"/>
  <c r="N58" i="89" s="1"/>
  <c r="R58" i="89" s="1"/>
  <c r="Q58" i="89" s="1"/>
  <c r="L58" i="89"/>
  <c r="J58" i="89"/>
  <c r="D57" i="124"/>
  <c r="H58" i="121"/>
  <c r="D56" i="124"/>
  <c r="H57" i="121"/>
  <c r="C57" i="106"/>
  <c r="F58" i="101"/>
  <c r="D57" i="93"/>
  <c r="H58" i="91"/>
  <c r="J57" i="89"/>
  <c r="M57" i="89"/>
  <c r="N57" i="89" s="1"/>
  <c r="R57" i="89" s="1"/>
  <c r="Q57" i="89" s="1"/>
  <c r="L57" i="89"/>
  <c r="E56" i="106"/>
  <c r="K57" i="101"/>
  <c r="K58" i="113"/>
  <c r="E57" i="116"/>
  <c r="C57" i="100"/>
  <c r="F58" i="97"/>
  <c r="D55" i="123"/>
  <c r="F55" i="123" s="1"/>
  <c r="H55" i="123" s="1"/>
  <c r="K55" i="123" s="1"/>
  <c r="L55" i="123" s="1"/>
  <c r="M55" i="123" s="1"/>
  <c r="Q55" i="123" s="1"/>
  <c r="P55" i="123" s="1"/>
  <c r="D56" i="123"/>
  <c r="F56" i="123" s="1"/>
  <c r="H56" i="123" s="1"/>
  <c r="K56" i="123" s="1"/>
  <c r="L56" i="123" s="1"/>
  <c r="M56" i="123" s="1"/>
  <c r="Q56" i="123" s="1"/>
  <c r="P56" i="123" s="1"/>
  <c r="D53" i="113"/>
  <c r="F53" i="113" s="1"/>
  <c r="H53" i="113" s="1"/>
  <c r="D17" i="114"/>
  <c r="F17" i="114" s="1"/>
  <c r="H17" i="114" s="1"/>
  <c r="K17" i="114" s="1"/>
  <c r="D33" i="114"/>
  <c r="D34" i="117"/>
  <c r="F34" i="117" s="1"/>
  <c r="D21" i="118"/>
  <c r="F21" i="118" s="1"/>
  <c r="D56" i="121"/>
  <c r="F56" i="121" s="1"/>
  <c r="H56" i="121" s="1"/>
  <c r="K56" i="121" s="1"/>
  <c r="L56" i="121" s="1"/>
  <c r="M56" i="121" s="1"/>
  <c r="Q56" i="121" s="1"/>
  <c r="P56" i="121" s="1"/>
  <c r="D55" i="122"/>
  <c r="F55" i="122" s="1"/>
  <c r="D55" i="118"/>
  <c r="F55" i="118" s="1"/>
  <c r="H55" i="118" s="1"/>
  <c r="K55" i="118" s="1"/>
  <c r="D23" i="115"/>
  <c r="F23" i="115" s="1"/>
  <c r="H23" i="115" s="1"/>
  <c r="K23" i="115" s="1"/>
  <c r="D15" i="113"/>
  <c r="F15" i="113" s="1"/>
  <c r="H15" i="113" s="1"/>
  <c r="K15" i="113" s="1"/>
  <c r="J15" i="113" s="1"/>
  <c r="D55" i="113"/>
  <c r="F55" i="113" s="1"/>
  <c r="H55" i="113" s="1"/>
  <c r="K55" i="113" s="1"/>
  <c r="D48" i="123"/>
  <c r="F48" i="123" s="1"/>
  <c r="H48" i="123" s="1"/>
  <c r="K48" i="123" s="1"/>
  <c r="D36" i="122"/>
  <c r="F36" i="122" s="1"/>
  <c r="H36" i="122" s="1"/>
  <c r="K36" i="122" s="1"/>
  <c r="D36" i="123"/>
  <c r="F36" i="123" s="1"/>
  <c r="H36" i="123" s="1"/>
  <c r="K36" i="123" s="1"/>
  <c r="D24" i="122"/>
  <c r="F24" i="122" s="1"/>
  <c r="D45" i="123"/>
  <c r="F45" i="123" s="1"/>
  <c r="H45" i="123" s="1"/>
  <c r="K45" i="123" s="1"/>
  <c r="D35" i="121"/>
  <c r="D35" i="123"/>
  <c r="F35" i="123" s="1"/>
  <c r="H35" i="123" s="1"/>
  <c r="K35" i="123" s="1"/>
  <c r="D44" i="122"/>
  <c r="F44" i="122" s="1"/>
  <c r="D45" i="114"/>
  <c r="F45" i="114" s="1"/>
  <c r="H45" i="114" s="1"/>
  <c r="D7" i="114"/>
  <c r="F7" i="114" s="1"/>
  <c r="H7" i="114" s="1"/>
  <c r="K7" i="114" s="1"/>
  <c r="D41" i="117"/>
  <c r="F41" i="117" s="1"/>
  <c r="D39" i="114"/>
  <c r="F39" i="114" s="1"/>
  <c r="H39" i="114" s="1"/>
  <c r="K39" i="114" s="1"/>
  <c r="D14" i="123"/>
  <c r="F14" i="123" s="1"/>
  <c r="H14" i="123" s="1"/>
  <c r="K14" i="123" s="1"/>
  <c r="D8" i="113"/>
  <c r="F8" i="113" s="1"/>
  <c r="D29" i="113"/>
  <c r="F29" i="113" s="1"/>
  <c r="D34" i="113"/>
  <c r="F34" i="113" s="1"/>
  <c r="H34" i="113" s="1"/>
  <c r="K34" i="113" s="1"/>
  <c r="D42" i="117"/>
  <c r="D31" i="115"/>
  <c r="F31" i="115" s="1"/>
  <c r="H31" i="115" s="1"/>
  <c r="K31" i="115" s="1"/>
  <c r="D24" i="121"/>
  <c r="F24" i="121" s="1"/>
  <c r="H24" i="121" s="1"/>
  <c r="B55" i="112"/>
  <c r="D55" i="105"/>
  <c r="F55" i="105" s="1"/>
  <c r="H55" i="105" s="1"/>
  <c r="K55" i="105" s="1"/>
  <c r="D56" i="105"/>
  <c r="F56" i="105" s="1"/>
  <c r="H56" i="105" s="1"/>
  <c r="K56" i="105" s="1"/>
  <c r="L56" i="105" s="1"/>
  <c r="M56" i="105" s="1"/>
  <c r="Q56" i="105" s="1"/>
  <c r="P56" i="105" s="1"/>
  <c r="D55" i="104"/>
  <c r="F55" i="104" s="1"/>
  <c r="H55" i="104" s="1"/>
  <c r="K55" i="104" s="1"/>
  <c r="D56" i="104"/>
  <c r="F56" i="104" s="1"/>
  <c r="H56" i="104" s="1"/>
  <c r="K56" i="104" s="1"/>
  <c r="L56" i="104" s="1"/>
  <c r="M56" i="104" s="1"/>
  <c r="Q56" i="104" s="1"/>
  <c r="P56" i="104" s="1"/>
  <c r="D56" i="103"/>
  <c r="F56" i="103" s="1"/>
  <c r="H56" i="103" s="1"/>
  <c r="K56" i="103" s="1"/>
  <c r="D55" i="102"/>
  <c r="F55" i="102" s="1"/>
  <c r="H55" i="102" s="1"/>
  <c r="K55" i="102" s="1"/>
  <c r="D56" i="102"/>
  <c r="F56" i="102" s="1"/>
  <c r="H56" i="102" s="1"/>
  <c r="K56" i="102" s="1"/>
  <c r="D55" i="101"/>
  <c r="F55" i="101" s="1"/>
  <c r="D56" i="99"/>
  <c r="D55" i="97"/>
  <c r="D55" i="92"/>
  <c r="D56" i="92"/>
  <c r="F56" i="92" s="1"/>
  <c r="H56" i="92" s="1"/>
  <c r="K56" i="92" s="1"/>
  <c r="B55" i="93"/>
  <c r="D56" i="89"/>
  <c r="F56" i="89" s="1"/>
  <c r="K56" i="89" s="1"/>
  <c r="D54" i="122"/>
  <c r="F54" i="122" s="1"/>
  <c r="H54" i="122" s="1"/>
  <c r="K54" i="122" s="1"/>
  <c r="D54" i="121"/>
  <c r="F54" i="121" s="1"/>
  <c r="H54" i="121" s="1"/>
  <c r="D54" i="118"/>
  <c r="F54" i="118" s="1"/>
  <c r="H54" i="118" s="1"/>
  <c r="K54" i="118" s="1"/>
  <c r="D54" i="114"/>
  <c r="F54" i="114" s="1"/>
  <c r="H54" i="114" s="1"/>
  <c r="K54" i="114" s="1"/>
  <c r="D54" i="105"/>
  <c r="F54" i="105" s="1"/>
  <c r="H54" i="105" s="1"/>
  <c r="K54" i="105" s="1"/>
  <c r="D54" i="104"/>
  <c r="F54" i="104" s="1"/>
  <c r="H54" i="104" s="1"/>
  <c r="K54" i="104" s="1"/>
  <c r="J54" i="104" s="1"/>
  <c r="D54" i="103"/>
  <c r="F54" i="103" s="1"/>
  <c r="H54" i="103" s="1"/>
  <c r="K54" i="103" s="1"/>
  <c r="D54" i="102"/>
  <c r="F54" i="102" s="1"/>
  <c r="H54" i="102" s="1"/>
  <c r="K54" i="102" s="1"/>
  <c r="D54" i="101"/>
  <c r="D54" i="99"/>
  <c r="F54" i="99" s="1"/>
  <c r="H54" i="99" s="1"/>
  <c r="K54" i="99" s="1"/>
  <c r="J54" i="99" s="1"/>
  <c r="D54" i="97"/>
  <c r="F54" i="97" s="1"/>
  <c r="H54" i="97" s="1"/>
  <c r="D54" i="92"/>
  <c r="F54" i="92" s="1"/>
  <c r="H54" i="92" s="1"/>
  <c r="K54" i="92" s="1"/>
  <c r="L54" i="92" s="1"/>
  <c r="M54" i="92" s="1"/>
  <c r="Q54" i="92" s="1"/>
  <c r="P54" i="92" s="1"/>
  <c r="D53" i="119"/>
  <c r="F53" i="119" s="1"/>
  <c r="H53" i="119" s="1"/>
  <c r="K53" i="119" s="1"/>
  <c r="D53" i="118"/>
  <c r="F53" i="118" s="1"/>
  <c r="H53" i="118" s="1"/>
  <c r="K53" i="118" s="1"/>
  <c r="L53" i="118" s="1"/>
  <c r="M53" i="118" s="1"/>
  <c r="Q53" i="118" s="1"/>
  <c r="P53" i="118" s="1"/>
  <c r="D31" i="114"/>
  <c r="F31" i="114" s="1"/>
  <c r="H31" i="114" s="1"/>
  <c r="K31" i="114" s="1"/>
  <c r="D15" i="114"/>
  <c r="D53" i="114"/>
  <c r="D53" i="111"/>
  <c r="F53" i="111" s="1"/>
  <c r="H53" i="111" s="1"/>
  <c r="K53" i="111" s="1"/>
  <c r="D53" i="105"/>
  <c r="F53" i="105" s="1"/>
  <c r="H53" i="105" s="1"/>
  <c r="K53" i="105" s="1"/>
  <c r="J53" i="105" s="1"/>
  <c r="D53" i="104"/>
  <c r="F53" i="104" s="1"/>
  <c r="H53" i="104" s="1"/>
  <c r="K53" i="104" s="1"/>
  <c r="D53" i="103"/>
  <c r="F53" i="103" s="1"/>
  <c r="H53" i="103" s="1"/>
  <c r="K53" i="103" s="1"/>
  <c r="D53" i="92"/>
  <c r="F53" i="92" s="1"/>
  <c r="H53" i="92" s="1"/>
  <c r="K53" i="92" s="1"/>
  <c r="D53" i="91"/>
  <c r="F53" i="91" s="1"/>
  <c r="D53" i="89"/>
  <c r="F53" i="89" s="1"/>
  <c r="D52" i="119"/>
  <c r="D52" i="111"/>
  <c r="F52" i="111" s="1"/>
  <c r="H52" i="111" s="1"/>
  <c r="K52" i="111" s="1"/>
  <c r="L52" i="111" s="1"/>
  <c r="M52" i="111" s="1"/>
  <c r="Q52" i="111" s="1"/>
  <c r="P52" i="111" s="1"/>
  <c r="D52" i="110"/>
  <c r="F52" i="110" s="1"/>
  <c r="H52" i="110" s="1"/>
  <c r="K52" i="110" s="1"/>
  <c r="D52" i="105"/>
  <c r="F52" i="105" s="1"/>
  <c r="H52" i="105" s="1"/>
  <c r="K52" i="105" s="1"/>
  <c r="L52" i="105" s="1"/>
  <c r="M52" i="105" s="1"/>
  <c r="Q52" i="105" s="1"/>
  <c r="P52" i="105" s="1"/>
  <c r="D52" i="104"/>
  <c r="F52" i="104" s="1"/>
  <c r="D52" i="103"/>
  <c r="F52" i="103" s="1"/>
  <c r="H52" i="103" s="1"/>
  <c r="D52" i="101"/>
  <c r="D52" i="99"/>
  <c r="B51" i="93"/>
  <c r="D8" i="119"/>
  <c r="F8" i="119" s="1"/>
  <c r="H8" i="119" s="1"/>
  <c r="K8" i="119" s="1"/>
  <c r="L8" i="119" s="1"/>
  <c r="M8" i="119" s="1"/>
  <c r="Q8" i="119" s="1"/>
  <c r="P8" i="119" s="1"/>
  <c r="D11" i="119"/>
  <c r="F11" i="119" s="1"/>
  <c r="H11" i="119" s="1"/>
  <c r="K11" i="119" s="1"/>
  <c r="D13" i="119"/>
  <c r="F13" i="119" s="1"/>
  <c r="H13" i="119" s="1"/>
  <c r="K13" i="119" s="1"/>
  <c r="L13" i="119" s="1"/>
  <c r="M13" i="119" s="1"/>
  <c r="Q13" i="119" s="1"/>
  <c r="P13" i="119" s="1"/>
  <c r="D14" i="119"/>
  <c r="F14" i="119" s="1"/>
  <c r="H14" i="119" s="1"/>
  <c r="K14" i="119" s="1"/>
  <c r="L14" i="119" s="1"/>
  <c r="M14" i="119" s="1"/>
  <c r="Q14" i="119" s="1"/>
  <c r="P14" i="119" s="1"/>
  <c r="D15" i="119"/>
  <c r="F15" i="119" s="1"/>
  <c r="H15" i="119" s="1"/>
  <c r="K15" i="119" s="1"/>
  <c r="J15" i="119" s="1"/>
  <c r="D16" i="119"/>
  <c r="F16" i="119" s="1"/>
  <c r="H16" i="119" s="1"/>
  <c r="K16" i="119" s="1"/>
  <c r="D17" i="119"/>
  <c r="F17" i="119" s="1"/>
  <c r="H17" i="119" s="1"/>
  <c r="K17" i="119" s="1"/>
  <c r="D21" i="119"/>
  <c r="F21" i="119" s="1"/>
  <c r="H21" i="119" s="1"/>
  <c r="K21" i="119" s="1"/>
  <c r="L21" i="119" s="1"/>
  <c r="M21" i="119" s="1"/>
  <c r="Q21" i="119" s="1"/>
  <c r="P21" i="119" s="1"/>
  <c r="D24" i="119"/>
  <c r="D25" i="119"/>
  <c r="F25" i="119" s="1"/>
  <c r="H25" i="119" s="1"/>
  <c r="K25" i="119" s="1"/>
  <c r="D26" i="119"/>
  <c r="D30" i="119"/>
  <c r="F30" i="119" s="1"/>
  <c r="H30" i="119" s="1"/>
  <c r="K30" i="119" s="1"/>
  <c r="J30" i="119" s="1"/>
  <c r="B30" i="120"/>
  <c r="D33" i="119"/>
  <c r="F33" i="119" s="1"/>
  <c r="H33" i="119" s="1"/>
  <c r="K33" i="119" s="1"/>
  <c r="J33" i="119" s="1"/>
  <c r="D34" i="119"/>
  <c r="F34" i="119" s="1"/>
  <c r="H34" i="119" s="1"/>
  <c r="K34" i="119" s="1"/>
  <c r="J34" i="119" s="1"/>
  <c r="D37" i="119"/>
  <c r="F37" i="119" s="1"/>
  <c r="H37" i="119" s="1"/>
  <c r="K37" i="119" s="1"/>
  <c r="L37" i="119" s="1"/>
  <c r="M37" i="119" s="1"/>
  <c r="Q37" i="119" s="1"/>
  <c r="P37" i="119" s="1"/>
  <c r="D38" i="119"/>
  <c r="F38" i="119" s="1"/>
  <c r="H38" i="119" s="1"/>
  <c r="K38" i="119" s="1"/>
  <c r="D40" i="119"/>
  <c r="F40" i="119" s="1"/>
  <c r="H40" i="119" s="1"/>
  <c r="K40" i="119" s="1"/>
  <c r="D42" i="119"/>
  <c r="F42" i="119" s="1"/>
  <c r="H42" i="119" s="1"/>
  <c r="K42" i="119" s="1"/>
  <c r="D43" i="119"/>
  <c r="F43" i="119" s="1"/>
  <c r="H43" i="119" s="1"/>
  <c r="K43" i="119" s="1"/>
  <c r="J43" i="119" s="1"/>
  <c r="D44" i="119"/>
  <c r="F44" i="119" s="1"/>
  <c r="H44" i="119" s="1"/>
  <c r="K44" i="119" s="1"/>
  <c r="D48" i="119"/>
  <c r="F48" i="119" s="1"/>
  <c r="H48" i="119" s="1"/>
  <c r="K48" i="119" s="1"/>
  <c r="J48" i="119" s="1"/>
  <c r="D49" i="119"/>
  <c r="F49" i="119" s="1"/>
  <c r="D50" i="119"/>
  <c r="F50" i="119" s="1"/>
  <c r="H50" i="119" s="1"/>
  <c r="K50" i="119" s="1"/>
  <c r="L50" i="119" s="1"/>
  <c r="M50" i="119" s="1"/>
  <c r="Q50" i="119" s="1"/>
  <c r="P50" i="119" s="1"/>
  <c r="D8" i="118"/>
  <c r="D10" i="118"/>
  <c r="F10" i="118" s="1"/>
  <c r="H10" i="118" s="1"/>
  <c r="K10" i="118" s="1"/>
  <c r="J10" i="118" s="1"/>
  <c r="D13" i="118"/>
  <c r="F13" i="118" s="1"/>
  <c r="H13" i="118" s="1"/>
  <c r="K13" i="118" s="1"/>
  <c r="D14" i="118"/>
  <c r="F14" i="118" s="1"/>
  <c r="H14" i="118" s="1"/>
  <c r="K14" i="118" s="1"/>
  <c r="L14" i="118" s="1"/>
  <c r="M14" i="118" s="1"/>
  <c r="Q14" i="118" s="1"/>
  <c r="P14" i="118" s="1"/>
  <c r="D15" i="118"/>
  <c r="F15" i="118" s="1"/>
  <c r="D16" i="118"/>
  <c r="F16" i="118" s="1"/>
  <c r="H16" i="118" s="1"/>
  <c r="K16" i="118" s="1"/>
  <c r="D19" i="118"/>
  <c r="D20" i="118"/>
  <c r="F20" i="118" s="1"/>
  <c r="H20" i="118" s="1"/>
  <c r="K20" i="118" s="1"/>
  <c r="D23" i="118"/>
  <c r="F23" i="118" s="1"/>
  <c r="D24" i="118"/>
  <c r="D29" i="118"/>
  <c r="F29" i="118" s="1"/>
  <c r="H29" i="118" s="1"/>
  <c r="K29" i="118" s="1"/>
  <c r="D30" i="118"/>
  <c r="F30" i="118" s="1"/>
  <c r="H30" i="118" s="1"/>
  <c r="K30" i="118" s="1"/>
  <c r="J30" i="118" s="1"/>
  <c r="D31" i="118"/>
  <c r="F31" i="118" s="1"/>
  <c r="H31" i="118" s="1"/>
  <c r="K31" i="118" s="1"/>
  <c r="L31" i="118" s="1"/>
  <c r="M31" i="118" s="1"/>
  <c r="Q31" i="118" s="1"/>
  <c r="P31" i="118" s="1"/>
  <c r="D34" i="118"/>
  <c r="F34" i="118" s="1"/>
  <c r="H34" i="118" s="1"/>
  <c r="K34" i="118" s="1"/>
  <c r="J34" i="118" s="1"/>
  <c r="D35" i="118"/>
  <c r="F35" i="118" s="1"/>
  <c r="H35" i="118" s="1"/>
  <c r="K35" i="118" s="1"/>
  <c r="D38" i="118"/>
  <c r="D39" i="118"/>
  <c r="F39" i="118" s="1"/>
  <c r="D40" i="118"/>
  <c r="F40" i="118" s="1"/>
  <c r="H40" i="118" s="1"/>
  <c r="K40" i="118" s="1"/>
  <c r="D41" i="118"/>
  <c r="F41" i="118" s="1"/>
  <c r="H41" i="118" s="1"/>
  <c r="K41" i="118" s="1"/>
  <c r="J41" i="118" s="1"/>
  <c r="D42" i="118"/>
  <c r="F42" i="118" s="1"/>
  <c r="H42" i="118" s="1"/>
  <c r="K42" i="118" s="1"/>
  <c r="D43" i="118"/>
  <c r="F43" i="118" s="1"/>
  <c r="D44" i="118"/>
  <c r="D45" i="118"/>
  <c r="F45" i="118" s="1"/>
  <c r="H45" i="118" s="1"/>
  <c r="K45" i="118" s="1"/>
  <c r="J45" i="118" s="1"/>
  <c r="D48" i="118"/>
  <c r="F48" i="118" s="1"/>
  <c r="H48" i="118" s="1"/>
  <c r="K48" i="118" s="1"/>
  <c r="D49" i="118"/>
  <c r="F49" i="118" s="1"/>
  <c r="D50" i="118"/>
  <c r="F50" i="118" s="1"/>
  <c r="D7" i="118"/>
  <c r="F7" i="118" s="1"/>
  <c r="H7" i="118" s="1"/>
  <c r="K7" i="118" s="1"/>
  <c r="D8" i="117"/>
  <c r="D10" i="117"/>
  <c r="F10" i="117" s="1"/>
  <c r="D12" i="117"/>
  <c r="F12" i="117" s="1"/>
  <c r="H12" i="117" s="1"/>
  <c r="D13" i="117"/>
  <c r="D15" i="117"/>
  <c r="F15" i="117" s="1"/>
  <c r="H15" i="117" s="1"/>
  <c r="K15" i="117" s="1"/>
  <c r="D16" i="117"/>
  <c r="D18" i="117"/>
  <c r="D19" i="117"/>
  <c r="F19" i="117" s="1"/>
  <c r="D20" i="117"/>
  <c r="F20" i="117" s="1"/>
  <c r="H20" i="117" s="1"/>
  <c r="K20" i="117" s="1"/>
  <c r="D21" i="117"/>
  <c r="F21" i="117" s="1"/>
  <c r="H21" i="117" s="1"/>
  <c r="K21" i="117" s="1"/>
  <c r="D23" i="117"/>
  <c r="F23" i="117" s="1"/>
  <c r="H23" i="117" s="1"/>
  <c r="K23" i="117" s="1"/>
  <c r="D24" i="117"/>
  <c r="D25" i="117"/>
  <c r="D31" i="117"/>
  <c r="D32" i="117"/>
  <c r="F32" i="117" s="1"/>
  <c r="H32" i="117" s="1"/>
  <c r="K32" i="117" s="1"/>
  <c r="D33" i="117"/>
  <c r="D35" i="117"/>
  <c r="F35" i="117" s="1"/>
  <c r="H35" i="117" s="1"/>
  <c r="K35" i="117" s="1"/>
  <c r="D37" i="117"/>
  <c r="F37" i="117" s="1"/>
  <c r="H37" i="117" s="1"/>
  <c r="K37" i="117" s="1"/>
  <c r="D39" i="117"/>
  <c r="D44" i="117"/>
  <c r="F44" i="117" s="1"/>
  <c r="B44" i="120"/>
  <c r="D48" i="117"/>
  <c r="F48" i="117" s="1"/>
  <c r="H48" i="117" s="1"/>
  <c r="D49" i="117"/>
  <c r="F49" i="117" s="1"/>
  <c r="H49" i="117" s="1"/>
  <c r="D50" i="117"/>
  <c r="F50" i="117" s="1"/>
  <c r="D7" i="117"/>
  <c r="F7" i="117" s="1"/>
  <c r="H7" i="117" s="1"/>
  <c r="D33" i="99"/>
  <c r="F33" i="99" s="1"/>
  <c r="H33" i="99" s="1"/>
  <c r="K33" i="99" s="1"/>
  <c r="L33" i="99" s="1"/>
  <c r="M33" i="99" s="1"/>
  <c r="Q33" i="99" s="1"/>
  <c r="P33" i="99" s="1"/>
  <c r="D34" i="99"/>
  <c r="F34" i="99" s="1"/>
  <c r="H34" i="99" s="1"/>
  <c r="K34" i="99" s="1"/>
  <c r="D35" i="99"/>
  <c r="F35" i="99" s="1"/>
  <c r="H35" i="99" s="1"/>
  <c r="D37" i="99"/>
  <c r="F37" i="99" s="1"/>
  <c r="H37" i="99" s="1"/>
  <c r="K37" i="99" s="1"/>
  <c r="D39" i="99"/>
  <c r="F39" i="99" s="1"/>
  <c r="H39" i="99" s="1"/>
  <c r="K39" i="99" s="1"/>
  <c r="L39" i="99" s="1"/>
  <c r="M39" i="99" s="1"/>
  <c r="Q39" i="99" s="1"/>
  <c r="P39" i="99" s="1"/>
  <c r="D40" i="99"/>
  <c r="F40" i="99" s="1"/>
  <c r="H40" i="99" s="1"/>
  <c r="D42" i="99"/>
  <c r="F42" i="99" s="1"/>
  <c r="D43" i="99"/>
  <c r="F43" i="99" s="1"/>
  <c r="D44" i="99"/>
  <c r="F44" i="99" s="1"/>
  <c r="H44" i="99" s="1"/>
  <c r="K44" i="99" s="1"/>
  <c r="D45" i="99"/>
  <c r="F45" i="99" s="1"/>
  <c r="H45" i="99" s="1"/>
  <c r="K45" i="99" s="1"/>
  <c r="D46" i="99"/>
  <c r="F46" i="99" s="1"/>
  <c r="H46" i="99" s="1"/>
  <c r="K46" i="99" s="1"/>
  <c r="J46" i="99" s="1"/>
  <c r="D48" i="99"/>
  <c r="F48" i="99" s="1"/>
  <c r="D49" i="99"/>
  <c r="D50" i="99"/>
  <c r="D32" i="99"/>
  <c r="F32" i="99" s="1"/>
  <c r="H32" i="99" s="1"/>
  <c r="K32" i="99" s="1"/>
  <c r="D8" i="99"/>
  <c r="F8" i="99" s="1"/>
  <c r="H8" i="99" s="1"/>
  <c r="K8" i="99" s="1"/>
  <c r="D10" i="99"/>
  <c r="F10" i="99" s="1"/>
  <c r="H10" i="99" s="1"/>
  <c r="K10" i="99" s="1"/>
  <c r="D11" i="99"/>
  <c r="F11" i="99" s="1"/>
  <c r="H11" i="99" s="1"/>
  <c r="K11" i="99" s="1"/>
  <c r="D13" i="99"/>
  <c r="F13" i="99" s="1"/>
  <c r="H13" i="99" s="1"/>
  <c r="K13" i="99" s="1"/>
  <c r="L13" i="99" s="1"/>
  <c r="M13" i="99" s="1"/>
  <c r="Q13" i="99" s="1"/>
  <c r="P13" i="99" s="1"/>
  <c r="D14" i="99"/>
  <c r="F14" i="99" s="1"/>
  <c r="H14" i="99" s="1"/>
  <c r="K14" i="99" s="1"/>
  <c r="L14" i="99" s="1"/>
  <c r="M14" i="99" s="1"/>
  <c r="Q14" i="99" s="1"/>
  <c r="P14" i="99" s="1"/>
  <c r="D15" i="99"/>
  <c r="F15" i="99" s="1"/>
  <c r="H15" i="99" s="1"/>
  <c r="K15" i="99" s="1"/>
  <c r="D16" i="99"/>
  <c r="F16" i="99" s="1"/>
  <c r="H16" i="99" s="1"/>
  <c r="K16" i="99" s="1"/>
  <c r="L16" i="99" s="1"/>
  <c r="M16" i="99" s="1"/>
  <c r="Q16" i="99" s="1"/>
  <c r="P16" i="99" s="1"/>
  <c r="D17" i="99"/>
  <c r="F17" i="99" s="1"/>
  <c r="H17" i="99" s="1"/>
  <c r="K17" i="99" s="1"/>
  <c r="D18" i="99"/>
  <c r="F18" i="99" s="1"/>
  <c r="H18" i="99" s="1"/>
  <c r="K18" i="99" s="1"/>
  <c r="L18" i="99" s="1"/>
  <c r="M18" i="99" s="1"/>
  <c r="Q18" i="99" s="1"/>
  <c r="P18" i="99" s="1"/>
  <c r="D19" i="99"/>
  <c r="F19" i="99" s="1"/>
  <c r="D20" i="99"/>
  <c r="F20" i="99" s="1"/>
  <c r="H20" i="99" s="1"/>
  <c r="K20" i="99" s="1"/>
  <c r="D22" i="99"/>
  <c r="F22" i="99" s="1"/>
  <c r="H22" i="99" s="1"/>
  <c r="K22" i="99" s="1"/>
  <c r="D23" i="99"/>
  <c r="F23" i="99" s="1"/>
  <c r="H23" i="99" s="1"/>
  <c r="K23" i="99" s="1"/>
  <c r="D24" i="99"/>
  <c r="F24" i="99" s="1"/>
  <c r="D25" i="99"/>
  <c r="F25" i="99" s="1"/>
  <c r="H25" i="99" s="1"/>
  <c r="K25" i="99" s="1"/>
  <c r="L25" i="99" s="1"/>
  <c r="M25" i="99" s="1"/>
  <c r="Q25" i="99" s="1"/>
  <c r="P25" i="99" s="1"/>
  <c r="D26" i="99"/>
  <c r="F26" i="99" s="1"/>
  <c r="H26" i="99" s="1"/>
  <c r="K26" i="99" s="1"/>
  <c r="J26" i="99" s="1"/>
  <c r="D27" i="99"/>
  <c r="F27" i="99" s="1"/>
  <c r="H27" i="99" s="1"/>
  <c r="K27" i="99" s="1"/>
  <c r="J27" i="99" s="1"/>
  <c r="D28" i="99"/>
  <c r="F28" i="99" s="1"/>
  <c r="H28" i="99" s="1"/>
  <c r="K28" i="99" s="1"/>
  <c r="D29" i="99"/>
  <c r="F29" i="99" s="1"/>
  <c r="D30" i="99"/>
  <c r="F30" i="99" s="1"/>
  <c r="H30" i="99" s="1"/>
  <c r="K30" i="99" s="1"/>
  <c r="J30" i="99" s="1"/>
  <c r="D31" i="99"/>
  <c r="F31" i="99" s="1"/>
  <c r="H31" i="99" s="1"/>
  <c r="D7" i="99"/>
  <c r="F7" i="99" s="1"/>
  <c r="H7" i="99" s="1"/>
  <c r="K7" i="99" s="1"/>
  <c r="D8" i="98"/>
  <c r="F8" i="98" s="1"/>
  <c r="H8" i="98" s="1"/>
  <c r="K8" i="98" s="1"/>
  <c r="D9" i="98"/>
  <c r="F9" i="98" s="1"/>
  <c r="H9" i="98" s="1"/>
  <c r="K9" i="98" s="1"/>
  <c r="D10" i="98"/>
  <c r="F10" i="98" s="1"/>
  <c r="H10" i="98" s="1"/>
  <c r="K10" i="98" s="1"/>
  <c r="D11" i="98"/>
  <c r="F11" i="98" s="1"/>
  <c r="H11" i="98" s="1"/>
  <c r="K11" i="98" s="1"/>
  <c r="D12" i="98"/>
  <c r="F12" i="98" s="1"/>
  <c r="H12" i="98" s="1"/>
  <c r="K12" i="98" s="1"/>
  <c r="D13" i="98"/>
  <c r="F13" i="98" s="1"/>
  <c r="H13" i="98" s="1"/>
  <c r="K13" i="98" s="1"/>
  <c r="L13" i="98" s="1"/>
  <c r="D14" i="98"/>
  <c r="F14" i="98" s="1"/>
  <c r="H14" i="98" s="1"/>
  <c r="K14" i="98" s="1"/>
  <c r="D15" i="98"/>
  <c r="F15" i="98"/>
  <c r="H15" i="98" s="1"/>
  <c r="K15" i="98" s="1"/>
  <c r="L15" i="98" s="1"/>
  <c r="M15" i="98" s="1"/>
  <c r="Q15" i="98" s="1"/>
  <c r="P15" i="98" s="1"/>
  <c r="D16" i="98"/>
  <c r="F16" i="98" s="1"/>
  <c r="H16" i="98" s="1"/>
  <c r="K16" i="98" s="1"/>
  <c r="L16" i="98" s="1"/>
  <c r="M16" i="98" s="1"/>
  <c r="Q16" i="98" s="1"/>
  <c r="P16" i="98" s="1"/>
  <c r="D17" i="98"/>
  <c r="F17" i="98" s="1"/>
  <c r="H17" i="98" s="1"/>
  <c r="K17" i="98" s="1"/>
  <c r="L17" i="98" s="1"/>
  <c r="M17" i="98" s="1"/>
  <c r="Q17" i="98" s="1"/>
  <c r="D18" i="98"/>
  <c r="F18" i="98" s="1"/>
  <c r="H18" i="98" s="1"/>
  <c r="K18" i="98" s="1"/>
  <c r="D19" i="98"/>
  <c r="D20" i="98"/>
  <c r="D22" i="98"/>
  <c r="F22" i="98" s="1"/>
  <c r="H22" i="98" s="1"/>
  <c r="K22" i="98" s="1"/>
  <c r="D23" i="98"/>
  <c r="F23" i="98" s="1"/>
  <c r="H23" i="98" s="1"/>
  <c r="K23" i="98" s="1"/>
  <c r="D24" i="98"/>
  <c r="F24" i="98" s="1"/>
  <c r="H24" i="98" s="1"/>
  <c r="K24" i="98" s="1"/>
  <c r="D25" i="98"/>
  <c r="F25" i="98" s="1"/>
  <c r="H25" i="98" s="1"/>
  <c r="K25" i="98" s="1"/>
  <c r="L25" i="98" s="1"/>
  <c r="D26" i="98"/>
  <c r="F26" i="98" s="1"/>
  <c r="H26" i="98" s="1"/>
  <c r="K26" i="98" s="1"/>
  <c r="D27" i="98"/>
  <c r="F27" i="98" s="1"/>
  <c r="H27" i="98" s="1"/>
  <c r="K27" i="98" s="1"/>
  <c r="L27" i="98" s="1"/>
  <c r="M27" i="98" s="1"/>
  <c r="Q27" i="98" s="1"/>
  <c r="P27" i="98" s="1"/>
  <c r="D28" i="98"/>
  <c r="F28" i="98" s="1"/>
  <c r="H28" i="98" s="1"/>
  <c r="K28" i="98" s="1"/>
  <c r="L28" i="98" s="1"/>
  <c r="M28" i="98" s="1"/>
  <c r="Q28" i="98" s="1"/>
  <c r="P28" i="98" s="1"/>
  <c r="D29" i="98"/>
  <c r="F29" i="98" s="1"/>
  <c r="H29" i="98" s="1"/>
  <c r="K29" i="98" s="1"/>
  <c r="L29" i="98" s="1"/>
  <c r="M29" i="98" s="1"/>
  <c r="Q29" i="98" s="1"/>
  <c r="P29" i="98" s="1"/>
  <c r="D31" i="98"/>
  <c r="F31" i="98" s="1"/>
  <c r="H31" i="98" s="1"/>
  <c r="K31" i="98" s="1"/>
  <c r="D7" i="98"/>
  <c r="F7" i="98" s="1"/>
  <c r="H7" i="98" s="1"/>
  <c r="K7" i="98" s="1"/>
  <c r="L7" i="98" s="1"/>
  <c r="D8" i="96"/>
  <c r="F8" i="96" s="1"/>
  <c r="D9" i="96"/>
  <c r="D10" i="96"/>
  <c r="D11" i="96"/>
  <c r="F11" i="96" s="1"/>
  <c r="H11" i="96" s="1"/>
  <c r="K11" i="96" s="1"/>
  <c r="D12" i="96"/>
  <c r="F12" i="96" s="1"/>
  <c r="H12" i="96" s="1"/>
  <c r="K12" i="96" s="1"/>
  <c r="D13" i="96"/>
  <c r="F13" i="96" s="1"/>
  <c r="H13" i="96" s="1"/>
  <c r="K13" i="96" s="1"/>
  <c r="J13" i="96" s="1"/>
  <c r="D15" i="96"/>
  <c r="F15" i="96" s="1"/>
  <c r="H15" i="96" s="1"/>
  <c r="K15" i="96" s="1"/>
  <c r="J15" i="96" s="1"/>
  <c r="D16" i="96"/>
  <c r="F16" i="96" s="1"/>
  <c r="H16" i="96" s="1"/>
  <c r="K16" i="96" s="1"/>
  <c r="D17" i="96"/>
  <c r="F17" i="96" s="1"/>
  <c r="H17" i="96" s="1"/>
  <c r="K17" i="96" s="1"/>
  <c r="D18" i="96"/>
  <c r="F18" i="96" s="1"/>
  <c r="H18" i="96" s="1"/>
  <c r="K18" i="96" s="1"/>
  <c r="D20" i="96"/>
  <c r="F20" i="96" s="1"/>
  <c r="H20" i="96" s="1"/>
  <c r="K20" i="96" s="1"/>
  <c r="J20" i="96" s="1"/>
  <c r="D21" i="96"/>
  <c r="F21" i="96" s="1"/>
  <c r="H21" i="96" s="1"/>
  <c r="K21" i="96" s="1"/>
  <c r="D22" i="96"/>
  <c r="F22" i="96" s="1"/>
  <c r="D23" i="96"/>
  <c r="F23" i="96" s="1"/>
  <c r="H23" i="96" s="1"/>
  <c r="K23" i="96" s="1"/>
  <c r="L23" i="96" s="1"/>
  <c r="M23" i="96" s="1"/>
  <c r="Q23" i="96" s="1"/>
  <c r="P23" i="96" s="1"/>
  <c r="D24" i="96"/>
  <c r="D25" i="96"/>
  <c r="F25" i="96" s="1"/>
  <c r="H25" i="96" s="1"/>
  <c r="K25" i="96" s="1"/>
  <c r="L25" i="96" s="1"/>
  <c r="M25" i="96" s="1"/>
  <c r="Q25" i="96" s="1"/>
  <c r="P25" i="96" s="1"/>
  <c r="D26" i="96"/>
  <c r="F26" i="96" s="1"/>
  <c r="H26" i="96" s="1"/>
  <c r="K26" i="96" s="1"/>
  <c r="D28" i="96"/>
  <c r="F28" i="96" s="1"/>
  <c r="H28" i="96" s="1"/>
  <c r="K28" i="96" s="1"/>
  <c r="L28" i="96" s="1"/>
  <c r="M28" i="96" s="1"/>
  <c r="Q28" i="96" s="1"/>
  <c r="P28" i="96" s="1"/>
  <c r="D29" i="96"/>
  <c r="F29" i="96" s="1"/>
  <c r="H29" i="96" s="1"/>
  <c r="K29" i="96" s="1"/>
  <c r="D30" i="96"/>
  <c r="F30" i="96" s="1"/>
  <c r="H30" i="96" s="1"/>
  <c r="K30" i="96" s="1"/>
  <c r="J30" i="96" s="1"/>
  <c r="D31" i="96"/>
  <c r="F31" i="96" s="1"/>
  <c r="H31" i="96" s="1"/>
  <c r="K31" i="96" s="1"/>
  <c r="D7" i="96"/>
  <c r="F7" i="96" s="1"/>
  <c r="H7" i="96" s="1"/>
  <c r="K7" i="96" s="1"/>
  <c r="D8" i="95"/>
  <c r="F8" i="95" s="1"/>
  <c r="H8" i="95" s="1"/>
  <c r="K8" i="95" s="1"/>
  <c r="D10" i="95"/>
  <c r="F10" i="95" s="1"/>
  <c r="H10" i="95" s="1"/>
  <c r="K10" i="95" s="1"/>
  <c r="D12" i="95"/>
  <c r="D13" i="95"/>
  <c r="F13" i="95" s="1"/>
  <c r="H13" i="95" s="1"/>
  <c r="K13" i="95" s="1"/>
  <c r="D14" i="95"/>
  <c r="F14" i="95" s="1"/>
  <c r="H14" i="95" s="1"/>
  <c r="K14" i="95" s="1"/>
  <c r="D15" i="95"/>
  <c r="F15" i="95" s="1"/>
  <c r="H15" i="95" s="1"/>
  <c r="K15" i="95" s="1"/>
  <c r="J15" i="95" s="1"/>
  <c r="D17" i="95"/>
  <c r="F17" i="95" s="1"/>
  <c r="H17" i="95" s="1"/>
  <c r="K17" i="95" s="1"/>
  <c r="L17" i="95" s="1"/>
  <c r="M17" i="95" s="1"/>
  <c r="Q17" i="95" s="1"/>
  <c r="P17" i="95" s="1"/>
  <c r="D20" i="95"/>
  <c r="F20" i="95" s="1"/>
  <c r="H20" i="95" s="1"/>
  <c r="K20" i="95" s="1"/>
  <c r="D22" i="95"/>
  <c r="F22" i="95" s="1"/>
  <c r="D25" i="95"/>
  <c r="F25" i="95" s="1"/>
  <c r="D27" i="95"/>
  <c r="F27" i="95" s="1"/>
  <c r="H27" i="95" s="1"/>
  <c r="D28" i="95"/>
  <c r="D29" i="95"/>
  <c r="F29" i="95" s="1"/>
  <c r="H29" i="95" s="1"/>
  <c r="K29" i="95" s="1"/>
  <c r="D30" i="95"/>
  <c r="D7" i="95"/>
  <c r="F7" i="95" s="1"/>
  <c r="H7" i="95" s="1"/>
  <c r="K7" i="95" s="1"/>
  <c r="D8" i="94"/>
  <c r="D9" i="94"/>
  <c r="F9" i="94" s="1"/>
  <c r="D10" i="94"/>
  <c r="D11" i="94"/>
  <c r="B11" i="100"/>
  <c r="D13" i="94"/>
  <c r="D14" i="94"/>
  <c r="D16" i="94"/>
  <c r="F16" i="94" s="1"/>
  <c r="D19" i="94"/>
  <c r="D21" i="94"/>
  <c r="F21" i="94" s="1"/>
  <c r="D22" i="94"/>
  <c r="F22" i="94" s="1"/>
  <c r="H22" i="94" s="1"/>
  <c r="D23" i="94"/>
  <c r="D27" i="94"/>
  <c r="D28" i="94"/>
  <c r="F28" i="94" s="1"/>
  <c r="D29" i="94"/>
  <c r="F29" i="94" s="1"/>
  <c r="K29" i="94" s="1"/>
  <c r="J29" i="94" s="1"/>
  <c r="D30" i="94"/>
  <c r="F30" i="94" s="1"/>
  <c r="H30" i="94" s="1"/>
  <c r="D31" i="94"/>
  <c r="F31" i="94" s="1"/>
  <c r="D51" i="105"/>
  <c r="F51" i="105" s="1"/>
  <c r="H51" i="105" s="1"/>
  <c r="K51" i="105" s="1"/>
  <c r="J51" i="105" s="1"/>
  <c r="D34" i="105"/>
  <c r="F34" i="105" s="1"/>
  <c r="H34" i="105" s="1"/>
  <c r="K34" i="105" s="1"/>
  <c r="J34" i="105" s="1"/>
  <c r="D35" i="105"/>
  <c r="F35" i="105" s="1"/>
  <c r="H35" i="105" s="1"/>
  <c r="K35" i="105" s="1"/>
  <c r="D36" i="105"/>
  <c r="F36" i="105" s="1"/>
  <c r="H36" i="105" s="1"/>
  <c r="K36" i="105" s="1"/>
  <c r="L36" i="105" s="1"/>
  <c r="M36" i="105" s="1"/>
  <c r="Q36" i="105" s="1"/>
  <c r="P36" i="105" s="1"/>
  <c r="D37" i="105"/>
  <c r="F37" i="105" s="1"/>
  <c r="H37" i="105" s="1"/>
  <c r="K37" i="105" s="1"/>
  <c r="L37" i="105" s="1"/>
  <c r="M37" i="105" s="1"/>
  <c r="Q37" i="105" s="1"/>
  <c r="P37" i="105" s="1"/>
  <c r="D38" i="105"/>
  <c r="F38" i="105" s="1"/>
  <c r="H38" i="105" s="1"/>
  <c r="K38" i="105" s="1"/>
  <c r="L38" i="105" s="1"/>
  <c r="M38" i="105" s="1"/>
  <c r="Q38" i="105" s="1"/>
  <c r="P38" i="105" s="1"/>
  <c r="D39" i="105"/>
  <c r="F39" i="105" s="1"/>
  <c r="H39" i="105" s="1"/>
  <c r="K39" i="105" s="1"/>
  <c r="L39" i="105" s="1"/>
  <c r="M39" i="105" s="1"/>
  <c r="Q39" i="105" s="1"/>
  <c r="P39" i="105" s="1"/>
  <c r="D40" i="105"/>
  <c r="F40" i="105" s="1"/>
  <c r="H40" i="105" s="1"/>
  <c r="K40" i="105" s="1"/>
  <c r="D41" i="105"/>
  <c r="F41" i="105" s="1"/>
  <c r="H41" i="105" s="1"/>
  <c r="K41" i="105" s="1"/>
  <c r="J41" i="105" s="1"/>
  <c r="D42" i="105"/>
  <c r="F42" i="105" s="1"/>
  <c r="H42" i="105" s="1"/>
  <c r="K42" i="105" s="1"/>
  <c r="D43" i="105"/>
  <c r="F43" i="105" s="1"/>
  <c r="H43" i="105" s="1"/>
  <c r="K43" i="105" s="1"/>
  <c r="L43" i="105" s="1"/>
  <c r="M43" i="105" s="1"/>
  <c r="Q43" i="105" s="1"/>
  <c r="P43" i="105" s="1"/>
  <c r="D44" i="105"/>
  <c r="F44" i="105" s="1"/>
  <c r="H44" i="105" s="1"/>
  <c r="K44" i="105" s="1"/>
  <c r="J44" i="105" s="1"/>
  <c r="D46" i="105"/>
  <c r="F46" i="105" s="1"/>
  <c r="H46" i="105" s="1"/>
  <c r="K46" i="105" s="1"/>
  <c r="D47" i="105"/>
  <c r="F47" i="105" s="1"/>
  <c r="D46" i="106" s="1"/>
  <c r="D48" i="105"/>
  <c r="F48" i="105" s="1"/>
  <c r="H48" i="105" s="1"/>
  <c r="K48" i="105" s="1"/>
  <c r="J48" i="105" s="1"/>
  <c r="D49" i="105"/>
  <c r="F49" i="105" s="1"/>
  <c r="H49" i="105" s="1"/>
  <c r="D50" i="105"/>
  <c r="F50" i="105" s="1"/>
  <c r="H50" i="105" s="1"/>
  <c r="K50" i="105" s="1"/>
  <c r="J50" i="105" s="1"/>
  <c r="D32" i="105"/>
  <c r="F32" i="105" s="1"/>
  <c r="H32" i="105" s="1"/>
  <c r="K32" i="105" s="1"/>
  <c r="L32" i="105" s="1"/>
  <c r="M32" i="105" s="1"/>
  <c r="Q32" i="105" s="1"/>
  <c r="P32" i="105" s="1"/>
  <c r="D8" i="105"/>
  <c r="F8" i="105" s="1"/>
  <c r="H8" i="105" s="1"/>
  <c r="K8" i="105" s="1"/>
  <c r="J8" i="105" s="1"/>
  <c r="D9" i="105"/>
  <c r="F9" i="105" s="1"/>
  <c r="H9" i="105" s="1"/>
  <c r="K9" i="105" s="1"/>
  <c r="J9" i="105" s="1"/>
  <c r="D10" i="105"/>
  <c r="F10" i="105" s="1"/>
  <c r="H10" i="105" s="1"/>
  <c r="K10" i="105" s="1"/>
  <c r="L10" i="105" s="1"/>
  <c r="M10" i="105" s="1"/>
  <c r="Q10" i="105" s="1"/>
  <c r="P10" i="105" s="1"/>
  <c r="D11" i="105"/>
  <c r="F11" i="105" s="1"/>
  <c r="H11" i="105" s="1"/>
  <c r="K11" i="105" s="1"/>
  <c r="D12" i="105"/>
  <c r="F12" i="105" s="1"/>
  <c r="H12" i="105" s="1"/>
  <c r="K12" i="105" s="1"/>
  <c r="D13" i="105"/>
  <c r="F13" i="105" s="1"/>
  <c r="H13" i="105" s="1"/>
  <c r="K13" i="105" s="1"/>
  <c r="J13" i="105" s="1"/>
  <c r="D14" i="105"/>
  <c r="F14" i="105" s="1"/>
  <c r="H14" i="105" s="1"/>
  <c r="K14" i="105" s="1"/>
  <c r="L14" i="105" s="1"/>
  <c r="M14" i="105" s="1"/>
  <c r="Q14" i="105" s="1"/>
  <c r="P14" i="105" s="1"/>
  <c r="D15" i="105"/>
  <c r="F15" i="105" s="1"/>
  <c r="H15" i="105" s="1"/>
  <c r="K15" i="105" s="1"/>
  <c r="D16" i="105"/>
  <c r="F16" i="105" s="1"/>
  <c r="H16" i="105" s="1"/>
  <c r="K16" i="105" s="1"/>
  <c r="J16" i="105" s="1"/>
  <c r="D17" i="105"/>
  <c r="F17" i="105" s="1"/>
  <c r="H17" i="105" s="1"/>
  <c r="K17" i="105" s="1"/>
  <c r="D18" i="105"/>
  <c r="F18" i="105" s="1"/>
  <c r="H18" i="105" s="1"/>
  <c r="K18" i="105" s="1"/>
  <c r="L18" i="105" s="1"/>
  <c r="M18" i="105" s="1"/>
  <c r="Q18" i="105" s="1"/>
  <c r="P18" i="105" s="1"/>
  <c r="D19" i="105"/>
  <c r="F19" i="105" s="1"/>
  <c r="H19" i="105" s="1"/>
  <c r="K19" i="105" s="1"/>
  <c r="L19" i="105" s="1"/>
  <c r="M19" i="105" s="1"/>
  <c r="Q19" i="105" s="1"/>
  <c r="P19" i="105" s="1"/>
  <c r="D20" i="105"/>
  <c r="F20" i="105" s="1"/>
  <c r="H20" i="105" s="1"/>
  <c r="K20" i="105" s="1"/>
  <c r="J20" i="105" s="1"/>
  <c r="D21" i="105"/>
  <c r="F21" i="105" s="1"/>
  <c r="H21" i="105" s="1"/>
  <c r="K21" i="105" s="1"/>
  <c r="J21" i="105" s="1"/>
  <c r="D22" i="105"/>
  <c r="F22" i="105" s="1"/>
  <c r="H22" i="105" s="1"/>
  <c r="K22" i="105" s="1"/>
  <c r="D23" i="105"/>
  <c r="F23" i="105" s="1"/>
  <c r="H23" i="105" s="1"/>
  <c r="K23" i="105" s="1"/>
  <c r="D24" i="105"/>
  <c r="F24" i="105" s="1"/>
  <c r="H24" i="105" s="1"/>
  <c r="K24" i="105" s="1"/>
  <c r="D25" i="105"/>
  <c r="F25" i="105" s="1"/>
  <c r="H25" i="105" s="1"/>
  <c r="K25" i="105" s="1"/>
  <c r="D26" i="105"/>
  <c r="F26" i="105" s="1"/>
  <c r="H26" i="105" s="1"/>
  <c r="K26" i="105" s="1"/>
  <c r="J26" i="105" s="1"/>
  <c r="D27" i="105"/>
  <c r="F27" i="105" s="1"/>
  <c r="H27" i="105" s="1"/>
  <c r="K27" i="105" s="1"/>
  <c r="L27" i="105" s="1"/>
  <c r="M27" i="105" s="1"/>
  <c r="Q27" i="105" s="1"/>
  <c r="P27" i="105" s="1"/>
  <c r="D28" i="105"/>
  <c r="F28" i="105" s="1"/>
  <c r="H28" i="105" s="1"/>
  <c r="K28" i="105" s="1"/>
  <c r="J28" i="105" s="1"/>
  <c r="D30" i="105"/>
  <c r="F30" i="105" s="1"/>
  <c r="H30" i="105" s="1"/>
  <c r="K30" i="105" s="1"/>
  <c r="D31" i="105"/>
  <c r="F31" i="105" s="1"/>
  <c r="H31" i="105" s="1"/>
  <c r="K31" i="105" s="1"/>
  <c r="J31" i="105" s="1"/>
  <c r="D7" i="105"/>
  <c r="F7" i="105" s="1"/>
  <c r="H7" i="105" s="1"/>
  <c r="K7" i="105" s="1"/>
  <c r="D33" i="104"/>
  <c r="F33" i="104" s="1"/>
  <c r="H33" i="104" s="1"/>
  <c r="K33" i="104" s="1"/>
  <c r="D34" i="104"/>
  <c r="F34" i="104" s="1"/>
  <c r="H34" i="104" s="1"/>
  <c r="K34" i="104" s="1"/>
  <c r="J34" i="104" s="1"/>
  <c r="B43" i="106"/>
  <c r="D47" i="104"/>
  <c r="F47" i="104" s="1"/>
  <c r="H47" i="104" s="1"/>
  <c r="K47" i="104" s="1"/>
  <c r="D48" i="104"/>
  <c r="F48" i="104" s="1"/>
  <c r="H48" i="104" s="1"/>
  <c r="K48" i="104" s="1"/>
  <c r="D49" i="104"/>
  <c r="F49" i="104" s="1"/>
  <c r="H49" i="104" s="1"/>
  <c r="K49" i="104" s="1"/>
  <c r="D32" i="104"/>
  <c r="F32" i="104" s="1"/>
  <c r="H32" i="104" s="1"/>
  <c r="K32" i="104" s="1"/>
  <c r="J32" i="104" s="1"/>
  <c r="D8" i="104"/>
  <c r="F8" i="104" s="1"/>
  <c r="H8" i="104" s="1"/>
  <c r="K8" i="104" s="1"/>
  <c r="D9" i="104"/>
  <c r="F9" i="104" s="1"/>
  <c r="H9" i="104" s="1"/>
  <c r="K9" i="104" s="1"/>
  <c r="D10" i="104"/>
  <c r="F10" i="104" s="1"/>
  <c r="H10" i="104" s="1"/>
  <c r="K10" i="104" s="1"/>
  <c r="D11" i="104"/>
  <c r="F11" i="104" s="1"/>
  <c r="H11" i="104" s="1"/>
  <c r="K11" i="104" s="1"/>
  <c r="J11" i="104" s="1"/>
  <c r="D12" i="104"/>
  <c r="F12" i="104" s="1"/>
  <c r="H12" i="104" s="1"/>
  <c r="K12" i="104" s="1"/>
  <c r="D13" i="104"/>
  <c r="D14" i="104"/>
  <c r="F14" i="104" s="1"/>
  <c r="H14" i="104" s="1"/>
  <c r="K14" i="104" s="1"/>
  <c r="J14" i="104" s="1"/>
  <c r="D15" i="104"/>
  <c r="D16" i="104"/>
  <c r="F16" i="104" s="1"/>
  <c r="H16" i="104" s="1"/>
  <c r="K16" i="104" s="1"/>
  <c r="D17" i="104"/>
  <c r="F17" i="104" s="1"/>
  <c r="H17" i="104" s="1"/>
  <c r="D18" i="104"/>
  <c r="F18" i="104" s="1"/>
  <c r="H18" i="104" s="1"/>
  <c r="K18" i="104" s="1"/>
  <c r="D19" i="104"/>
  <c r="F19" i="104" s="1"/>
  <c r="H19" i="104" s="1"/>
  <c r="K19" i="104" s="1"/>
  <c r="D20" i="104"/>
  <c r="F20" i="104" s="1"/>
  <c r="H20" i="104" s="1"/>
  <c r="K20" i="104" s="1"/>
  <c r="D21" i="104"/>
  <c r="F21" i="104" s="1"/>
  <c r="H21" i="104" s="1"/>
  <c r="K21" i="104" s="1"/>
  <c r="L21" i="104" s="1"/>
  <c r="M21" i="104" s="1"/>
  <c r="Q21" i="104" s="1"/>
  <c r="P21" i="104" s="1"/>
  <c r="D23" i="104"/>
  <c r="F23" i="104" s="1"/>
  <c r="H23" i="104" s="1"/>
  <c r="K23" i="104" s="1"/>
  <c r="J23" i="104" s="1"/>
  <c r="D25" i="104"/>
  <c r="F25" i="104" s="1"/>
  <c r="H25" i="104" s="1"/>
  <c r="K25" i="104" s="1"/>
  <c r="D27" i="104"/>
  <c r="F27" i="104" s="1"/>
  <c r="H27" i="104" s="1"/>
  <c r="K27" i="104" s="1"/>
  <c r="D28" i="104"/>
  <c r="F28" i="104" s="1"/>
  <c r="H28" i="104" s="1"/>
  <c r="K28" i="104" s="1"/>
  <c r="J28" i="104" s="1"/>
  <c r="D29" i="104"/>
  <c r="F29" i="104" s="1"/>
  <c r="H29" i="104" s="1"/>
  <c r="K29" i="104" s="1"/>
  <c r="D30" i="104"/>
  <c r="D31" i="104"/>
  <c r="F31" i="104" s="1"/>
  <c r="H31" i="104" s="1"/>
  <c r="K31" i="104" s="1"/>
  <c r="D7" i="104"/>
  <c r="F7" i="104" s="1"/>
  <c r="H7" i="104" s="1"/>
  <c r="K7" i="104" s="1"/>
  <c r="D51" i="103"/>
  <c r="F51" i="103" s="1"/>
  <c r="H51" i="103" s="1"/>
  <c r="K51" i="103" s="1"/>
  <c r="D33" i="103"/>
  <c r="D34" i="103"/>
  <c r="F34" i="103" s="1"/>
  <c r="H34" i="103" s="1"/>
  <c r="K34" i="103" s="1"/>
  <c r="D35" i="103"/>
  <c r="F35" i="103" s="1"/>
  <c r="H35" i="103" s="1"/>
  <c r="K35" i="103" s="1"/>
  <c r="J35" i="103" s="1"/>
  <c r="D36" i="103"/>
  <c r="F36" i="103" s="1"/>
  <c r="H36" i="103" s="1"/>
  <c r="K36" i="103" s="1"/>
  <c r="D37" i="103"/>
  <c r="F37" i="103" s="1"/>
  <c r="H37" i="103" s="1"/>
  <c r="K37" i="103" s="1"/>
  <c r="L37" i="103" s="1"/>
  <c r="M37" i="103" s="1"/>
  <c r="Q37" i="103" s="1"/>
  <c r="P37" i="103" s="1"/>
  <c r="D38" i="103"/>
  <c r="F38" i="103" s="1"/>
  <c r="H38" i="103" s="1"/>
  <c r="K38" i="103" s="1"/>
  <c r="J38" i="103" s="1"/>
  <c r="D39" i="103"/>
  <c r="F39" i="103" s="1"/>
  <c r="H39" i="103" s="1"/>
  <c r="K39" i="103" s="1"/>
  <c r="D41" i="103"/>
  <c r="F41" i="103" s="1"/>
  <c r="H41" i="103" s="1"/>
  <c r="K41" i="103" s="1"/>
  <c r="D42" i="103"/>
  <c r="F42" i="103" s="1"/>
  <c r="D44" i="103"/>
  <c r="F44" i="103" s="1"/>
  <c r="H44" i="103" s="1"/>
  <c r="K44" i="103" s="1"/>
  <c r="B44" i="106"/>
  <c r="D46" i="103"/>
  <c r="F46" i="103" s="1"/>
  <c r="H46" i="103" s="1"/>
  <c r="K46" i="103" s="1"/>
  <c r="D47" i="103"/>
  <c r="F47" i="103" s="1"/>
  <c r="H47" i="103" s="1"/>
  <c r="K47" i="103" s="1"/>
  <c r="D48" i="103"/>
  <c r="F48" i="103"/>
  <c r="H48" i="103" s="1"/>
  <c r="K48" i="103" s="1"/>
  <c r="D49" i="103"/>
  <c r="F49" i="103" s="1"/>
  <c r="H49" i="103" s="1"/>
  <c r="K49" i="103" s="1"/>
  <c r="J49" i="103" s="1"/>
  <c r="D50" i="103"/>
  <c r="F50" i="103" s="1"/>
  <c r="H50" i="103" s="1"/>
  <c r="K50" i="103" s="1"/>
  <c r="L50" i="103" s="1"/>
  <c r="M50" i="103" s="1"/>
  <c r="Q50" i="103" s="1"/>
  <c r="P50" i="103" s="1"/>
  <c r="D32" i="103"/>
  <c r="F32" i="103" s="1"/>
  <c r="D34" i="102"/>
  <c r="F34" i="102" s="1"/>
  <c r="H34" i="102" s="1"/>
  <c r="K34" i="102" s="1"/>
  <c r="L34" i="102" s="1"/>
  <c r="M34" i="102" s="1"/>
  <c r="Q34" i="102" s="1"/>
  <c r="P34" i="102" s="1"/>
  <c r="D35" i="102"/>
  <c r="F35" i="102" s="1"/>
  <c r="H35" i="102" s="1"/>
  <c r="K35" i="102" s="1"/>
  <c r="D36" i="102"/>
  <c r="F36" i="102" s="1"/>
  <c r="H36" i="102" s="1"/>
  <c r="K36" i="102" s="1"/>
  <c r="D37" i="102"/>
  <c r="F37" i="102" s="1"/>
  <c r="H37" i="102" s="1"/>
  <c r="K37" i="102" s="1"/>
  <c r="L37" i="102" s="1"/>
  <c r="M37" i="102" s="1"/>
  <c r="Q37" i="102" s="1"/>
  <c r="P37" i="102" s="1"/>
  <c r="D38" i="102"/>
  <c r="F38" i="102" s="1"/>
  <c r="H38" i="102" s="1"/>
  <c r="K38" i="102" s="1"/>
  <c r="D39" i="102"/>
  <c r="D40" i="102"/>
  <c r="F40" i="102" s="1"/>
  <c r="H40" i="102" s="1"/>
  <c r="K40" i="102" s="1"/>
  <c r="D41" i="102"/>
  <c r="F41" i="102" s="1"/>
  <c r="H41" i="102" s="1"/>
  <c r="K41" i="102" s="1"/>
  <c r="J41" i="102" s="1"/>
  <c r="D42" i="102"/>
  <c r="F42" i="102" s="1"/>
  <c r="H42" i="102" s="1"/>
  <c r="K42" i="102" s="1"/>
  <c r="D43" i="102"/>
  <c r="F43" i="102" s="1"/>
  <c r="H43" i="102" s="1"/>
  <c r="K43" i="102" s="1"/>
  <c r="L43" i="102" s="1"/>
  <c r="D45" i="102"/>
  <c r="F45" i="102" s="1"/>
  <c r="H45" i="102" s="1"/>
  <c r="K45" i="102" s="1"/>
  <c r="L45" i="102" s="1"/>
  <c r="M45" i="102" s="1"/>
  <c r="Q45" i="102" s="1"/>
  <c r="P45" i="102" s="1"/>
  <c r="D47" i="102"/>
  <c r="D49" i="102"/>
  <c r="F49" i="102" s="1"/>
  <c r="H49" i="102" s="1"/>
  <c r="K49" i="102" s="1"/>
  <c r="J49" i="102" s="1"/>
  <c r="D50" i="102"/>
  <c r="F50" i="102" s="1"/>
  <c r="H50" i="102" s="1"/>
  <c r="K50" i="102" s="1"/>
  <c r="D51" i="102"/>
  <c r="F51" i="102" s="1"/>
  <c r="H51" i="102" s="1"/>
  <c r="K51" i="102" s="1"/>
  <c r="J51" i="102" s="1"/>
  <c r="D32" i="102"/>
  <c r="F32" i="102" s="1"/>
  <c r="H32" i="102" s="1"/>
  <c r="K32" i="102" s="1"/>
  <c r="D9" i="103"/>
  <c r="F9" i="103" s="1"/>
  <c r="H9" i="103" s="1"/>
  <c r="K9" i="103" s="1"/>
  <c r="D10" i="103"/>
  <c r="F10" i="103" s="1"/>
  <c r="H10" i="103" s="1"/>
  <c r="K10" i="103" s="1"/>
  <c r="D11" i="103"/>
  <c r="F11" i="103" s="1"/>
  <c r="H11" i="103" s="1"/>
  <c r="K11" i="103" s="1"/>
  <c r="J11" i="103" s="1"/>
  <c r="D12" i="103"/>
  <c r="D15" i="103"/>
  <c r="F15" i="103" s="1"/>
  <c r="D16" i="103"/>
  <c r="F16" i="103" s="1"/>
  <c r="H16" i="103" s="1"/>
  <c r="K16" i="103" s="1"/>
  <c r="L16" i="103" s="1"/>
  <c r="M16" i="103" s="1"/>
  <c r="Q16" i="103" s="1"/>
  <c r="P16" i="103" s="1"/>
  <c r="D17" i="103"/>
  <c r="D18" i="103"/>
  <c r="D19" i="103"/>
  <c r="F19" i="103" s="1"/>
  <c r="D20" i="103"/>
  <c r="F20" i="103" s="1"/>
  <c r="H20" i="103" s="1"/>
  <c r="K20" i="103" s="1"/>
  <c r="D21" i="103"/>
  <c r="F21" i="103" s="1"/>
  <c r="H21" i="103" s="1"/>
  <c r="K21" i="103" s="1"/>
  <c r="D22" i="103"/>
  <c r="F22" i="103" s="1"/>
  <c r="D24" i="103"/>
  <c r="F24" i="103" s="1"/>
  <c r="H24" i="103" s="1"/>
  <c r="K24" i="103" s="1"/>
  <c r="D28" i="103"/>
  <c r="D29" i="103"/>
  <c r="D30" i="103"/>
  <c r="F30" i="103" s="1"/>
  <c r="H30" i="103" s="1"/>
  <c r="K30" i="103" s="1"/>
  <c r="D31" i="103"/>
  <c r="F31" i="103" s="1"/>
  <c r="H31" i="103" s="1"/>
  <c r="K31" i="103" s="1"/>
  <c r="J31" i="103" s="1"/>
  <c r="D7" i="103"/>
  <c r="F7" i="103" s="1"/>
  <c r="H7" i="103" s="1"/>
  <c r="K7" i="103" s="1"/>
  <c r="J7" i="103" s="1"/>
  <c r="D8" i="102"/>
  <c r="F8" i="102" s="1"/>
  <c r="H8" i="102" s="1"/>
  <c r="D10" i="102"/>
  <c r="D11" i="102"/>
  <c r="F11" i="102" s="1"/>
  <c r="H11" i="102" s="1"/>
  <c r="K11" i="102" s="1"/>
  <c r="D14" i="102"/>
  <c r="F14" i="102" s="1"/>
  <c r="H14" i="102" s="1"/>
  <c r="K14" i="102" s="1"/>
  <c r="J14" i="102" s="1"/>
  <c r="D15" i="102"/>
  <c r="F15" i="102" s="1"/>
  <c r="H15" i="102" s="1"/>
  <c r="K15" i="102" s="1"/>
  <c r="D16" i="102"/>
  <c r="F16" i="102" s="1"/>
  <c r="H16" i="102" s="1"/>
  <c r="K16" i="102" s="1"/>
  <c r="D17" i="102"/>
  <c r="D18" i="102"/>
  <c r="F18" i="102" s="1"/>
  <c r="H18" i="102" s="1"/>
  <c r="K18" i="102" s="1"/>
  <c r="J18" i="102" s="1"/>
  <c r="D19" i="102"/>
  <c r="F19" i="102" s="1"/>
  <c r="H19" i="102" s="1"/>
  <c r="K19" i="102" s="1"/>
  <c r="J19" i="102" s="1"/>
  <c r="D20" i="102"/>
  <c r="F20" i="102" s="1"/>
  <c r="H20" i="102" s="1"/>
  <c r="K20" i="102" s="1"/>
  <c r="L20" i="102" s="1"/>
  <c r="M20" i="102" s="1"/>
  <c r="D22" i="102"/>
  <c r="F22" i="102" s="1"/>
  <c r="H22" i="102" s="1"/>
  <c r="K22" i="102" s="1"/>
  <c r="D23" i="102"/>
  <c r="F23" i="102" s="1"/>
  <c r="H23" i="102" s="1"/>
  <c r="D24" i="102"/>
  <c r="F24" i="102" s="1"/>
  <c r="H24" i="102" s="1"/>
  <c r="K24" i="102" s="1"/>
  <c r="D26" i="102"/>
  <c r="F26" i="102"/>
  <c r="H26" i="102" s="1"/>
  <c r="D27" i="102"/>
  <c r="F27" i="102" s="1"/>
  <c r="H27" i="102" s="1"/>
  <c r="K27" i="102" s="1"/>
  <c r="D28" i="102"/>
  <c r="F28" i="102" s="1"/>
  <c r="H28" i="102" s="1"/>
  <c r="K28" i="102" s="1"/>
  <c r="J28" i="102" s="1"/>
  <c r="D29" i="102"/>
  <c r="D30" i="102"/>
  <c r="D33" i="101"/>
  <c r="F33" i="101" s="1"/>
  <c r="H33" i="101" s="1"/>
  <c r="K33" i="101" s="1"/>
  <c r="D37" i="101"/>
  <c r="D38" i="101"/>
  <c r="F38" i="101" s="1"/>
  <c r="D41" i="101"/>
  <c r="F41" i="101" s="1"/>
  <c r="D42" i="101"/>
  <c r="F42" i="101" s="1"/>
  <c r="H42" i="101"/>
  <c r="K42" i="101" s="1"/>
  <c r="L42" i="101" s="1"/>
  <c r="M42" i="101" s="1"/>
  <c r="Q42" i="101" s="1"/>
  <c r="P42" i="101" s="1"/>
  <c r="D43" i="101"/>
  <c r="F43" i="101" s="1"/>
  <c r="H43" i="101" s="1"/>
  <c r="K43" i="101" s="1"/>
  <c r="J43" i="101" s="1"/>
  <c r="D44" i="101"/>
  <c r="F44" i="101" s="1"/>
  <c r="H44" i="101" s="1"/>
  <c r="K44" i="101" s="1"/>
  <c r="D46" i="101"/>
  <c r="D47" i="101"/>
  <c r="D49" i="101"/>
  <c r="D8" i="101"/>
  <c r="D11" i="101"/>
  <c r="D12" i="101"/>
  <c r="D13" i="101"/>
  <c r="D14" i="101"/>
  <c r="F14" i="101" s="1"/>
  <c r="H14" i="101" s="1"/>
  <c r="K14" i="101" s="1"/>
  <c r="J14" i="101" s="1"/>
  <c r="D15" i="101"/>
  <c r="F15" i="101"/>
  <c r="H15" i="101" s="1"/>
  <c r="K15" i="101" s="1"/>
  <c r="D16" i="101"/>
  <c r="D20" i="101"/>
  <c r="F20" i="101" s="1"/>
  <c r="H20" i="101" s="1"/>
  <c r="K20" i="101" s="1"/>
  <c r="D21" i="101"/>
  <c r="F21" i="101" s="1"/>
  <c r="H21" i="101" s="1"/>
  <c r="K21" i="101" s="1"/>
  <c r="J21" i="101" s="1"/>
  <c r="D25" i="101"/>
  <c r="F25" i="101" s="1"/>
  <c r="D26" i="101"/>
  <c r="F26" i="101" s="1"/>
  <c r="D29" i="101"/>
  <c r="F29" i="101" s="1"/>
  <c r="D31" i="101"/>
  <c r="D7" i="101"/>
  <c r="D37" i="97"/>
  <c r="F37" i="97" s="1"/>
  <c r="D38" i="97"/>
  <c r="F38" i="97" s="1"/>
  <c r="H38" i="97" s="1"/>
  <c r="K38" i="97" s="1"/>
  <c r="D39" i="97"/>
  <c r="F39" i="97" s="1"/>
  <c r="H39" i="97" s="1"/>
  <c r="K39" i="97" s="1"/>
  <c r="D40" i="97"/>
  <c r="F40" i="97" s="1"/>
  <c r="H40" i="97" s="1"/>
  <c r="K40" i="97" s="1"/>
  <c r="B40" i="100"/>
  <c r="B41" i="100"/>
  <c r="D43" i="97"/>
  <c r="D44" i="97"/>
  <c r="D45" i="97"/>
  <c r="B45" i="100"/>
  <c r="B46" i="100"/>
  <c r="D48" i="97"/>
  <c r="F48" i="97" s="1"/>
  <c r="H48" i="97" s="1"/>
  <c r="K48" i="97" s="1"/>
  <c r="D8" i="97"/>
  <c r="F8" i="97" s="1"/>
  <c r="H8" i="97" s="1"/>
  <c r="K8" i="97" s="1"/>
  <c r="L8" i="97" s="1"/>
  <c r="M8" i="97" s="1"/>
  <c r="Q8" i="97" s="1"/>
  <c r="P8" i="97" s="1"/>
  <c r="D9" i="97"/>
  <c r="F9" i="97" s="1"/>
  <c r="H9" i="97" s="1"/>
  <c r="K9" i="97" s="1"/>
  <c r="L9" i="97" s="1"/>
  <c r="M9" i="97" s="1"/>
  <c r="Q9" i="97" s="1"/>
  <c r="P9" i="97" s="1"/>
  <c r="D10" i="97"/>
  <c r="F10" i="97" s="1"/>
  <c r="D11" i="97"/>
  <c r="F11" i="97" s="1"/>
  <c r="H11" i="97" s="1"/>
  <c r="K11" i="97" s="1"/>
  <c r="J11" i="97" s="1"/>
  <c r="D14" i="97"/>
  <c r="F14" i="97" s="1"/>
  <c r="H14" i="97" s="1"/>
  <c r="K14" i="97" s="1"/>
  <c r="D15" i="97"/>
  <c r="F15" i="97" s="1"/>
  <c r="H15" i="97" s="1"/>
  <c r="D16" i="97"/>
  <c r="F16" i="97" s="1"/>
  <c r="D17" i="97"/>
  <c r="F17" i="97" s="1"/>
  <c r="H17" i="97" s="1"/>
  <c r="K17" i="97" s="1"/>
  <c r="D18" i="97"/>
  <c r="F18" i="97" s="1"/>
  <c r="D20" i="97"/>
  <c r="D21" i="97"/>
  <c r="F21" i="97" s="1"/>
  <c r="H21" i="97" s="1"/>
  <c r="K21" i="97" s="1"/>
  <c r="L21" i="97" s="1"/>
  <c r="D23" i="97"/>
  <c r="F23" i="97" s="1"/>
  <c r="H23" i="97" s="1"/>
  <c r="K23" i="97" s="1"/>
  <c r="J23" i="97" s="1"/>
  <c r="D24" i="97"/>
  <c r="F24" i="97" s="1"/>
  <c r="H24" i="97" s="1"/>
  <c r="D25" i="97"/>
  <c r="F25" i="97" s="1"/>
  <c r="D26" i="97"/>
  <c r="F26" i="97" s="1"/>
  <c r="D27" i="97"/>
  <c r="F27" i="97" s="1"/>
  <c r="H27" i="97" s="1"/>
  <c r="K27" i="97" s="1"/>
  <c r="L27" i="97" s="1"/>
  <c r="M27" i="97" s="1"/>
  <c r="Q27" i="97" s="1"/>
  <c r="P27" i="97" s="1"/>
  <c r="D28" i="97"/>
  <c r="F28" i="97" s="1"/>
  <c r="D29" i="97"/>
  <c r="F29" i="97" s="1"/>
  <c r="H29" i="97" s="1"/>
  <c r="K29" i="97" s="1"/>
  <c r="J29" i="97" s="1"/>
  <c r="D30" i="97"/>
  <c r="F30" i="97" s="1"/>
  <c r="D31" i="97"/>
  <c r="F31" i="97" s="1"/>
  <c r="H31" i="97" s="1"/>
  <c r="K31" i="97" s="1"/>
  <c r="D7" i="97"/>
  <c r="D51" i="92"/>
  <c r="F51" i="92" s="1"/>
  <c r="H51" i="92" s="1"/>
  <c r="K51" i="92" s="1"/>
  <c r="D33" i="92"/>
  <c r="D35" i="92"/>
  <c r="F35" i="92" s="1"/>
  <c r="H35" i="92" s="1"/>
  <c r="K35" i="92" s="1"/>
  <c r="D36" i="92"/>
  <c r="F36" i="92" s="1"/>
  <c r="H36" i="92" s="1"/>
  <c r="K36" i="92" s="1"/>
  <c r="L36" i="92" s="1"/>
  <c r="M36" i="92" s="1"/>
  <c r="Q36" i="92" s="1"/>
  <c r="P36" i="92" s="1"/>
  <c r="B36" i="93"/>
  <c r="B39" i="93"/>
  <c r="D42" i="92"/>
  <c r="F42" i="92" s="1"/>
  <c r="H42" i="92" s="1"/>
  <c r="K42" i="92" s="1"/>
  <c r="D43" i="92"/>
  <c r="F43" i="92" s="1"/>
  <c r="H43" i="92" s="1"/>
  <c r="K43" i="92" s="1"/>
  <c r="L43" i="92" s="1"/>
  <c r="M43" i="92" s="1"/>
  <c r="Q43" i="92" s="1"/>
  <c r="P43" i="92" s="1"/>
  <c r="D44" i="92"/>
  <c r="F44" i="92" s="1"/>
  <c r="D45" i="92"/>
  <c r="D46" i="92"/>
  <c r="F46" i="92" s="1"/>
  <c r="H46" i="92" s="1"/>
  <c r="K46" i="92" s="1"/>
  <c r="J46" i="92" s="1"/>
  <c r="D47" i="92"/>
  <c r="F47" i="92" s="1"/>
  <c r="D32" i="92"/>
  <c r="F32" i="92" s="1"/>
  <c r="H32" i="92" s="1"/>
  <c r="K32" i="92" s="1"/>
  <c r="D8" i="92"/>
  <c r="F8" i="92" s="1"/>
  <c r="D9" i="92"/>
  <c r="D10" i="92"/>
  <c r="F10" i="92" s="1"/>
  <c r="H10" i="92" s="1"/>
  <c r="K10" i="92" s="1"/>
  <c r="D12" i="92"/>
  <c r="F12" i="92" s="1"/>
  <c r="H12" i="92" s="1"/>
  <c r="D13" i="92"/>
  <c r="D14" i="92"/>
  <c r="F14" i="92" s="1"/>
  <c r="H14" i="92" s="1"/>
  <c r="K14" i="92" s="1"/>
  <c r="J14" i="92" s="1"/>
  <c r="D15" i="92"/>
  <c r="D16" i="92"/>
  <c r="C15" i="93" s="1"/>
  <c r="D17" i="92"/>
  <c r="D18" i="92"/>
  <c r="F18" i="92" s="1"/>
  <c r="H18" i="92" s="1"/>
  <c r="K18" i="92" s="1"/>
  <c r="D19" i="92"/>
  <c r="D20" i="92"/>
  <c r="F20" i="92" s="1"/>
  <c r="D21" i="92"/>
  <c r="F21" i="92" s="1"/>
  <c r="H21" i="92" s="1"/>
  <c r="K21" i="92" s="1"/>
  <c r="J21" i="92" s="1"/>
  <c r="D23" i="92"/>
  <c r="F23" i="92" s="1"/>
  <c r="H23" i="92" s="1"/>
  <c r="K23" i="92" s="1"/>
  <c r="D24" i="92"/>
  <c r="F24" i="92" s="1"/>
  <c r="D25" i="92"/>
  <c r="F25" i="92" s="1"/>
  <c r="D26" i="92"/>
  <c r="D27" i="92"/>
  <c r="F27" i="92" s="1"/>
  <c r="H27" i="92" s="1"/>
  <c r="D28" i="92"/>
  <c r="F28" i="92" s="1"/>
  <c r="D29" i="92"/>
  <c r="F29" i="92" s="1"/>
  <c r="D30" i="92"/>
  <c r="F30" i="92" s="1"/>
  <c r="H30" i="92" s="1"/>
  <c r="D31" i="92"/>
  <c r="F31" i="92" s="1"/>
  <c r="H31" i="92" s="1"/>
  <c r="K31" i="92" s="1"/>
  <c r="J31" i="92" s="1"/>
  <c r="D9" i="91"/>
  <c r="F9" i="91" s="1"/>
  <c r="H9" i="91" s="1"/>
  <c r="K9" i="91" s="1"/>
  <c r="D12" i="91"/>
  <c r="F12" i="91" s="1"/>
  <c r="H12" i="91" s="1"/>
  <c r="K12" i="91" s="1"/>
  <c r="J12" i="91" s="1"/>
  <c r="D13" i="91"/>
  <c r="D15" i="91"/>
  <c r="D16" i="91"/>
  <c r="D22" i="91"/>
  <c r="D25" i="91"/>
  <c r="D26" i="91"/>
  <c r="C25" i="93" s="1"/>
  <c r="D27" i="91"/>
  <c r="D28" i="91"/>
  <c r="F28" i="91" s="1"/>
  <c r="H28" i="91" s="1"/>
  <c r="D30" i="91"/>
  <c r="F30" i="91" s="1"/>
  <c r="H30" i="91" s="1"/>
  <c r="K30" i="91" s="1"/>
  <c r="D31" i="91"/>
  <c r="F31" i="91" s="1"/>
  <c r="H31" i="91" s="1"/>
  <c r="B33" i="93"/>
  <c r="D34" i="91"/>
  <c r="F34" i="91" s="1"/>
  <c r="D35" i="91"/>
  <c r="D36" i="91"/>
  <c r="D41" i="91"/>
  <c r="F41" i="91" s="1"/>
  <c r="H41" i="91" s="1"/>
  <c r="K41" i="91" s="1"/>
  <c r="L41" i="91" s="1"/>
  <c r="M41" i="91" s="1"/>
  <c r="D44" i="91"/>
  <c r="D45" i="91"/>
  <c r="F45" i="91" s="1"/>
  <c r="H45" i="91" s="1"/>
  <c r="K45" i="91" s="1"/>
  <c r="D46" i="91"/>
  <c r="F46" i="91" s="1"/>
  <c r="D32" i="91"/>
  <c r="F32" i="91" s="1"/>
  <c r="D51" i="89"/>
  <c r="F51" i="89" s="1"/>
  <c r="H51" i="89" s="1"/>
  <c r="D50" i="89"/>
  <c r="F50" i="89" s="1"/>
  <c r="H50" i="89" s="1"/>
  <c r="D49" i="89"/>
  <c r="F49" i="89" s="1"/>
  <c r="H49" i="89" s="1"/>
  <c r="D9" i="125"/>
  <c r="D10" i="125"/>
  <c r="F10" i="125" s="1"/>
  <c r="D12" i="125"/>
  <c r="F12" i="125"/>
  <c r="H12" i="125" s="1"/>
  <c r="D15" i="125"/>
  <c r="F15" i="125" s="1"/>
  <c r="H15" i="125" s="1"/>
  <c r="D19" i="125"/>
  <c r="F19" i="125" s="1"/>
  <c r="H19" i="125" s="1"/>
  <c r="D25" i="125"/>
  <c r="F25" i="125" s="1"/>
  <c r="H25" i="125" s="1"/>
  <c r="D27" i="125"/>
  <c r="F27" i="125" s="1"/>
  <c r="D28" i="125"/>
  <c r="D29" i="125"/>
  <c r="D30" i="125"/>
  <c r="D31" i="125"/>
  <c r="D32" i="125"/>
  <c r="F32" i="125"/>
  <c r="K32" i="125" s="1"/>
  <c r="M32" i="125" s="1"/>
  <c r="N32" i="125" s="1"/>
  <c r="R32" i="125" s="1"/>
  <c r="Q32" i="125" s="1"/>
  <c r="D36" i="125"/>
  <c r="F36" i="125"/>
  <c r="H36" i="125" s="1"/>
  <c r="D37" i="125"/>
  <c r="D38" i="125"/>
  <c r="F38" i="125" s="1"/>
  <c r="D7" i="125"/>
  <c r="F7" i="125" s="1"/>
  <c r="D48" i="89"/>
  <c r="F48" i="89" s="1"/>
  <c r="K48" i="89" s="1"/>
  <c r="L48" i="89" s="1"/>
  <c r="D8" i="89"/>
  <c r="F8" i="89" s="1"/>
  <c r="H8" i="89" s="1"/>
  <c r="D9" i="89"/>
  <c r="F9" i="89" s="1"/>
  <c r="D10" i="89"/>
  <c r="F10" i="89" s="1"/>
  <c r="H10" i="89" s="1"/>
  <c r="D12" i="89"/>
  <c r="F12" i="89" s="1"/>
  <c r="D13" i="89"/>
  <c r="F13" i="89" s="1"/>
  <c r="K13" i="89" s="1"/>
  <c r="D14" i="89"/>
  <c r="F14" i="89" s="1"/>
  <c r="K14" i="89" s="1"/>
  <c r="D15" i="89"/>
  <c r="F15" i="89" s="1"/>
  <c r="K15" i="89" s="1"/>
  <c r="D16" i="89"/>
  <c r="F16" i="89" s="1"/>
  <c r="H16" i="89" s="1"/>
  <c r="D17" i="89"/>
  <c r="F17" i="89" s="1"/>
  <c r="D19" i="89"/>
  <c r="F19" i="89" s="1"/>
  <c r="H19" i="89" s="1"/>
  <c r="D21" i="89"/>
  <c r="F21" i="89" s="1"/>
  <c r="K21" i="89" s="1"/>
  <c r="J21" i="89" s="1"/>
  <c r="D24" i="89"/>
  <c r="F24" i="89" s="1"/>
  <c r="K24" i="89" s="1"/>
  <c r="L24" i="89" s="1"/>
  <c r="D25" i="89"/>
  <c r="F25" i="89" s="1"/>
  <c r="H25" i="89" s="1"/>
  <c r="D26" i="89"/>
  <c r="F26" i="89" s="1"/>
  <c r="D27" i="89"/>
  <c r="F27" i="89" s="1"/>
  <c r="H27" i="89" s="1"/>
  <c r="D28" i="89"/>
  <c r="F28" i="89" s="1"/>
  <c r="D29" i="89"/>
  <c r="F29" i="89" s="1"/>
  <c r="H29" i="89" s="1"/>
  <c r="D31" i="89"/>
  <c r="F31" i="89" s="1"/>
  <c r="H31" i="89" s="1"/>
  <c r="D32" i="89"/>
  <c r="F32" i="89" s="1"/>
  <c r="K32" i="89" s="1"/>
  <c r="D33" i="89"/>
  <c r="F33" i="89" s="1"/>
  <c r="D36" i="89"/>
  <c r="F36" i="89" s="1"/>
  <c r="K36" i="89" s="1"/>
  <c r="D38" i="89"/>
  <c r="F38" i="89" s="1"/>
  <c r="K38" i="89" s="1"/>
  <c r="M38" i="89" s="1"/>
  <c r="N38" i="89" s="1"/>
  <c r="R38" i="89" s="1"/>
  <c r="Q38" i="89" s="1"/>
  <c r="D39" i="89"/>
  <c r="F39" i="89" s="1"/>
  <c r="H39" i="89" s="1"/>
  <c r="D40" i="89"/>
  <c r="F40" i="89" s="1"/>
  <c r="K40" i="89" s="1"/>
  <c r="L40" i="89" s="1"/>
  <c r="D41" i="89"/>
  <c r="F41" i="89" s="1"/>
  <c r="K41" i="89" s="1"/>
  <c r="D42" i="89"/>
  <c r="F42" i="89" s="1"/>
  <c r="D47" i="89"/>
  <c r="F47" i="89" s="1"/>
  <c r="D7" i="89"/>
  <c r="F7" i="89" s="1"/>
  <c r="H7" i="89" s="1"/>
  <c r="D35" i="89"/>
  <c r="F35" i="89" s="1"/>
  <c r="D44" i="89"/>
  <c r="F44" i="89" s="1"/>
  <c r="K44" i="89" s="1"/>
  <c r="L44" i="89" s="1"/>
  <c r="D20" i="89"/>
  <c r="F20" i="89" s="1"/>
  <c r="D37" i="89"/>
  <c r="F37" i="89" s="1"/>
  <c r="K37" i="89" s="1"/>
  <c r="D20" i="125"/>
  <c r="F20" i="125" s="1"/>
  <c r="H20" i="125" s="1"/>
  <c r="D46" i="89"/>
  <c r="F46" i="89" s="1"/>
  <c r="D24" i="125"/>
  <c r="F24" i="125" s="1"/>
  <c r="D45" i="89"/>
  <c r="F45" i="89" s="1"/>
  <c r="H45" i="89" s="1"/>
  <c r="D8" i="111"/>
  <c r="F8" i="111" s="1"/>
  <c r="H8" i="111" s="1"/>
  <c r="K8" i="111" s="1"/>
  <c r="D7" i="119"/>
  <c r="F7" i="119" s="1"/>
  <c r="H7" i="119" s="1"/>
  <c r="K7" i="119" s="1"/>
  <c r="J7" i="119" s="1"/>
  <c r="D51" i="121"/>
  <c r="F51" i="121" s="1"/>
  <c r="H51" i="121" s="1"/>
  <c r="K51" i="121" s="1"/>
  <c r="L51" i="121" s="1"/>
  <c r="M51" i="121" s="1"/>
  <c r="Q51" i="121" s="1"/>
  <c r="P51" i="121" s="1"/>
  <c r="D27" i="113"/>
  <c r="F27" i="113" s="1"/>
  <c r="H27" i="113" s="1"/>
  <c r="K27" i="113" s="1"/>
  <c r="D9" i="123"/>
  <c r="F9" i="123" s="1"/>
  <c r="H9" i="123" s="1"/>
  <c r="K9" i="123" s="1"/>
  <c r="D14" i="121"/>
  <c r="F14" i="121" s="1"/>
  <c r="D23" i="121"/>
  <c r="D33" i="123"/>
  <c r="F33" i="123" s="1"/>
  <c r="H33" i="123" s="1"/>
  <c r="K33" i="123" s="1"/>
  <c r="D8" i="110"/>
  <c r="D10" i="110"/>
  <c r="F10" i="110" s="1"/>
  <c r="H10" i="110" s="1"/>
  <c r="D27" i="121"/>
  <c r="F27" i="121" s="1"/>
  <c r="H27" i="121" s="1"/>
  <c r="K27" i="121" s="1"/>
  <c r="D30" i="121"/>
  <c r="F30" i="121" s="1"/>
  <c r="D7" i="121"/>
  <c r="F7" i="121" s="1"/>
  <c r="D40" i="113"/>
  <c r="D35" i="110"/>
  <c r="F35" i="110" s="1"/>
  <c r="H35" i="110" s="1"/>
  <c r="K35" i="110" s="1"/>
  <c r="D17" i="121"/>
  <c r="F17" i="121" s="1"/>
  <c r="H17" i="121" s="1"/>
  <c r="D23" i="123"/>
  <c r="F23" i="123" s="1"/>
  <c r="H23" i="123" s="1"/>
  <c r="K23" i="123" s="1"/>
  <c r="D27" i="123"/>
  <c r="F27" i="123" s="1"/>
  <c r="H27" i="123" s="1"/>
  <c r="K27" i="123" s="1"/>
  <c r="D8" i="114"/>
  <c r="F8" i="114" s="1"/>
  <c r="H8" i="114" s="1"/>
  <c r="K8" i="114" s="1"/>
  <c r="D13" i="110"/>
  <c r="F13" i="110" s="1"/>
  <c r="D11" i="123"/>
  <c r="F11" i="123" s="1"/>
  <c r="H11" i="123" s="1"/>
  <c r="K11" i="123" s="1"/>
  <c r="D47" i="123"/>
  <c r="F47" i="123" s="1"/>
  <c r="H47" i="123" s="1"/>
  <c r="K47" i="123" s="1"/>
  <c r="D28" i="111"/>
  <c r="F28" i="111" s="1"/>
  <c r="H28" i="111" s="1"/>
  <c r="D50" i="122"/>
  <c r="F50" i="122" s="1"/>
  <c r="H50" i="122" s="1"/>
  <c r="K50" i="122" s="1"/>
  <c r="D50" i="123"/>
  <c r="F50" i="123" s="1"/>
  <c r="H50" i="123" s="1"/>
  <c r="K50" i="123" s="1"/>
  <c r="D25" i="113"/>
  <c r="D47" i="113"/>
  <c r="F47" i="113" s="1"/>
  <c r="H47" i="113" s="1"/>
  <c r="K47" i="113" s="1"/>
  <c r="J47" i="113" s="1"/>
  <c r="D37" i="121"/>
  <c r="F37" i="121" s="1"/>
  <c r="D31" i="123"/>
  <c r="F31" i="123" s="1"/>
  <c r="H31" i="123" s="1"/>
  <c r="K31" i="123" s="1"/>
  <c r="D31" i="121"/>
  <c r="F31" i="121" s="1"/>
  <c r="D40" i="110"/>
  <c r="D34" i="111"/>
  <c r="F34" i="111" s="1"/>
  <c r="H34" i="111" s="1"/>
  <c r="D34" i="110"/>
  <c r="D31" i="113"/>
  <c r="D43" i="110"/>
  <c r="D8" i="121"/>
  <c r="D44" i="121"/>
  <c r="D44" i="123"/>
  <c r="F44" i="123" s="1"/>
  <c r="H44" i="123" s="1"/>
  <c r="K44" i="123" s="1"/>
  <c r="J44" i="123" s="1"/>
  <c r="D20" i="113"/>
  <c r="F20" i="113" s="1"/>
  <c r="H20" i="113" s="1"/>
  <c r="K20" i="113" s="1"/>
  <c r="J20" i="113" s="1"/>
  <c r="D41" i="110"/>
  <c r="F41" i="110" s="1"/>
  <c r="H41" i="110" s="1"/>
  <c r="K41" i="110" s="1"/>
  <c r="L41" i="110" s="1"/>
  <c r="M41" i="110" s="1"/>
  <c r="Q41" i="110" s="1"/>
  <c r="P41" i="110" s="1"/>
  <c r="D48" i="110"/>
  <c r="D13" i="123"/>
  <c r="F13" i="123" s="1"/>
  <c r="H13" i="123" s="1"/>
  <c r="K13" i="123" s="1"/>
  <c r="D41" i="113"/>
  <c r="F41" i="113" s="1"/>
  <c r="D49" i="113"/>
  <c r="F49" i="113" s="1"/>
  <c r="H49" i="113" s="1"/>
  <c r="K49" i="113" s="1"/>
  <c r="L49" i="113" s="1"/>
  <c r="D21" i="123"/>
  <c r="F21" i="123" s="1"/>
  <c r="H21" i="123" s="1"/>
  <c r="K21" i="123" s="1"/>
  <c r="L21" i="123" s="1"/>
  <c r="M21" i="123" s="1"/>
  <c r="Q21" i="123" s="1"/>
  <c r="P21" i="123" s="1"/>
  <c r="D21" i="121"/>
  <c r="F21" i="121" s="1"/>
  <c r="D25" i="121"/>
  <c r="D50" i="111"/>
  <c r="F50" i="111" s="1"/>
  <c r="D16" i="123"/>
  <c r="F16" i="123" s="1"/>
  <c r="H16" i="123" s="1"/>
  <c r="K16" i="123" s="1"/>
  <c r="D16" i="121"/>
  <c r="F16" i="121" s="1"/>
  <c r="D26" i="113"/>
  <c r="F26" i="113" s="1"/>
  <c r="D48" i="122"/>
  <c r="F48" i="122" s="1"/>
  <c r="D16" i="122"/>
  <c r="F16" i="122" s="1"/>
  <c r="H16" i="122" s="1"/>
  <c r="K16" i="122" s="1"/>
  <c r="D23" i="122"/>
  <c r="F23" i="122" s="1"/>
  <c r="H23" i="122" s="1"/>
  <c r="K23" i="122" s="1"/>
  <c r="J23" i="122" s="1"/>
  <c r="D39" i="122"/>
  <c r="F39" i="122" s="1"/>
  <c r="H39" i="122" s="1"/>
  <c r="K39" i="122" s="1"/>
  <c r="D25" i="122"/>
  <c r="F25" i="122" s="1"/>
  <c r="B40" i="124"/>
  <c r="D44" i="113"/>
  <c r="F44" i="113" s="1"/>
  <c r="H44" i="113" s="1"/>
  <c r="D11" i="121"/>
  <c r="D26" i="123"/>
  <c r="F26" i="123" s="1"/>
  <c r="H26" i="123" s="1"/>
  <c r="K26" i="123" s="1"/>
  <c r="D26" i="121"/>
  <c r="D7" i="123"/>
  <c r="F7" i="123" s="1"/>
  <c r="H7" i="123" s="1"/>
  <c r="K7" i="123" s="1"/>
  <c r="D7" i="122"/>
  <c r="D30" i="122"/>
  <c r="F30" i="122" s="1"/>
  <c r="H30" i="122" s="1"/>
  <c r="K30" i="122" s="1"/>
  <c r="J30" i="122" s="1"/>
  <c r="D17" i="122"/>
  <c r="F17" i="122" s="1"/>
  <c r="H17" i="122" s="1"/>
  <c r="K17" i="122" s="1"/>
  <c r="D29" i="122"/>
  <c r="F29" i="122" s="1"/>
  <c r="H29" i="122" s="1"/>
  <c r="K29" i="122" s="1"/>
  <c r="L29" i="122" s="1"/>
  <c r="M29" i="122" s="1"/>
  <c r="Q29" i="122" s="1"/>
  <c r="P29" i="122" s="1"/>
  <c r="D38" i="110"/>
  <c r="F38" i="110" s="1"/>
  <c r="D18" i="111"/>
  <c r="D46" i="111"/>
  <c r="F46" i="111" s="1"/>
  <c r="H46" i="111" s="1"/>
  <c r="K46" i="111" s="1"/>
  <c r="D45" i="122"/>
  <c r="F45" i="122" s="1"/>
  <c r="D33" i="111"/>
  <c r="F33" i="111" s="1"/>
  <c r="D19" i="121"/>
  <c r="F19" i="121" s="1"/>
  <c r="H19" i="121" s="1"/>
  <c r="K19" i="121" s="1"/>
  <c r="D7" i="110"/>
  <c r="F7" i="110" s="1"/>
  <c r="H7" i="110" s="1"/>
  <c r="K7" i="110" s="1"/>
  <c r="D35" i="122"/>
  <c r="D16" i="110"/>
  <c r="D24" i="114"/>
  <c r="F24" i="114" s="1"/>
  <c r="H24" i="114" s="1"/>
  <c r="K24" i="114" s="1"/>
  <c r="J24" i="114" s="1"/>
  <c r="D37" i="111"/>
  <c r="F37" i="111" s="1"/>
  <c r="D34" i="122"/>
  <c r="F34" i="122" s="1"/>
  <c r="H34" i="122" s="1"/>
  <c r="K34" i="122" s="1"/>
  <c r="L34" i="122" s="1"/>
  <c r="M34" i="122" s="1"/>
  <c r="Q34" i="122" s="1"/>
  <c r="P34" i="122" s="1"/>
  <c r="D12" i="114"/>
  <c r="F12" i="114" s="1"/>
  <c r="D46" i="123"/>
  <c r="F46" i="123"/>
  <c r="H46" i="123" s="1"/>
  <c r="K46" i="123" s="1"/>
  <c r="D46" i="122"/>
  <c r="F46" i="122" s="1"/>
  <c r="D22" i="113"/>
  <c r="F22" i="113" s="1"/>
  <c r="H22" i="113" s="1"/>
  <c r="K22" i="113" s="1"/>
  <c r="J22" i="113" s="1"/>
  <c r="D37" i="114"/>
  <c r="F37" i="114" s="1"/>
  <c r="H37" i="114" s="1"/>
  <c r="K37" i="114" s="1"/>
  <c r="D48" i="114"/>
  <c r="F48" i="114" s="1"/>
  <c r="H48" i="114" s="1"/>
  <c r="K48" i="114" s="1"/>
  <c r="D26" i="114"/>
  <c r="F26" i="114" s="1"/>
  <c r="H26" i="114" s="1"/>
  <c r="K26" i="114" s="1"/>
  <c r="L26" i="114" s="1"/>
  <c r="M26" i="114" s="1"/>
  <c r="Q26" i="114" s="1"/>
  <c r="P26" i="114" s="1"/>
  <c r="D35" i="113"/>
  <c r="F35" i="113" s="1"/>
  <c r="H35" i="113" s="1"/>
  <c r="K35" i="113" s="1"/>
  <c r="D29" i="110"/>
  <c r="F29" i="110" s="1"/>
  <c r="D13" i="111"/>
  <c r="F13" i="111" s="1"/>
  <c r="H13" i="111" s="1"/>
  <c r="K13" i="111" s="1"/>
  <c r="D14" i="114"/>
  <c r="F14" i="114" s="1"/>
  <c r="D33" i="113"/>
  <c r="F33" i="113" s="1"/>
  <c r="H33" i="113" s="1"/>
  <c r="K33" i="113" s="1"/>
  <c r="L33" i="113" s="1"/>
  <c r="M33" i="113" s="1"/>
  <c r="Q33" i="113" s="1"/>
  <c r="P33" i="113" s="1"/>
  <c r="D38" i="122"/>
  <c r="F38" i="122" s="1"/>
  <c r="D32" i="111"/>
  <c r="F32" i="111" s="1"/>
  <c r="D28" i="114"/>
  <c r="F28" i="114" s="1"/>
  <c r="H28" i="114" s="1"/>
  <c r="D25" i="111"/>
  <c r="D48" i="111"/>
  <c r="F48" i="111" s="1"/>
  <c r="D27" i="114"/>
  <c r="F27" i="114" s="1"/>
  <c r="H27" i="114" s="1"/>
  <c r="K27" i="114" s="1"/>
  <c r="D39" i="110"/>
  <c r="F39" i="110" s="1"/>
  <c r="D39" i="113"/>
  <c r="F39" i="113" s="1"/>
  <c r="D10" i="111"/>
  <c r="F10" i="111" s="1"/>
  <c r="H10" i="111" s="1"/>
  <c r="K10" i="111" s="1"/>
  <c r="J10" i="111" s="1"/>
  <c r="D16" i="114"/>
  <c r="F16" i="114" s="1"/>
  <c r="H16" i="114" s="1"/>
  <c r="K16" i="114" s="1"/>
  <c r="L16" i="114" s="1"/>
  <c r="M16" i="114" s="1"/>
  <c r="Q16" i="114" s="1"/>
  <c r="P16" i="114" s="1"/>
  <c r="D36" i="114"/>
  <c r="F36" i="114" s="1"/>
  <c r="H36" i="114" s="1"/>
  <c r="K36" i="114" s="1"/>
  <c r="D27" i="111"/>
  <c r="F27" i="111" s="1"/>
  <c r="D42" i="110"/>
  <c r="F42" i="110" s="1"/>
  <c r="H42" i="110" s="1"/>
  <c r="D19" i="110"/>
  <c r="D24" i="123"/>
  <c r="D20" i="114"/>
  <c r="F20" i="114" s="1"/>
  <c r="D21" i="111"/>
  <c r="F21" i="111" s="1"/>
  <c r="D32" i="118"/>
  <c r="F32" i="118" s="1"/>
  <c r="H32" i="118" s="1"/>
  <c r="K32" i="118" s="1"/>
  <c r="D45" i="113"/>
  <c r="D40" i="123"/>
  <c r="F40" i="123" s="1"/>
  <c r="H40" i="123" s="1"/>
  <c r="K40" i="123" s="1"/>
  <c r="L40" i="123" s="1"/>
  <c r="M40" i="123" s="1"/>
  <c r="Q40" i="123" s="1"/>
  <c r="P40" i="123" s="1"/>
  <c r="D10" i="113"/>
  <c r="F10" i="113" s="1"/>
  <c r="H10" i="113" s="1"/>
  <c r="K10" i="113" s="1"/>
  <c r="D33" i="121"/>
  <c r="F33" i="121" s="1"/>
  <c r="D36" i="110"/>
  <c r="F36" i="110" s="1"/>
  <c r="H36" i="110" s="1"/>
  <c r="K36" i="110" s="1"/>
  <c r="D28" i="121"/>
  <c r="F28" i="121" s="1"/>
  <c r="H28" i="121" s="1"/>
  <c r="K28" i="121" s="1"/>
  <c r="D28" i="123"/>
  <c r="F28" i="123" s="1"/>
  <c r="H28" i="123" s="1"/>
  <c r="K28" i="123" s="1"/>
  <c r="J28" i="123" s="1"/>
  <c r="D8" i="123"/>
  <c r="F8" i="123" s="1"/>
  <c r="H8" i="123" s="1"/>
  <c r="K8" i="123" s="1"/>
  <c r="D44" i="114"/>
  <c r="F44" i="114" s="1"/>
  <c r="H44" i="114" s="1"/>
  <c r="K44" i="114" s="1"/>
  <c r="J44" i="114" s="1"/>
  <c r="D24" i="110"/>
  <c r="F24" i="110" s="1"/>
  <c r="H24" i="110" s="1"/>
  <c r="K24" i="110" s="1"/>
  <c r="J24" i="110" s="1"/>
  <c r="D17" i="111"/>
  <c r="F17" i="111" s="1"/>
  <c r="H17" i="111" s="1"/>
  <c r="K17" i="111" s="1"/>
  <c r="D10" i="122"/>
  <c r="F10" i="122" s="1"/>
  <c r="H10" i="122" s="1"/>
  <c r="K10" i="122" s="1"/>
  <c r="D10" i="121"/>
  <c r="D37" i="110"/>
  <c r="F37" i="110" s="1"/>
  <c r="H37" i="110" s="1"/>
  <c r="K37" i="110" s="1"/>
  <c r="D49" i="123"/>
  <c r="F49" i="123" s="1"/>
  <c r="H49" i="123" s="1"/>
  <c r="K49" i="123" s="1"/>
  <c r="D49" i="121"/>
  <c r="F49" i="121" s="1"/>
  <c r="H49" i="121" s="1"/>
  <c r="K49" i="121" s="1"/>
  <c r="J49" i="121" s="1"/>
  <c r="D29" i="123"/>
  <c r="F29" i="123" s="1"/>
  <c r="H29" i="123" s="1"/>
  <c r="K29" i="123" s="1"/>
  <c r="J29" i="123" s="1"/>
  <c r="D26" i="111"/>
  <c r="D49" i="111"/>
  <c r="F49" i="111" s="1"/>
  <c r="H49" i="111" s="1"/>
  <c r="K49" i="111" s="1"/>
  <c r="L49" i="111" s="1"/>
  <c r="M49" i="111" s="1"/>
  <c r="Q49" i="111" s="1"/>
  <c r="P49" i="111" s="1"/>
  <c r="D38" i="111"/>
  <c r="D7" i="111"/>
  <c r="F7" i="111" s="1"/>
  <c r="H7" i="111" s="1"/>
  <c r="D15" i="111"/>
  <c r="F15" i="111" s="1"/>
  <c r="H15" i="111" s="1"/>
  <c r="K15" i="111" s="1"/>
  <c r="D9" i="122"/>
  <c r="F9" i="122" s="1"/>
  <c r="D31" i="122"/>
  <c r="D8" i="122"/>
  <c r="F8" i="122" s="1"/>
  <c r="H8" i="122" s="1"/>
  <c r="D38" i="113"/>
  <c r="F38" i="113" s="1"/>
  <c r="D18" i="123"/>
  <c r="D18" i="122"/>
  <c r="F18" i="122" s="1"/>
  <c r="D30" i="113"/>
  <c r="F30" i="113" s="1"/>
  <c r="D21" i="122"/>
  <c r="F21" i="122" s="1"/>
  <c r="H21" i="122" s="1"/>
  <c r="K21" i="122" s="1"/>
  <c r="L21" i="122" s="1"/>
  <c r="M21" i="122" s="1"/>
  <c r="Q21" i="122" s="1"/>
  <c r="P21" i="122" s="1"/>
  <c r="D28" i="110"/>
  <c r="B36" i="116"/>
  <c r="D20" i="110"/>
  <c r="F20" i="110" s="1"/>
  <c r="D15" i="123"/>
  <c r="F15" i="123" s="1"/>
  <c r="H15" i="123" s="1"/>
  <c r="D13" i="113"/>
  <c r="F13" i="113" s="1"/>
  <c r="H13" i="113" s="1"/>
  <c r="K13" i="113" s="1"/>
  <c r="D49" i="122"/>
  <c r="D30" i="110"/>
  <c r="F30" i="110" s="1"/>
  <c r="D51" i="113"/>
  <c r="D10" i="123"/>
  <c r="F10" i="123" s="1"/>
  <c r="H10" i="123" s="1"/>
  <c r="K10" i="123" s="1"/>
  <c r="L10" i="123" s="1"/>
  <c r="M10" i="123" s="1"/>
  <c r="Q10" i="123" s="1"/>
  <c r="P10" i="123" s="1"/>
  <c r="D51" i="123"/>
  <c r="F51" i="123" s="1"/>
  <c r="H51" i="123" s="1"/>
  <c r="K51" i="123" s="1"/>
  <c r="D30" i="123"/>
  <c r="F30" i="123" s="1"/>
  <c r="H30" i="123" s="1"/>
  <c r="K30" i="123" s="1"/>
  <c r="J30" i="123" s="1"/>
  <c r="D27" i="117"/>
  <c r="F27" i="117" s="1"/>
  <c r="D14" i="111"/>
  <c r="F14" i="111" s="1"/>
  <c r="H14" i="111" s="1"/>
  <c r="K14" i="111" s="1"/>
  <c r="J14" i="111" s="1"/>
  <c r="D18" i="114"/>
  <c r="F18" i="114" s="1"/>
  <c r="H18" i="114" s="1"/>
  <c r="K18" i="114" s="1"/>
  <c r="D22" i="114"/>
  <c r="D39" i="111"/>
  <c r="F39" i="111" s="1"/>
  <c r="D40" i="121"/>
  <c r="F40" i="121" s="1"/>
  <c r="H40" i="121" s="1"/>
  <c r="D51" i="114"/>
  <c r="F51" i="114" s="1"/>
  <c r="H51" i="114" s="1"/>
  <c r="K51" i="114" s="1"/>
  <c r="D43" i="113"/>
  <c r="D46" i="121"/>
  <c r="F46" i="121" s="1"/>
  <c r="H46" i="121" s="1"/>
  <c r="D36" i="111"/>
  <c r="D9" i="111"/>
  <c r="F9" i="111" s="1"/>
  <c r="H9" i="111" s="1"/>
  <c r="K9" i="111" s="1"/>
  <c r="D45" i="111"/>
  <c r="F45" i="111" s="1"/>
  <c r="H45" i="111" s="1"/>
  <c r="K45" i="111" s="1"/>
  <c r="D29" i="121"/>
  <c r="F29" i="121" s="1"/>
  <c r="H29" i="121" s="1"/>
  <c r="D24" i="111"/>
  <c r="D39" i="121"/>
  <c r="F39" i="121" s="1"/>
  <c r="H39" i="121" s="1"/>
  <c r="K39" i="121" s="1"/>
  <c r="D13" i="114"/>
  <c r="D19" i="114"/>
  <c r="F19" i="114" s="1"/>
  <c r="D20" i="111"/>
  <c r="F20" i="111" s="1"/>
  <c r="H20" i="111" s="1"/>
  <c r="K20" i="111" s="1"/>
  <c r="D43" i="114"/>
  <c r="F43" i="114" s="1"/>
  <c r="D29" i="114"/>
  <c r="D19" i="111"/>
  <c r="F19" i="111" s="1"/>
  <c r="H19" i="111" s="1"/>
  <c r="K19" i="111" s="1"/>
  <c r="B14" i="124"/>
  <c r="D15" i="121"/>
  <c r="F15" i="121" s="1"/>
  <c r="H15" i="121" s="1"/>
  <c r="K15" i="121" s="1"/>
  <c r="D38" i="117"/>
  <c r="F38" i="117" s="1"/>
  <c r="H38" i="117" s="1"/>
  <c r="K38" i="117" s="1"/>
  <c r="D9" i="99"/>
  <c r="F9" i="99" s="1"/>
  <c r="H9" i="99" s="1"/>
  <c r="D46" i="102"/>
  <c r="F46" i="102" s="1"/>
  <c r="H46" i="102" s="1"/>
  <c r="K46" i="102" s="1"/>
  <c r="D22" i="104"/>
  <c r="F22" i="104" s="1"/>
  <c r="D9" i="95"/>
  <c r="F9" i="95" s="1"/>
  <c r="H9" i="95" s="1"/>
  <c r="K9" i="95" s="1"/>
  <c r="D21" i="91"/>
  <c r="C20" i="93" s="1"/>
  <c r="D18" i="118"/>
  <c r="F18" i="118" s="1"/>
  <c r="H18" i="118" s="1"/>
  <c r="K18" i="118" s="1"/>
  <c r="L18" i="118" s="1"/>
  <c r="M18" i="118" s="1"/>
  <c r="Q18" i="118" s="1"/>
  <c r="P18" i="118" s="1"/>
  <c r="D50" i="91"/>
  <c r="F50" i="91" s="1"/>
  <c r="D51" i="101"/>
  <c r="F51" i="101" s="1"/>
  <c r="H51" i="101" s="1"/>
  <c r="K51" i="101" s="1"/>
  <c r="D11" i="91"/>
  <c r="F11" i="91" s="1"/>
  <c r="D17" i="91"/>
  <c r="F17" i="91" s="1"/>
  <c r="B30" i="93"/>
  <c r="D38" i="91"/>
  <c r="F38" i="91" s="1"/>
  <c r="D14" i="117"/>
  <c r="F14" i="117" s="1"/>
  <c r="D17" i="101"/>
  <c r="D13" i="102"/>
  <c r="D17" i="118"/>
  <c r="F17" i="118" s="1"/>
  <c r="H17" i="118" s="1"/>
  <c r="K17" i="118" s="1"/>
  <c r="D40" i="103"/>
  <c r="F40" i="103" s="1"/>
  <c r="H40" i="103" s="1"/>
  <c r="K40" i="103" s="1"/>
  <c r="D21" i="98"/>
  <c r="F21" i="98" s="1"/>
  <c r="H21" i="98" s="1"/>
  <c r="K21" i="98" s="1"/>
  <c r="D33" i="102"/>
  <c r="F33" i="102" s="1"/>
  <c r="H33" i="102" s="1"/>
  <c r="K33" i="102" s="1"/>
  <c r="L33" i="102" s="1"/>
  <c r="M33" i="102" s="1"/>
  <c r="Q33" i="102" s="1"/>
  <c r="P33" i="102" s="1"/>
  <c r="D18" i="119"/>
  <c r="F18" i="119" s="1"/>
  <c r="H18" i="119" s="1"/>
  <c r="K18" i="119" s="1"/>
  <c r="L18" i="119" s="1"/>
  <c r="M18" i="119" s="1"/>
  <c r="Q18" i="119" s="1"/>
  <c r="P18" i="119" s="1"/>
  <c r="D9" i="102"/>
  <c r="D26" i="117"/>
  <c r="F26" i="117" s="1"/>
  <c r="H26" i="117" s="1"/>
  <c r="K26" i="117" s="1"/>
  <c r="D12" i="118"/>
  <c r="F12" i="118" s="1"/>
  <c r="D19" i="96"/>
  <c r="F19" i="96" s="1"/>
  <c r="H19" i="96" s="1"/>
  <c r="K19" i="96" s="1"/>
  <c r="D53" i="110"/>
  <c r="F53" i="110" s="1"/>
  <c r="D45" i="115"/>
  <c r="F45" i="115" s="1"/>
  <c r="H45" i="115" s="1"/>
  <c r="K45" i="115" s="1"/>
  <c r="D27" i="115"/>
  <c r="F27" i="115" s="1"/>
  <c r="H27" i="115" s="1"/>
  <c r="K27" i="115" s="1"/>
  <c r="D48" i="115"/>
  <c r="F48" i="115" s="1"/>
  <c r="D13" i="115"/>
  <c r="F13" i="115" s="1"/>
  <c r="H13" i="115" s="1"/>
  <c r="K13" i="115" s="1"/>
  <c r="L13" i="115" s="1"/>
  <c r="M13" i="115" s="1"/>
  <c r="Q13" i="115" s="1"/>
  <c r="P13" i="115" s="1"/>
  <c r="D12" i="115"/>
  <c r="F12" i="115" s="1"/>
  <c r="H12" i="115" s="1"/>
  <c r="K12" i="115" s="1"/>
  <c r="D8" i="125"/>
  <c r="F8" i="125" s="1"/>
  <c r="H8" i="125" s="1"/>
  <c r="D23" i="114"/>
  <c r="F23" i="114" s="1"/>
  <c r="H23" i="114" s="1"/>
  <c r="K23" i="114" s="1"/>
  <c r="J23" i="114" s="1"/>
  <c r="D10" i="115"/>
  <c r="F10" i="115" s="1"/>
  <c r="H10" i="115" s="1"/>
  <c r="D20" i="122"/>
  <c r="F20" i="122" s="1"/>
  <c r="H20" i="122" s="1"/>
  <c r="K20" i="122" s="1"/>
  <c r="L20" i="122" s="1"/>
  <c r="M20" i="122" s="1"/>
  <c r="Q20" i="122" s="1"/>
  <c r="P20" i="122" s="1"/>
  <c r="D53" i="121"/>
  <c r="F53" i="121" s="1"/>
  <c r="D35" i="111"/>
  <c r="F35" i="111" s="1"/>
  <c r="H35" i="111" s="1"/>
  <c r="K35" i="111" s="1"/>
  <c r="F19" i="118"/>
  <c r="H19" i="118" s="1"/>
  <c r="K19" i="118" s="1"/>
  <c r="B51" i="112"/>
  <c r="D52" i="97"/>
  <c r="F52" i="97" s="1"/>
  <c r="B16" i="93"/>
  <c r="D53" i="123"/>
  <c r="F53" i="123" s="1"/>
  <c r="H53" i="123" s="1"/>
  <c r="K53" i="123" s="1"/>
  <c r="D21" i="114"/>
  <c r="F21" i="114" s="1"/>
  <c r="H21" i="114" s="1"/>
  <c r="K21" i="114" s="1"/>
  <c r="D36" i="97"/>
  <c r="F36" i="97" s="1"/>
  <c r="D27" i="101"/>
  <c r="F27" i="101" s="1"/>
  <c r="D19" i="122"/>
  <c r="F19" i="122" s="1"/>
  <c r="D45" i="105"/>
  <c r="F45" i="105" s="1"/>
  <c r="H45" i="105" s="1"/>
  <c r="K45" i="105" s="1"/>
  <c r="L45" i="105" s="1"/>
  <c r="M45" i="105" s="1"/>
  <c r="Q45" i="105" s="1"/>
  <c r="P45" i="105" s="1"/>
  <c r="D13" i="103"/>
  <c r="F13" i="103" s="1"/>
  <c r="H13" i="103" s="1"/>
  <c r="K13" i="103" s="1"/>
  <c r="L13" i="103" s="1"/>
  <c r="M13" i="103" s="1"/>
  <c r="Q13" i="103" s="1"/>
  <c r="P13" i="103" s="1"/>
  <c r="D26" i="103"/>
  <c r="F26" i="103" s="1"/>
  <c r="H26" i="103" s="1"/>
  <c r="K26" i="103" s="1"/>
  <c r="F47" i="102"/>
  <c r="H47" i="102" s="1"/>
  <c r="K47" i="102" s="1"/>
  <c r="F8" i="101"/>
  <c r="H8" i="101" s="1"/>
  <c r="K8" i="101" s="1"/>
  <c r="D53" i="97"/>
  <c r="F53" i="97" s="1"/>
  <c r="B24" i="93"/>
  <c r="B11" i="93"/>
  <c r="D48" i="91"/>
  <c r="F48" i="91" s="1"/>
  <c r="B8" i="93"/>
  <c r="D29" i="91"/>
  <c r="F29" i="91" s="1"/>
  <c r="B28" i="93"/>
  <c r="D34" i="123"/>
  <c r="F34" i="123" s="1"/>
  <c r="H34" i="123" s="1"/>
  <c r="D17" i="125"/>
  <c r="D24" i="95"/>
  <c r="F24" i="95" s="1"/>
  <c r="D24" i="113"/>
  <c r="F24" i="113" s="1"/>
  <c r="H24" i="113" s="1"/>
  <c r="K24" i="113" s="1"/>
  <c r="D18" i="101"/>
  <c r="F18" i="101" s="1"/>
  <c r="H18" i="101" s="1"/>
  <c r="D26" i="94"/>
  <c r="F26" i="94" s="1"/>
  <c r="K26" i="94" s="1"/>
  <c r="D38" i="121"/>
  <c r="F38" i="121" s="1"/>
  <c r="H38" i="121" s="1"/>
  <c r="D24" i="101"/>
  <c r="F24" i="101" s="1"/>
  <c r="D51" i="91"/>
  <c r="F51" i="91" s="1"/>
  <c r="D21" i="99"/>
  <c r="F21" i="99" s="1"/>
  <c r="H21" i="99" s="1"/>
  <c r="K21" i="99" s="1"/>
  <c r="D53" i="99"/>
  <c r="F53" i="99" s="1"/>
  <c r="H53" i="99" s="1"/>
  <c r="K53" i="99" s="1"/>
  <c r="L53" i="99" s="1"/>
  <c r="M53" i="99" s="1"/>
  <c r="Q53" i="99" s="1"/>
  <c r="P53" i="99" s="1"/>
  <c r="B52" i="100"/>
  <c r="D23" i="101"/>
  <c r="F23" i="101" s="1"/>
  <c r="D53" i="101"/>
  <c r="F53" i="101" s="1"/>
  <c r="D7" i="102"/>
  <c r="F7" i="102" s="1"/>
  <c r="H7" i="102" s="1"/>
  <c r="K7" i="102" s="1"/>
  <c r="D25" i="102"/>
  <c r="F25" i="102" s="1"/>
  <c r="H25" i="102" s="1"/>
  <c r="K25" i="102" s="1"/>
  <c r="J25" i="102" s="1"/>
  <c r="D51" i="99"/>
  <c r="F51" i="99" s="1"/>
  <c r="H51" i="99" s="1"/>
  <c r="K51" i="99" s="1"/>
  <c r="D47" i="97"/>
  <c r="D7" i="94"/>
  <c r="C6" i="100" s="1"/>
  <c r="D19" i="95"/>
  <c r="F19" i="95" s="1"/>
  <c r="H19" i="95" s="1"/>
  <c r="K19" i="95" s="1"/>
  <c r="L19" i="95" s="1"/>
  <c r="M19" i="95" s="1"/>
  <c r="Q19" i="95" s="1"/>
  <c r="P19" i="95" s="1"/>
  <c r="D18" i="94"/>
  <c r="F18" i="94" s="1"/>
  <c r="D8" i="115"/>
  <c r="F8" i="115" s="1"/>
  <c r="H8" i="115" s="1"/>
  <c r="K8" i="115" s="1"/>
  <c r="D11" i="122"/>
  <c r="F11" i="122" s="1"/>
  <c r="H11" i="122" s="1"/>
  <c r="K11" i="122" s="1"/>
  <c r="D45" i="119"/>
  <c r="F45" i="119" s="1"/>
  <c r="H45" i="119" s="1"/>
  <c r="K45" i="119" s="1"/>
  <c r="L15" i="119"/>
  <c r="M15" i="119" s="1"/>
  <c r="Q15" i="119" s="1"/>
  <c r="P15" i="119" s="1"/>
  <c r="D41" i="119"/>
  <c r="F41" i="119" s="1"/>
  <c r="H41" i="119" s="1"/>
  <c r="K41" i="119" s="1"/>
  <c r="H21" i="118"/>
  <c r="K21" i="118" s="1"/>
  <c r="J21" i="118" s="1"/>
  <c r="B48" i="120"/>
  <c r="D33" i="118"/>
  <c r="F33" i="118" s="1"/>
  <c r="H33" i="118" s="1"/>
  <c r="K33" i="118" s="1"/>
  <c r="L33" i="118" s="1"/>
  <c r="M33" i="118" s="1"/>
  <c r="Q33" i="118" s="1"/>
  <c r="P33" i="118" s="1"/>
  <c r="K53" i="113"/>
  <c r="J53" i="113" s="1"/>
  <c r="D9" i="113"/>
  <c r="F9" i="113" s="1"/>
  <c r="H9" i="113" s="1"/>
  <c r="K9" i="113" s="1"/>
  <c r="B36" i="112"/>
  <c r="L53" i="105"/>
  <c r="M53" i="105" s="1"/>
  <c r="Q53" i="105" s="1"/>
  <c r="P53" i="105" s="1"/>
  <c r="D27" i="103"/>
  <c r="F27" i="103" s="1"/>
  <c r="H27" i="103" s="1"/>
  <c r="K27" i="103" s="1"/>
  <c r="L47" i="103"/>
  <c r="M47" i="103" s="1"/>
  <c r="Q47" i="103" s="1"/>
  <c r="P47" i="103" s="1"/>
  <c r="J47" i="103"/>
  <c r="L11" i="103"/>
  <c r="M11" i="103" s="1"/>
  <c r="Q11" i="103" s="1"/>
  <c r="P11" i="103" s="1"/>
  <c r="F39" i="102"/>
  <c r="H39" i="102" s="1"/>
  <c r="K39" i="102" s="1"/>
  <c r="J39" i="102" s="1"/>
  <c r="D48" i="101"/>
  <c r="F48" i="101" s="1"/>
  <c r="H48" i="101" s="1"/>
  <c r="K48" i="101" s="1"/>
  <c r="L48" i="101" s="1"/>
  <c r="J8" i="99"/>
  <c r="L8" i="99"/>
  <c r="M8" i="99" s="1"/>
  <c r="Q8" i="99" s="1"/>
  <c r="P8" i="99" s="1"/>
  <c r="D41" i="99"/>
  <c r="B51" i="100"/>
  <c r="B44" i="100"/>
  <c r="F43" i="97"/>
  <c r="B39" i="100"/>
  <c r="D20" i="94"/>
  <c r="F20" i="94" s="1"/>
  <c r="K22" i="94"/>
  <c r="J22" i="94" s="1"/>
  <c r="D12" i="94"/>
  <c r="F12" i="94" s="1"/>
  <c r="H47" i="92"/>
  <c r="K47" i="92" s="1"/>
  <c r="H25" i="92"/>
  <c r="K25" i="92" s="1"/>
  <c r="B44" i="93"/>
  <c r="D49" i="91"/>
  <c r="F49" i="91" s="1"/>
  <c r="B25" i="93"/>
  <c r="K9" i="89"/>
  <c r="H9" i="89"/>
  <c r="K25" i="125"/>
  <c r="L25" i="125" s="1"/>
  <c r="F47" i="97"/>
  <c r="H47" i="97" s="1"/>
  <c r="K47" i="97" s="1"/>
  <c r="J25" i="96"/>
  <c r="D35" i="115"/>
  <c r="F35" i="115" s="1"/>
  <c r="H35" i="115" s="1"/>
  <c r="K35" i="115" s="1"/>
  <c r="J35" i="115" s="1"/>
  <c r="F30" i="125"/>
  <c r="D34" i="101"/>
  <c r="D54" i="110"/>
  <c r="F54" i="110" s="1"/>
  <c r="P17" i="98"/>
  <c r="D37" i="92"/>
  <c r="B27" i="112"/>
  <c r="B53" i="106"/>
  <c r="B19" i="112"/>
  <c r="B38" i="112"/>
  <c r="J36" i="105"/>
  <c r="L54" i="105"/>
  <c r="M54" i="105" s="1"/>
  <c r="Q54" i="105" s="1"/>
  <c r="P54" i="105" s="1"/>
  <c r="J54" i="105"/>
  <c r="D50" i="104"/>
  <c r="B17" i="106"/>
  <c r="J16" i="104"/>
  <c r="L16" i="104"/>
  <c r="M16" i="104" s="1"/>
  <c r="Q16" i="104" s="1"/>
  <c r="P16" i="104" s="1"/>
  <c r="L31" i="104"/>
  <c r="M31" i="104" s="1"/>
  <c r="Q31" i="104" s="1"/>
  <c r="P31" i="104" s="1"/>
  <c r="J31" i="104"/>
  <c r="D23" i="103"/>
  <c r="F23" i="103" s="1"/>
  <c r="H23" i="103" s="1"/>
  <c r="K23" i="103" s="1"/>
  <c r="F12" i="103"/>
  <c r="H12" i="103" s="1"/>
  <c r="K12" i="103" s="1"/>
  <c r="L12" i="103" s="1"/>
  <c r="M12" i="103" s="1"/>
  <c r="Q12" i="103" s="1"/>
  <c r="P12" i="103" s="1"/>
  <c r="F13" i="102"/>
  <c r="H13" i="102" s="1"/>
  <c r="K13" i="102" s="1"/>
  <c r="L13" i="102" s="1"/>
  <c r="M13" i="102" s="1"/>
  <c r="Q13" i="102" s="1"/>
  <c r="P13" i="102" s="1"/>
  <c r="F17" i="102"/>
  <c r="H17" i="102" s="1"/>
  <c r="K17" i="102" s="1"/>
  <c r="J17" i="102" s="1"/>
  <c r="F52" i="101"/>
  <c r="H52" i="101" s="1"/>
  <c r="K52" i="101" s="1"/>
  <c r="J52" i="101" s="1"/>
  <c r="F11" i="101"/>
  <c r="H11" i="101" s="1"/>
  <c r="B10" i="106"/>
  <c r="F52" i="99"/>
  <c r="H52" i="99" s="1"/>
  <c r="K52" i="99" s="1"/>
  <c r="J52" i="99" s="1"/>
  <c r="C51" i="100"/>
  <c r="D47" i="99"/>
  <c r="C46" i="100" s="1"/>
  <c r="J13" i="98"/>
  <c r="D32" i="97"/>
  <c r="F32" i="97" s="1"/>
  <c r="B43" i="100"/>
  <c r="D50" i="97"/>
  <c r="F50" i="97" s="1"/>
  <c r="H50" i="97" s="1"/>
  <c r="K50" i="97" s="1"/>
  <c r="D41" i="97"/>
  <c r="F41" i="97" s="1"/>
  <c r="H41" i="97" s="1"/>
  <c r="K41" i="97" s="1"/>
  <c r="J41" i="97" s="1"/>
  <c r="F30" i="95"/>
  <c r="H30" i="95" s="1"/>
  <c r="K30" i="95" s="1"/>
  <c r="K27" i="95"/>
  <c r="J27" i="95" s="1"/>
  <c r="L15" i="96"/>
  <c r="M15" i="96" s="1"/>
  <c r="Q15" i="96" s="1"/>
  <c r="P15" i="96" s="1"/>
  <c r="J44" i="119"/>
  <c r="L44" i="119"/>
  <c r="M44" i="119" s="1"/>
  <c r="Q44" i="119" s="1"/>
  <c r="P44" i="119" s="1"/>
  <c r="F17" i="92"/>
  <c r="L17" i="99"/>
  <c r="M17" i="99" s="1"/>
  <c r="Q17" i="99" s="1"/>
  <c r="P17" i="99" s="1"/>
  <c r="J48" i="123"/>
  <c r="L48" i="123"/>
  <c r="M48" i="123" s="1"/>
  <c r="Q48" i="123" s="1"/>
  <c r="P48" i="123" s="1"/>
  <c r="D55" i="89"/>
  <c r="F55" i="89" s="1"/>
  <c r="F25" i="91"/>
  <c r="C24" i="93"/>
  <c r="D39" i="91"/>
  <c r="F39" i="91" s="1"/>
  <c r="H39" i="91" s="1"/>
  <c r="K39" i="91" s="1"/>
  <c r="J39" i="91" s="1"/>
  <c r="H38" i="89"/>
  <c r="J9" i="89"/>
  <c r="H15" i="89"/>
  <c r="M25" i="98"/>
  <c r="Q25" i="98" s="1"/>
  <c r="P25" i="98" s="1"/>
  <c r="J25" i="98"/>
  <c r="J15" i="99"/>
  <c r="L15" i="99"/>
  <c r="M15" i="99" s="1"/>
  <c r="Q15" i="99" s="1"/>
  <c r="P15" i="99" s="1"/>
  <c r="D30" i="89"/>
  <c r="F30" i="89" s="1"/>
  <c r="K30" i="89" s="1"/>
  <c r="D11" i="125"/>
  <c r="F11" i="125" s="1"/>
  <c r="H11" i="125" s="1"/>
  <c r="D11" i="89"/>
  <c r="F11" i="89" s="1"/>
  <c r="D54" i="89"/>
  <c r="F54" i="89" s="1"/>
  <c r="D52" i="89"/>
  <c r="F52" i="89" s="1"/>
  <c r="J15" i="89"/>
  <c r="L15" i="89"/>
  <c r="M15" i="89"/>
  <c r="N15" i="89" s="1"/>
  <c r="R15" i="89" s="1"/>
  <c r="Q15" i="89" s="1"/>
  <c r="D34" i="125"/>
  <c r="F34" i="125" s="1"/>
  <c r="D23" i="89"/>
  <c r="F23" i="89" s="1"/>
  <c r="H23" i="89" s="1"/>
  <c r="D22" i="125"/>
  <c r="F22" i="125" s="1"/>
  <c r="D34" i="89"/>
  <c r="F34" i="89" s="1"/>
  <c r="D22" i="89"/>
  <c r="F22" i="89" s="1"/>
  <c r="D45" i="121"/>
  <c r="F45" i="121" s="1"/>
  <c r="H45" i="121" s="1"/>
  <c r="K45" i="121" s="1"/>
  <c r="J45" i="121" s="1"/>
  <c r="B44" i="124"/>
  <c r="D51" i="122"/>
  <c r="B50" i="124"/>
  <c r="D37" i="115"/>
  <c r="F37" i="115" s="1"/>
  <c r="H37" i="115" s="1"/>
  <c r="K37" i="115" s="1"/>
  <c r="D16" i="113"/>
  <c r="F16" i="113" s="1"/>
  <c r="H16" i="113" s="1"/>
  <c r="K16" i="113" s="1"/>
  <c r="D38" i="115"/>
  <c r="F38" i="115" s="1"/>
  <c r="H38" i="115" s="1"/>
  <c r="K38" i="115" s="1"/>
  <c r="D38" i="114"/>
  <c r="F38" i="114" s="1"/>
  <c r="H38" i="114" s="1"/>
  <c r="K38" i="114" s="1"/>
  <c r="D37" i="123"/>
  <c r="F37" i="123" s="1"/>
  <c r="H37" i="123" s="1"/>
  <c r="K37" i="123" s="1"/>
  <c r="D41" i="121"/>
  <c r="D51" i="110"/>
  <c r="F51" i="110" s="1"/>
  <c r="D14" i="110"/>
  <c r="C13" i="112" s="1"/>
  <c r="F43" i="110"/>
  <c r="H43" i="110" s="1"/>
  <c r="K43" i="110" s="1"/>
  <c r="L43" i="110" s="1"/>
  <c r="M43" i="110" s="1"/>
  <c r="Q43" i="110" s="1"/>
  <c r="P43" i="110" s="1"/>
  <c r="D51" i="115"/>
  <c r="F51" i="115" s="1"/>
  <c r="H51" i="115" s="1"/>
  <c r="K51" i="115" s="1"/>
  <c r="L51" i="115" s="1"/>
  <c r="M51" i="115" s="1"/>
  <c r="Q51" i="115" s="1"/>
  <c r="P51" i="115" s="1"/>
  <c r="D15" i="115"/>
  <c r="C14" i="116" s="1"/>
  <c r="D51" i="118"/>
  <c r="F51" i="118" s="1"/>
  <c r="H51" i="118" s="1"/>
  <c r="D52" i="121"/>
  <c r="F52" i="121" s="1"/>
  <c r="H52" i="121" s="1"/>
  <c r="K52" i="121" s="1"/>
  <c r="L52" i="121" s="1"/>
  <c r="D52" i="123"/>
  <c r="F52" i="123" s="1"/>
  <c r="B53" i="112"/>
  <c r="D9" i="110"/>
  <c r="F9" i="110" s="1"/>
  <c r="D9" i="118"/>
  <c r="F9" i="118" s="1"/>
  <c r="H9" i="118" s="1"/>
  <c r="K9" i="118" s="1"/>
  <c r="D9" i="117"/>
  <c r="D29" i="119"/>
  <c r="F29" i="119" s="1"/>
  <c r="H29" i="119" s="1"/>
  <c r="K29" i="119" s="1"/>
  <c r="L29" i="119" s="1"/>
  <c r="M29" i="119" s="1"/>
  <c r="Q29" i="119" s="1"/>
  <c r="P29" i="119" s="1"/>
  <c r="D19" i="119"/>
  <c r="D55" i="110"/>
  <c r="F55" i="110" s="1"/>
  <c r="H55" i="110" s="1"/>
  <c r="D43" i="115"/>
  <c r="F43" i="115" s="1"/>
  <c r="H43" i="115" s="1"/>
  <c r="K43" i="115" s="1"/>
  <c r="B7" i="112"/>
  <c r="D17" i="123"/>
  <c r="F17" i="123" s="1"/>
  <c r="H17" i="123" s="1"/>
  <c r="K17" i="123" s="1"/>
  <c r="D22" i="123"/>
  <c r="F22" i="123" s="1"/>
  <c r="H22" i="123" s="1"/>
  <c r="K22" i="123" s="1"/>
  <c r="L22" i="123" s="1"/>
  <c r="M22" i="123" s="1"/>
  <c r="Q22" i="123" s="1"/>
  <c r="P22" i="123" s="1"/>
  <c r="D34" i="121"/>
  <c r="D46" i="117"/>
  <c r="F46" i="117" s="1"/>
  <c r="D36" i="117"/>
  <c r="F36" i="117" s="1"/>
  <c r="H36" i="117" s="1"/>
  <c r="D42" i="123"/>
  <c r="F42" i="123" s="1"/>
  <c r="H42" i="123" s="1"/>
  <c r="K42" i="123" s="1"/>
  <c r="B34" i="112"/>
  <c r="D42" i="113"/>
  <c r="F42" i="113" s="1"/>
  <c r="H42" i="113" s="1"/>
  <c r="K42" i="113" s="1"/>
  <c r="D11" i="114"/>
  <c r="F11" i="114" s="1"/>
  <c r="H11" i="114" s="1"/>
  <c r="D22" i="110"/>
  <c r="D56" i="117"/>
  <c r="F56" i="117" s="1"/>
  <c r="H56" i="117" s="1"/>
  <c r="K56" i="117" s="1"/>
  <c r="J56" i="117" s="1"/>
  <c r="B19" i="116"/>
  <c r="D22" i="115"/>
  <c r="D55" i="117"/>
  <c r="F55" i="117" s="1"/>
  <c r="H55" i="117" s="1"/>
  <c r="K55" i="117" s="1"/>
  <c r="J55" i="117" s="1"/>
  <c r="B25" i="116"/>
  <c r="D14" i="125"/>
  <c r="D35" i="125"/>
  <c r="F35" i="125" s="1"/>
  <c r="K35" i="125" s="1"/>
  <c r="K8" i="125"/>
  <c r="J8" i="125" s="1"/>
  <c r="H32" i="125"/>
  <c r="F31" i="125"/>
  <c r="K31" i="125" s="1"/>
  <c r="L31" i="125" s="1"/>
  <c r="F37" i="125"/>
  <c r="H37" i="125" s="1"/>
  <c r="B30" i="124"/>
  <c r="B29" i="124"/>
  <c r="J20" i="122"/>
  <c r="D33" i="122"/>
  <c r="F33" i="122" s="1"/>
  <c r="H33" i="122" s="1"/>
  <c r="K33" i="122" s="1"/>
  <c r="D13" i="122"/>
  <c r="F13" i="122" s="1"/>
  <c r="H13" i="122" s="1"/>
  <c r="K13" i="122" s="1"/>
  <c r="F8" i="121"/>
  <c r="H8" i="121" s="1"/>
  <c r="K8" i="121" s="1"/>
  <c r="B28" i="124"/>
  <c r="L34" i="119"/>
  <c r="M34" i="119" s="1"/>
  <c r="Q34" i="119" s="1"/>
  <c r="P34" i="119" s="1"/>
  <c r="B33" i="120"/>
  <c r="B13" i="120"/>
  <c r="J35" i="118"/>
  <c r="L35" i="118"/>
  <c r="M35" i="118" s="1"/>
  <c r="D11" i="118"/>
  <c r="F11" i="118" s="1"/>
  <c r="L45" i="118"/>
  <c r="M45" i="118" s="1"/>
  <c r="Q45" i="118" s="1"/>
  <c r="P45" i="118" s="1"/>
  <c r="D52" i="117"/>
  <c r="H19" i="117"/>
  <c r="K19" i="117" s="1"/>
  <c r="L19" i="117" s="1"/>
  <c r="M19" i="117" s="1"/>
  <c r="Q19" i="117" s="1"/>
  <c r="P19" i="117" s="1"/>
  <c r="D45" i="117"/>
  <c r="C44" i="120" s="1"/>
  <c r="B43" i="120"/>
  <c r="F24" i="117"/>
  <c r="H24" i="117" s="1"/>
  <c r="K24" i="117" s="1"/>
  <c r="J35" i="117"/>
  <c r="L35" i="117"/>
  <c r="M35" i="117" s="1"/>
  <c r="Q35" i="117" s="1"/>
  <c r="P35" i="117" s="1"/>
  <c r="B12" i="120"/>
  <c r="J49" i="113"/>
  <c r="L15" i="113"/>
  <c r="M15" i="113" s="1"/>
  <c r="Q15" i="113" s="1"/>
  <c r="P15" i="113" s="1"/>
  <c r="B7" i="116"/>
  <c r="F39" i="117"/>
  <c r="H39" i="117" s="1"/>
  <c r="D29" i="111"/>
  <c r="F29" i="111" s="1"/>
  <c r="H29" i="111" s="1"/>
  <c r="K29" i="111" s="1"/>
  <c r="J29" i="111" s="1"/>
  <c r="D41" i="115"/>
  <c r="D41" i="114"/>
  <c r="F41" i="114" s="1"/>
  <c r="H41" i="114" s="1"/>
  <c r="K41" i="114" s="1"/>
  <c r="K28" i="111"/>
  <c r="J28" i="111" s="1"/>
  <c r="F29" i="114"/>
  <c r="H29" i="114" s="1"/>
  <c r="K29" i="114" s="1"/>
  <c r="J29" i="114" s="1"/>
  <c r="H49" i="119"/>
  <c r="K49" i="119" s="1"/>
  <c r="J49" i="119" s="1"/>
  <c r="L27" i="121"/>
  <c r="M27" i="121" s="1"/>
  <c r="Q27" i="121" s="1"/>
  <c r="J27" i="121"/>
  <c r="B14" i="116"/>
  <c r="D47" i="114"/>
  <c r="F47" i="114" s="1"/>
  <c r="H47" i="114" s="1"/>
  <c r="K47" i="114" s="1"/>
  <c r="J47" i="114" s="1"/>
  <c r="D36" i="113"/>
  <c r="F36" i="113" s="1"/>
  <c r="B18" i="116"/>
  <c r="D34" i="115"/>
  <c r="F34" i="115" s="1"/>
  <c r="D29" i="115"/>
  <c r="F29" i="115" s="1"/>
  <c r="H29" i="115" s="1"/>
  <c r="K29" i="115" s="1"/>
  <c r="D11" i="115"/>
  <c r="D43" i="123"/>
  <c r="F43" i="123" s="1"/>
  <c r="B38" i="116"/>
  <c r="D39" i="115"/>
  <c r="F39" i="115" s="1"/>
  <c r="H39" i="115" s="1"/>
  <c r="K39" i="115" s="1"/>
  <c r="B34" i="120"/>
  <c r="D40" i="114"/>
  <c r="D9" i="115"/>
  <c r="F9" i="115" s="1"/>
  <c r="H9" i="115" s="1"/>
  <c r="K9" i="115" s="1"/>
  <c r="B8" i="116"/>
  <c r="D14" i="122"/>
  <c r="F14" i="122" s="1"/>
  <c r="H14" i="122" s="1"/>
  <c r="K14" i="122" s="1"/>
  <c r="D37" i="118"/>
  <c r="C36" i="120" s="1"/>
  <c r="D7" i="113"/>
  <c r="D7" i="115"/>
  <c r="F7" i="115" s="1"/>
  <c r="D25" i="123"/>
  <c r="F25" i="123" s="1"/>
  <c r="H25" i="123" s="1"/>
  <c r="K25" i="123" s="1"/>
  <c r="D30" i="115"/>
  <c r="F30" i="115" s="1"/>
  <c r="H30" i="115" s="1"/>
  <c r="K30" i="115" s="1"/>
  <c r="D18" i="115"/>
  <c r="F18" i="115" s="1"/>
  <c r="H18" i="115" s="1"/>
  <c r="K18" i="115" s="1"/>
  <c r="B22" i="124"/>
  <c r="B27" i="116"/>
  <c r="D36" i="121"/>
  <c r="B35" i="124"/>
  <c r="D47" i="115"/>
  <c r="D54" i="115"/>
  <c r="F54" i="115" s="1"/>
  <c r="H54" i="115" s="1"/>
  <c r="K54" i="115" s="1"/>
  <c r="L54" i="115" s="1"/>
  <c r="M54" i="115" s="1"/>
  <c r="Q54" i="115" s="1"/>
  <c r="P54" i="115" s="1"/>
  <c r="D19" i="115"/>
  <c r="D21" i="115"/>
  <c r="F21" i="115" s="1"/>
  <c r="H21" i="115" s="1"/>
  <c r="K21" i="115" s="1"/>
  <c r="D39" i="123"/>
  <c r="D47" i="118"/>
  <c r="F47" i="118" s="1"/>
  <c r="H47" i="118" s="1"/>
  <c r="K47" i="118" s="1"/>
  <c r="B10" i="124"/>
  <c r="D56" i="122"/>
  <c r="B55" i="124"/>
  <c r="D32" i="122"/>
  <c r="F32" i="122" s="1"/>
  <c r="H32" i="122" s="1"/>
  <c r="K32" i="122" s="1"/>
  <c r="L32" i="122" s="1"/>
  <c r="M32" i="122" s="1"/>
  <c r="Q32" i="122" s="1"/>
  <c r="P32" i="122" s="1"/>
  <c r="D32" i="123"/>
  <c r="F32" i="123" s="1"/>
  <c r="H32" i="123" s="1"/>
  <c r="K32" i="123" s="1"/>
  <c r="D12" i="123"/>
  <c r="F12" i="123" s="1"/>
  <c r="D12" i="122"/>
  <c r="F12" i="122" s="1"/>
  <c r="H12" i="122" s="1"/>
  <c r="B48" i="112"/>
  <c r="D11" i="110"/>
  <c r="F11" i="110" s="1"/>
  <c r="H11" i="110" s="1"/>
  <c r="K11" i="110" s="1"/>
  <c r="D27" i="118"/>
  <c r="F27" i="118" s="1"/>
  <c r="H27" i="118" s="1"/>
  <c r="K27" i="118" s="1"/>
  <c r="D24" i="115"/>
  <c r="D56" i="114"/>
  <c r="F56" i="114" s="1"/>
  <c r="H56" i="114" s="1"/>
  <c r="K56" i="114" s="1"/>
  <c r="D56" i="113"/>
  <c r="F56" i="113" s="1"/>
  <c r="D17" i="115"/>
  <c r="F17" i="115" s="1"/>
  <c r="H17" i="115" s="1"/>
  <c r="K17" i="115" s="1"/>
  <c r="D47" i="122"/>
  <c r="F47" i="122" s="1"/>
  <c r="D22" i="118"/>
  <c r="D46" i="114"/>
  <c r="F46" i="114" s="1"/>
  <c r="F43" i="113"/>
  <c r="D19" i="123"/>
  <c r="F19" i="123" s="1"/>
  <c r="H19" i="123" s="1"/>
  <c r="K19" i="123" s="1"/>
  <c r="B18" i="124"/>
  <c r="D18" i="91"/>
  <c r="F18" i="91" s="1"/>
  <c r="B17" i="93"/>
  <c r="L23" i="92"/>
  <c r="M23" i="92" s="1"/>
  <c r="Q23" i="92" s="1"/>
  <c r="P23" i="92" s="1"/>
  <c r="J23" i="92"/>
  <c r="L21" i="96"/>
  <c r="M21" i="96" s="1"/>
  <c r="Q21" i="96" s="1"/>
  <c r="P21" i="96" s="1"/>
  <c r="J21" i="96"/>
  <c r="J17" i="98"/>
  <c r="F37" i="92"/>
  <c r="H37" i="92" s="1"/>
  <c r="K37" i="92" s="1"/>
  <c r="K10" i="115"/>
  <c r="L11" i="96"/>
  <c r="M11" i="96" s="1"/>
  <c r="Q11" i="96" s="1"/>
  <c r="P11" i="96" s="1"/>
  <c r="H48" i="115"/>
  <c r="K48" i="115" s="1"/>
  <c r="H19" i="114"/>
  <c r="K19" i="114" s="1"/>
  <c r="H26" i="94"/>
  <c r="D43" i="121"/>
  <c r="F43" i="121" s="1"/>
  <c r="H43" i="121" s="1"/>
  <c r="K43" i="121" s="1"/>
  <c r="B48" i="100"/>
  <c r="D49" i="97"/>
  <c r="F49" i="97" s="1"/>
  <c r="H49" i="97" s="1"/>
  <c r="B22" i="106"/>
  <c r="D56" i="97"/>
  <c r="C55" i="100" s="1"/>
  <c r="D56" i="101"/>
  <c r="D56" i="91"/>
  <c r="F56" i="91" s="1"/>
  <c r="D26" i="115"/>
  <c r="F26" i="115" s="1"/>
  <c r="H26" i="115" s="1"/>
  <c r="K26" i="115" s="1"/>
  <c r="D12" i="111"/>
  <c r="F12" i="111" s="1"/>
  <c r="H12" i="111" s="1"/>
  <c r="K12" i="111" s="1"/>
  <c r="J12" i="111" s="1"/>
  <c r="B41" i="112"/>
  <c r="D43" i="89"/>
  <c r="F43" i="89" s="1"/>
  <c r="D28" i="119"/>
  <c r="F28" i="119" s="1"/>
  <c r="H28" i="119" s="1"/>
  <c r="K28" i="119" s="1"/>
  <c r="D36" i="119"/>
  <c r="F36" i="119" s="1"/>
  <c r="H36" i="119" s="1"/>
  <c r="K36" i="119" s="1"/>
  <c r="D22" i="111"/>
  <c r="F22" i="111" s="1"/>
  <c r="B16" i="124"/>
  <c r="B37" i="116"/>
  <c r="D55" i="114"/>
  <c r="F55" i="114" s="1"/>
  <c r="H55" i="114" s="1"/>
  <c r="K55" i="114" s="1"/>
  <c r="J55" i="114" s="1"/>
  <c r="D28" i="117"/>
  <c r="F28" i="117" s="1"/>
  <c r="H28" i="117" s="1"/>
  <c r="K28" i="117" s="1"/>
  <c r="D18" i="89"/>
  <c r="F18" i="89" s="1"/>
  <c r="D50" i="113"/>
  <c r="F50" i="113" s="1"/>
  <c r="H50" i="113" s="1"/>
  <c r="K50" i="113" s="1"/>
  <c r="J50" i="113" s="1"/>
  <c r="D18" i="125"/>
  <c r="F18" i="125" s="1"/>
  <c r="H18" i="125" s="1"/>
  <c r="D42" i="114"/>
  <c r="F42" i="114" s="1"/>
  <c r="H42" i="114" s="1"/>
  <c r="K42" i="114" s="1"/>
  <c r="D42" i="121"/>
  <c r="F42" i="121" s="1"/>
  <c r="H42" i="121" s="1"/>
  <c r="K42" i="121" s="1"/>
  <c r="D22" i="121"/>
  <c r="F22" i="121" s="1"/>
  <c r="H22" i="121" s="1"/>
  <c r="D50" i="114"/>
  <c r="D9" i="119"/>
  <c r="F9" i="119" s="1"/>
  <c r="H9" i="119" s="1"/>
  <c r="K9" i="119" s="1"/>
  <c r="B33" i="124"/>
  <c r="D31" i="110"/>
  <c r="F31" i="110" s="1"/>
  <c r="H31" i="110" s="1"/>
  <c r="D47" i="111"/>
  <c r="F47" i="111" s="1"/>
  <c r="H47" i="111" s="1"/>
  <c r="K47" i="111" s="1"/>
  <c r="B46" i="112"/>
  <c r="D48" i="121"/>
  <c r="C47" i="124" s="1"/>
  <c r="B47" i="124"/>
  <c r="D11" i="113"/>
  <c r="F11" i="113" s="1"/>
  <c r="D47" i="121"/>
  <c r="F47" i="121" s="1"/>
  <c r="H47" i="121" s="1"/>
  <c r="K47" i="121" s="1"/>
  <c r="D56" i="115"/>
  <c r="F56" i="115" s="1"/>
  <c r="H56" i="115" s="1"/>
  <c r="K56" i="115" s="1"/>
  <c r="B31" i="124"/>
  <c r="B23" i="116"/>
  <c r="D22" i="119"/>
  <c r="F22" i="119" s="1"/>
  <c r="H22" i="119" s="1"/>
  <c r="K22" i="119" s="1"/>
  <c r="J22" i="119" s="1"/>
  <c r="D27" i="119"/>
  <c r="F27" i="119" s="1"/>
  <c r="H27" i="119" s="1"/>
  <c r="K27" i="119" s="1"/>
  <c r="L27" i="119" s="1"/>
  <c r="M27" i="119" s="1"/>
  <c r="Q27" i="119" s="1"/>
  <c r="P27" i="119" s="1"/>
  <c r="D47" i="119"/>
  <c r="F47" i="119" s="1"/>
  <c r="H47" i="119" s="1"/>
  <c r="K47" i="119" s="1"/>
  <c r="B50" i="120"/>
  <c r="D46" i="113"/>
  <c r="F46" i="113" s="1"/>
  <c r="H46" i="113" s="1"/>
  <c r="K46" i="113" s="1"/>
  <c r="J46" i="113" s="1"/>
  <c r="D46" i="115"/>
  <c r="F46" i="115" s="1"/>
  <c r="H46" i="115" s="1"/>
  <c r="K46" i="115" s="1"/>
  <c r="L46" i="115" s="1"/>
  <c r="M46" i="115" s="1"/>
  <c r="Q46" i="115" s="1"/>
  <c r="P46" i="115" s="1"/>
  <c r="B10" i="112"/>
  <c r="D12" i="121"/>
  <c r="F12" i="121" s="1"/>
  <c r="H12" i="121" s="1"/>
  <c r="K12" i="121" s="1"/>
  <c r="J12" i="121" s="1"/>
  <c r="D14" i="113"/>
  <c r="F14" i="113" s="1"/>
  <c r="B46" i="116"/>
  <c r="J10" i="115"/>
  <c r="L10" i="115"/>
  <c r="M10" i="115" s="1"/>
  <c r="Q10" i="115" s="1"/>
  <c r="P10" i="115" s="1"/>
  <c r="H43" i="113"/>
  <c r="K43" i="113" s="1"/>
  <c r="J43" i="113" s="1"/>
  <c r="D32" i="115"/>
  <c r="F32" i="115" s="1"/>
  <c r="H32" i="115" s="1"/>
  <c r="K32" i="115" s="1"/>
  <c r="D50" i="115"/>
  <c r="F50" i="115" s="1"/>
  <c r="H50" i="115" s="1"/>
  <c r="K50" i="115" s="1"/>
  <c r="J50" i="115" s="1"/>
  <c r="D40" i="115"/>
  <c r="F40" i="115" s="1"/>
  <c r="H40" i="115" s="1"/>
  <c r="K40" i="115" s="1"/>
  <c r="L40" i="115" s="1"/>
  <c r="M40" i="115" s="1"/>
  <c r="Q40" i="115" s="1"/>
  <c r="P40" i="115" s="1"/>
  <c r="B39" i="116"/>
  <c r="D52" i="114"/>
  <c r="F52" i="114" s="1"/>
  <c r="H52" i="114" s="1"/>
  <c r="K52" i="114" s="1"/>
  <c r="D52" i="115"/>
  <c r="F52" i="115" s="1"/>
  <c r="H52" i="115" s="1"/>
  <c r="K52" i="115" s="1"/>
  <c r="F28" i="125"/>
  <c r="K28" i="125" s="1"/>
  <c r="D13" i="125"/>
  <c r="F13" i="125" s="1"/>
  <c r="K13" i="125" s="1"/>
  <c r="D53" i="102"/>
  <c r="F53" i="102" s="1"/>
  <c r="H53" i="102" s="1"/>
  <c r="K53" i="102" s="1"/>
  <c r="B52" i="106"/>
  <c r="D49" i="114"/>
  <c r="F49" i="114" s="1"/>
  <c r="H49" i="114" s="1"/>
  <c r="K49" i="114" s="1"/>
  <c r="B53" i="93"/>
  <c r="D54" i="91"/>
  <c r="D54" i="117"/>
  <c r="F11" i="115"/>
  <c r="H11" i="115" s="1"/>
  <c r="K11" i="115" s="1"/>
  <c r="D14" i="103"/>
  <c r="B13" i="106"/>
  <c r="D45" i="103"/>
  <c r="D43" i="117"/>
  <c r="F43" i="117" s="1"/>
  <c r="D11" i="117"/>
  <c r="B10" i="120"/>
  <c r="D26" i="118"/>
  <c r="F26" i="118" s="1"/>
  <c r="H26" i="118" s="1"/>
  <c r="K26" i="118" s="1"/>
  <c r="L26" i="118" s="1"/>
  <c r="M26" i="118" s="1"/>
  <c r="B25" i="120"/>
  <c r="D23" i="119"/>
  <c r="F23" i="119" s="1"/>
  <c r="H23" i="119" s="1"/>
  <c r="K23" i="119" s="1"/>
  <c r="F36" i="111"/>
  <c r="H36" i="111" s="1"/>
  <c r="K36" i="111" s="1"/>
  <c r="D12" i="113"/>
  <c r="B11" i="116"/>
  <c r="D18" i="113"/>
  <c r="F18" i="113" s="1"/>
  <c r="L46" i="99"/>
  <c r="M46" i="99" s="1"/>
  <c r="Q46" i="99" s="1"/>
  <c r="P46" i="99" s="1"/>
  <c r="D9" i="121"/>
  <c r="C8" i="124" s="1"/>
  <c r="L7" i="96"/>
  <c r="M7" i="96" s="1"/>
  <c r="Q7" i="96" s="1"/>
  <c r="P7" i="96" s="1"/>
  <c r="J7" i="96"/>
  <c r="D35" i="97"/>
  <c r="B34" i="100"/>
  <c r="D10" i="101"/>
  <c r="F10" i="101" s="1"/>
  <c r="D56" i="118"/>
  <c r="F56" i="118" s="1"/>
  <c r="D52" i="118"/>
  <c r="F52" i="118" s="1"/>
  <c r="H52" i="118" s="1"/>
  <c r="K52" i="118" s="1"/>
  <c r="J52" i="118" s="1"/>
  <c r="D54" i="123"/>
  <c r="B53" i="124"/>
  <c r="D39" i="119"/>
  <c r="F39" i="119" s="1"/>
  <c r="B38" i="120"/>
  <c r="D46" i="97"/>
  <c r="F46" i="97" s="1"/>
  <c r="H46" i="97" s="1"/>
  <c r="K46" i="97" s="1"/>
  <c r="D38" i="123"/>
  <c r="B37" i="124"/>
  <c r="D13" i="121"/>
  <c r="F13" i="121" s="1"/>
  <c r="B12" i="124"/>
  <c r="D41" i="122"/>
  <c r="D53" i="122"/>
  <c r="B52" i="124"/>
  <c r="D35" i="114"/>
  <c r="B34" i="116"/>
  <c r="D19" i="97"/>
  <c r="F19" i="97" s="1"/>
  <c r="D26" i="122"/>
  <c r="F26" i="122" s="1"/>
  <c r="H26" i="122" s="1"/>
  <c r="K26" i="122" s="1"/>
  <c r="D50" i="92"/>
  <c r="B49" i="93"/>
  <c r="D38" i="92"/>
  <c r="F38" i="92" s="1"/>
  <c r="B37" i="93"/>
  <c r="D23" i="113"/>
  <c r="F23" i="113" s="1"/>
  <c r="D14" i="91"/>
  <c r="F14" i="91" s="1"/>
  <c r="H14" i="91" s="1"/>
  <c r="K14" i="91" s="1"/>
  <c r="B13" i="93"/>
  <c r="F18" i="103"/>
  <c r="H18" i="103" s="1"/>
  <c r="K18" i="103" s="1"/>
  <c r="D55" i="103"/>
  <c r="F55" i="103" s="1"/>
  <c r="H55" i="103" s="1"/>
  <c r="K55" i="103" s="1"/>
  <c r="D17" i="113"/>
  <c r="F17" i="113" s="1"/>
  <c r="J12" i="105"/>
  <c r="L12" i="105"/>
  <c r="M12" i="105" s="1"/>
  <c r="Q12" i="105" s="1"/>
  <c r="P12" i="105" s="1"/>
  <c r="D34" i="114"/>
  <c r="F34" i="114" s="1"/>
  <c r="H34" i="114" s="1"/>
  <c r="K34" i="114" s="1"/>
  <c r="D23" i="91"/>
  <c r="C22" i="93" s="1"/>
  <c r="B22" i="93"/>
  <c r="F49" i="99"/>
  <c r="H49" i="99" s="1"/>
  <c r="K49" i="99" s="1"/>
  <c r="B35" i="112"/>
  <c r="B38" i="124"/>
  <c r="L22" i="94"/>
  <c r="M22" i="94" s="1"/>
  <c r="Q22" i="94" s="1"/>
  <c r="P22" i="94" s="1"/>
  <c r="B54" i="93"/>
  <c r="B54" i="124"/>
  <c r="D55" i="121"/>
  <c r="F55" i="121" s="1"/>
  <c r="H55" i="121" s="1"/>
  <c r="K55" i="121" s="1"/>
  <c r="L55" i="121" s="1"/>
  <c r="D42" i="111"/>
  <c r="F42" i="111" s="1"/>
  <c r="D24" i="94"/>
  <c r="D7" i="91"/>
  <c r="F7" i="91" s="1"/>
  <c r="H7" i="91" s="1"/>
  <c r="D31" i="102"/>
  <c r="F31" i="102" s="1"/>
  <c r="H31" i="102" s="1"/>
  <c r="K31" i="102" s="1"/>
  <c r="D43" i="103"/>
  <c r="F43" i="103" s="1"/>
  <c r="H43" i="103" s="1"/>
  <c r="K43" i="103" s="1"/>
  <c r="B42" i="106"/>
  <c r="D43" i="91"/>
  <c r="F43" i="91" s="1"/>
  <c r="H43" i="91" s="1"/>
  <c r="D33" i="105"/>
  <c r="F33" i="105" s="1"/>
  <c r="H33" i="105" s="1"/>
  <c r="K33" i="105" s="1"/>
  <c r="B32" i="106"/>
  <c r="D27" i="96"/>
  <c r="F27" i="96" s="1"/>
  <c r="H27" i="96" s="1"/>
  <c r="K27" i="96" s="1"/>
  <c r="D41" i="111"/>
  <c r="F41" i="111" s="1"/>
  <c r="H41" i="111" s="1"/>
  <c r="B40" i="112"/>
  <c r="D33" i="97"/>
  <c r="C32" i="100" s="1"/>
  <c r="D30" i="101"/>
  <c r="F30" i="101" s="1"/>
  <c r="D39" i="101"/>
  <c r="F39" i="101" s="1"/>
  <c r="H39" i="101" s="1"/>
  <c r="K39" i="101" s="1"/>
  <c r="L39" i="101" s="1"/>
  <c r="D51" i="111"/>
  <c r="C50" i="112" s="1"/>
  <c r="B50" i="112"/>
  <c r="D42" i="91"/>
  <c r="F42" i="91" s="1"/>
  <c r="B41" i="93"/>
  <c r="F26" i="92"/>
  <c r="H26" i="92" s="1"/>
  <c r="D19" i="101"/>
  <c r="F19" i="101" s="1"/>
  <c r="D32" i="101"/>
  <c r="F32" i="101" s="1"/>
  <c r="B31" i="106"/>
  <c r="B39" i="106"/>
  <c r="D40" i="101"/>
  <c r="F40" i="101" s="1"/>
  <c r="D30" i="98"/>
  <c r="F30" i="98" s="1"/>
  <c r="H30" i="98" s="1"/>
  <c r="K30" i="98" s="1"/>
  <c r="B29" i="100"/>
  <c r="F49" i="101"/>
  <c r="H49" i="101" s="1"/>
  <c r="D23" i="95"/>
  <c r="F23" i="95" s="1"/>
  <c r="H23" i="95" s="1"/>
  <c r="K23" i="95" s="1"/>
  <c r="D14" i="96"/>
  <c r="F14" i="96" s="1"/>
  <c r="H14" i="96" s="1"/>
  <c r="K14" i="96" s="1"/>
  <c r="L14" i="96" s="1"/>
  <c r="M14" i="96" s="1"/>
  <c r="Q14" i="96" s="1"/>
  <c r="P14" i="96" s="1"/>
  <c r="L20" i="118"/>
  <c r="M20" i="118" s="1"/>
  <c r="Q20" i="118" s="1"/>
  <c r="P20" i="118" s="1"/>
  <c r="J20" i="118"/>
  <c r="B31" i="112"/>
  <c r="D32" i="110"/>
  <c r="C31" i="112" s="1"/>
  <c r="D27" i="122"/>
  <c r="D28" i="101"/>
  <c r="F28" i="101" s="1"/>
  <c r="H28" i="101" s="1"/>
  <c r="K28" i="101" s="1"/>
  <c r="J28" i="101" s="1"/>
  <c r="B27" i="106"/>
  <c r="D11" i="95"/>
  <c r="F17" i="101"/>
  <c r="H17" i="101" s="1"/>
  <c r="K17" i="101" s="1"/>
  <c r="D17" i="110"/>
  <c r="D22" i="92"/>
  <c r="F22" i="92" s="1"/>
  <c r="H22" i="92" s="1"/>
  <c r="K22" i="92" s="1"/>
  <c r="B21" i="93"/>
  <c r="D11" i="92"/>
  <c r="F11" i="92" s="1"/>
  <c r="H11" i="92" s="1"/>
  <c r="K11" i="92" s="1"/>
  <c r="B10" i="93"/>
  <c r="D13" i="97"/>
  <c r="F13" i="97" s="1"/>
  <c r="B12" i="100"/>
  <c r="D8" i="103"/>
  <c r="F8" i="103" s="1"/>
  <c r="H8" i="103" s="1"/>
  <c r="K8" i="103" s="1"/>
  <c r="J8" i="103" s="1"/>
  <c r="D21" i="95"/>
  <c r="F21" i="95" s="1"/>
  <c r="H21" i="95" s="1"/>
  <c r="K21" i="95" s="1"/>
  <c r="B20" i="100"/>
  <c r="B31" i="120"/>
  <c r="D32" i="119"/>
  <c r="F32" i="119" s="1"/>
  <c r="D16" i="125"/>
  <c r="F16" i="125" s="1"/>
  <c r="L32" i="102"/>
  <c r="M32" i="102" s="1"/>
  <c r="Q32" i="102" s="1"/>
  <c r="P32" i="102" s="1"/>
  <c r="J32" i="102"/>
  <c r="K30" i="125"/>
  <c r="J30" i="125" s="1"/>
  <c r="H30" i="125"/>
  <c r="D41" i="92"/>
  <c r="F41" i="92" s="1"/>
  <c r="H41" i="92" s="1"/>
  <c r="B40" i="93"/>
  <c r="D22" i="97"/>
  <c r="F22" i="97" s="1"/>
  <c r="H22" i="97" s="1"/>
  <c r="B21" i="100"/>
  <c r="D17" i="94"/>
  <c r="F17" i="94" s="1"/>
  <c r="K17" i="94" s="1"/>
  <c r="J17" i="94" s="1"/>
  <c r="D31" i="95"/>
  <c r="F31" i="95" s="1"/>
  <c r="D38" i="99"/>
  <c r="F38" i="99" s="1"/>
  <c r="D18" i="121"/>
  <c r="F18" i="121" s="1"/>
  <c r="B17" i="124"/>
  <c r="D27" i="110"/>
  <c r="B26" i="112"/>
  <c r="D25" i="110"/>
  <c r="D24" i="91"/>
  <c r="F24" i="91" s="1"/>
  <c r="H24" i="91" s="1"/>
  <c r="K24" i="91" s="1"/>
  <c r="D26" i="104"/>
  <c r="D15" i="94"/>
  <c r="B14" i="100"/>
  <c r="J25" i="99"/>
  <c r="D36" i="99"/>
  <c r="F36" i="99" s="1"/>
  <c r="H36" i="99" s="1"/>
  <c r="K36" i="99" s="1"/>
  <c r="B35" i="100"/>
  <c r="D33" i="110"/>
  <c r="F33" i="110" s="1"/>
  <c r="H33" i="110" s="1"/>
  <c r="K33" i="110" s="1"/>
  <c r="B32" i="112"/>
  <c r="D48" i="113"/>
  <c r="F48" i="113" s="1"/>
  <c r="D12" i="102"/>
  <c r="B11" i="106"/>
  <c r="D25" i="103"/>
  <c r="F25" i="103" s="1"/>
  <c r="D16" i="111"/>
  <c r="F16" i="111" s="1"/>
  <c r="H16" i="111" s="1"/>
  <c r="K16" i="111" s="1"/>
  <c r="J16" i="111" s="1"/>
  <c r="B15" i="112"/>
  <c r="D40" i="111"/>
  <c r="F40" i="111" s="1"/>
  <c r="H40" i="111" s="1"/>
  <c r="K40" i="111" s="1"/>
  <c r="F22" i="91"/>
  <c r="H22" i="91" s="1"/>
  <c r="F13" i="91"/>
  <c r="H13" i="91" s="1"/>
  <c r="K13" i="91" s="1"/>
  <c r="H18" i="97"/>
  <c r="K18" i="97" s="1"/>
  <c r="J18" i="97" s="1"/>
  <c r="D21" i="102"/>
  <c r="F21" i="102" s="1"/>
  <c r="D24" i="104"/>
  <c r="D25" i="94"/>
  <c r="B24" i="100"/>
  <c r="D55" i="91"/>
  <c r="C54" i="93" s="1"/>
  <c r="F15" i="104"/>
  <c r="H15" i="104" s="1"/>
  <c r="K15" i="104" s="1"/>
  <c r="D52" i="102"/>
  <c r="F52" i="102" s="1"/>
  <c r="H52" i="102" s="1"/>
  <c r="K52" i="102" s="1"/>
  <c r="D55" i="99"/>
  <c r="F55" i="99" s="1"/>
  <c r="H55" i="99" s="1"/>
  <c r="K55" i="99" s="1"/>
  <c r="F8" i="118"/>
  <c r="H8" i="118" s="1"/>
  <c r="D17" i="117"/>
  <c r="F17" i="117" s="1"/>
  <c r="H17" i="117" s="1"/>
  <c r="J11" i="110"/>
  <c r="D23" i="111"/>
  <c r="F23" i="111" s="1"/>
  <c r="H23" i="111" s="1"/>
  <c r="F41" i="99"/>
  <c r="H41" i="99" s="1"/>
  <c r="K41" i="99" s="1"/>
  <c r="M13" i="98"/>
  <c r="Q13" i="98" s="1"/>
  <c r="P13" i="98" s="1"/>
  <c r="J11" i="96"/>
  <c r="B44" i="112"/>
  <c r="D45" i="110"/>
  <c r="B50" i="100"/>
  <c r="D51" i="97"/>
  <c r="F51" i="97" s="1"/>
  <c r="D44" i="111"/>
  <c r="F44" i="111" s="1"/>
  <c r="H44" i="111" s="1"/>
  <c r="K44" i="111" s="1"/>
  <c r="J44" i="111" s="1"/>
  <c r="J15" i="117"/>
  <c r="L15" i="117"/>
  <c r="M15" i="117" s="1"/>
  <c r="Q15" i="117" s="1"/>
  <c r="P15" i="117" s="1"/>
  <c r="D12" i="119"/>
  <c r="F12" i="119" s="1"/>
  <c r="H12" i="119" s="1"/>
  <c r="K12" i="119" s="1"/>
  <c r="B11" i="120"/>
  <c r="D40" i="117"/>
  <c r="C39" i="120" s="1"/>
  <c r="D10" i="91"/>
  <c r="F10" i="91" s="1"/>
  <c r="L16" i="118"/>
  <c r="M16" i="118" s="1"/>
  <c r="Q16" i="118" s="1"/>
  <c r="P16" i="118" s="1"/>
  <c r="J16" i="118"/>
  <c r="D48" i="92"/>
  <c r="F48" i="92" s="1"/>
  <c r="H48" i="92" s="1"/>
  <c r="K48" i="92" s="1"/>
  <c r="B47" i="93"/>
  <c r="D34" i="97"/>
  <c r="C33" i="100" s="1"/>
  <c r="B33" i="100"/>
  <c r="J18" i="104"/>
  <c r="L18" i="104"/>
  <c r="M18" i="104" s="1"/>
  <c r="Q18" i="104" s="1"/>
  <c r="P18" i="104" s="1"/>
  <c r="D25" i="118"/>
  <c r="F25" i="118" s="1"/>
  <c r="H25" i="118" s="1"/>
  <c r="K25" i="118" s="1"/>
  <c r="B24" i="120"/>
  <c r="J37" i="117"/>
  <c r="L37" i="117"/>
  <c r="M37" i="117" s="1"/>
  <c r="Q37" i="117" s="1"/>
  <c r="P37" i="117" s="1"/>
  <c r="B55" i="106"/>
  <c r="B31" i="100"/>
  <c r="H12" i="94"/>
  <c r="K12" i="94"/>
  <c r="D30" i="111"/>
  <c r="C29" i="112" s="1"/>
  <c r="B29" i="112"/>
  <c r="D33" i="115"/>
  <c r="F33" i="115" s="1"/>
  <c r="H33" i="115" s="1"/>
  <c r="K33" i="115" s="1"/>
  <c r="H17" i="92"/>
  <c r="K17" i="92" s="1"/>
  <c r="F18" i="111"/>
  <c r="H18" i="111" s="1"/>
  <c r="K18" i="111" s="1"/>
  <c r="L18" i="111" s="1"/>
  <c r="M18" i="111" s="1"/>
  <c r="Q18" i="111" s="1"/>
  <c r="P18" i="111" s="1"/>
  <c r="H49" i="91"/>
  <c r="K49" i="91" s="1"/>
  <c r="J49" i="91" s="1"/>
  <c r="J33" i="101"/>
  <c r="L33" i="101"/>
  <c r="M33" i="101" s="1"/>
  <c r="Q33" i="101" s="1"/>
  <c r="P33" i="101" s="1"/>
  <c r="L30" i="125"/>
  <c r="M30" i="125"/>
  <c r="N30" i="125" s="1"/>
  <c r="R30" i="125" s="1"/>
  <c r="Q30" i="125" s="1"/>
  <c r="D33" i="125"/>
  <c r="F33" i="125" s="1"/>
  <c r="F54" i="123"/>
  <c r="H54" i="123" s="1"/>
  <c r="K54" i="123" s="1"/>
  <c r="F35" i="97"/>
  <c r="H35" i="97" s="1"/>
  <c r="K35" i="97" s="1"/>
  <c r="C34" i="100"/>
  <c r="C49" i="93"/>
  <c r="F50" i="92"/>
  <c r="H50" i="92" s="1"/>
  <c r="K50" i="92" s="1"/>
  <c r="F53" i="122"/>
  <c r="H53" i="122" s="1"/>
  <c r="H21" i="94"/>
  <c r="F26" i="104"/>
  <c r="F25" i="94"/>
  <c r="K25" i="94" s="1"/>
  <c r="J25" i="94" s="1"/>
  <c r="F24" i="104"/>
  <c r="H24" i="104" s="1"/>
  <c r="K24" i="104" s="1"/>
  <c r="H39" i="110"/>
  <c r="K39" i="110" s="1"/>
  <c r="F30" i="111"/>
  <c r="H30" i="111" s="1"/>
  <c r="K30" i="111" s="1"/>
  <c r="L30" i="111" s="1"/>
  <c r="M30" i="111" s="1"/>
  <c r="Q30" i="111" s="1"/>
  <c r="L11" i="110"/>
  <c r="M11" i="110" s="1"/>
  <c r="Q11" i="110" s="1"/>
  <c r="P11" i="110" s="1"/>
  <c r="D25" i="115"/>
  <c r="F25" i="115" s="1"/>
  <c r="H25" i="115" s="1"/>
  <c r="K25" i="115" s="1"/>
  <c r="D47" i="110"/>
  <c r="H43" i="97"/>
  <c r="K43" i="97" s="1"/>
  <c r="F17" i="125"/>
  <c r="H17" i="125" s="1"/>
  <c r="B28" i="112"/>
  <c r="F44" i="121"/>
  <c r="H44" i="121" s="1"/>
  <c r="K44" i="121" s="1"/>
  <c r="D52" i="122"/>
  <c r="F52" i="122" s="1"/>
  <c r="H52" i="122" s="1"/>
  <c r="K52" i="122" s="1"/>
  <c r="J52" i="122" s="1"/>
  <c r="D50" i="121"/>
  <c r="F50" i="121" s="1"/>
  <c r="H50" i="121" s="1"/>
  <c r="B49" i="124"/>
  <c r="D56" i="119"/>
  <c r="F56" i="119" s="1"/>
  <c r="H56" i="119" s="1"/>
  <c r="K56" i="119" s="1"/>
  <c r="B55" i="120"/>
  <c r="L53" i="113"/>
  <c r="M53" i="113" s="1"/>
  <c r="Q53" i="113" s="1"/>
  <c r="P53" i="113" s="1"/>
  <c r="B55" i="116"/>
  <c r="L9" i="89"/>
  <c r="M9" i="89"/>
  <c r="N9" i="89" s="1"/>
  <c r="R9" i="89" s="1"/>
  <c r="Q9" i="89" s="1"/>
  <c r="D18" i="110"/>
  <c r="B17" i="112"/>
  <c r="D46" i="110"/>
  <c r="F46" i="110" s="1"/>
  <c r="H18" i="121"/>
  <c r="K18" i="121" s="1"/>
  <c r="L18" i="121" s="1"/>
  <c r="M18" i="121" s="1"/>
  <c r="F41" i="115"/>
  <c r="H41" i="115" s="1"/>
  <c r="F24" i="115"/>
  <c r="H24" i="115" s="1"/>
  <c r="K24" i="115" s="1"/>
  <c r="F39" i="123"/>
  <c r="H39" i="123" s="1"/>
  <c r="D32" i="121"/>
  <c r="F32" i="121" s="1"/>
  <c r="H32" i="121" s="1"/>
  <c r="D20" i="121"/>
  <c r="F20" i="121" s="1"/>
  <c r="D52" i="91"/>
  <c r="F52" i="91" s="1"/>
  <c r="M49" i="113"/>
  <c r="Q49" i="113" s="1"/>
  <c r="P49" i="113" s="1"/>
  <c r="D53" i="115"/>
  <c r="F53" i="115" s="1"/>
  <c r="H53" i="115" s="1"/>
  <c r="K53" i="115" s="1"/>
  <c r="B52" i="116"/>
  <c r="D12" i="110"/>
  <c r="F12" i="110" s="1"/>
  <c r="H12" i="110" s="1"/>
  <c r="E11" i="112" s="1"/>
  <c r="H22" i="104"/>
  <c r="K22" i="104" s="1"/>
  <c r="L22" i="104" s="1"/>
  <c r="M22" i="104" s="1"/>
  <c r="Q22" i="104" s="1"/>
  <c r="P22" i="104" s="1"/>
  <c r="D10" i="114"/>
  <c r="F10" i="114" s="1"/>
  <c r="H10" i="114" s="1"/>
  <c r="K10" i="114" s="1"/>
  <c r="J10" i="114" s="1"/>
  <c r="B9" i="116"/>
  <c r="D20" i="123"/>
  <c r="F20" i="123" s="1"/>
  <c r="H20" i="123" s="1"/>
  <c r="K20" i="123" s="1"/>
  <c r="B19" i="124"/>
  <c r="D47" i="91"/>
  <c r="F47" i="91" s="1"/>
  <c r="H47" i="91" s="1"/>
  <c r="B46" i="93"/>
  <c r="D33" i="91"/>
  <c r="F33" i="91" s="1"/>
  <c r="B32" i="93"/>
  <c r="D29" i="105"/>
  <c r="F29" i="105" s="1"/>
  <c r="H29" i="105" s="1"/>
  <c r="K29" i="105" s="1"/>
  <c r="C51" i="124"/>
  <c r="D32" i="113"/>
  <c r="F32" i="113" s="1"/>
  <c r="H32" i="113" s="1"/>
  <c r="K32" i="113" s="1"/>
  <c r="F24" i="111"/>
  <c r="H24" i="111" s="1"/>
  <c r="K24" i="111" s="1"/>
  <c r="L30" i="91"/>
  <c r="M30" i="91" s="1"/>
  <c r="Q30" i="91" s="1"/>
  <c r="P30" i="91" s="1"/>
  <c r="J30" i="91"/>
  <c r="D20" i="91"/>
  <c r="F20" i="91" s="1"/>
  <c r="H20" i="91" s="1"/>
  <c r="K20" i="91" s="1"/>
  <c r="J20" i="91" s="1"/>
  <c r="F12" i="113"/>
  <c r="H12" i="113" s="1"/>
  <c r="K12" i="113" s="1"/>
  <c r="D51" i="117"/>
  <c r="F51" i="117" s="1"/>
  <c r="H51" i="117" s="1"/>
  <c r="K51" i="117" s="1"/>
  <c r="H43" i="89"/>
  <c r="K43" i="89"/>
  <c r="J43" i="89" s="1"/>
  <c r="D44" i="115"/>
  <c r="F44" i="115" s="1"/>
  <c r="B43" i="116"/>
  <c r="D22" i="122"/>
  <c r="F22" i="122" s="1"/>
  <c r="H22" i="122" s="1"/>
  <c r="K22" i="122" s="1"/>
  <c r="L22" i="122" s="1"/>
  <c r="M22" i="122" s="1"/>
  <c r="Q22" i="122" s="1"/>
  <c r="P22" i="122" s="1"/>
  <c r="F45" i="110"/>
  <c r="H45" i="110" s="1"/>
  <c r="K45" i="110" s="1"/>
  <c r="D42" i="122"/>
  <c r="F42" i="122" s="1"/>
  <c r="H42" i="122" s="1"/>
  <c r="K42" i="122" s="1"/>
  <c r="L42" i="122" s="1"/>
  <c r="M42" i="122" s="1"/>
  <c r="Q42" i="122" s="1"/>
  <c r="P42" i="122" s="1"/>
  <c r="B41" i="124"/>
  <c r="F34" i="121"/>
  <c r="H19" i="97"/>
  <c r="K19" i="97" s="1"/>
  <c r="D54" i="119"/>
  <c r="D28" i="118"/>
  <c r="F28" i="118" s="1"/>
  <c r="H28" i="118" s="1"/>
  <c r="K28" i="118" s="1"/>
  <c r="L28" i="118" s="1"/>
  <c r="M28" i="118" s="1"/>
  <c r="Q28" i="118" s="1"/>
  <c r="P28" i="118" s="1"/>
  <c r="F51" i="113"/>
  <c r="H51" i="113" s="1"/>
  <c r="F31" i="122"/>
  <c r="H31" i="122" s="1"/>
  <c r="D30" i="114"/>
  <c r="F30" i="114" s="1"/>
  <c r="H30" i="114" s="1"/>
  <c r="K30" i="114" s="1"/>
  <c r="J30" i="114" s="1"/>
  <c r="B29" i="116"/>
  <c r="F40" i="114"/>
  <c r="H40" i="114" s="1"/>
  <c r="K40" i="114" s="1"/>
  <c r="H25" i="91"/>
  <c r="K25" i="91" s="1"/>
  <c r="D24" i="93"/>
  <c r="F27" i="110"/>
  <c r="H27" i="110" s="1"/>
  <c r="B54" i="112"/>
  <c r="D55" i="111"/>
  <c r="F55" i="111" s="1"/>
  <c r="D22" i="117"/>
  <c r="D47" i="117"/>
  <c r="F47" i="117" s="1"/>
  <c r="F50" i="104"/>
  <c r="H50" i="104" s="1"/>
  <c r="K50" i="104" s="1"/>
  <c r="F14" i="103"/>
  <c r="H14" i="103" s="1"/>
  <c r="K14" i="103" s="1"/>
  <c r="D52" i="113"/>
  <c r="F52" i="113" s="1"/>
  <c r="B10" i="116"/>
  <c r="D10" i="119"/>
  <c r="F10" i="119" s="1"/>
  <c r="H10" i="119" s="1"/>
  <c r="K10" i="119" s="1"/>
  <c r="D23" i="125"/>
  <c r="F23" i="125" s="1"/>
  <c r="K23" i="125" s="1"/>
  <c r="D15" i="110"/>
  <c r="F15" i="110" s="1"/>
  <c r="H15" i="110" s="1"/>
  <c r="K15" i="110" s="1"/>
  <c r="L15" i="110" s="1"/>
  <c r="M15" i="110" s="1"/>
  <c r="Q15" i="110" s="1"/>
  <c r="D21" i="110"/>
  <c r="F21" i="110" s="1"/>
  <c r="H21" i="110" s="1"/>
  <c r="K21" i="110" s="1"/>
  <c r="D21" i="125"/>
  <c r="F21" i="125" s="1"/>
  <c r="F22" i="117"/>
  <c r="H22" i="117" s="1"/>
  <c r="K22" i="117" s="1"/>
  <c r="H34" i="121"/>
  <c r="K34" i="121" s="1"/>
  <c r="L34" i="121" s="1"/>
  <c r="M34" i="121" s="1"/>
  <c r="H31" i="95"/>
  <c r="K31" i="95" s="1"/>
  <c r="F26" i="111"/>
  <c r="H26" i="111" s="1"/>
  <c r="F10" i="96"/>
  <c r="H10" i="96" s="1"/>
  <c r="K10" i="96" s="1"/>
  <c r="F44" i="118"/>
  <c r="H44" i="118" s="1"/>
  <c r="K44" i="118" s="1"/>
  <c r="F27" i="94"/>
  <c r="K27" i="94" s="1"/>
  <c r="F30" i="104"/>
  <c r="H30" i="104" s="1"/>
  <c r="K30" i="104" s="1"/>
  <c r="L50" i="122"/>
  <c r="M50" i="122" s="1"/>
  <c r="Q50" i="122" s="1"/>
  <c r="P50" i="122" s="1"/>
  <c r="J50" i="122"/>
  <c r="D36" i="118"/>
  <c r="F36" i="118" s="1"/>
  <c r="H36" i="118" s="1"/>
  <c r="K36" i="118" s="1"/>
  <c r="B35" i="120"/>
  <c r="D55" i="115"/>
  <c r="F55" i="115" s="1"/>
  <c r="J53" i="99"/>
  <c r="F29" i="125"/>
  <c r="K29" i="125" s="1"/>
  <c r="M29" i="125" s="1"/>
  <c r="N29" i="125" s="1"/>
  <c r="R29" i="125" s="1"/>
  <c r="F24" i="118"/>
  <c r="H24" i="118" s="1"/>
  <c r="K24" i="118" s="1"/>
  <c r="J24" i="118" s="1"/>
  <c r="J8" i="101"/>
  <c r="F9" i="125"/>
  <c r="H9" i="125" s="1"/>
  <c r="F19" i="98"/>
  <c r="H19" i="98" s="1"/>
  <c r="F24" i="96"/>
  <c r="B11" i="112"/>
  <c r="B8" i="100"/>
  <c r="C11" i="112"/>
  <c r="F45" i="113"/>
  <c r="H45" i="113" s="1"/>
  <c r="K45" i="113" s="1"/>
  <c r="D40" i="91"/>
  <c r="F40" i="91" s="1"/>
  <c r="H40" i="91" s="1"/>
  <c r="K40" i="91" s="1"/>
  <c r="D12" i="97"/>
  <c r="F12" i="97" s="1"/>
  <c r="H12" i="97" s="1"/>
  <c r="K21" i="94"/>
  <c r="F11" i="117"/>
  <c r="H11" i="117" s="1"/>
  <c r="K11" i="117" s="1"/>
  <c r="F41" i="121"/>
  <c r="H41" i="121" s="1"/>
  <c r="K41" i="121" s="1"/>
  <c r="F11" i="95"/>
  <c r="B48" i="116"/>
  <c r="D49" i="115"/>
  <c r="F49" i="115" s="1"/>
  <c r="D42" i="115"/>
  <c r="F42" i="115" s="1"/>
  <c r="H42" i="115" s="1"/>
  <c r="K42" i="115" s="1"/>
  <c r="B41" i="116"/>
  <c r="F15" i="94"/>
  <c r="H15" i="94" s="1"/>
  <c r="F14" i="125"/>
  <c r="K14" i="125" s="1"/>
  <c r="L14" i="125" s="1"/>
  <c r="F47" i="115"/>
  <c r="H47" i="115" s="1"/>
  <c r="K47" i="115" s="1"/>
  <c r="L47" i="115" s="1"/>
  <c r="M47" i="115" s="1"/>
  <c r="Q47" i="115" s="1"/>
  <c r="P47" i="115" s="1"/>
  <c r="D28" i="122"/>
  <c r="F28" i="122" s="1"/>
  <c r="H28" i="122" s="1"/>
  <c r="K28" i="122" s="1"/>
  <c r="D14" i="115"/>
  <c r="F14" i="115" s="1"/>
  <c r="H14" i="115" s="1"/>
  <c r="K14" i="115" s="1"/>
  <c r="L18" i="96"/>
  <c r="M18" i="96" s="1"/>
  <c r="Q18" i="96" s="1"/>
  <c r="P18" i="96" s="1"/>
  <c r="J18" i="96"/>
  <c r="D28" i="113"/>
  <c r="D39" i="92"/>
  <c r="F39" i="92" s="1"/>
  <c r="B38" i="93"/>
  <c r="L7" i="95"/>
  <c r="M7" i="95" s="1"/>
  <c r="Q7" i="95" s="1"/>
  <c r="P7" i="95" s="1"/>
  <c r="J7" i="95"/>
  <c r="D49" i="92"/>
  <c r="F49" i="92" s="1"/>
  <c r="H49" i="92" s="1"/>
  <c r="B48" i="93"/>
  <c r="D9" i="101"/>
  <c r="F9" i="101" s="1"/>
  <c r="J31" i="118"/>
  <c r="K28" i="89"/>
  <c r="L28" i="89" s="1"/>
  <c r="H28" i="89"/>
  <c r="D26" i="125"/>
  <c r="F26" i="125" s="1"/>
  <c r="J42" i="105"/>
  <c r="L42" i="105"/>
  <c r="D44" i="102"/>
  <c r="F44" i="102" s="1"/>
  <c r="H44" i="102" s="1"/>
  <c r="K44" i="102" s="1"/>
  <c r="D26" i="95"/>
  <c r="F26" i="95" s="1"/>
  <c r="H26" i="95" s="1"/>
  <c r="K26" i="95" s="1"/>
  <c r="J26" i="95" s="1"/>
  <c r="B25" i="100"/>
  <c r="D16" i="95"/>
  <c r="F16" i="95" s="1"/>
  <c r="H16" i="95" s="1"/>
  <c r="K16" i="95" s="1"/>
  <c r="B15" i="100"/>
  <c r="B11" i="124"/>
  <c r="K39" i="89"/>
  <c r="J39" i="89" s="1"/>
  <c r="D19" i="91"/>
  <c r="F19" i="91" s="1"/>
  <c r="B7" i="93"/>
  <c r="D8" i="91"/>
  <c r="L26" i="98"/>
  <c r="M26" i="98" s="1"/>
  <c r="Q26" i="98" s="1"/>
  <c r="P26" i="98" s="1"/>
  <c r="J26" i="98"/>
  <c r="J54" i="103"/>
  <c r="L54" i="103"/>
  <c r="M54" i="103" s="1"/>
  <c r="Q54" i="103" s="1"/>
  <c r="P54" i="103" s="1"/>
  <c r="B37" i="120"/>
  <c r="B55" i="100"/>
  <c r="F54" i="119"/>
  <c r="H54" i="119" s="1"/>
  <c r="K54" i="119" s="1"/>
  <c r="H26" i="104"/>
  <c r="K26" i="104" s="1"/>
  <c r="H25" i="94"/>
  <c r="F45" i="103"/>
  <c r="H45" i="103" s="1"/>
  <c r="K45" i="103" s="1"/>
  <c r="L45" i="103" s="1"/>
  <c r="M45" i="103" s="1"/>
  <c r="Q45" i="103" s="1"/>
  <c r="P45" i="103" s="1"/>
  <c r="D31" i="111"/>
  <c r="F31" i="111" s="1"/>
  <c r="H31" i="111" s="1"/>
  <c r="K31" i="111" s="1"/>
  <c r="B30" i="112"/>
  <c r="D36" i="115"/>
  <c r="F36" i="115" s="1"/>
  <c r="D55" i="119"/>
  <c r="F55" i="119" s="1"/>
  <c r="H55" i="119" s="1"/>
  <c r="K55" i="119" s="1"/>
  <c r="D20" i="119"/>
  <c r="B19" i="120"/>
  <c r="H29" i="91"/>
  <c r="K29" i="91" s="1"/>
  <c r="D51" i="104"/>
  <c r="F51" i="104" s="1"/>
  <c r="H51" i="104" s="1"/>
  <c r="K51" i="104" s="1"/>
  <c r="H24" i="96"/>
  <c r="K24" i="96" s="1"/>
  <c r="K19" i="98"/>
  <c r="J19" i="98" s="1"/>
  <c r="F28" i="113"/>
  <c r="H28" i="113" s="1"/>
  <c r="K28" i="113" s="1"/>
  <c r="J28" i="113" s="1"/>
  <c r="H11" i="95"/>
  <c r="K11" i="95" s="1"/>
  <c r="L21" i="94"/>
  <c r="J21" i="94"/>
  <c r="M42" i="105"/>
  <c r="Q42" i="105" s="1"/>
  <c r="P42" i="105" s="1"/>
  <c r="M21" i="94"/>
  <c r="Q21" i="94" s="1"/>
  <c r="P21" i="94" s="1"/>
  <c r="M25" i="125"/>
  <c r="N25" i="125" s="1"/>
  <c r="R25" i="125" s="1"/>
  <c r="Q25" i="125" s="1"/>
  <c r="H14" i="125"/>
  <c r="L29" i="125"/>
  <c r="Q29" i="125"/>
  <c r="J29" i="125"/>
  <c r="H29" i="125"/>
  <c r="K9" i="125"/>
  <c r="K17" i="125"/>
  <c r="L17" i="125" s="1"/>
  <c r="M8" i="125"/>
  <c r="N8" i="125"/>
  <c r="R8" i="125" s="1"/>
  <c r="Q8" i="125" s="1"/>
  <c r="L8" i="125"/>
  <c r="K24" i="125"/>
  <c r="J24" i="125" s="1"/>
  <c r="H24" i="125"/>
  <c r="B26" i="124"/>
  <c r="B21" i="124"/>
  <c r="D41" i="123"/>
  <c r="F41" i="123" s="1"/>
  <c r="H41" i="123" s="1"/>
  <c r="K41" i="123" s="1"/>
  <c r="L44" i="123"/>
  <c r="M44" i="123" s="1"/>
  <c r="Q44" i="123" s="1"/>
  <c r="P44" i="123" s="1"/>
  <c r="L11" i="123"/>
  <c r="M11" i="123" s="1"/>
  <c r="Q11" i="123" s="1"/>
  <c r="P11" i="123" s="1"/>
  <c r="J11" i="123"/>
  <c r="J32" i="123"/>
  <c r="L32" i="123"/>
  <c r="M32" i="123" s="1"/>
  <c r="Q32" i="123" s="1"/>
  <c r="P32" i="123" s="1"/>
  <c r="F24" i="123"/>
  <c r="H24" i="123" s="1"/>
  <c r="K24" i="123" s="1"/>
  <c r="L24" i="123" s="1"/>
  <c r="M24" i="123" s="1"/>
  <c r="Q24" i="123" s="1"/>
  <c r="P24" i="123" s="1"/>
  <c r="F18" i="123"/>
  <c r="H18" i="123" s="1"/>
  <c r="K18" i="123" s="1"/>
  <c r="L18" i="123" s="1"/>
  <c r="L28" i="123"/>
  <c r="M28" i="123" s="1"/>
  <c r="Q28" i="123" s="1"/>
  <c r="P28" i="123" s="1"/>
  <c r="B43" i="124"/>
  <c r="B46" i="124"/>
  <c r="B48" i="124"/>
  <c r="B23" i="124"/>
  <c r="B42" i="124"/>
  <c r="H9" i="122"/>
  <c r="K9" i="122" s="1"/>
  <c r="K53" i="122"/>
  <c r="J53" i="122" s="1"/>
  <c r="F7" i="122"/>
  <c r="H7" i="122" s="1"/>
  <c r="K7" i="122" s="1"/>
  <c r="D43" i="122"/>
  <c r="F41" i="122"/>
  <c r="H41" i="122" s="1"/>
  <c r="K41" i="122" s="1"/>
  <c r="B8" i="124"/>
  <c r="B6" i="124"/>
  <c r="L11" i="122"/>
  <c r="M11" i="122" s="1"/>
  <c r="Q11" i="122" s="1"/>
  <c r="P11" i="122" s="1"/>
  <c r="J11" i="122"/>
  <c r="L10" i="122"/>
  <c r="M10" i="122" s="1"/>
  <c r="Q10" i="122" s="1"/>
  <c r="P10" i="122" s="1"/>
  <c r="J10" i="122"/>
  <c r="H18" i="122"/>
  <c r="K18" i="122" s="1"/>
  <c r="L18" i="122" s="1"/>
  <c r="M18" i="122" s="1"/>
  <c r="Q18" i="122" s="1"/>
  <c r="P18" i="122" s="1"/>
  <c r="F56" i="122"/>
  <c r="H38" i="122"/>
  <c r="K38" i="122" s="1"/>
  <c r="B7" i="124"/>
  <c r="D15" i="122"/>
  <c r="B34" i="124"/>
  <c r="B45" i="124"/>
  <c r="C45" i="124"/>
  <c r="F10" i="121"/>
  <c r="D9" i="124" s="1"/>
  <c r="B51" i="124"/>
  <c r="B32" i="124"/>
  <c r="B9" i="124"/>
  <c r="B13" i="124"/>
  <c r="J52" i="121"/>
  <c r="B24" i="124"/>
  <c r="F11" i="121"/>
  <c r="C10" i="124"/>
  <c r="F25" i="121"/>
  <c r="P27" i="121"/>
  <c r="H30" i="121"/>
  <c r="K46" i="121"/>
  <c r="L46" i="121" s="1"/>
  <c r="M46" i="121" s="1"/>
  <c r="Q46" i="121" s="1"/>
  <c r="P46" i="121" s="1"/>
  <c r="F35" i="121"/>
  <c r="H35" i="121" s="1"/>
  <c r="K35" i="121" s="1"/>
  <c r="L35" i="121" s="1"/>
  <c r="M35" i="121" s="1"/>
  <c r="F48" i="121"/>
  <c r="H48" i="121" s="1"/>
  <c r="C49" i="124"/>
  <c r="B15" i="124"/>
  <c r="B20" i="124"/>
  <c r="B27" i="124"/>
  <c r="B25" i="124"/>
  <c r="J42" i="119"/>
  <c r="L42" i="119"/>
  <c r="M42" i="119" s="1"/>
  <c r="Q42" i="119" s="1"/>
  <c r="P42" i="119" s="1"/>
  <c r="L40" i="119"/>
  <c r="M40" i="119" s="1"/>
  <c r="Q40" i="119" s="1"/>
  <c r="P40" i="119" s="1"/>
  <c r="J40" i="119"/>
  <c r="J27" i="119"/>
  <c r="J23" i="119"/>
  <c r="L23" i="119"/>
  <c r="M23" i="119" s="1"/>
  <c r="Q23" i="119" s="1"/>
  <c r="P23" i="119" s="1"/>
  <c r="F26" i="119"/>
  <c r="H26" i="119" s="1"/>
  <c r="D46" i="119"/>
  <c r="F46" i="119" s="1"/>
  <c r="H46" i="119" s="1"/>
  <c r="K46" i="119" s="1"/>
  <c r="J46" i="119" s="1"/>
  <c r="B26" i="120"/>
  <c r="B21" i="120"/>
  <c r="B39" i="120"/>
  <c r="B36" i="120"/>
  <c r="D31" i="119"/>
  <c r="B23" i="120"/>
  <c r="F24" i="119"/>
  <c r="H24" i="119" s="1"/>
  <c r="C23" i="120"/>
  <c r="F52" i="119"/>
  <c r="H52" i="119" s="1"/>
  <c r="K52" i="119" s="1"/>
  <c r="J8" i="119"/>
  <c r="J29" i="119"/>
  <c r="J53" i="119"/>
  <c r="L53" i="119"/>
  <c r="M53" i="119" s="1"/>
  <c r="Q53" i="119" s="1"/>
  <c r="P53" i="119" s="1"/>
  <c r="F19" i="119"/>
  <c r="C18" i="120"/>
  <c r="J10" i="119"/>
  <c r="L10" i="119"/>
  <c r="M10" i="119" s="1"/>
  <c r="Q10" i="119" s="1"/>
  <c r="P10" i="119" s="1"/>
  <c r="L25" i="119"/>
  <c r="M25" i="119" s="1"/>
  <c r="Q25" i="119" s="1"/>
  <c r="P25" i="119" s="1"/>
  <c r="J25" i="119"/>
  <c r="H39" i="119"/>
  <c r="K39" i="119" s="1"/>
  <c r="L39" i="119" s="1"/>
  <c r="M39" i="119" s="1"/>
  <c r="Q39" i="119" s="1"/>
  <c r="P39" i="119" s="1"/>
  <c r="B47" i="120"/>
  <c r="D51" i="119"/>
  <c r="F51" i="119" s="1"/>
  <c r="H51" i="119" s="1"/>
  <c r="K51" i="119" s="1"/>
  <c r="L48" i="119"/>
  <c r="M48" i="119" s="1"/>
  <c r="Q48" i="119" s="1"/>
  <c r="P48" i="119" s="1"/>
  <c r="B51" i="120"/>
  <c r="B16" i="120"/>
  <c r="B27" i="120"/>
  <c r="B15" i="120"/>
  <c r="B18" i="120"/>
  <c r="L49" i="119"/>
  <c r="M49" i="119" s="1"/>
  <c r="Q49" i="119" s="1"/>
  <c r="P49" i="119" s="1"/>
  <c r="B46" i="120"/>
  <c r="L7" i="118"/>
  <c r="M7" i="118" s="1"/>
  <c r="Q7" i="118" s="1"/>
  <c r="P7" i="118" s="1"/>
  <c r="J7" i="118"/>
  <c r="B42" i="120"/>
  <c r="J42" i="118"/>
  <c r="L42" i="118"/>
  <c r="M42" i="118" s="1"/>
  <c r="Q42" i="118" s="1"/>
  <c r="P42" i="118" s="1"/>
  <c r="J29" i="118"/>
  <c r="L29" i="118"/>
  <c r="M29" i="118" s="1"/>
  <c r="Q29" i="118" s="1"/>
  <c r="P29" i="118" s="1"/>
  <c r="L32" i="118"/>
  <c r="M32" i="118" s="1"/>
  <c r="Q32" i="118" s="1"/>
  <c r="P32" i="118" s="1"/>
  <c r="J32" i="118"/>
  <c r="F22" i="118"/>
  <c r="H22" i="118" s="1"/>
  <c r="H12" i="118"/>
  <c r="K12" i="118" s="1"/>
  <c r="B53" i="120"/>
  <c r="L41" i="118"/>
  <c r="M41" i="118" s="1"/>
  <c r="Q41" i="118" s="1"/>
  <c r="P41" i="118" s="1"/>
  <c r="L30" i="118"/>
  <c r="M30" i="118" s="1"/>
  <c r="Q30" i="118" s="1"/>
  <c r="P30" i="118" s="1"/>
  <c r="B29" i="120"/>
  <c r="B28" i="120"/>
  <c r="B54" i="120"/>
  <c r="F33" i="117"/>
  <c r="F8" i="117"/>
  <c r="H8" i="117" s="1"/>
  <c r="K8" i="117" s="1"/>
  <c r="F16" i="117"/>
  <c r="B49" i="120"/>
  <c r="B7" i="120"/>
  <c r="B22" i="120"/>
  <c r="B32" i="120"/>
  <c r="B6" i="120"/>
  <c r="B9" i="120"/>
  <c r="B20" i="120"/>
  <c r="F42" i="117"/>
  <c r="C41" i="120"/>
  <c r="H50" i="117"/>
  <c r="K50" i="117" s="1"/>
  <c r="C17" i="120"/>
  <c r="F18" i="117"/>
  <c r="H43" i="117"/>
  <c r="K43" i="117" s="1"/>
  <c r="F25" i="117"/>
  <c r="H25" i="117" s="1"/>
  <c r="F13" i="117"/>
  <c r="H13" i="117" s="1"/>
  <c r="F9" i="117"/>
  <c r="H9" i="117" s="1"/>
  <c r="B40" i="120"/>
  <c r="D30" i="117"/>
  <c r="B8" i="120"/>
  <c r="B17" i="120"/>
  <c r="K17" i="117"/>
  <c r="C43" i="120"/>
  <c r="D29" i="117"/>
  <c r="C42" i="120"/>
  <c r="B41" i="120"/>
  <c r="B49" i="116"/>
  <c r="B45" i="116"/>
  <c r="D20" i="115"/>
  <c r="B44" i="116"/>
  <c r="F19" i="115"/>
  <c r="H19" i="115" s="1"/>
  <c r="K19" i="115" s="1"/>
  <c r="L19" i="115" s="1"/>
  <c r="M19" i="115" s="1"/>
  <c r="Q19" i="115" s="1"/>
  <c r="P19" i="115" s="1"/>
  <c r="L45" i="115"/>
  <c r="M45" i="115" s="1"/>
  <c r="Q45" i="115" s="1"/>
  <c r="P45" i="115" s="1"/>
  <c r="J45" i="115"/>
  <c r="J8" i="115"/>
  <c r="L8" i="115"/>
  <c r="M8" i="115" s="1"/>
  <c r="Q8" i="115" s="1"/>
  <c r="P8" i="115" s="1"/>
  <c r="J23" i="115"/>
  <c r="L23" i="115"/>
  <c r="M23" i="115" s="1"/>
  <c r="Q23" i="115" s="1"/>
  <c r="P23" i="115" s="1"/>
  <c r="B16" i="116"/>
  <c r="B26" i="116"/>
  <c r="B33" i="116"/>
  <c r="J54" i="115"/>
  <c r="B47" i="116"/>
  <c r="D28" i="115"/>
  <c r="F28" i="115" s="1"/>
  <c r="H28" i="115" s="1"/>
  <c r="K28" i="115" s="1"/>
  <c r="J28" i="115" s="1"/>
  <c r="B50" i="116"/>
  <c r="B24" i="116"/>
  <c r="B21" i="116"/>
  <c r="B13" i="116"/>
  <c r="B51" i="116"/>
  <c r="F33" i="114"/>
  <c r="H33" i="114" s="1"/>
  <c r="J7" i="114"/>
  <c r="L7" i="114"/>
  <c r="M7" i="114" s="1"/>
  <c r="Q7" i="114" s="1"/>
  <c r="P7" i="114" s="1"/>
  <c r="F50" i="114"/>
  <c r="H50" i="114" s="1"/>
  <c r="F53" i="114"/>
  <c r="H53" i="114" s="1"/>
  <c r="F15" i="114"/>
  <c r="H15" i="114" s="1"/>
  <c r="J54" i="114"/>
  <c r="L54" i="114"/>
  <c r="M54" i="114" s="1"/>
  <c r="L10" i="114"/>
  <c r="M10" i="114" s="1"/>
  <c r="Q10" i="114" s="1"/>
  <c r="P10" i="114" s="1"/>
  <c r="B20" i="116"/>
  <c r="D25" i="114"/>
  <c r="F25" i="114" s="1"/>
  <c r="B32" i="116"/>
  <c r="D9" i="114"/>
  <c r="B35" i="116"/>
  <c r="B22" i="116"/>
  <c r="B42" i="116"/>
  <c r="B17" i="116"/>
  <c r="B30" i="116"/>
  <c r="F40" i="113"/>
  <c r="C39" i="116"/>
  <c r="L43" i="113"/>
  <c r="M43" i="113" s="1"/>
  <c r="Q43" i="113" s="1"/>
  <c r="P43" i="113" s="1"/>
  <c r="H36" i="113"/>
  <c r="H11" i="113"/>
  <c r="K11" i="113" s="1"/>
  <c r="J35" i="113"/>
  <c r="L35" i="113"/>
  <c r="M35" i="113" s="1"/>
  <c r="Q35" i="113" s="1"/>
  <c r="P35" i="113" s="1"/>
  <c r="H14" i="113"/>
  <c r="K14" i="113" s="1"/>
  <c r="K44" i="113"/>
  <c r="J44" i="113" s="1"/>
  <c r="F25" i="113"/>
  <c r="H29" i="113"/>
  <c r="K29" i="113" s="1"/>
  <c r="F7" i="113"/>
  <c r="H7" i="113" s="1"/>
  <c r="K7" i="113" s="1"/>
  <c r="C6" i="116"/>
  <c r="B54" i="116"/>
  <c r="B28" i="116"/>
  <c r="B40" i="116"/>
  <c r="D21" i="113"/>
  <c r="F21" i="113" s="1"/>
  <c r="H21" i="113" s="1"/>
  <c r="B6" i="116"/>
  <c r="B12" i="116"/>
  <c r="D11" i="111"/>
  <c r="F11" i="111" s="1"/>
  <c r="B16" i="112"/>
  <c r="J18" i="111"/>
  <c r="L16" i="111"/>
  <c r="M16" i="111" s="1"/>
  <c r="Q16" i="111" s="1"/>
  <c r="P16" i="111" s="1"/>
  <c r="F38" i="111"/>
  <c r="L14" i="111"/>
  <c r="M14" i="111" s="1"/>
  <c r="Q14" i="111" s="1"/>
  <c r="P14" i="111" s="1"/>
  <c r="B45" i="112"/>
  <c r="D56" i="111"/>
  <c r="F56" i="111" s="1"/>
  <c r="H56" i="111" s="1"/>
  <c r="K56" i="111" s="1"/>
  <c r="B22" i="112"/>
  <c r="B13" i="112"/>
  <c r="B47" i="112"/>
  <c r="B14" i="112"/>
  <c r="B24" i="112"/>
  <c r="B52" i="112"/>
  <c r="B8" i="112"/>
  <c r="B20" i="112"/>
  <c r="D54" i="111"/>
  <c r="K42" i="110"/>
  <c r="J42" i="110" s="1"/>
  <c r="B39" i="112"/>
  <c r="D49" i="110"/>
  <c r="B23" i="112"/>
  <c r="F19" i="110"/>
  <c r="H19" i="110" s="1"/>
  <c r="H20" i="110"/>
  <c r="K20" i="110" s="1"/>
  <c r="J20" i="110" s="1"/>
  <c r="F8" i="110"/>
  <c r="C7" i="112"/>
  <c r="F22" i="110"/>
  <c r="H53" i="110"/>
  <c r="F28" i="110"/>
  <c r="C27" i="112"/>
  <c r="F16" i="110"/>
  <c r="H16" i="110" s="1"/>
  <c r="F48" i="110"/>
  <c r="H48" i="110" s="1"/>
  <c r="K48" i="110" s="1"/>
  <c r="F34" i="110"/>
  <c r="D23" i="110"/>
  <c r="B18" i="112"/>
  <c r="B33" i="112"/>
  <c r="B6" i="112"/>
  <c r="B12" i="112"/>
  <c r="B9" i="112"/>
  <c r="B37" i="112"/>
  <c r="L15" i="105"/>
  <c r="M15" i="105" s="1"/>
  <c r="Q15" i="105" s="1"/>
  <c r="P15" i="105" s="1"/>
  <c r="J15" i="105"/>
  <c r="J24" i="105"/>
  <c r="L24" i="105"/>
  <c r="M24" i="105" s="1"/>
  <c r="Q24" i="105" s="1"/>
  <c r="P24" i="105" s="1"/>
  <c r="J33" i="105"/>
  <c r="L33" i="105"/>
  <c r="M33" i="105" s="1"/>
  <c r="Q33" i="105" s="1"/>
  <c r="P33" i="105" s="1"/>
  <c r="B35" i="106"/>
  <c r="B16" i="106"/>
  <c r="L31" i="105"/>
  <c r="M31" i="105" s="1"/>
  <c r="Q31" i="105" s="1"/>
  <c r="P31" i="105" s="1"/>
  <c r="L21" i="105"/>
  <c r="M21" i="105" s="1"/>
  <c r="Q21" i="105" s="1"/>
  <c r="P21" i="105" s="1"/>
  <c r="J10" i="105"/>
  <c r="L20" i="105"/>
  <c r="M20" i="105" s="1"/>
  <c r="Q20" i="105" s="1"/>
  <c r="P20" i="105" s="1"/>
  <c r="B9" i="106"/>
  <c r="B29" i="106"/>
  <c r="B51" i="106"/>
  <c r="J27" i="104"/>
  <c r="L27" i="104"/>
  <c r="M27" i="104" s="1"/>
  <c r="Q27" i="104" s="1"/>
  <c r="P27" i="104" s="1"/>
  <c r="J30" i="104"/>
  <c r="L30" i="104"/>
  <c r="M30" i="104" s="1"/>
  <c r="Q30" i="104" s="1"/>
  <c r="P30" i="104" s="1"/>
  <c r="J48" i="104"/>
  <c r="L48" i="104"/>
  <c r="M48" i="104" s="1"/>
  <c r="Q48" i="104" s="1"/>
  <c r="P48" i="104" s="1"/>
  <c r="J47" i="104"/>
  <c r="L47" i="104"/>
  <c r="M47" i="104" s="1"/>
  <c r="Q47" i="104" s="1"/>
  <c r="P47" i="104" s="1"/>
  <c r="L33" i="104"/>
  <c r="M33" i="104" s="1"/>
  <c r="Q33" i="104" s="1"/>
  <c r="P33" i="104" s="1"/>
  <c r="J33" i="104"/>
  <c r="J12" i="104"/>
  <c r="L12" i="104"/>
  <c r="M12" i="104" s="1"/>
  <c r="Q12" i="104" s="1"/>
  <c r="P12" i="104" s="1"/>
  <c r="L20" i="104"/>
  <c r="M20" i="104" s="1"/>
  <c r="Q20" i="104" s="1"/>
  <c r="P20" i="104" s="1"/>
  <c r="J20" i="104"/>
  <c r="J19" i="104"/>
  <c r="L19" i="104"/>
  <c r="M19" i="104" s="1"/>
  <c r="Q19" i="104" s="1"/>
  <c r="P19" i="104" s="1"/>
  <c r="L9" i="104"/>
  <c r="M9" i="104" s="1"/>
  <c r="Q9" i="104" s="1"/>
  <c r="P9" i="104" s="1"/>
  <c r="J9" i="104"/>
  <c r="J8" i="104"/>
  <c r="L8" i="104"/>
  <c r="M8" i="104" s="1"/>
  <c r="Q8" i="104" s="1"/>
  <c r="P8" i="104" s="1"/>
  <c r="B8" i="106"/>
  <c r="B7" i="106"/>
  <c r="L14" i="104"/>
  <c r="M14" i="104" s="1"/>
  <c r="Q14" i="104" s="1"/>
  <c r="P14" i="104" s="1"/>
  <c r="B19" i="106"/>
  <c r="B38" i="106"/>
  <c r="L38" i="103"/>
  <c r="M38" i="103" s="1"/>
  <c r="Q38" i="103" s="1"/>
  <c r="P38" i="103" s="1"/>
  <c r="B49" i="106"/>
  <c r="B18" i="106"/>
  <c r="J20" i="103"/>
  <c r="L20" i="103"/>
  <c r="M20" i="103" s="1"/>
  <c r="Q20" i="103" s="1"/>
  <c r="P20" i="103" s="1"/>
  <c r="L56" i="103"/>
  <c r="M56" i="103" s="1"/>
  <c r="Q56" i="103" s="1"/>
  <c r="P56" i="103" s="1"/>
  <c r="J56" i="103"/>
  <c r="F17" i="103"/>
  <c r="H17" i="103" s="1"/>
  <c r="K17" i="103" s="1"/>
  <c r="J17" i="103" s="1"/>
  <c r="F28" i="103"/>
  <c r="H28" i="103" s="1"/>
  <c r="K28" i="103" s="1"/>
  <c r="J28" i="103" s="1"/>
  <c r="L46" i="103"/>
  <c r="M46" i="103" s="1"/>
  <c r="Q46" i="103" s="1"/>
  <c r="P46" i="103" s="1"/>
  <c r="J46" i="103"/>
  <c r="L34" i="103"/>
  <c r="M34" i="103" s="1"/>
  <c r="Q34" i="103" s="1"/>
  <c r="P34" i="103" s="1"/>
  <c r="J34" i="103"/>
  <c r="J53" i="103"/>
  <c r="L53" i="103"/>
  <c r="M53" i="103" s="1"/>
  <c r="Q53" i="103" s="1"/>
  <c r="P53" i="103" s="1"/>
  <c r="F33" i="103"/>
  <c r="J44" i="103"/>
  <c r="L44" i="103"/>
  <c r="M44" i="103" s="1"/>
  <c r="Q44" i="103" s="1"/>
  <c r="P44" i="103" s="1"/>
  <c r="L41" i="103"/>
  <c r="M41" i="103" s="1"/>
  <c r="Q41" i="103" s="1"/>
  <c r="P41" i="103" s="1"/>
  <c r="J41" i="103"/>
  <c r="L21" i="103"/>
  <c r="M21" i="103" s="1"/>
  <c r="Q21" i="103" s="1"/>
  <c r="P21" i="103" s="1"/>
  <c r="J21" i="103"/>
  <c r="L10" i="103"/>
  <c r="M10" i="103" s="1"/>
  <c r="Q10" i="103" s="1"/>
  <c r="P10" i="103" s="1"/>
  <c r="J10" i="103"/>
  <c r="B23" i="106"/>
  <c r="B40" i="106"/>
  <c r="B47" i="106"/>
  <c r="B34" i="106"/>
  <c r="B21" i="106"/>
  <c r="B30" i="106"/>
  <c r="J27" i="102"/>
  <c r="L27" i="102"/>
  <c r="M27" i="102" s="1"/>
  <c r="Q27" i="102" s="1"/>
  <c r="P27" i="102" s="1"/>
  <c r="F30" i="102"/>
  <c r="H30" i="102" s="1"/>
  <c r="K30" i="102" s="1"/>
  <c r="B26" i="106"/>
  <c r="D48" i="102"/>
  <c r="F48" i="102" s="1"/>
  <c r="H48" i="102" s="1"/>
  <c r="K48" i="102" s="1"/>
  <c r="C51" i="106"/>
  <c r="B14" i="106"/>
  <c r="L28" i="102"/>
  <c r="M28" i="102" s="1"/>
  <c r="Q28" i="102" s="1"/>
  <c r="P28" i="102" s="1"/>
  <c r="B54" i="106"/>
  <c r="J16" i="102"/>
  <c r="L16" i="102"/>
  <c r="M16" i="102" s="1"/>
  <c r="Q16" i="102" s="1"/>
  <c r="P16" i="102" s="1"/>
  <c r="J38" i="102"/>
  <c r="L38" i="102"/>
  <c r="M38" i="102" s="1"/>
  <c r="Q38" i="102" s="1"/>
  <c r="P38" i="102" s="1"/>
  <c r="J15" i="102"/>
  <c r="L15" i="102"/>
  <c r="M15" i="102" s="1"/>
  <c r="Q15" i="102" s="1"/>
  <c r="P15" i="102" s="1"/>
  <c r="L47" i="102"/>
  <c r="M47" i="102" s="1"/>
  <c r="Q47" i="102" s="1"/>
  <c r="P47" i="102" s="1"/>
  <c r="J47" i="102"/>
  <c r="K23" i="102"/>
  <c r="J23" i="102" s="1"/>
  <c r="F10" i="102"/>
  <c r="H10" i="102" s="1"/>
  <c r="K10" i="102" s="1"/>
  <c r="J10" i="102" s="1"/>
  <c r="L46" i="102"/>
  <c r="M46" i="102" s="1"/>
  <c r="Q46" i="102" s="1"/>
  <c r="P46" i="102" s="1"/>
  <c r="J46" i="102"/>
  <c r="F29" i="102"/>
  <c r="H29" i="102" s="1"/>
  <c r="K29" i="102" s="1"/>
  <c r="J56" i="102"/>
  <c r="L56" i="102"/>
  <c r="M56" i="102" s="1"/>
  <c r="Q56" i="102" s="1"/>
  <c r="P56" i="102" s="1"/>
  <c r="B28" i="106"/>
  <c r="J37" i="102"/>
  <c r="B33" i="106"/>
  <c r="B41" i="106"/>
  <c r="L25" i="102"/>
  <c r="M25" i="102" s="1"/>
  <c r="Q25" i="102" s="1"/>
  <c r="P25" i="102" s="1"/>
  <c r="B50" i="106"/>
  <c r="F16" i="101"/>
  <c r="H16" i="101" s="1"/>
  <c r="H26" i="101"/>
  <c r="K26" i="101" s="1"/>
  <c r="J26" i="101" s="1"/>
  <c r="F7" i="101"/>
  <c r="H7" i="101" s="1"/>
  <c r="K7" i="101" s="1"/>
  <c r="H25" i="101"/>
  <c r="K25" i="101" s="1"/>
  <c r="B15" i="106"/>
  <c r="F56" i="101"/>
  <c r="H56" i="101" s="1"/>
  <c r="B48" i="106"/>
  <c r="B25" i="106"/>
  <c r="H19" i="101"/>
  <c r="F37" i="101"/>
  <c r="H37" i="101" s="1"/>
  <c r="B36" i="106"/>
  <c r="F31" i="101"/>
  <c r="H31" i="101" s="1"/>
  <c r="F34" i="101"/>
  <c r="H34" i="101" s="1"/>
  <c r="K34" i="101" s="1"/>
  <c r="J34" i="101" s="1"/>
  <c r="B24" i="106"/>
  <c r="B37" i="106"/>
  <c r="D50" i="101"/>
  <c r="K49" i="101"/>
  <c r="J49" i="101" s="1"/>
  <c r="H32" i="101"/>
  <c r="K32" i="101" s="1"/>
  <c r="L32" i="101" s="1"/>
  <c r="M32" i="101" s="1"/>
  <c r="Q32" i="101" s="1"/>
  <c r="F47" i="101"/>
  <c r="C46" i="106"/>
  <c r="F46" i="101"/>
  <c r="F12" i="101"/>
  <c r="C53" i="106"/>
  <c r="F54" i="101"/>
  <c r="H54" i="101" s="1"/>
  <c r="K54" i="101" s="1"/>
  <c r="J54" i="101" s="1"/>
  <c r="L8" i="101"/>
  <c r="M8" i="101" s="1"/>
  <c r="Q8" i="101" s="1"/>
  <c r="P8" i="101" s="1"/>
  <c r="F13" i="101"/>
  <c r="D36" i="101"/>
  <c r="F36" i="101" s="1"/>
  <c r="L21" i="101"/>
  <c r="M21" i="101" s="1"/>
  <c r="Q21" i="101" s="1"/>
  <c r="P21" i="101" s="1"/>
  <c r="B46" i="106"/>
  <c r="L52" i="101"/>
  <c r="B20" i="106"/>
  <c r="D22" i="101"/>
  <c r="D35" i="101"/>
  <c r="D45" i="101"/>
  <c r="F45" i="101" s="1"/>
  <c r="B45" i="106"/>
  <c r="B12" i="106"/>
  <c r="J51" i="99"/>
  <c r="L51" i="99"/>
  <c r="M51" i="99" s="1"/>
  <c r="Q51" i="99" s="1"/>
  <c r="P51" i="99" s="1"/>
  <c r="J32" i="99"/>
  <c r="L32" i="99"/>
  <c r="M32" i="99" s="1"/>
  <c r="Q32" i="99" s="1"/>
  <c r="P32" i="99" s="1"/>
  <c r="J23" i="99"/>
  <c r="L23" i="99"/>
  <c r="M23" i="99" s="1"/>
  <c r="Q23" i="99" s="1"/>
  <c r="P23" i="99" s="1"/>
  <c r="F47" i="99"/>
  <c r="B42" i="100"/>
  <c r="B32" i="100"/>
  <c r="L28" i="99"/>
  <c r="M28" i="99" s="1"/>
  <c r="Q28" i="99" s="1"/>
  <c r="P28" i="99" s="1"/>
  <c r="J28" i="99"/>
  <c r="F50" i="99"/>
  <c r="J37" i="99"/>
  <c r="L37" i="99"/>
  <c r="M37" i="99" s="1"/>
  <c r="Q37" i="99" s="1"/>
  <c r="P37" i="99" s="1"/>
  <c r="J7" i="99"/>
  <c r="L7" i="99"/>
  <c r="M7" i="99" s="1"/>
  <c r="Q7" i="99" s="1"/>
  <c r="P7" i="99" s="1"/>
  <c r="J33" i="99"/>
  <c r="J20" i="99"/>
  <c r="L20" i="99"/>
  <c r="M20" i="99" s="1"/>
  <c r="Q20" i="99" s="1"/>
  <c r="P20" i="99" s="1"/>
  <c r="L11" i="99"/>
  <c r="M11" i="99" s="1"/>
  <c r="Q11" i="99" s="1"/>
  <c r="P11" i="99" s="1"/>
  <c r="J11" i="99"/>
  <c r="D12" i="99"/>
  <c r="F12" i="99" s="1"/>
  <c r="F56" i="99"/>
  <c r="H56" i="99" s="1"/>
  <c r="B49" i="100"/>
  <c r="B26" i="100"/>
  <c r="B47" i="100"/>
  <c r="B36" i="100"/>
  <c r="J22" i="98"/>
  <c r="L22" i="98"/>
  <c r="M22" i="98" s="1"/>
  <c r="Q22" i="98" s="1"/>
  <c r="P22" i="98" s="1"/>
  <c r="L14" i="98"/>
  <c r="M14" i="98" s="1"/>
  <c r="Q14" i="98" s="1"/>
  <c r="P14" i="98" s="1"/>
  <c r="J14" i="98"/>
  <c r="B19" i="100"/>
  <c r="F20" i="98"/>
  <c r="H20" i="98" s="1"/>
  <c r="K20" i="98" s="1"/>
  <c r="L20" i="98" s="1"/>
  <c r="M20" i="98" s="1"/>
  <c r="Q20" i="98" s="1"/>
  <c r="P20" i="98" s="1"/>
  <c r="B7" i="100"/>
  <c r="J31" i="98"/>
  <c r="L31" i="98"/>
  <c r="M31" i="98" s="1"/>
  <c r="Q31" i="98" s="1"/>
  <c r="P31" i="98" s="1"/>
  <c r="L9" i="98"/>
  <c r="M9" i="98" s="1"/>
  <c r="Q9" i="98" s="1"/>
  <c r="P9" i="98" s="1"/>
  <c r="J9" i="98"/>
  <c r="L18" i="98"/>
  <c r="M18" i="98" s="1"/>
  <c r="Q18" i="98" s="1"/>
  <c r="P18" i="98" s="1"/>
  <c r="J18" i="98"/>
  <c r="L8" i="98"/>
  <c r="M8" i="98" s="1"/>
  <c r="Q8" i="98" s="1"/>
  <c r="P8" i="98" s="1"/>
  <c r="J8" i="98"/>
  <c r="J10" i="98"/>
  <c r="L10" i="98"/>
  <c r="M10" i="98" s="1"/>
  <c r="Q10" i="98" s="1"/>
  <c r="P10" i="98" s="1"/>
  <c r="L24" i="98"/>
  <c r="M24" i="98" s="1"/>
  <c r="Q24" i="98" s="1"/>
  <c r="P24" i="98" s="1"/>
  <c r="J24" i="98"/>
  <c r="M7" i="98"/>
  <c r="Q7" i="98" s="1"/>
  <c r="P7" i="98" s="1"/>
  <c r="J11" i="98"/>
  <c r="L11" i="98"/>
  <c r="M11" i="98" s="1"/>
  <c r="Q11" i="98" s="1"/>
  <c r="P11" i="98" s="1"/>
  <c r="B6" i="100"/>
  <c r="J7" i="98"/>
  <c r="F55" i="97"/>
  <c r="F33" i="97"/>
  <c r="H33" i="97" s="1"/>
  <c r="B54" i="100"/>
  <c r="B27" i="100"/>
  <c r="D42" i="97"/>
  <c r="F42" i="97" s="1"/>
  <c r="H42" i="97" s="1"/>
  <c r="K42" i="97" s="1"/>
  <c r="L42" i="97" s="1"/>
  <c r="M42" i="97" s="1"/>
  <c r="Q42" i="97" s="1"/>
  <c r="P42" i="97" s="1"/>
  <c r="B38" i="100"/>
  <c r="H52" i="97"/>
  <c r="K52" i="97" s="1"/>
  <c r="L14" i="97"/>
  <c r="M14" i="97" s="1"/>
  <c r="J14" i="97"/>
  <c r="L17" i="97"/>
  <c r="M17" i="97" s="1"/>
  <c r="Q17" i="97" s="1"/>
  <c r="P17" i="97" s="1"/>
  <c r="J17" i="97"/>
  <c r="B37" i="100"/>
  <c r="B17" i="100"/>
  <c r="B23" i="100"/>
  <c r="B53" i="100"/>
  <c r="B30" i="100"/>
  <c r="H22" i="96"/>
  <c r="K22" i="96" s="1"/>
  <c r="B16" i="100"/>
  <c r="F9" i="96"/>
  <c r="J23" i="96"/>
  <c r="D18" i="95"/>
  <c r="F28" i="95"/>
  <c r="H28" i="95" s="1"/>
  <c r="K28" i="95" s="1"/>
  <c r="J19" i="95"/>
  <c r="H25" i="95"/>
  <c r="K25" i="95" s="1"/>
  <c r="L14" i="95"/>
  <c r="M14" i="95" s="1"/>
  <c r="Q14" i="95" s="1"/>
  <c r="P14" i="95" s="1"/>
  <c r="J14" i="95"/>
  <c r="L29" i="95"/>
  <c r="M29" i="95" s="1"/>
  <c r="Q29" i="95" s="1"/>
  <c r="P29" i="95" s="1"/>
  <c r="J29" i="95"/>
  <c r="J13" i="95"/>
  <c r="L13" i="95"/>
  <c r="M13" i="95" s="1"/>
  <c r="Q13" i="95" s="1"/>
  <c r="P13" i="95" s="1"/>
  <c r="L11" i="95"/>
  <c r="M11" i="95" s="1"/>
  <c r="Q11" i="95" s="1"/>
  <c r="P11" i="95" s="1"/>
  <c r="J11" i="95"/>
  <c r="C11" i="100"/>
  <c r="F12" i="95"/>
  <c r="H24" i="95"/>
  <c r="K24" i="95"/>
  <c r="J24" i="95" s="1"/>
  <c r="J9" i="95"/>
  <c r="L9" i="95"/>
  <c r="J8" i="95"/>
  <c r="L8" i="95"/>
  <c r="M8" i="95" s="1"/>
  <c r="Q8" i="95" s="1"/>
  <c r="P8" i="95" s="1"/>
  <c r="B13" i="100"/>
  <c r="B10" i="100"/>
  <c r="B22" i="100"/>
  <c r="F23" i="94"/>
  <c r="F11" i="94"/>
  <c r="K11" i="94" s="1"/>
  <c r="F10" i="94"/>
  <c r="K10" i="94" s="1"/>
  <c r="F8" i="94"/>
  <c r="K20" i="94"/>
  <c r="H20" i="94"/>
  <c r="F19" i="94"/>
  <c r="F14" i="94"/>
  <c r="K14" i="94" s="1"/>
  <c r="F13" i="94"/>
  <c r="B28" i="100"/>
  <c r="B18" i="100"/>
  <c r="B9" i="100"/>
  <c r="C44" i="93"/>
  <c r="F45" i="92"/>
  <c r="H45" i="92" s="1"/>
  <c r="K45" i="92" s="1"/>
  <c r="J48" i="92"/>
  <c r="L48" i="92"/>
  <c r="M48" i="92" s="1"/>
  <c r="Q48" i="92" s="1"/>
  <c r="P48" i="92" s="1"/>
  <c r="L10" i="92"/>
  <c r="M10" i="92" s="1"/>
  <c r="Q10" i="92" s="1"/>
  <c r="P10" i="92" s="1"/>
  <c r="J10" i="92"/>
  <c r="F9" i="92"/>
  <c r="J36" i="92"/>
  <c r="J43" i="92"/>
  <c r="B34" i="93"/>
  <c r="B20" i="93"/>
  <c r="B9" i="93"/>
  <c r="B42" i="93"/>
  <c r="C47" i="93"/>
  <c r="B19" i="93"/>
  <c r="B43" i="93"/>
  <c r="D34" i="92"/>
  <c r="F34" i="92" s="1"/>
  <c r="H34" i="92" s="1"/>
  <c r="K34" i="92" s="1"/>
  <c r="L34" i="92" s="1"/>
  <c r="M34" i="92" s="1"/>
  <c r="Q34" i="92" s="1"/>
  <c r="P34" i="92" s="1"/>
  <c r="C7" i="93"/>
  <c r="C10" i="93"/>
  <c r="C21" i="93"/>
  <c r="B27" i="93"/>
  <c r="B18" i="93"/>
  <c r="B29" i="93"/>
  <c r="D52" i="92"/>
  <c r="F52" i="92" s="1"/>
  <c r="H52" i="92" s="1"/>
  <c r="K52" i="92" s="1"/>
  <c r="J52" i="92" s="1"/>
  <c r="F33" i="92"/>
  <c r="H33" i="92" s="1"/>
  <c r="K33" i="92" s="1"/>
  <c r="L33" i="92" s="1"/>
  <c r="M33" i="92" s="1"/>
  <c r="Q33" i="92" s="1"/>
  <c r="P33" i="92" s="1"/>
  <c r="F13" i="92"/>
  <c r="H13" i="92" s="1"/>
  <c r="K13" i="92" s="1"/>
  <c r="C12" i="93"/>
  <c r="F55" i="92"/>
  <c r="H55" i="92" s="1"/>
  <c r="K55" i="92" s="1"/>
  <c r="J35" i="92"/>
  <c r="L35" i="92"/>
  <c r="M35" i="92" s="1"/>
  <c r="Q35" i="92" s="1"/>
  <c r="P35" i="92" s="1"/>
  <c r="B23" i="93"/>
  <c r="B14" i="93"/>
  <c r="B50" i="93"/>
  <c r="D40" i="92"/>
  <c r="C39" i="93" s="1"/>
  <c r="B52" i="93"/>
  <c r="B31" i="93"/>
  <c r="C34" i="93"/>
  <c r="F35" i="91"/>
  <c r="D34" i="93" s="1"/>
  <c r="C37" i="93"/>
  <c r="D37" i="91"/>
  <c r="F37" i="91" s="1"/>
  <c r="H37" i="91" s="1"/>
  <c r="K37" i="91" s="1"/>
  <c r="B45" i="93"/>
  <c r="F8" i="91"/>
  <c r="H8" i="91" s="1"/>
  <c r="K22" i="91"/>
  <c r="H38" i="91"/>
  <c r="K38" i="91" s="1"/>
  <c r="F16" i="91"/>
  <c r="H16" i="91" s="1"/>
  <c r="K16" i="91" s="1"/>
  <c r="J16" i="91" s="1"/>
  <c r="J45" i="91"/>
  <c r="L45" i="91"/>
  <c r="M45" i="91" s="1"/>
  <c r="Q45" i="91" s="1"/>
  <c r="P45" i="91" s="1"/>
  <c r="F36" i="91"/>
  <c r="F27" i="91"/>
  <c r="F44" i="91"/>
  <c r="B26" i="93"/>
  <c r="B15" i="93"/>
  <c r="B35" i="93"/>
  <c r="B12" i="93"/>
  <c r="K19" i="89"/>
  <c r="M19" i="89" s="1"/>
  <c r="N19" i="89" s="1"/>
  <c r="R19" i="89" s="1"/>
  <c r="Q19" i="89" s="1"/>
  <c r="K7" i="89"/>
  <c r="L7" i="89" s="1"/>
  <c r="K25" i="89"/>
  <c r="J25" i="89" s="1"/>
  <c r="H42" i="89"/>
  <c r="K42" i="89"/>
  <c r="H41" i="89"/>
  <c r="K29" i="89"/>
  <c r="M29" i="89" s="1"/>
  <c r="N29" i="89" s="1"/>
  <c r="R29" i="89" s="1"/>
  <c r="Q29" i="89" s="1"/>
  <c r="J37" i="105"/>
  <c r="K12" i="97"/>
  <c r="J12" i="97" s="1"/>
  <c r="J28" i="118"/>
  <c r="L19" i="98"/>
  <c r="J13" i="119"/>
  <c r="L12" i="119"/>
  <c r="J12" i="119"/>
  <c r="K41" i="115"/>
  <c r="D32" i="114"/>
  <c r="F32" i="114" s="1"/>
  <c r="B31" i="116"/>
  <c r="H22" i="111"/>
  <c r="K22" i="111" s="1"/>
  <c r="J17" i="118"/>
  <c r="L17" i="118"/>
  <c r="D54" i="113"/>
  <c r="B53" i="116"/>
  <c r="H20" i="89"/>
  <c r="K20" i="89"/>
  <c r="J20" i="89" s="1"/>
  <c r="J12" i="98"/>
  <c r="L12" i="98"/>
  <c r="M12" i="98" s="1"/>
  <c r="Q12" i="98" s="1"/>
  <c r="P12" i="98" s="1"/>
  <c r="L54" i="102"/>
  <c r="M54" i="102" s="1"/>
  <c r="Q54" i="102" s="1"/>
  <c r="P54" i="102" s="1"/>
  <c r="J54" i="102"/>
  <c r="D40" i="122"/>
  <c r="F40" i="122" s="1"/>
  <c r="H40" i="122" s="1"/>
  <c r="K40" i="122" s="1"/>
  <c r="B39" i="124"/>
  <c r="B42" i="112"/>
  <c r="D43" i="111"/>
  <c r="F43" i="111" s="1"/>
  <c r="H43" i="111" s="1"/>
  <c r="J9" i="125"/>
  <c r="L9" i="125"/>
  <c r="M9" i="125"/>
  <c r="N9" i="125"/>
  <c r="R9" i="125" s="1"/>
  <c r="Q9" i="125" s="1"/>
  <c r="J7" i="122"/>
  <c r="L7" i="122"/>
  <c r="M7" i="122" s="1"/>
  <c r="Q7" i="122" s="1"/>
  <c r="P7" i="122" s="1"/>
  <c r="H56" i="122"/>
  <c r="K56" i="122" s="1"/>
  <c r="F15" i="122"/>
  <c r="H15" i="122" s="1"/>
  <c r="K15" i="122" s="1"/>
  <c r="K30" i="121"/>
  <c r="H11" i="121"/>
  <c r="K11" i="121" s="1"/>
  <c r="D10" i="124"/>
  <c r="H25" i="121"/>
  <c r="K25" i="121" s="1"/>
  <c r="J12" i="118"/>
  <c r="L12" i="118"/>
  <c r="M12" i="118" s="1"/>
  <c r="Q12" i="118" s="1"/>
  <c r="P12" i="118" s="1"/>
  <c r="H33" i="117"/>
  <c r="K33" i="117" s="1"/>
  <c r="L33" i="117" s="1"/>
  <c r="M33" i="117" s="1"/>
  <c r="H18" i="117"/>
  <c r="K18" i="117" s="1"/>
  <c r="J18" i="117" s="1"/>
  <c r="J17" i="117"/>
  <c r="L17" i="117"/>
  <c r="M17" i="117" s="1"/>
  <c r="F30" i="117"/>
  <c r="H30" i="117" s="1"/>
  <c r="H42" i="117"/>
  <c r="E41" i="120" s="1"/>
  <c r="D41" i="120"/>
  <c r="F29" i="117"/>
  <c r="C28" i="120"/>
  <c r="F20" i="115"/>
  <c r="H20" i="115" s="1"/>
  <c r="K20" i="115" s="1"/>
  <c r="L20" i="115" s="1"/>
  <c r="L44" i="113"/>
  <c r="K36" i="113"/>
  <c r="H25" i="113"/>
  <c r="F54" i="111"/>
  <c r="H54" i="111" s="1"/>
  <c r="K54" i="111" s="1"/>
  <c r="C53" i="112"/>
  <c r="J56" i="111"/>
  <c r="L56" i="111"/>
  <c r="M56" i="111" s="1"/>
  <c r="Q56" i="111" s="1"/>
  <c r="P56" i="111" s="1"/>
  <c r="L42" i="110"/>
  <c r="M42" i="110" s="1"/>
  <c r="Q42" i="110" s="1"/>
  <c r="P42" i="110" s="1"/>
  <c r="H28" i="110"/>
  <c r="K28" i="110" s="1"/>
  <c r="D27" i="112"/>
  <c r="H34" i="110"/>
  <c r="K34" i="110" s="1"/>
  <c r="K53" i="110"/>
  <c r="J53" i="110" s="1"/>
  <c r="H33" i="103"/>
  <c r="K33" i="103" s="1"/>
  <c r="L34" i="101"/>
  <c r="M34" i="101" s="1"/>
  <c r="K19" i="101"/>
  <c r="F35" i="101"/>
  <c r="F22" i="101"/>
  <c r="H22" i="101" s="1"/>
  <c r="K22" i="101" s="1"/>
  <c r="H13" i="101"/>
  <c r="K13" i="101" s="1"/>
  <c r="H47" i="101"/>
  <c r="K47" i="101" s="1"/>
  <c r="H12" i="101"/>
  <c r="K12" i="101" s="1"/>
  <c r="J12" i="101" s="1"/>
  <c r="M52" i="101"/>
  <c r="H9" i="96"/>
  <c r="F18" i="95"/>
  <c r="H12" i="95"/>
  <c r="K12" i="95" s="1"/>
  <c r="M9" i="95"/>
  <c r="J20" i="94"/>
  <c r="L20" i="94"/>
  <c r="M20" i="94" s="1"/>
  <c r="K8" i="94"/>
  <c r="H8" i="94"/>
  <c r="K13" i="94"/>
  <c r="H13" i="94"/>
  <c r="H14" i="94"/>
  <c r="K19" i="94"/>
  <c r="L19" i="94" s="1"/>
  <c r="M19" i="94" s="1"/>
  <c r="Q19" i="94" s="1"/>
  <c r="P19" i="94" s="1"/>
  <c r="H19" i="94"/>
  <c r="H11" i="94"/>
  <c r="C36" i="93"/>
  <c r="H44" i="91"/>
  <c r="K44" i="91" s="1"/>
  <c r="H27" i="91"/>
  <c r="K27" i="91" s="1"/>
  <c r="J42" i="89"/>
  <c r="L42" i="89"/>
  <c r="M42" i="89"/>
  <c r="N42" i="89" s="1"/>
  <c r="R42" i="89" s="1"/>
  <c r="Q42" i="89" s="1"/>
  <c r="L29" i="89"/>
  <c r="J29" i="89"/>
  <c r="F54" i="113"/>
  <c r="H54" i="113" s="1"/>
  <c r="K54" i="113" s="1"/>
  <c r="C53" i="116"/>
  <c r="M19" i="98"/>
  <c r="C42" i="112"/>
  <c r="M17" i="118"/>
  <c r="Q17" i="118" s="1"/>
  <c r="P17" i="118" s="1"/>
  <c r="M12" i="119"/>
  <c r="Q12" i="119" s="1"/>
  <c r="P12" i="119" s="1"/>
  <c r="L30" i="121"/>
  <c r="M30" i="121" s="1"/>
  <c r="Q30" i="121" s="1"/>
  <c r="P30" i="121" s="1"/>
  <c r="J30" i="121"/>
  <c r="H29" i="117"/>
  <c r="K42" i="117"/>
  <c r="J42" i="117" s="1"/>
  <c r="L36" i="113"/>
  <c r="M36" i="113" s="1"/>
  <c r="Q36" i="113" s="1"/>
  <c r="P36" i="113" s="1"/>
  <c r="J36" i="113"/>
  <c r="K25" i="113"/>
  <c r="L25" i="113" s="1"/>
  <c r="M25" i="113" s="1"/>
  <c r="Q25" i="113" s="1"/>
  <c r="P25" i="113" s="1"/>
  <c r="E27" i="112"/>
  <c r="J19" i="101"/>
  <c r="L19" i="101"/>
  <c r="M19" i="101" s="1"/>
  <c r="Q52" i="101"/>
  <c r="P52" i="101" s="1"/>
  <c r="K9" i="96"/>
  <c r="L9" i="96" s="1"/>
  <c r="H18" i="95"/>
  <c r="K18" i="95" s="1"/>
  <c r="Q9" i="95"/>
  <c r="J8" i="94"/>
  <c r="L8" i="94"/>
  <c r="M8" i="94" s="1"/>
  <c r="J13" i="94"/>
  <c r="L13" i="94"/>
  <c r="M13" i="94" s="1"/>
  <c r="Q13" i="94" s="1"/>
  <c r="P13" i="94" s="1"/>
  <c r="Q19" i="98"/>
  <c r="P19" i="98" s="1"/>
  <c r="J9" i="96"/>
  <c r="P9" i="95"/>
  <c r="J28" i="110"/>
  <c r="L28" i="110"/>
  <c r="M28" i="110" s="1"/>
  <c r="Q28" i="110" s="1"/>
  <c r="P28" i="110" s="1"/>
  <c r="J19" i="94"/>
  <c r="F22" i="115"/>
  <c r="H22" i="115" s="1"/>
  <c r="K22" i="115" s="1"/>
  <c r="H38" i="111"/>
  <c r="K38" i="111" s="1"/>
  <c r="F15" i="91"/>
  <c r="H15" i="91" s="1"/>
  <c r="K15" i="91" s="1"/>
  <c r="J15" i="91" s="1"/>
  <c r="B6" i="93"/>
  <c r="D7" i="92"/>
  <c r="F7" i="97"/>
  <c r="F44" i="97"/>
  <c r="C43" i="100"/>
  <c r="F31" i="119"/>
  <c r="J12" i="94"/>
  <c r="L12" i="94"/>
  <c r="M12" i="94" s="1"/>
  <c r="Q12" i="94" s="1"/>
  <c r="L40" i="114"/>
  <c r="M40" i="114" s="1"/>
  <c r="Q40" i="114" s="1"/>
  <c r="P40" i="114" s="1"/>
  <c r="J40" i="114"/>
  <c r="H47" i="99"/>
  <c r="K47" i="99" s="1"/>
  <c r="K15" i="94"/>
  <c r="L15" i="94" s="1"/>
  <c r="M15" i="94" s="1"/>
  <c r="Q15" i="94" s="1"/>
  <c r="P15" i="94" s="1"/>
  <c r="D46" i="118"/>
  <c r="B45" i="120"/>
  <c r="B49" i="112"/>
  <c r="D50" i="110"/>
  <c r="C49" i="112" s="1"/>
  <c r="D35" i="119"/>
  <c r="F35" i="119" s="1"/>
  <c r="D34" i="120" s="1"/>
  <c r="D19" i="113"/>
  <c r="F19" i="113" s="1"/>
  <c r="H19" i="113" s="1"/>
  <c r="D26" i="110"/>
  <c r="B25" i="112"/>
  <c r="L19" i="121"/>
  <c r="M19" i="121" s="1"/>
  <c r="Q19" i="121" s="1"/>
  <c r="P19" i="121" s="1"/>
  <c r="J19" i="121"/>
  <c r="B21" i="112"/>
  <c r="D44" i="110"/>
  <c r="F44" i="110" s="1"/>
  <c r="H44" i="110" s="1"/>
  <c r="B43" i="112"/>
  <c r="F25" i="110"/>
  <c r="D16" i="115"/>
  <c r="F16" i="115" s="1"/>
  <c r="H16" i="115" s="1"/>
  <c r="K16" i="115" s="1"/>
  <c r="B15" i="116"/>
  <c r="D37" i="122"/>
  <c r="F37" i="122" s="1"/>
  <c r="H37" i="122" s="1"/>
  <c r="K37" i="122" s="1"/>
  <c r="B36" i="124"/>
  <c r="D37" i="113"/>
  <c r="F37" i="113" s="1"/>
  <c r="B6" i="106"/>
  <c r="B52" i="120"/>
  <c r="B14" i="120"/>
  <c r="D53" i="117"/>
  <c r="F53" i="117" s="1"/>
  <c r="D56" i="110"/>
  <c r="C55" i="112" s="1"/>
  <c r="H7" i="97"/>
  <c r="F7" i="92"/>
  <c r="H7" i="92" s="1"/>
  <c r="K7" i="92" s="1"/>
  <c r="F26" i="110"/>
  <c r="H26" i="110" s="1"/>
  <c r="K26" i="110" s="1"/>
  <c r="J15" i="94"/>
  <c r="H31" i="119"/>
  <c r="K31" i="119" s="1"/>
  <c r="J31" i="119" s="1"/>
  <c r="L28" i="125" l="1"/>
  <c r="J28" i="125"/>
  <c r="L23" i="125"/>
  <c r="M23" i="125"/>
  <c r="N23" i="125" s="1"/>
  <c r="R23" i="125" s="1"/>
  <c r="Q23" i="125" s="1"/>
  <c r="J23" i="125"/>
  <c r="K34" i="125"/>
  <c r="H34" i="125"/>
  <c r="K37" i="125"/>
  <c r="K11" i="125"/>
  <c r="J17" i="125"/>
  <c r="J31" i="125"/>
  <c r="M17" i="125"/>
  <c r="N17" i="125" s="1"/>
  <c r="R17" i="125" s="1"/>
  <c r="Q17" i="125" s="1"/>
  <c r="M31" i="125"/>
  <c r="N31" i="125" s="1"/>
  <c r="R31" i="125" s="1"/>
  <c r="Q31" i="125" s="1"/>
  <c r="H28" i="125"/>
  <c r="H23" i="125"/>
  <c r="K20" i="125"/>
  <c r="H31" i="125"/>
  <c r="J34" i="125"/>
  <c r="L34" i="125"/>
  <c r="M34" i="125"/>
  <c r="N34" i="125" s="1"/>
  <c r="R34" i="125" s="1"/>
  <c r="Q34" i="125" s="1"/>
  <c r="K38" i="125"/>
  <c r="H38" i="125"/>
  <c r="K33" i="125"/>
  <c r="L33" i="125" s="1"/>
  <c r="H33" i="125"/>
  <c r="K18" i="125"/>
  <c r="M14" i="125"/>
  <c r="N14" i="125" s="1"/>
  <c r="R14" i="125" s="1"/>
  <c r="Q14" i="125" s="1"/>
  <c r="L24" i="125"/>
  <c r="J25" i="125"/>
  <c r="L32" i="125"/>
  <c r="M24" i="125"/>
  <c r="N24" i="125" s="1"/>
  <c r="R24" i="125" s="1"/>
  <c r="Q24" i="125" s="1"/>
  <c r="J32" i="125"/>
  <c r="J14" i="125"/>
  <c r="K19" i="125"/>
  <c r="K21" i="125"/>
  <c r="H21" i="125"/>
  <c r="H10" i="125"/>
  <c r="K10" i="125"/>
  <c r="K26" i="125"/>
  <c r="H26" i="125"/>
  <c r="H16" i="125"/>
  <c r="K16" i="125"/>
  <c r="J13" i="125"/>
  <c r="L13" i="125"/>
  <c r="M13" i="125"/>
  <c r="N13" i="125" s="1"/>
  <c r="R13" i="125" s="1"/>
  <c r="Q13" i="125" s="1"/>
  <c r="K22" i="125"/>
  <c r="H22" i="125"/>
  <c r="M35" i="125"/>
  <c r="N35" i="125" s="1"/>
  <c r="R35" i="125" s="1"/>
  <c r="Q35" i="125" s="1"/>
  <c r="J35" i="125"/>
  <c r="L35" i="125"/>
  <c r="H27" i="125"/>
  <c r="K27" i="125"/>
  <c r="K7" i="125"/>
  <c r="H7" i="125"/>
  <c r="H35" i="125"/>
  <c r="M28" i="125"/>
  <c r="N28" i="125" s="1"/>
  <c r="R28" i="125" s="1"/>
  <c r="Q28" i="125" s="1"/>
  <c r="K15" i="125"/>
  <c r="K12" i="125"/>
  <c r="H13" i="125"/>
  <c r="K36" i="125"/>
  <c r="L19" i="123"/>
  <c r="M19" i="123" s="1"/>
  <c r="Q19" i="123" s="1"/>
  <c r="P19" i="123" s="1"/>
  <c r="J19" i="123"/>
  <c r="D29" i="124"/>
  <c r="C26" i="124"/>
  <c r="C18" i="124"/>
  <c r="J29" i="122"/>
  <c r="J42" i="122"/>
  <c r="L23" i="122"/>
  <c r="M23" i="122" s="1"/>
  <c r="Q23" i="122" s="1"/>
  <c r="P23" i="122" s="1"/>
  <c r="C33" i="124"/>
  <c r="D33" i="124"/>
  <c r="C30" i="124"/>
  <c r="C23" i="124"/>
  <c r="C34" i="124"/>
  <c r="J46" i="121"/>
  <c r="J25" i="121"/>
  <c r="L25" i="121"/>
  <c r="M25" i="121" s="1"/>
  <c r="Q25" i="121" s="1"/>
  <c r="P25" i="121" s="1"/>
  <c r="F9" i="121"/>
  <c r="H9" i="121" s="1"/>
  <c r="K9" i="121" s="1"/>
  <c r="L12" i="121"/>
  <c r="M12" i="121" s="1"/>
  <c r="Q12" i="121" s="1"/>
  <c r="J34" i="121"/>
  <c r="C44" i="124"/>
  <c r="J14" i="119"/>
  <c r="C50" i="120"/>
  <c r="C54" i="120"/>
  <c r="D18" i="120"/>
  <c r="L18" i="117"/>
  <c r="C22" i="120"/>
  <c r="G41" i="120"/>
  <c r="L42" i="117"/>
  <c r="L56" i="117"/>
  <c r="M56" i="117" s="1"/>
  <c r="J47" i="115"/>
  <c r="J18" i="115"/>
  <c r="L18" i="115"/>
  <c r="M18" i="115" s="1"/>
  <c r="Q18" i="115" s="1"/>
  <c r="P18" i="115" s="1"/>
  <c r="L28" i="115"/>
  <c r="M28" i="115" s="1"/>
  <c r="Q28" i="115" s="1"/>
  <c r="P28" i="115" s="1"/>
  <c r="C48" i="116"/>
  <c r="J40" i="115"/>
  <c r="C38" i="116"/>
  <c r="D39" i="116"/>
  <c r="F15" i="115"/>
  <c r="H15" i="115" s="1"/>
  <c r="K15" i="115" s="1"/>
  <c r="C34" i="116"/>
  <c r="J46" i="115"/>
  <c r="L35" i="115"/>
  <c r="M35" i="115" s="1"/>
  <c r="Q35" i="115" s="1"/>
  <c r="P35" i="115" s="1"/>
  <c r="C35" i="116"/>
  <c r="F35" i="114"/>
  <c r="H35" i="114" s="1"/>
  <c r="K35" i="114" s="1"/>
  <c r="L35" i="114" s="1"/>
  <c r="L55" i="114"/>
  <c r="M55" i="114" s="1"/>
  <c r="Q55" i="114" s="1"/>
  <c r="P55" i="114" s="1"/>
  <c r="C7" i="116"/>
  <c r="C44" i="116"/>
  <c r="J24" i="113"/>
  <c r="L24" i="113"/>
  <c r="M24" i="113" s="1"/>
  <c r="D22" i="116"/>
  <c r="H23" i="113"/>
  <c r="K23" i="113" s="1"/>
  <c r="L23" i="113" s="1"/>
  <c r="M23" i="113" s="1"/>
  <c r="L14" i="113"/>
  <c r="M14" i="113" s="1"/>
  <c r="J14" i="113"/>
  <c r="D9" i="116"/>
  <c r="C45" i="116"/>
  <c r="C18" i="116"/>
  <c r="C9" i="116"/>
  <c r="D53" i="116"/>
  <c r="L28" i="111"/>
  <c r="M28" i="111" s="1"/>
  <c r="G27" i="112"/>
  <c r="J54" i="111"/>
  <c r="L54" i="111"/>
  <c r="C22" i="112"/>
  <c r="L10" i="111"/>
  <c r="M10" i="111" s="1"/>
  <c r="Q10" i="111" s="1"/>
  <c r="P10" i="111" s="1"/>
  <c r="F23" i="110"/>
  <c r="H23" i="110" s="1"/>
  <c r="K23" i="110" s="1"/>
  <c r="L23" i="110" s="1"/>
  <c r="M23" i="110" s="1"/>
  <c r="Q23" i="110" s="1"/>
  <c r="P23" i="110" s="1"/>
  <c r="C35" i="112"/>
  <c r="H27" i="112"/>
  <c r="L39" i="110"/>
  <c r="M39" i="110" s="1"/>
  <c r="J39" i="110"/>
  <c r="L34" i="105"/>
  <c r="M34" i="105" s="1"/>
  <c r="Q34" i="105" s="1"/>
  <c r="P34" i="105" s="1"/>
  <c r="J27" i="105"/>
  <c r="J35" i="105"/>
  <c r="L35" i="105"/>
  <c r="M35" i="105" s="1"/>
  <c r="Q35" i="105" s="1"/>
  <c r="P35" i="105" s="1"/>
  <c r="L51" i="105"/>
  <c r="M51" i="105" s="1"/>
  <c r="Q51" i="105" s="1"/>
  <c r="P51" i="105" s="1"/>
  <c r="L13" i="105"/>
  <c r="M13" i="105" s="1"/>
  <c r="Q13" i="105" s="1"/>
  <c r="P13" i="105" s="1"/>
  <c r="J14" i="105"/>
  <c r="L48" i="105"/>
  <c r="M48" i="105" s="1"/>
  <c r="Q48" i="105" s="1"/>
  <c r="P48" i="105" s="1"/>
  <c r="C45" i="106"/>
  <c r="L26" i="105"/>
  <c r="M26" i="105" s="1"/>
  <c r="Q26" i="105" s="1"/>
  <c r="P26" i="105" s="1"/>
  <c r="L16" i="105"/>
  <c r="M16" i="105" s="1"/>
  <c r="Q16" i="105" s="1"/>
  <c r="P16" i="105" s="1"/>
  <c r="J45" i="105"/>
  <c r="C25" i="106"/>
  <c r="H47" i="105"/>
  <c r="K47" i="105" s="1"/>
  <c r="L8" i="103"/>
  <c r="M8" i="103" s="1"/>
  <c r="Q8" i="103" s="1"/>
  <c r="P8" i="103" s="1"/>
  <c r="C11" i="106"/>
  <c r="J13" i="103"/>
  <c r="J45" i="103"/>
  <c r="C15" i="106"/>
  <c r="L28" i="103"/>
  <c r="M28" i="103" s="1"/>
  <c r="Q28" i="103" s="1"/>
  <c r="P28" i="103" s="1"/>
  <c r="L49" i="103"/>
  <c r="M49" i="103" s="1"/>
  <c r="Q49" i="103" s="1"/>
  <c r="P49" i="103" s="1"/>
  <c r="C48" i="106"/>
  <c r="L35" i="103"/>
  <c r="M35" i="103" s="1"/>
  <c r="Q35" i="103" s="1"/>
  <c r="P35" i="103" s="1"/>
  <c r="J16" i="103"/>
  <c r="J20" i="102"/>
  <c r="D40" i="106"/>
  <c r="L39" i="102"/>
  <c r="M39" i="102" s="1"/>
  <c r="Q39" i="102" s="1"/>
  <c r="P39" i="102" s="1"/>
  <c r="J13" i="102"/>
  <c r="L23" i="102"/>
  <c r="M23" i="102" s="1"/>
  <c r="Q23" i="102" s="1"/>
  <c r="P23" i="102" s="1"/>
  <c r="L41" i="102"/>
  <c r="M41" i="102" s="1"/>
  <c r="Q41" i="102" s="1"/>
  <c r="P41" i="102" s="1"/>
  <c r="J33" i="102"/>
  <c r="C16" i="106"/>
  <c r="C44" i="106"/>
  <c r="E46" i="106"/>
  <c r="L49" i="101"/>
  <c r="M49" i="101" s="1"/>
  <c r="C29" i="106"/>
  <c r="C47" i="106"/>
  <c r="J48" i="101"/>
  <c r="C12" i="106"/>
  <c r="C54" i="100"/>
  <c r="D54" i="100"/>
  <c r="J27" i="98"/>
  <c r="B48" i="129"/>
  <c r="C40" i="100"/>
  <c r="C24" i="100"/>
  <c r="L35" i="97"/>
  <c r="M35" i="97" s="1"/>
  <c r="Q35" i="97" s="1"/>
  <c r="P35" i="97" s="1"/>
  <c r="J35" i="97"/>
  <c r="L12" i="97"/>
  <c r="M12" i="97" s="1"/>
  <c r="Q12" i="97" s="1"/>
  <c r="P12" i="97" s="1"/>
  <c r="H55" i="97"/>
  <c r="C49" i="100"/>
  <c r="L30" i="98"/>
  <c r="M30" i="98" s="1"/>
  <c r="Q30" i="98" s="1"/>
  <c r="P30" i="98" s="1"/>
  <c r="J30" i="98"/>
  <c r="L21" i="98"/>
  <c r="M21" i="98" s="1"/>
  <c r="Q21" i="98" s="1"/>
  <c r="P21" i="98" s="1"/>
  <c r="J21" i="98"/>
  <c r="L23" i="98"/>
  <c r="M23" i="98" s="1"/>
  <c r="Q23" i="98" s="1"/>
  <c r="P23" i="98" s="1"/>
  <c r="J23" i="98"/>
  <c r="J28" i="98"/>
  <c r="J15" i="98"/>
  <c r="J20" i="98"/>
  <c r="J16" i="98"/>
  <c r="J29" i="98"/>
  <c r="C27" i="100"/>
  <c r="D36" i="100"/>
  <c r="H37" i="97"/>
  <c r="L39" i="97"/>
  <c r="H38" i="100" s="1"/>
  <c r="J39" i="97"/>
  <c r="G45" i="100"/>
  <c r="J46" i="97"/>
  <c r="L46" i="97"/>
  <c r="H45" i="100" s="1"/>
  <c r="J8" i="97"/>
  <c r="C36" i="100"/>
  <c r="D42" i="100"/>
  <c r="L23" i="97"/>
  <c r="M23" i="97" s="1"/>
  <c r="Q23" i="97" s="1"/>
  <c r="P23" i="97" s="1"/>
  <c r="C9" i="100"/>
  <c r="C47" i="100"/>
  <c r="D46" i="100"/>
  <c r="F34" i="97"/>
  <c r="H34" i="97" s="1"/>
  <c r="C7" i="100"/>
  <c r="C50" i="100"/>
  <c r="C23" i="100"/>
  <c r="B39" i="129"/>
  <c r="J24" i="96"/>
  <c r="L24" i="96"/>
  <c r="M24" i="96" s="1"/>
  <c r="Q24" i="96" s="1"/>
  <c r="P24" i="96" s="1"/>
  <c r="J10" i="96"/>
  <c r="L10" i="96"/>
  <c r="M10" i="96" s="1"/>
  <c r="Q10" i="96" s="1"/>
  <c r="P10" i="96" s="1"/>
  <c r="J31" i="96"/>
  <c r="L31" i="96"/>
  <c r="M31" i="96" s="1"/>
  <c r="Q31" i="96" s="1"/>
  <c r="P31" i="96" s="1"/>
  <c r="L30" i="96"/>
  <c r="M30" i="96" s="1"/>
  <c r="Q30" i="96" s="1"/>
  <c r="P30" i="96" s="1"/>
  <c r="L20" i="96"/>
  <c r="M20" i="96" s="1"/>
  <c r="Q20" i="96" s="1"/>
  <c r="P20" i="96" s="1"/>
  <c r="J17" i="96"/>
  <c r="L17" i="96"/>
  <c r="M17" i="96" s="1"/>
  <c r="Q17" i="96" s="1"/>
  <c r="P17" i="96" s="1"/>
  <c r="J16" i="96"/>
  <c r="L16" i="96"/>
  <c r="M16" i="96" s="1"/>
  <c r="Q16" i="96" s="1"/>
  <c r="P16" i="96" s="1"/>
  <c r="L26" i="96"/>
  <c r="M26" i="96" s="1"/>
  <c r="Q26" i="96" s="1"/>
  <c r="P26" i="96" s="1"/>
  <c r="J26" i="96"/>
  <c r="J12" i="96"/>
  <c r="L12" i="96"/>
  <c r="M12" i="96" s="1"/>
  <c r="Q12" i="96" s="1"/>
  <c r="P12" i="96" s="1"/>
  <c r="J22" i="96"/>
  <c r="L22" i="96"/>
  <c r="M22" i="96" s="1"/>
  <c r="Q22" i="96" s="1"/>
  <c r="P22" i="96" s="1"/>
  <c r="H8" i="96"/>
  <c r="K8" i="96" s="1"/>
  <c r="D7" i="100"/>
  <c r="J27" i="96"/>
  <c r="L27" i="96"/>
  <c r="M27" i="96" s="1"/>
  <c r="Q27" i="96" s="1"/>
  <c r="P27" i="96" s="1"/>
  <c r="L19" i="96"/>
  <c r="M19" i="96" s="1"/>
  <c r="Q19" i="96" s="1"/>
  <c r="P19" i="96" s="1"/>
  <c r="J19" i="96"/>
  <c r="L13" i="96"/>
  <c r="M13" i="96" s="1"/>
  <c r="Q13" i="96" s="1"/>
  <c r="P13" i="96" s="1"/>
  <c r="J14" i="96"/>
  <c r="J28" i="96"/>
  <c r="H22" i="95"/>
  <c r="K22" i="95" s="1"/>
  <c r="J22" i="95" s="1"/>
  <c r="D21" i="100"/>
  <c r="J16" i="95"/>
  <c r="L16" i="95"/>
  <c r="M16" i="95" s="1"/>
  <c r="Q16" i="95" s="1"/>
  <c r="P16" i="95" s="1"/>
  <c r="L25" i="95"/>
  <c r="M25" i="95" s="1"/>
  <c r="J25" i="95"/>
  <c r="C21" i="100"/>
  <c r="J17" i="95"/>
  <c r="L27" i="95"/>
  <c r="M27" i="95" s="1"/>
  <c r="Q27" i="95" s="1"/>
  <c r="P27" i="95" s="1"/>
  <c r="L26" i="95"/>
  <c r="M26" i="95" s="1"/>
  <c r="C22" i="100"/>
  <c r="L20" i="95"/>
  <c r="M20" i="95" s="1"/>
  <c r="Q20" i="95" s="1"/>
  <c r="P20" i="95" s="1"/>
  <c r="J20" i="95"/>
  <c r="L30" i="95"/>
  <c r="M30" i="95" s="1"/>
  <c r="Q30" i="95" s="1"/>
  <c r="P30" i="95" s="1"/>
  <c r="J30" i="95"/>
  <c r="L21" i="95"/>
  <c r="M21" i="95" s="1"/>
  <c r="Q21" i="95" s="1"/>
  <c r="P21" i="95" s="1"/>
  <c r="J21" i="95"/>
  <c r="J10" i="95"/>
  <c r="L10" i="95"/>
  <c r="M10" i="95" s="1"/>
  <c r="Q10" i="95" s="1"/>
  <c r="P10" i="95" s="1"/>
  <c r="J12" i="95"/>
  <c r="L12" i="95"/>
  <c r="M12" i="95" s="1"/>
  <c r="Q12" i="95" s="1"/>
  <c r="P12" i="95" s="1"/>
  <c r="J23" i="95"/>
  <c r="L23" i="95"/>
  <c r="M23" i="95" s="1"/>
  <c r="Q23" i="95" s="1"/>
  <c r="P23" i="95" s="1"/>
  <c r="L28" i="95"/>
  <c r="M28" i="95" s="1"/>
  <c r="Q28" i="95" s="1"/>
  <c r="P28" i="95" s="1"/>
  <c r="J28" i="95"/>
  <c r="D22" i="100"/>
  <c r="L22" i="95"/>
  <c r="M22" i="95" s="1"/>
  <c r="Q22" i="95" s="1"/>
  <c r="P22" i="95" s="1"/>
  <c r="L24" i="95"/>
  <c r="M24" i="95" s="1"/>
  <c r="Q24" i="95" s="1"/>
  <c r="P24" i="95" s="1"/>
  <c r="L15" i="95"/>
  <c r="M15" i="95" s="1"/>
  <c r="Q15" i="95" s="1"/>
  <c r="P15" i="95" s="1"/>
  <c r="H31" i="94"/>
  <c r="K31" i="94"/>
  <c r="J31" i="94" s="1"/>
  <c r="J11" i="94"/>
  <c r="L11" i="94"/>
  <c r="M11" i="94" s="1"/>
  <c r="Q11" i="94" s="1"/>
  <c r="P11" i="94" s="1"/>
  <c r="K28" i="94"/>
  <c r="H28" i="94"/>
  <c r="H9" i="94"/>
  <c r="K9" i="94"/>
  <c r="L27" i="94"/>
  <c r="M27" i="94" s="1"/>
  <c r="Q27" i="94" s="1"/>
  <c r="P27" i="94" s="1"/>
  <c r="J27" i="94"/>
  <c r="J10" i="94"/>
  <c r="L10" i="94"/>
  <c r="M10" i="94" s="1"/>
  <c r="C19" i="100"/>
  <c r="H10" i="94"/>
  <c r="F24" i="94"/>
  <c r="H29" i="94"/>
  <c r="H27" i="94"/>
  <c r="F7" i="94"/>
  <c r="L26" i="94"/>
  <c r="M26" i="94" s="1"/>
  <c r="Q26" i="94" s="1"/>
  <c r="P26" i="94" s="1"/>
  <c r="J26" i="94"/>
  <c r="L14" i="94"/>
  <c r="M14" i="94" s="1"/>
  <c r="Q14" i="94" s="1"/>
  <c r="P14" i="94" s="1"/>
  <c r="J14" i="94"/>
  <c r="H16" i="94"/>
  <c r="K16" i="94"/>
  <c r="K18" i="94"/>
  <c r="H18" i="94"/>
  <c r="H23" i="94"/>
  <c r="E22" i="100" s="1"/>
  <c r="H17" i="94"/>
  <c r="K23" i="94"/>
  <c r="K30" i="94"/>
  <c r="L29" i="94"/>
  <c r="M29" i="94" s="1"/>
  <c r="Q29" i="94" s="1"/>
  <c r="P29" i="94" s="1"/>
  <c r="L25" i="94"/>
  <c r="M25" i="94" s="1"/>
  <c r="Q25" i="94" s="1"/>
  <c r="P25" i="94" s="1"/>
  <c r="E24" i="93"/>
  <c r="C48" i="93"/>
  <c r="C30" i="93"/>
  <c r="C53" i="93"/>
  <c r="D16" i="93"/>
  <c r="F40" i="92"/>
  <c r="L46" i="92"/>
  <c r="M46" i="92" s="1"/>
  <c r="Q46" i="92" s="1"/>
  <c r="P46" i="92" s="1"/>
  <c r="L31" i="92"/>
  <c r="M31" i="92" s="1"/>
  <c r="Q31" i="92" s="1"/>
  <c r="P31" i="92" s="1"/>
  <c r="L20" i="91"/>
  <c r="M20" i="91" s="1"/>
  <c r="C8" i="93"/>
  <c r="C55" i="93"/>
  <c r="C9" i="93"/>
  <c r="G13" i="93"/>
  <c r="F13" i="93" s="1"/>
  <c r="J14" i="91"/>
  <c r="L14" i="91"/>
  <c r="M14" i="91" s="1"/>
  <c r="Q14" i="91" s="1"/>
  <c r="P14" i="91" s="1"/>
  <c r="F55" i="91"/>
  <c r="H55" i="91" s="1"/>
  <c r="K55" i="91" s="1"/>
  <c r="F21" i="91"/>
  <c r="H21" i="91" s="1"/>
  <c r="K21" i="91" s="1"/>
  <c r="L12" i="91"/>
  <c r="M12" i="91" s="1"/>
  <c r="Q12" i="91" s="1"/>
  <c r="P12" i="91" s="1"/>
  <c r="D8" i="93"/>
  <c r="L39" i="91"/>
  <c r="M39" i="91" s="1"/>
  <c r="Q39" i="91" s="1"/>
  <c r="P39" i="91" s="1"/>
  <c r="D38" i="93"/>
  <c r="M41" i="89"/>
  <c r="N41" i="89" s="1"/>
  <c r="R41" i="89" s="1"/>
  <c r="Q41" i="89" s="1"/>
  <c r="L41" i="89"/>
  <c r="J41" i="89"/>
  <c r="K50" i="89"/>
  <c r="M50" i="89" s="1"/>
  <c r="N50" i="89" s="1"/>
  <c r="R50" i="89" s="1"/>
  <c r="Q50" i="89" s="1"/>
  <c r="J7" i="89"/>
  <c r="K45" i="89"/>
  <c r="L45" i="89" s="1"/>
  <c r="H24" i="89"/>
  <c r="M43" i="89"/>
  <c r="N43" i="89" s="1"/>
  <c r="R43" i="89" s="1"/>
  <c r="Q43" i="89" s="1"/>
  <c r="K49" i="89"/>
  <c r="M49" i="89" s="1"/>
  <c r="N49" i="89" s="1"/>
  <c r="R49" i="89" s="1"/>
  <c r="Q49" i="89" s="1"/>
  <c r="L43" i="89"/>
  <c r="H48" i="89"/>
  <c r="M48" i="89"/>
  <c r="N48" i="89" s="1"/>
  <c r="R48" i="89" s="1"/>
  <c r="Q48" i="89" s="1"/>
  <c r="J40" i="89"/>
  <c r="J48" i="89"/>
  <c r="K8" i="89"/>
  <c r="L8" i="89" s="1"/>
  <c r="H40" i="89"/>
  <c r="M7" i="89"/>
  <c r="N7" i="89" s="1"/>
  <c r="R7" i="89" s="1"/>
  <c r="Q7" i="89" s="1"/>
  <c r="M40" i="89"/>
  <c r="N40" i="89" s="1"/>
  <c r="R40" i="89" s="1"/>
  <c r="Q40" i="89" s="1"/>
  <c r="J45" i="89"/>
  <c r="H39" i="111"/>
  <c r="K39" i="111" s="1"/>
  <c r="J39" i="111" s="1"/>
  <c r="D38" i="112"/>
  <c r="L22" i="117"/>
  <c r="J22" i="117"/>
  <c r="J40" i="111"/>
  <c r="L40" i="111"/>
  <c r="M40" i="111" s="1"/>
  <c r="Q40" i="111" s="1"/>
  <c r="P40" i="111" s="1"/>
  <c r="L43" i="121"/>
  <c r="M43" i="121" s="1"/>
  <c r="Q43" i="121" s="1"/>
  <c r="P43" i="121" s="1"/>
  <c r="J43" i="121"/>
  <c r="J33" i="117"/>
  <c r="K27" i="89"/>
  <c r="C38" i="120"/>
  <c r="C6" i="124"/>
  <c r="C50" i="124"/>
  <c r="C14" i="124"/>
  <c r="L22" i="113"/>
  <c r="M22" i="113" s="1"/>
  <c r="Q22" i="113" s="1"/>
  <c r="P22" i="113" s="1"/>
  <c r="K10" i="89"/>
  <c r="J10" i="89" s="1"/>
  <c r="C42" i="124"/>
  <c r="M25" i="89"/>
  <c r="N25" i="89" s="1"/>
  <c r="R25" i="89" s="1"/>
  <c r="Q25" i="89" s="1"/>
  <c r="C14" i="120"/>
  <c r="J53" i="118"/>
  <c r="L25" i="89"/>
  <c r="C46" i="116"/>
  <c r="C47" i="112"/>
  <c r="C38" i="112"/>
  <c r="C16" i="112"/>
  <c r="J48" i="102"/>
  <c r="L48" i="102"/>
  <c r="M48" i="102" s="1"/>
  <c r="Q48" i="102" s="1"/>
  <c r="P48" i="102" s="1"/>
  <c r="L32" i="113"/>
  <c r="M32" i="113" s="1"/>
  <c r="J32" i="113"/>
  <c r="J38" i="91"/>
  <c r="L38" i="91"/>
  <c r="M38" i="91" s="1"/>
  <c r="Q38" i="91" s="1"/>
  <c r="P38" i="91" s="1"/>
  <c r="L36" i="110"/>
  <c r="M36" i="110" s="1"/>
  <c r="Q36" i="110" s="1"/>
  <c r="P36" i="110" s="1"/>
  <c r="G35" i="112"/>
  <c r="F35" i="112" s="1"/>
  <c r="J36" i="110"/>
  <c r="D26" i="112"/>
  <c r="H27" i="111"/>
  <c r="K27" i="111" s="1"/>
  <c r="L27" i="111" s="1"/>
  <c r="M27" i="111" s="1"/>
  <c r="Q27" i="111" s="1"/>
  <c r="P27" i="111" s="1"/>
  <c r="K10" i="110"/>
  <c r="L10" i="110" s="1"/>
  <c r="M10" i="110" s="1"/>
  <c r="Q10" i="110" s="1"/>
  <c r="K9" i="112" s="1"/>
  <c r="E9" i="112"/>
  <c r="L25" i="118"/>
  <c r="M25" i="118" s="1"/>
  <c r="Q25" i="118" s="1"/>
  <c r="P25" i="118" s="1"/>
  <c r="J25" i="118"/>
  <c r="D28" i="93"/>
  <c r="H29" i="92"/>
  <c r="K29" i="92" s="1"/>
  <c r="J22" i="101"/>
  <c r="L22" i="101"/>
  <c r="M22" i="101" s="1"/>
  <c r="Q22" i="101" s="1"/>
  <c r="P22" i="101" s="1"/>
  <c r="L40" i="97"/>
  <c r="M40" i="97" s="1"/>
  <c r="Q40" i="97" s="1"/>
  <c r="P40" i="97" s="1"/>
  <c r="J40" i="97"/>
  <c r="L48" i="97"/>
  <c r="M48" i="97" s="1"/>
  <c r="Q48" i="97" s="1"/>
  <c r="P48" i="97" s="1"/>
  <c r="J48" i="97"/>
  <c r="J22" i="111"/>
  <c r="L22" i="111"/>
  <c r="M22" i="111" s="1"/>
  <c r="Q22" i="111" s="1"/>
  <c r="P22" i="111" s="1"/>
  <c r="L37" i="89"/>
  <c r="M37" i="89"/>
  <c r="N37" i="89" s="1"/>
  <c r="R37" i="89" s="1"/>
  <c r="Q37" i="89" s="1"/>
  <c r="J37" i="89"/>
  <c r="L50" i="97"/>
  <c r="M50" i="97" s="1"/>
  <c r="Q50" i="97" s="1"/>
  <c r="P50" i="97" s="1"/>
  <c r="J50" i="97"/>
  <c r="J29" i="102"/>
  <c r="L29" i="102"/>
  <c r="M29" i="102" s="1"/>
  <c r="Q29" i="102" s="1"/>
  <c r="P29" i="102" s="1"/>
  <c r="L51" i="104"/>
  <c r="M51" i="104" s="1"/>
  <c r="Q51" i="104" s="1"/>
  <c r="P51" i="104" s="1"/>
  <c r="J51" i="104"/>
  <c r="H12" i="123"/>
  <c r="K12" i="123" s="1"/>
  <c r="J12" i="123" s="1"/>
  <c r="D11" i="124"/>
  <c r="K22" i="118"/>
  <c r="E21" i="120"/>
  <c r="J47" i="99"/>
  <c r="L47" i="99"/>
  <c r="M47" i="99" s="1"/>
  <c r="Q47" i="99" s="1"/>
  <c r="P47" i="99" s="1"/>
  <c r="L8" i="117"/>
  <c r="J8" i="117"/>
  <c r="J24" i="104"/>
  <c r="L24" i="104"/>
  <c r="M24" i="104" s="1"/>
  <c r="Q24" i="104" s="1"/>
  <c r="P24" i="104" s="1"/>
  <c r="J23" i="113"/>
  <c r="G10" i="100"/>
  <c r="F10" i="100" s="1"/>
  <c r="E10" i="100"/>
  <c r="D7" i="120"/>
  <c r="C10" i="100"/>
  <c r="C15" i="100"/>
  <c r="C15" i="129" s="1"/>
  <c r="D35" i="112"/>
  <c r="E44" i="116"/>
  <c r="L22" i="119"/>
  <c r="M22" i="119" s="1"/>
  <c r="Q22" i="119" s="1"/>
  <c r="P22" i="119" s="1"/>
  <c r="C21" i="124"/>
  <c r="F54" i="91"/>
  <c r="C26" i="93"/>
  <c r="C57" i="129"/>
  <c r="D25" i="112"/>
  <c r="G13" i="100"/>
  <c r="C13" i="100"/>
  <c r="D26" i="100"/>
  <c r="H43" i="99"/>
  <c r="J56" i="104"/>
  <c r="F45" i="117"/>
  <c r="K12" i="110"/>
  <c r="L10" i="118"/>
  <c r="M10" i="118" s="1"/>
  <c r="Q10" i="118" s="1"/>
  <c r="P10" i="118" s="1"/>
  <c r="C26" i="112"/>
  <c r="J55" i="123"/>
  <c r="D24" i="120"/>
  <c r="D39" i="93"/>
  <c r="C29" i="124"/>
  <c r="L30" i="123"/>
  <c r="M30" i="123" s="1"/>
  <c r="Q30" i="123" s="1"/>
  <c r="P30" i="123" s="1"/>
  <c r="J54" i="92"/>
  <c r="L11" i="97"/>
  <c r="J24" i="123"/>
  <c r="L20" i="89"/>
  <c r="C28" i="93"/>
  <c r="C9" i="112"/>
  <c r="H10" i="121"/>
  <c r="C11" i="124"/>
  <c r="C19" i="120"/>
  <c r="L9" i="105"/>
  <c r="M9" i="105" s="1"/>
  <c r="Q9" i="105" s="1"/>
  <c r="P9" i="105" s="1"/>
  <c r="C48" i="124"/>
  <c r="J23" i="110"/>
  <c r="M20" i="89"/>
  <c r="N20" i="89" s="1"/>
  <c r="R20" i="89" s="1"/>
  <c r="Q20" i="89" s="1"/>
  <c r="G26" i="100"/>
  <c r="F26" i="100" s="1"/>
  <c r="C13" i="93"/>
  <c r="C26" i="100"/>
  <c r="J45" i="102"/>
  <c r="E51" i="112"/>
  <c r="J52" i="111"/>
  <c r="C29" i="120"/>
  <c r="C7" i="120"/>
  <c r="C53" i="124"/>
  <c r="L14" i="92"/>
  <c r="M14" i="92" s="1"/>
  <c r="Q14" i="92" s="1"/>
  <c r="P14" i="92" s="1"/>
  <c r="J13" i="93" s="1"/>
  <c r="F14" i="110"/>
  <c r="E28" i="120"/>
  <c r="D13" i="100"/>
  <c r="G33" i="106"/>
  <c r="F33" i="106" s="1"/>
  <c r="E29" i="124"/>
  <c r="F43" i="122"/>
  <c r="H43" i="122" s="1"/>
  <c r="K43" i="122" s="1"/>
  <c r="D26" i="93"/>
  <c r="D42" i="93"/>
  <c r="J27" i="97"/>
  <c r="D40" i="100"/>
  <c r="C42" i="100"/>
  <c r="J12" i="103"/>
  <c r="L34" i="104"/>
  <c r="M34" i="104" s="1"/>
  <c r="Q34" i="104" s="1"/>
  <c r="P34" i="104" s="1"/>
  <c r="D21" i="112"/>
  <c r="C40" i="116"/>
  <c r="J33" i="118"/>
  <c r="J14" i="99"/>
  <c r="C54" i="112"/>
  <c r="F26" i="91"/>
  <c r="H26" i="91" s="1"/>
  <c r="K26" i="91" s="1"/>
  <c r="J26" i="91" s="1"/>
  <c r="D28" i="120"/>
  <c r="E13" i="100"/>
  <c r="D21" i="120"/>
  <c r="D9" i="112"/>
  <c r="C47" i="120"/>
  <c r="J50" i="119"/>
  <c r="J10" i="123"/>
  <c r="F56" i="97"/>
  <c r="H56" i="97" s="1"/>
  <c r="K56" i="97" s="1"/>
  <c r="H37" i="89"/>
  <c r="H21" i="89"/>
  <c r="J16" i="99"/>
  <c r="C24" i="112"/>
  <c r="L53" i="110"/>
  <c r="M53" i="110" s="1"/>
  <c r="Q53" i="110" s="1"/>
  <c r="P53" i="110" s="1"/>
  <c r="L53" i="122"/>
  <c r="M53" i="122" s="1"/>
  <c r="Q53" i="122" s="1"/>
  <c r="P53" i="122" s="1"/>
  <c r="K51" i="89"/>
  <c r="C8" i="120"/>
  <c r="C32" i="120"/>
  <c r="C21" i="120"/>
  <c r="C16" i="93"/>
  <c r="E7" i="120"/>
  <c r="C44" i="100"/>
  <c r="C44" i="129" s="1"/>
  <c r="L58" i="117"/>
  <c r="G57" i="120"/>
  <c r="F57" i="120" s="1"/>
  <c r="J58" i="117"/>
  <c r="J25" i="113"/>
  <c r="C45" i="120"/>
  <c r="C46" i="93"/>
  <c r="C46" i="129" s="1"/>
  <c r="E13" i="93"/>
  <c r="E35" i="112"/>
  <c r="D32" i="120"/>
  <c r="L27" i="99"/>
  <c r="M27" i="99" s="1"/>
  <c r="Q27" i="99" s="1"/>
  <c r="P27" i="99" s="1"/>
  <c r="D32" i="106"/>
  <c r="J38" i="105"/>
  <c r="C40" i="124"/>
  <c r="J32" i="105"/>
  <c r="J38" i="89"/>
  <c r="C37" i="120"/>
  <c r="C25" i="112"/>
  <c r="E32" i="120"/>
  <c r="M24" i="89"/>
  <c r="N24" i="89" s="1"/>
  <c r="R24" i="89" s="1"/>
  <c r="Q24" i="89" s="1"/>
  <c r="D10" i="100"/>
  <c r="E26" i="100"/>
  <c r="J39" i="101"/>
  <c r="D13" i="93"/>
  <c r="L17" i="102"/>
  <c r="M17" i="102" s="1"/>
  <c r="Q17" i="102" s="1"/>
  <c r="P17" i="102" s="1"/>
  <c r="C32" i="106"/>
  <c r="C20" i="112"/>
  <c r="C24" i="120"/>
  <c r="C32" i="124"/>
  <c r="C9" i="124"/>
  <c r="C21" i="112"/>
  <c r="L38" i="89"/>
  <c r="G16" i="100"/>
  <c r="F16" i="100" s="1"/>
  <c r="D56" i="129"/>
  <c r="G56" i="120"/>
  <c r="F56" i="120" s="1"/>
  <c r="J57" i="117"/>
  <c r="L57" i="117"/>
  <c r="C55" i="120"/>
  <c r="D44" i="120"/>
  <c r="L46" i="119"/>
  <c r="M46" i="119" s="1"/>
  <c r="Q46" i="119" s="1"/>
  <c r="P46" i="119" s="1"/>
  <c r="C34" i="120"/>
  <c r="G32" i="120"/>
  <c r="F32" i="120" s="1"/>
  <c r="L31" i="119"/>
  <c r="M31" i="119" s="1"/>
  <c r="Q31" i="119" s="1"/>
  <c r="L33" i="119"/>
  <c r="L30" i="119"/>
  <c r="M30" i="119" s="1"/>
  <c r="Q30" i="119" s="1"/>
  <c r="P30" i="119" s="1"/>
  <c r="J21" i="119"/>
  <c r="H19" i="119"/>
  <c r="K19" i="119" s="1"/>
  <c r="C20" i="120"/>
  <c r="D20" i="120"/>
  <c r="J9" i="119"/>
  <c r="L9" i="119"/>
  <c r="M9" i="119" s="1"/>
  <c r="Q9" i="119" s="1"/>
  <c r="P9" i="119" s="1"/>
  <c r="J38" i="119"/>
  <c r="L38" i="119"/>
  <c r="M38" i="119" s="1"/>
  <c r="Q38" i="119" s="1"/>
  <c r="P38" i="119" s="1"/>
  <c r="L16" i="119"/>
  <c r="M16" i="119" s="1"/>
  <c r="Q16" i="119" s="1"/>
  <c r="P16" i="119" s="1"/>
  <c r="J16" i="119"/>
  <c r="J36" i="119"/>
  <c r="L36" i="119"/>
  <c r="M36" i="119" s="1"/>
  <c r="Q36" i="119" s="1"/>
  <c r="P36" i="119" s="1"/>
  <c r="J54" i="119"/>
  <c r="L54" i="119"/>
  <c r="M54" i="119" s="1"/>
  <c r="Q54" i="119" s="1"/>
  <c r="P54" i="119" s="1"/>
  <c r="J56" i="119"/>
  <c r="L56" i="119"/>
  <c r="M56" i="119" s="1"/>
  <c r="Q56" i="119" s="1"/>
  <c r="P56" i="119" s="1"/>
  <c r="J28" i="119"/>
  <c r="L28" i="119"/>
  <c r="M28" i="119" s="1"/>
  <c r="Q28" i="119" s="1"/>
  <c r="P28" i="119" s="1"/>
  <c r="L11" i="119"/>
  <c r="M11" i="119" s="1"/>
  <c r="Q11" i="119" s="1"/>
  <c r="P11" i="119" s="1"/>
  <c r="J11" i="119"/>
  <c r="L17" i="119"/>
  <c r="J17" i="119"/>
  <c r="G16" i="120"/>
  <c r="J52" i="119"/>
  <c r="L52" i="119"/>
  <c r="M52" i="119" s="1"/>
  <c r="J47" i="119"/>
  <c r="L47" i="119"/>
  <c r="M47" i="119" s="1"/>
  <c r="Q47" i="119" s="1"/>
  <c r="P47" i="119" s="1"/>
  <c r="L51" i="119"/>
  <c r="M51" i="119" s="1"/>
  <c r="Q51" i="119" s="1"/>
  <c r="P51" i="119" s="1"/>
  <c r="J51" i="119"/>
  <c r="J45" i="119"/>
  <c r="L45" i="119"/>
  <c r="M45" i="119" s="1"/>
  <c r="Q45" i="119" s="1"/>
  <c r="P45" i="119" s="1"/>
  <c r="D16" i="120"/>
  <c r="L43" i="119"/>
  <c r="M43" i="119" s="1"/>
  <c r="Q43" i="119" s="1"/>
  <c r="P43" i="119" s="1"/>
  <c r="J39" i="119"/>
  <c r="C53" i="120"/>
  <c r="H35" i="119"/>
  <c r="C27" i="120"/>
  <c r="J18" i="119"/>
  <c r="C15" i="120"/>
  <c r="J37" i="119"/>
  <c r="E16" i="120"/>
  <c r="C16" i="120"/>
  <c r="C30" i="120"/>
  <c r="H50" i="118"/>
  <c r="K50" i="118" s="1"/>
  <c r="J50" i="118" s="1"/>
  <c r="D49" i="120"/>
  <c r="D48" i="120"/>
  <c r="H49" i="118"/>
  <c r="K49" i="118" s="1"/>
  <c r="D50" i="120"/>
  <c r="C48" i="120"/>
  <c r="F46" i="118"/>
  <c r="H46" i="118" s="1"/>
  <c r="K46" i="118" s="1"/>
  <c r="L46" i="118" s="1"/>
  <c r="M46" i="118" s="1"/>
  <c r="Q46" i="118" s="1"/>
  <c r="P46" i="118" s="1"/>
  <c r="F38" i="118"/>
  <c r="F41" i="120"/>
  <c r="F37" i="118"/>
  <c r="L34" i="118"/>
  <c r="M34" i="118" s="1"/>
  <c r="Q34" i="118" s="1"/>
  <c r="P34" i="118" s="1"/>
  <c r="J27" i="118"/>
  <c r="L27" i="118"/>
  <c r="M27" i="118" s="1"/>
  <c r="Q27" i="118" s="1"/>
  <c r="P27" i="118" s="1"/>
  <c r="H23" i="118"/>
  <c r="D22" i="120"/>
  <c r="D23" i="120"/>
  <c r="E17" i="120"/>
  <c r="D17" i="120"/>
  <c r="J18" i="118"/>
  <c r="G17" i="120"/>
  <c r="F17" i="120" s="1"/>
  <c r="H15" i="118"/>
  <c r="D14" i="120"/>
  <c r="D12" i="120"/>
  <c r="E12" i="120"/>
  <c r="J14" i="118"/>
  <c r="C12" i="120"/>
  <c r="C13" i="120"/>
  <c r="D10" i="120"/>
  <c r="H11" i="118"/>
  <c r="C10" i="120"/>
  <c r="D9" i="120"/>
  <c r="J36" i="118"/>
  <c r="L36" i="118"/>
  <c r="M36" i="118" s="1"/>
  <c r="Q36" i="118" s="1"/>
  <c r="P36" i="118" s="1"/>
  <c r="J48" i="118"/>
  <c r="L48" i="118"/>
  <c r="M48" i="118" s="1"/>
  <c r="Q48" i="118" s="1"/>
  <c r="P48" i="118" s="1"/>
  <c r="Q35" i="118"/>
  <c r="P35" i="118" s="1"/>
  <c r="L9" i="118"/>
  <c r="M9" i="118" s="1"/>
  <c r="Q9" i="118" s="1"/>
  <c r="P9" i="118" s="1"/>
  <c r="J9" i="118"/>
  <c r="J54" i="118"/>
  <c r="L54" i="118"/>
  <c r="M54" i="118" s="1"/>
  <c r="Q54" i="118" s="1"/>
  <c r="P54" i="118" s="1"/>
  <c r="L13" i="118"/>
  <c r="M13" i="118" s="1"/>
  <c r="Q13" i="118" s="1"/>
  <c r="P13" i="118" s="1"/>
  <c r="J13" i="118"/>
  <c r="L47" i="118"/>
  <c r="M47" i="118" s="1"/>
  <c r="Q47" i="118" s="1"/>
  <c r="P47" i="118" s="1"/>
  <c r="J47" i="118"/>
  <c r="H43" i="118"/>
  <c r="K43" i="118" s="1"/>
  <c r="G42" i="120" s="1"/>
  <c r="F42" i="120" s="1"/>
  <c r="D42" i="120"/>
  <c r="G21" i="120"/>
  <c r="F21" i="120" s="1"/>
  <c r="L22" i="118"/>
  <c r="M22" i="118" s="1"/>
  <c r="Q22" i="118" s="1"/>
  <c r="P22" i="118" s="1"/>
  <c r="J22" i="118"/>
  <c r="L40" i="118"/>
  <c r="M40" i="118" s="1"/>
  <c r="Q40" i="118" s="1"/>
  <c r="P40" i="118" s="1"/>
  <c r="J40" i="118"/>
  <c r="J55" i="118"/>
  <c r="L55" i="118"/>
  <c r="M55" i="118" s="1"/>
  <c r="Q55" i="118" s="1"/>
  <c r="P55" i="118" s="1"/>
  <c r="K51" i="118"/>
  <c r="G50" i="120" s="1"/>
  <c r="F50" i="120" s="1"/>
  <c r="E50" i="120"/>
  <c r="H39" i="118"/>
  <c r="K39" i="118" s="1"/>
  <c r="D38" i="120"/>
  <c r="J44" i="118"/>
  <c r="L44" i="118"/>
  <c r="M44" i="118" s="1"/>
  <c r="Q44" i="118" s="1"/>
  <c r="P44" i="118" s="1"/>
  <c r="H56" i="118"/>
  <c r="D55" i="120"/>
  <c r="E11" i="120"/>
  <c r="K8" i="118"/>
  <c r="C51" i="120"/>
  <c r="E6" i="120"/>
  <c r="L24" i="118"/>
  <c r="M24" i="118" s="1"/>
  <c r="Q24" i="118" s="1"/>
  <c r="P24" i="118" s="1"/>
  <c r="L52" i="118"/>
  <c r="M52" i="118" s="1"/>
  <c r="Q52" i="118" s="1"/>
  <c r="P52" i="118" s="1"/>
  <c r="E47" i="120"/>
  <c r="C46" i="120"/>
  <c r="J26" i="118"/>
  <c r="D27" i="120"/>
  <c r="L21" i="118"/>
  <c r="M21" i="118" s="1"/>
  <c r="Q21" i="118" s="1"/>
  <c r="P21" i="118" s="1"/>
  <c r="Q56" i="117"/>
  <c r="P56" i="117" s="1"/>
  <c r="F54" i="117"/>
  <c r="D53" i="120" s="1"/>
  <c r="J51" i="117"/>
  <c r="L51" i="117"/>
  <c r="F52" i="117"/>
  <c r="E49" i="120"/>
  <c r="D40" i="120"/>
  <c r="H41" i="117"/>
  <c r="K39" i="117"/>
  <c r="C40" i="120"/>
  <c r="E29" i="120"/>
  <c r="K30" i="117"/>
  <c r="K29" i="117"/>
  <c r="D29" i="120"/>
  <c r="L26" i="117"/>
  <c r="M26" i="117" s="1"/>
  <c r="Q26" i="117" s="1"/>
  <c r="J26" i="117"/>
  <c r="J24" i="117"/>
  <c r="L24" i="117"/>
  <c r="M24" i="117" s="1"/>
  <c r="Q24" i="117" s="1"/>
  <c r="P24" i="117" s="1"/>
  <c r="C25" i="120"/>
  <c r="L21" i="117"/>
  <c r="J21" i="117"/>
  <c r="G20" i="120"/>
  <c r="F20" i="120" s="1"/>
  <c r="E20" i="120"/>
  <c r="K12" i="117"/>
  <c r="J12" i="117" s="1"/>
  <c r="M8" i="117"/>
  <c r="Q8" i="117" s="1"/>
  <c r="K7" i="117"/>
  <c r="L7" i="117" s="1"/>
  <c r="M7" i="117" s="1"/>
  <c r="D52" i="120"/>
  <c r="H53" i="117"/>
  <c r="Q17" i="117"/>
  <c r="K49" i="117"/>
  <c r="E48" i="120"/>
  <c r="H27" i="117"/>
  <c r="D26" i="120"/>
  <c r="D33" i="120"/>
  <c r="H34" i="117"/>
  <c r="K9" i="117"/>
  <c r="E8" i="120"/>
  <c r="K36" i="117"/>
  <c r="E35" i="120"/>
  <c r="Q33" i="117"/>
  <c r="H44" i="117"/>
  <c r="D43" i="120"/>
  <c r="J28" i="117"/>
  <c r="L28" i="117"/>
  <c r="G27" i="120"/>
  <c r="F27" i="120" s="1"/>
  <c r="M22" i="117"/>
  <c r="H47" i="117"/>
  <c r="D46" i="120"/>
  <c r="L43" i="117"/>
  <c r="J43" i="117"/>
  <c r="K25" i="117"/>
  <c r="E24" i="120"/>
  <c r="J20" i="117"/>
  <c r="L20" i="117"/>
  <c r="M20" i="117" s="1"/>
  <c r="Q20" i="117" s="1"/>
  <c r="P20" i="117" s="1"/>
  <c r="H14" i="117"/>
  <c r="D13" i="120"/>
  <c r="C52" i="120"/>
  <c r="L38" i="117"/>
  <c r="G11" i="120"/>
  <c r="F11" i="120" s="1"/>
  <c r="C49" i="120"/>
  <c r="H10" i="117"/>
  <c r="F40" i="117"/>
  <c r="C31" i="120"/>
  <c r="F31" i="117"/>
  <c r="D31" i="120"/>
  <c r="J38" i="117"/>
  <c r="D8" i="120"/>
  <c r="H46" i="117"/>
  <c r="K48" i="117"/>
  <c r="D54" i="120"/>
  <c r="L23" i="117"/>
  <c r="J23" i="117"/>
  <c r="E27" i="120"/>
  <c r="L55" i="117"/>
  <c r="M55" i="117" s="1"/>
  <c r="Q55" i="117" s="1"/>
  <c r="P55" i="117" s="1"/>
  <c r="C6" i="120"/>
  <c r="C26" i="120"/>
  <c r="D35" i="120"/>
  <c r="H45" i="117"/>
  <c r="D11" i="120"/>
  <c r="C35" i="120"/>
  <c r="D47" i="120"/>
  <c r="C33" i="120"/>
  <c r="C9" i="120"/>
  <c r="G29" i="120"/>
  <c r="F29" i="120" s="1"/>
  <c r="L12" i="117"/>
  <c r="J19" i="117"/>
  <c r="C11" i="120"/>
  <c r="D6" i="120"/>
  <c r="H13" i="97"/>
  <c r="K13" i="97" s="1"/>
  <c r="D12" i="100"/>
  <c r="G51" i="112"/>
  <c r="J52" i="110"/>
  <c r="L52" i="110"/>
  <c r="H8" i="113"/>
  <c r="K8" i="113" s="1"/>
  <c r="D7" i="116"/>
  <c r="J42" i="113"/>
  <c r="L42" i="113"/>
  <c r="M42" i="113" s="1"/>
  <c r="Q42" i="113" s="1"/>
  <c r="P42" i="113" s="1"/>
  <c r="J27" i="91"/>
  <c r="L27" i="91"/>
  <c r="J11" i="113"/>
  <c r="L11" i="113"/>
  <c r="M11" i="113" s="1"/>
  <c r="Q11" i="113" s="1"/>
  <c r="P11" i="113" s="1"/>
  <c r="J52" i="102"/>
  <c r="L52" i="102"/>
  <c r="M52" i="102" s="1"/>
  <c r="Q52" i="102" s="1"/>
  <c r="J20" i="101"/>
  <c r="L20" i="101"/>
  <c r="M20" i="101" s="1"/>
  <c r="Q20" i="101" s="1"/>
  <c r="J44" i="101"/>
  <c r="L44" i="101"/>
  <c r="M44" i="101" s="1"/>
  <c r="Q44" i="101" s="1"/>
  <c r="J45" i="110"/>
  <c r="L45" i="110"/>
  <c r="E15" i="106"/>
  <c r="K16" i="101"/>
  <c r="L36" i="122"/>
  <c r="M36" i="122" s="1"/>
  <c r="Q36" i="122" s="1"/>
  <c r="P36" i="122" s="1"/>
  <c r="J36" i="122"/>
  <c r="L54" i="113"/>
  <c r="M54" i="113" s="1"/>
  <c r="Q54" i="113" s="1"/>
  <c r="P54" i="113" s="1"/>
  <c r="J54" i="113"/>
  <c r="G53" i="116"/>
  <c r="J15" i="104"/>
  <c r="L15" i="104"/>
  <c r="M15" i="104" s="1"/>
  <c r="Q15" i="104" s="1"/>
  <c r="P15" i="104" s="1"/>
  <c r="D31" i="100"/>
  <c r="H32" i="97"/>
  <c r="E31" i="100" s="1"/>
  <c r="H53" i="121"/>
  <c r="D52" i="124"/>
  <c r="K34" i="111"/>
  <c r="L34" i="111" s="1"/>
  <c r="M34" i="111" s="1"/>
  <c r="Q34" i="111" s="1"/>
  <c r="P34" i="111" s="1"/>
  <c r="E33" i="112"/>
  <c r="D12" i="112"/>
  <c r="H13" i="110"/>
  <c r="K13" i="110" s="1"/>
  <c r="K54" i="89"/>
  <c r="M54" i="89" s="1"/>
  <c r="N54" i="89" s="1"/>
  <c r="R54" i="89" s="1"/>
  <c r="Q54" i="89" s="1"/>
  <c r="H54" i="89"/>
  <c r="J10" i="104"/>
  <c r="L10" i="104"/>
  <c r="M10" i="104" s="1"/>
  <c r="Q10" i="104" s="1"/>
  <c r="P10" i="104" s="1"/>
  <c r="J56" i="89"/>
  <c r="L56" i="89"/>
  <c r="M56" i="89"/>
  <c r="N56" i="89" s="1"/>
  <c r="R56" i="89" s="1"/>
  <c r="Q56" i="89" s="1"/>
  <c r="J22" i="92"/>
  <c r="L22" i="92"/>
  <c r="M22" i="92" s="1"/>
  <c r="Q22" i="92" s="1"/>
  <c r="P22" i="92" s="1"/>
  <c r="L37" i="91"/>
  <c r="M37" i="91" s="1"/>
  <c r="Q37" i="91" s="1"/>
  <c r="J37" i="91"/>
  <c r="J15" i="122"/>
  <c r="L15" i="122"/>
  <c r="M15" i="122" s="1"/>
  <c r="Q15" i="122" s="1"/>
  <c r="P15" i="122" s="1"/>
  <c r="L45" i="113"/>
  <c r="M45" i="113" s="1"/>
  <c r="J45" i="113"/>
  <c r="J17" i="92"/>
  <c r="L17" i="92"/>
  <c r="M17" i="92" s="1"/>
  <c r="Q17" i="92" s="1"/>
  <c r="P17" i="92" s="1"/>
  <c r="J21" i="91"/>
  <c r="L21" i="91"/>
  <c r="M21" i="91" s="1"/>
  <c r="Q21" i="91" s="1"/>
  <c r="P21" i="91" s="1"/>
  <c r="J38" i="97"/>
  <c r="L38" i="97"/>
  <c r="M38" i="97" s="1"/>
  <c r="L19" i="97"/>
  <c r="M19" i="97" s="1"/>
  <c r="J19" i="97"/>
  <c r="E30" i="93"/>
  <c r="K31" i="91"/>
  <c r="K16" i="110"/>
  <c r="E15" i="112"/>
  <c r="L29" i="91"/>
  <c r="M29" i="91" s="1"/>
  <c r="Q29" i="91" s="1"/>
  <c r="P29" i="91" s="1"/>
  <c r="J29" i="91"/>
  <c r="L18" i="92"/>
  <c r="M18" i="92" s="1"/>
  <c r="Q18" i="92" s="1"/>
  <c r="P18" i="92" s="1"/>
  <c r="J18" i="92"/>
  <c r="J13" i="113"/>
  <c r="L13" i="113"/>
  <c r="M13" i="113" s="1"/>
  <c r="Q13" i="113" s="1"/>
  <c r="P13" i="113" s="1"/>
  <c r="L27" i="113"/>
  <c r="M27" i="113" s="1"/>
  <c r="Q27" i="113" s="1"/>
  <c r="P27" i="113" s="1"/>
  <c r="J27" i="113"/>
  <c r="G40" i="100"/>
  <c r="J41" i="99"/>
  <c r="J48" i="110"/>
  <c r="L48" i="110"/>
  <c r="M48" i="110" s="1"/>
  <c r="Q48" i="110" s="1"/>
  <c r="P48" i="110" s="1"/>
  <c r="J12" i="113"/>
  <c r="L12" i="113"/>
  <c r="M12" i="113" s="1"/>
  <c r="L33" i="110"/>
  <c r="M33" i="110" s="1"/>
  <c r="Q33" i="110" s="1"/>
  <c r="P33" i="110" s="1"/>
  <c r="J33" i="110"/>
  <c r="K22" i="97"/>
  <c r="E21" i="100"/>
  <c r="J55" i="103"/>
  <c r="L55" i="103"/>
  <c r="M55" i="103" s="1"/>
  <c r="Q55" i="103" s="1"/>
  <c r="P55" i="103" s="1"/>
  <c r="J53" i="123"/>
  <c r="L53" i="123"/>
  <c r="M53" i="123" s="1"/>
  <c r="Q53" i="123" s="1"/>
  <c r="P53" i="123" s="1"/>
  <c r="J13" i="91"/>
  <c r="L13" i="91"/>
  <c r="M13" i="91" s="1"/>
  <c r="J16" i="113"/>
  <c r="L16" i="113"/>
  <c r="M16" i="113" s="1"/>
  <c r="Q16" i="113" s="1"/>
  <c r="P16" i="113" s="1"/>
  <c r="J27" i="103"/>
  <c r="L27" i="103"/>
  <c r="M27" i="103" s="1"/>
  <c r="Q27" i="103" s="1"/>
  <c r="P27" i="103" s="1"/>
  <c r="G44" i="112"/>
  <c r="F44" i="112" s="1"/>
  <c r="L26" i="110"/>
  <c r="M26" i="110" s="1"/>
  <c r="Q26" i="110" s="1"/>
  <c r="J26" i="110"/>
  <c r="D44" i="106"/>
  <c r="H45" i="101"/>
  <c r="L29" i="105"/>
  <c r="M29" i="105" s="1"/>
  <c r="Q29" i="105" s="1"/>
  <c r="J29" i="105"/>
  <c r="E42" i="93"/>
  <c r="K43" i="91"/>
  <c r="G42" i="93" s="1"/>
  <c r="F42" i="93" s="1"/>
  <c r="L51" i="101"/>
  <c r="M51" i="101" s="1"/>
  <c r="Q51" i="101" s="1"/>
  <c r="P51" i="101" s="1"/>
  <c r="J51" i="101"/>
  <c r="C14" i="112"/>
  <c r="D30" i="93"/>
  <c r="D8" i="100"/>
  <c r="C10" i="112"/>
  <c r="E17" i="124"/>
  <c r="L28" i="104"/>
  <c r="M28" i="104" s="1"/>
  <c r="Q28" i="104" s="1"/>
  <c r="P28" i="104" s="1"/>
  <c r="D16" i="100"/>
  <c r="C25" i="100"/>
  <c r="C25" i="129" s="1"/>
  <c r="B7" i="129"/>
  <c r="J15" i="110"/>
  <c r="D51" i="112"/>
  <c r="F25" i="111"/>
  <c r="H25" i="111" s="1"/>
  <c r="K25" i="111" s="1"/>
  <c r="E9" i="116"/>
  <c r="L46" i="113"/>
  <c r="M46" i="113" s="1"/>
  <c r="Q46" i="113" s="1"/>
  <c r="P46" i="113" s="1"/>
  <c r="C11" i="93"/>
  <c r="D44" i="112"/>
  <c r="C52" i="124"/>
  <c r="J9" i="97"/>
  <c r="C14" i="93"/>
  <c r="J51" i="121"/>
  <c r="D14" i="112"/>
  <c r="D12" i="93"/>
  <c r="L41" i="97"/>
  <c r="M41" i="97" s="1"/>
  <c r="Q41" i="97" s="1"/>
  <c r="P41" i="97" s="1"/>
  <c r="L20" i="110"/>
  <c r="M20" i="110" s="1"/>
  <c r="Q20" i="110" s="1"/>
  <c r="P20" i="110" s="1"/>
  <c r="J30" i="111"/>
  <c r="E14" i="112"/>
  <c r="H56" i="89"/>
  <c r="C40" i="93"/>
  <c r="D48" i="106"/>
  <c r="E55" i="106"/>
  <c r="J34" i="102"/>
  <c r="J21" i="104"/>
  <c r="J40" i="123"/>
  <c r="D36" i="93"/>
  <c r="J13" i="99"/>
  <c r="K58" i="91"/>
  <c r="E57" i="93"/>
  <c r="L49" i="121"/>
  <c r="M49" i="121" s="1"/>
  <c r="Q49" i="121" s="1"/>
  <c r="P49" i="121" s="1"/>
  <c r="H40" i="92"/>
  <c r="K40" i="92" s="1"/>
  <c r="J34" i="122"/>
  <c r="D33" i="106"/>
  <c r="K23" i="89"/>
  <c r="C16" i="100"/>
  <c r="C20" i="106"/>
  <c r="C49" i="106"/>
  <c r="C14" i="106"/>
  <c r="C32" i="112"/>
  <c r="J17" i="99"/>
  <c r="E56" i="112"/>
  <c r="K57" i="110"/>
  <c r="J42" i="97"/>
  <c r="J19" i="89"/>
  <c r="E33" i="106"/>
  <c r="D22" i="112"/>
  <c r="C43" i="93"/>
  <c r="C23" i="93"/>
  <c r="C12" i="100"/>
  <c r="C45" i="100"/>
  <c r="C15" i="112"/>
  <c r="J28" i="89"/>
  <c r="L29" i="111"/>
  <c r="M29" i="111" s="1"/>
  <c r="Q29" i="111" s="1"/>
  <c r="P29" i="111" s="1"/>
  <c r="J18" i="121"/>
  <c r="D11" i="112"/>
  <c r="C40" i="112"/>
  <c r="F13" i="104"/>
  <c r="C31" i="100"/>
  <c r="L30" i="99"/>
  <c r="M30" i="99" s="1"/>
  <c r="Q30" i="99" s="1"/>
  <c r="P30" i="99" s="1"/>
  <c r="D57" i="100"/>
  <c r="H58" i="97"/>
  <c r="K57" i="91"/>
  <c r="E56" i="93"/>
  <c r="L52" i="99"/>
  <c r="M52" i="99" s="1"/>
  <c r="Q52" i="99" s="1"/>
  <c r="P52" i="99" s="1"/>
  <c r="K7" i="97"/>
  <c r="J7" i="97" s="1"/>
  <c r="K31" i="89"/>
  <c r="E53" i="116"/>
  <c r="J22" i="122"/>
  <c r="L19" i="89"/>
  <c r="C41" i="100"/>
  <c r="C34" i="106"/>
  <c r="L12" i="111"/>
  <c r="M12" i="111" s="1"/>
  <c r="Q12" i="111" s="1"/>
  <c r="P12" i="111" s="1"/>
  <c r="D20" i="93"/>
  <c r="L49" i="102"/>
  <c r="M49" i="102" s="1"/>
  <c r="Q49" i="102" s="1"/>
  <c r="P49" i="102" s="1"/>
  <c r="M28" i="89"/>
  <c r="N28" i="89" s="1"/>
  <c r="R28" i="89" s="1"/>
  <c r="Q28" i="89" s="1"/>
  <c r="L14" i="101"/>
  <c r="M14" i="101" s="1"/>
  <c r="Q14" i="101" s="1"/>
  <c r="P14" i="101" s="1"/>
  <c r="J8" i="89"/>
  <c r="H36" i="89"/>
  <c r="L21" i="89"/>
  <c r="C18" i="112"/>
  <c r="E56" i="124"/>
  <c r="K57" i="121"/>
  <c r="E56" i="100"/>
  <c r="K57" i="97"/>
  <c r="B28" i="129"/>
  <c r="D57" i="106"/>
  <c r="H58" i="101"/>
  <c r="E16" i="100"/>
  <c r="D15" i="112"/>
  <c r="C14" i="100"/>
  <c r="B20" i="129"/>
  <c r="C7" i="124"/>
  <c r="M8" i="89"/>
  <c r="N8" i="89" s="1"/>
  <c r="R8" i="89" s="1"/>
  <c r="Q8" i="89" s="1"/>
  <c r="C41" i="93"/>
  <c r="C38" i="124"/>
  <c r="M21" i="89"/>
  <c r="N21" i="89" s="1"/>
  <c r="R21" i="89" s="1"/>
  <c r="Q21" i="89" s="1"/>
  <c r="C37" i="124"/>
  <c r="D44" i="93"/>
  <c r="D15" i="106"/>
  <c r="D47" i="106"/>
  <c r="H39" i="92"/>
  <c r="C42" i="93"/>
  <c r="C37" i="100"/>
  <c r="C31" i="106"/>
  <c r="C33" i="106"/>
  <c r="L31" i="103"/>
  <c r="M31" i="103" s="1"/>
  <c r="Q31" i="103" s="1"/>
  <c r="P31" i="103" s="1"/>
  <c r="C12" i="112"/>
  <c r="C6" i="112"/>
  <c r="C19" i="112"/>
  <c r="F12" i="102"/>
  <c r="H12" i="102" s="1"/>
  <c r="K12" i="102" s="1"/>
  <c r="J12" i="102" s="1"/>
  <c r="C35" i="124"/>
  <c r="D19" i="112"/>
  <c r="D19" i="93"/>
  <c r="J58" i="113"/>
  <c r="G57" i="116"/>
  <c r="F57" i="116" s="1"/>
  <c r="L58" i="113"/>
  <c r="E57" i="124"/>
  <c r="K58" i="121"/>
  <c r="J57" i="113"/>
  <c r="G56" i="116"/>
  <c r="F56" i="116" s="1"/>
  <c r="L57" i="113"/>
  <c r="J35" i="121"/>
  <c r="L28" i="101"/>
  <c r="M28" i="101" s="1"/>
  <c r="Q28" i="101" s="1"/>
  <c r="P28" i="101" s="1"/>
  <c r="E45" i="100"/>
  <c r="L19" i="102"/>
  <c r="M19" i="102" s="1"/>
  <c r="Q19" i="102" s="1"/>
  <c r="P19" i="102" s="1"/>
  <c r="J43" i="110"/>
  <c r="C38" i="93"/>
  <c r="L50" i="105"/>
  <c r="M50" i="105" s="1"/>
  <c r="Q50" i="105" s="1"/>
  <c r="P50" i="105" s="1"/>
  <c r="C51" i="112"/>
  <c r="C17" i="124"/>
  <c r="L29" i="123"/>
  <c r="M29" i="123" s="1"/>
  <c r="Q29" i="123" s="1"/>
  <c r="P29" i="123" s="1"/>
  <c r="C18" i="93"/>
  <c r="G52" i="112"/>
  <c r="F52" i="112" s="1"/>
  <c r="J57" i="101"/>
  <c r="G56" i="106"/>
  <c r="F56" i="106" s="1"/>
  <c r="L57" i="101"/>
  <c r="E46" i="100"/>
  <c r="F50" i="110"/>
  <c r="H50" i="110" s="1"/>
  <c r="K50" i="110" s="1"/>
  <c r="L50" i="110" s="1"/>
  <c r="J12" i="110"/>
  <c r="E47" i="106"/>
  <c r="J32" i="101"/>
  <c r="J24" i="89"/>
  <c r="L20" i="113"/>
  <c r="M20" i="113" s="1"/>
  <c r="Q20" i="113" s="1"/>
  <c r="P20" i="113" s="1"/>
  <c r="C8" i="100"/>
  <c r="D45" i="100"/>
  <c r="C41" i="106"/>
  <c r="C33" i="112"/>
  <c r="F32" i="110"/>
  <c r="H32" i="110" s="1"/>
  <c r="K32" i="110" s="1"/>
  <c r="J56" i="105"/>
  <c r="K58" i="110"/>
  <c r="E57" i="112"/>
  <c r="D51" i="100"/>
  <c r="C55" i="106"/>
  <c r="C44" i="112"/>
  <c r="H17" i="91"/>
  <c r="C8" i="106"/>
  <c r="C55" i="124"/>
  <c r="L54" i="123"/>
  <c r="M54" i="123" s="1"/>
  <c r="Q54" i="123" s="1"/>
  <c r="P54" i="123" s="1"/>
  <c r="J54" i="123"/>
  <c r="C54" i="124"/>
  <c r="D55" i="124"/>
  <c r="J56" i="123"/>
  <c r="J47" i="123"/>
  <c r="L47" i="123"/>
  <c r="M47" i="123" s="1"/>
  <c r="Q47" i="123" s="1"/>
  <c r="P47" i="123" s="1"/>
  <c r="F38" i="123"/>
  <c r="H38" i="123" s="1"/>
  <c r="K38" i="123" s="1"/>
  <c r="K34" i="123"/>
  <c r="E33" i="124"/>
  <c r="L37" i="123"/>
  <c r="M37" i="123" s="1"/>
  <c r="Q37" i="123" s="1"/>
  <c r="P37" i="123" s="1"/>
  <c r="J37" i="123"/>
  <c r="J35" i="123"/>
  <c r="L35" i="123"/>
  <c r="M35" i="123" s="1"/>
  <c r="Q35" i="123" s="1"/>
  <c r="P35" i="123" s="1"/>
  <c r="J31" i="123"/>
  <c r="L31" i="123"/>
  <c r="M31" i="123" s="1"/>
  <c r="Q31" i="123" s="1"/>
  <c r="P31" i="123" s="1"/>
  <c r="C36" i="124"/>
  <c r="C27" i="124"/>
  <c r="D27" i="124"/>
  <c r="L25" i="123"/>
  <c r="M25" i="123" s="1"/>
  <c r="Q25" i="123" s="1"/>
  <c r="P25" i="123" s="1"/>
  <c r="J25" i="123"/>
  <c r="M18" i="123"/>
  <c r="Q18" i="123" s="1"/>
  <c r="P18" i="123" s="1"/>
  <c r="H17" i="124"/>
  <c r="J21" i="123"/>
  <c r="J18" i="123"/>
  <c r="D17" i="124"/>
  <c r="K15" i="123"/>
  <c r="E14" i="124"/>
  <c r="D14" i="124"/>
  <c r="J9" i="123"/>
  <c r="L9" i="123"/>
  <c r="M9" i="123" s="1"/>
  <c r="Q9" i="123" s="1"/>
  <c r="P9" i="123" s="1"/>
  <c r="J7" i="123"/>
  <c r="L7" i="123"/>
  <c r="M7" i="123" s="1"/>
  <c r="Q7" i="123" s="1"/>
  <c r="P7" i="123" s="1"/>
  <c r="J49" i="123"/>
  <c r="L49" i="123"/>
  <c r="M49" i="123" s="1"/>
  <c r="Q49" i="123" s="1"/>
  <c r="P49" i="123" s="1"/>
  <c r="J38" i="123"/>
  <c r="L38" i="123"/>
  <c r="M38" i="123" s="1"/>
  <c r="Q38" i="123" s="1"/>
  <c r="P38" i="123" s="1"/>
  <c r="L45" i="123"/>
  <c r="M45" i="123" s="1"/>
  <c r="Q45" i="123" s="1"/>
  <c r="P45" i="123" s="1"/>
  <c r="J45" i="123"/>
  <c r="D51" i="124"/>
  <c r="H52" i="123"/>
  <c r="K52" i="123" s="1"/>
  <c r="J33" i="123"/>
  <c r="L33" i="123"/>
  <c r="M33" i="123" s="1"/>
  <c r="Q33" i="123" s="1"/>
  <c r="P33" i="123" s="1"/>
  <c r="L20" i="123"/>
  <c r="J20" i="123"/>
  <c r="J17" i="123"/>
  <c r="L17" i="123"/>
  <c r="M17" i="123" s="1"/>
  <c r="Q17" i="123" s="1"/>
  <c r="P17" i="123" s="1"/>
  <c r="L16" i="123"/>
  <c r="M16" i="123" s="1"/>
  <c r="Q16" i="123" s="1"/>
  <c r="P16" i="123" s="1"/>
  <c r="J16" i="123"/>
  <c r="L36" i="123"/>
  <c r="M36" i="123" s="1"/>
  <c r="Q36" i="123" s="1"/>
  <c r="P36" i="123" s="1"/>
  <c r="J36" i="123"/>
  <c r="L41" i="123"/>
  <c r="M41" i="123" s="1"/>
  <c r="Q41" i="123" s="1"/>
  <c r="P41" i="123" s="1"/>
  <c r="J41" i="123"/>
  <c r="J8" i="123"/>
  <c r="L8" i="123"/>
  <c r="M8" i="123" s="1"/>
  <c r="Q8" i="123" s="1"/>
  <c r="P8" i="123" s="1"/>
  <c r="J26" i="123"/>
  <c r="L26" i="123"/>
  <c r="M26" i="123" s="1"/>
  <c r="Q26" i="123" s="1"/>
  <c r="P26" i="123" s="1"/>
  <c r="L27" i="123"/>
  <c r="M27" i="123" s="1"/>
  <c r="Q27" i="123" s="1"/>
  <c r="P27" i="123" s="1"/>
  <c r="J27" i="123"/>
  <c r="J14" i="123"/>
  <c r="L14" i="123"/>
  <c r="M14" i="123" s="1"/>
  <c r="Q14" i="123" s="1"/>
  <c r="P14" i="123" s="1"/>
  <c r="L23" i="123"/>
  <c r="M23" i="123" s="1"/>
  <c r="Q23" i="123" s="1"/>
  <c r="P23" i="123" s="1"/>
  <c r="J23" i="123"/>
  <c r="H43" i="123"/>
  <c r="D42" i="124"/>
  <c r="J46" i="123"/>
  <c r="L46" i="123"/>
  <c r="M46" i="123" s="1"/>
  <c r="Q46" i="123" s="1"/>
  <c r="P46" i="123" s="1"/>
  <c r="D37" i="124"/>
  <c r="J22" i="123"/>
  <c r="C22" i="124"/>
  <c r="G40" i="124"/>
  <c r="F40" i="124" s="1"/>
  <c r="J54" i="122"/>
  <c r="L54" i="122"/>
  <c r="M54" i="122" s="1"/>
  <c r="Q54" i="122" s="1"/>
  <c r="P54" i="122" s="1"/>
  <c r="F51" i="122"/>
  <c r="H51" i="122" s="1"/>
  <c r="K51" i="122" s="1"/>
  <c r="J51" i="122" s="1"/>
  <c r="H44" i="122"/>
  <c r="K44" i="122" s="1"/>
  <c r="G43" i="124" s="1"/>
  <c r="F43" i="124" s="1"/>
  <c r="D43" i="124"/>
  <c r="H45" i="122"/>
  <c r="K45" i="122" s="1"/>
  <c r="G44" i="124" s="1"/>
  <c r="F44" i="124" s="1"/>
  <c r="D44" i="124"/>
  <c r="C43" i="124"/>
  <c r="E40" i="124"/>
  <c r="D40" i="124"/>
  <c r="F35" i="122"/>
  <c r="H35" i="122" s="1"/>
  <c r="K35" i="122" s="1"/>
  <c r="J35" i="122" s="1"/>
  <c r="D28" i="124"/>
  <c r="E28" i="124"/>
  <c r="C28" i="124"/>
  <c r="H24" i="122"/>
  <c r="K24" i="122" s="1"/>
  <c r="L24" i="122" s="1"/>
  <c r="M24" i="122" s="1"/>
  <c r="Q24" i="122" s="1"/>
  <c r="P24" i="122" s="1"/>
  <c r="D23" i="124"/>
  <c r="C24" i="124"/>
  <c r="F27" i="122"/>
  <c r="D26" i="124" s="1"/>
  <c r="C20" i="124"/>
  <c r="J17" i="122"/>
  <c r="L17" i="122"/>
  <c r="M17" i="122" s="1"/>
  <c r="Q17" i="122" s="1"/>
  <c r="J38" i="122"/>
  <c r="L38" i="122"/>
  <c r="M38" i="122" s="1"/>
  <c r="Q38" i="122" s="1"/>
  <c r="P38" i="122" s="1"/>
  <c r="L9" i="122"/>
  <c r="J9" i="122"/>
  <c r="G8" i="124"/>
  <c r="F8" i="124" s="1"/>
  <c r="H25" i="122"/>
  <c r="D24" i="124"/>
  <c r="J39" i="122"/>
  <c r="L39" i="122"/>
  <c r="M39" i="122" s="1"/>
  <c r="Q39" i="122" s="1"/>
  <c r="P39" i="122" s="1"/>
  <c r="L56" i="122"/>
  <c r="M56" i="122" s="1"/>
  <c r="Q56" i="122" s="1"/>
  <c r="P56" i="122" s="1"/>
  <c r="J55" i="124" s="1"/>
  <c r="J56" i="122"/>
  <c r="L26" i="122"/>
  <c r="M26" i="122" s="1"/>
  <c r="Q26" i="122" s="1"/>
  <c r="P26" i="122" s="1"/>
  <c r="J26" i="122"/>
  <c r="H46" i="122"/>
  <c r="D45" i="124"/>
  <c r="K8" i="122"/>
  <c r="G7" i="124" s="1"/>
  <c r="F7" i="124" s="1"/>
  <c r="E7" i="124"/>
  <c r="D54" i="124"/>
  <c r="H55" i="122"/>
  <c r="H48" i="122"/>
  <c r="K48" i="122" s="1"/>
  <c r="D47" i="124"/>
  <c r="L28" i="122"/>
  <c r="M28" i="122" s="1"/>
  <c r="Q28" i="122" s="1"/>
  <c r="P28" i="122" s="1"/>
  <c r="J28" i="122"/>
  <c r="K12" i="122"/>
  <c r="L14" i="122"/>
  <c r="M14" i="122" s="1"/>
  <c r="Q14" i="122" s="1"/>
  <c r="P14" i="122" s="1"/>
  <c r="J14" i="122"/>
  <c r="H19" i="122"/>
  <c r="D18" i="124"/>
  <c r="L13" i="122"/>
  <c r="M13" i="122" s="1"/>
  <c r="Q13" i="122" s="1"/>
  <c r="P13" i="122" s="1"/>
  <c r="J13" i="122"/>
  <c r="L37" i="122"/>
  <c r="M37" i="122" s="1"/>
  <c r="Q37" i="122" s="1"/>
  <c r="P37" i="122" s="1"/>
  <c r="J37" i="122"/>
  <c r="J40" i="122"/>
  <c r="L40" i="122"/>
  <c r="M40" i="122" s="1"/>
  <c r="Q40" i="122" s="1"/>
  <c r="P40" i="122" s="1"/>
  <c r="H47" i="122"/>
  <c r="D46" i="124"/>
  <c r="J33" i="122"/>
  <c r="L33" i="122"/>
  <c r="M33" i="122" s="1"/>
  <c r="Q33" i="122" s="1"/>
  <c r="P33" i="122" s="1"/>
  <c r="D41" i="124"/>
  <c r="F49" i="122"/>
  <c r="C41" i="124"/>
  <c r="D12" i="124"/>
  <c r="L52" i="122"/>
  <c r="M52" i="122" s="1"/>
  <c r="Q52" i="122" s="1"/>
  <c r="P52" i="122" s="1"/>
  <c r="G29" i="124"/>
  <c r="F29" i="124" s="1"/>
  <c r="J32" i="122"/>
  <c r="G51" i="124"/>
  <c r="F51" i="124" s="1"/>
  <c r="E8" i="124"/>
  <c r="C25" i="124"/>
  <c r="J21" i="122"/>
  <c r="C46" i="124"/>
  <c r="L30" i="122"/>
  <c r="E31" i="124"/>
  <c r="M52" i="121"/>
  <c r="E51" i="124"/>
  <c r="H37" i="121"/>
  <c r="D36" i="124"/>
  <c r="J39" i="121"/>
  <c r="L39" i="121"/>
  <c r="M39" i="121" s="1"/>
  <c r="Q39" i="121" s="1"/>
  <c r="P39" i="121" s="1"/>
  <c r="Q34" i="121"/>
  <c r="P34" i="121" s="1"/>
  <c r="F26" i="121"/>
  <c r="H26" i="121" s="1"/>
  <c r="K26" i="121" s="1"/>
  <c r="J26" i="121" s="1"/>
  <c r="K24" i="121"/>
  <c r="L24" i="121" s="1"/>
  <c r="M24" i="121" s="1"/>
  <c r="Q24" i="121" s="1"/>
  <c r="P24" i="121" s="1"/>
  <c r="L28" i="121"/>
  <c r="M28" i="121" s="1"/>
  <c r="G27" i="124"/>
  <c r="F27" i="124" s="1"/>
  <c r="J28" i="121"/>
  <c r="Q35" i="121"/>
  <c r="P12" i="121"/>
  <c r="Q18" i="121"/>
  <c r="I17" i="124"/>
  <c r="H33" i="121"/>
  <c r="D32" i="124"/>
  <c r="K54" i="121"/>
  <c r="E53" i="124"/>
  <c r="J15" i="121"/>
  <c r="L15" i="121"/>
  <c r="G14" i="124"/>
  <c r="F14" i="124" s="1"/>
  <c r="D13" i="124"/>
  <c r="H14" i="121"/>
  <c r="D15" i="124"/>
  <c r="H16" i="121"/>
  <c r="D6" i="124"/>
  <c r="H7" i="121"/>
  <c r="D19" i="124"/>
  <c r="H20" i="121"/>
  <c r="K38" i="121"/>
  <c r="E37" i="124"/>
  <c r="H31" i="121"/>
  <c r="K31" i="121" s="1"/>
  <c r="D30" i="124"/>
  <c r="E39" i="124"/>
  <c r="K40" i="121"/>
  <c r="K17" i="121"/>
  <c r="E16" i="124"/>
  <c r="M55" i="121"/>
  <c r="E49" i="124"/>
  <c r="K50" i="121"/>
  <c r="L11" i="121"/>
  <c r="J11" i="121"/>
  <c r="G10" i="124"/>
  <c r="F10" i="124" s="1"/>
  <c r="K22" i="121"/>
  <c r="E21" i="124"/>
  <c r="L8" i="121"/>
  <c r="J8" i="121"/>
  <c r="H21" i="121"/>
  <c r="D20" i="124"/>
  <c r="L42" i="121"/>
  <c r="M42" i="121" s="1"/>
  <c r="J42" i="121"/>
  <c r="G41" i="124"/>
  <c r="F41" i="124" s="1"/>
  <c r="G55" i="124"/>
  <c r="F55" i="124" s="1"/>
  <c r="D53" i="124"/>
  <c r="K32" i="121"/>
  <c r="C31" i="124"/>
  <c r="J55" i="121"/>
  <c r="E10" i="124"/>
  <c r="L45" i="121"/>
  <c r="C15" i="124"/>
  <c r="E27" i="124"/>
  <c r="K48" i="121"/>
  <c r="H13" i="121"/>
  <c r="E41" i="124"/>
  <c r="E55" i="124"/>
  <c r="D16" i="124"/>
  <c r="F36" i="121"/>
  <c r="L47" i="121"/>
  <c r="C13" i="124"/>
  <c r="D7" i="124"/>
  <c r="C16" i="124"/>
  <c r="C19" i="124"/>
  <c r="J47" i="121"/>
  <c r="C39" i="124"/>
  <c r="F23" i="121"/>
  <c r="L44" i="121"/>
  <c r="E43" i="124"/>
  <c r="D31" i="124"/>
  <c r="J44" i="121"/>
  <c r="C12" i="124"/>
  <c r="D21" i="124"/>
  <c r="E30" i="124"/>
  <c r="J56" i="121"/>
  <c r="C32" i="116"/>
  <c r="J13" i="115"/>
  <c r="D15" i="116"/>
  <c r="C16" i="116"/>
  <c r="C15" i="116"/>
  <c r="L30" i="115"/>
  <c r="M30" i="115" s="1"/>
  <c r="Q30" i="115" s="1"/>
  <c r="J30" i="115"/>
  <c r="C52" i="116"/>
  <c r="J51" i="115"/>
  <c r="C42" i="116"/>
  <c r="D46" i="116"/>
  <c r="C50" i="116"/>
  <c r="D14" i="116"/>
  <c r="J33" i="115"/>
  <c r="L33" i="115"/>
  <c r="M33" i="115" s="1"/>
  <c r="Q33" i="115" s="1"/>
  <c r="P33" i="115" s="1"/>
  <c r="L29" i="115"/>
  <c r="M29" i="115" s="1"/>
  <c r="Q29" i="115" s="1"/>
  <c r="P29" i="115" s="1"/>
  <c r="J29" i="115"/>
  <c r="L50" i="115"/>
  <c r="M50" i="115" s="1"/>
  <c r="Q50" i="115" s="1"/>
  <c r="P50" i="115" s="1"/>
  <c r="C13" i="116"/>
  <c r="J32" i="115"/>
  <c r="L32" i="115"/>
  <c r="M32" i="115" s="1"/>
  <c r="Q32" i="115" s="1"/>
  <c r="P32" i="115" s="1"/>
  <c r="H55" i="115"/>
  <c r="K55" i="115" s="1"/>
  <c r="L55" i="115" s="1"/>
  <c r="M55" i="115" s="1"/>
  <c r="Q55" i="115" s="1"/>
  <c r="P55" i="115" s="1"/>
  <c r="D54" i="116"/>
  <c r="J24" i="115"/>
  <c r="L24" i="115"/>
  <c r="M24" i="115" s="1"/>
  <c r="Q24" i="115" s="1"/>
  <c r="P24" i="115" s="1"/>
  <c r="L17" i="115"/>
  <c r="M17" i="115" s="1"/>
  <c r="Q17" i="115" s="1"/>
  <c r="P17" i="115" s="1"/>
  <c r="J17" i="115"/>
  <c r="J56" i="115"/>
  <c r="L56" i="115"/>
  <c r="M56" i="115" s="1"/>
  <c r="Q56" i="115" s="1"/>
  <c r="P56" i="115" s="1"/>
  <c r="J21" i="115"/>
  <c r="L21" i="115"/>
  <c r="M21" i="115" s="1"/>
  <c r="Q21" i="115" s="1"/>
  <c r="P21" i="115" s="1"/>
  <c r="J20" i="115"/>
  <c r="C33" i="116"/>
  <c r="C54" i="116"/>
  <c r="C8" i="116"/>
  <c r="J37" i="115"/>
  <c r="L37" i="115"/>
  <c r="M37" i="115" s="1"/>
  <c r="Q37" i="115" s="1"/>
  <c r="P37" i="115" s="1"/>
  <c r="L12" i="115"/>
  <c r="M12" i="115" s="1"/>
  <c r="Q12" i="115" s="1"/>
  <c r="P12" i="115" s="1"/>
  <c r="J12" i="115"/>
  <c r="J9" i="115"/>
  <c r="L9" i="115"/>
  <c r="M9" i="115" s="1"/>
  <c r="Q9" i="115" s="1"/>
  <c r="P9" i="115" s="1"/>
  <c r="J26" i="115"/>
  <c r="L26" i="115"/>
  <c r="M26" i="115" s="1"/>
  <c r="Q26" i="115" s="1"/>
  <c r="P26" i="115" s="1"/>
  <c r="J52" i="115"/>
  <c r="L52" i="115"/>
  <c r="M52" i="115" s="1"/>
  <c r="Q52" i="115" s="1"/>
  <c r="P52" i="115" s="1"/>
  <c r="L11" i="115"/>
  <c r="M11" i="115" s="1"/>
  <c r="Q11" i="115" s="1"/>
  <c r="P11" i="115" s="1"/>
  <c r="J11" i="115"/>
  <c r="J43" i="115"/>
  <c r="L43" i="115"/>
  <c r="M43" i="115" s="1"/>
  <c r="Q43" i="115" s="1"/>
  <c r="P43" i="115" s="1"/>
  <c r="L27" i="115"/>
  <c r="M27" i="115" s="1"/>
  <c r="Q27" i="115" s="1"/>
  <c r="P27" i="115" s="1"/>
  <c r="J27" i="115"/>
  <c r="H7" i="115"/>
  <c r="K7" i="115" s="1"/>
  <c r="G6" i="116" s="1"/>
  <c r="F6" i="116" s="1"/>
  <c r="D6" i="116"/>
  <c r="L14" i="115"/>
  <c r="M14" i="115" s="1"/>
  <c r="Q14" i="115" s="1"/>
  <c r="P14" i="115" s="1"/>
  <c r="J14" i="115"/>
  <c r="J25" i="115"/>
  <c r="L25" i="115"/>
  <c r="M25" i="115" s="1"/>
  <c r="Q25" i="115" s="1"/>
  <c r="P25" i="115" s="1"/>
  <c r="L48" i="115"/>
  <c r="M48" i="115" s="1"/>
  <c r="Q48" i="115" s="1"/>
  <c r="P48" i="115" s="1"/>
  <c r="J48" i="115"/>
  <c r="J38" i="115"/>
  <c r="L38" i="115"/>
  <c r="M38" i="115" s="1"/>
  <c r="Q38" i="115" s="1"/>
  <c r="P38" i="115" s="1"/>
  <c r="J16" i="115"/>
  <c r="G15" i="116"/>
  <c r="F15" i="116" s="1"/>
  <c r="L16" i="115"/>
  <c r="L39" i="115"/>
  <c r="M39" i="115" s="1"/>
  <c r="Q39" i="115" s="1"/>
  <c r="P39" i="115" s="1"/>
  <c r="J39" i="115"/>
  <c r="L31" i="115"/>
  <c r="M31" i="115" s="1"/>
  <c r="Q31" i="115" s="1"/>
  <c r="P31" i="115" s="1"/>
  <c r="J31" i="115"/>
  <c r="J53" i="115"/>
  <c r="L53" i="115"/>
  <c r="M53" i="115" s="1"/>
  <c r="Q53" i="115" s="1"/>
  <c r="P53" i="115" s="1"/>
  <c r="C21" i="116"/>
  <c r="G26" i="116"/>
  <c r="F26" i="116" s="1"/>
  <c r="E15" i="116"/>
  <c r="C28" i="116"/>
  <c r="J19" i="115"/>
  <c r="E14" i="116"/>
  <c r="G41" i="116"/>
  <c r="F41" i="116" s="1"/>
  <c r="D41" i="116"/>
  <c r="C12" i="116"/>
  <c r="D52" i="116"/>
  <c r="D44" i="116"/>
  <c r="C43" i="116"/>
  <c r="C29" i="116"/>
  <c r="K33" i="114"/>
  <c r="L33" i="114" s="1"/>
  <c r="M33" i="114" s="1"/>
  <c r="Q33" i="114" s="1"/>
  <c r="P33" i="114" s="1"/>
  <c r="J32" i="116" s="1"/>
  <c r="E32" i="116"/>
  <c r="H53" i="116"/>
  <c r="D32" i="116"/>
  <c r="C11" i="116"/>
  <c r="C41" i="116"/>
  <c r="C51" i="116"/>
  <c r="G23" i="116"/>
  <c r="F23" i="116" s="1"/>
  <c r="E23" i="116"/>
  <c r="F13" i="114"/>
  <c r="L44" i="114"/>
  <c r="M44" i="114" s="1"/>
  <c r="Q44" i="114" s="1"/>
  <c r="P44" i="114" s="1"/>
  <c r="C30" i="116"/>
  <c r="C23" i="116"/>
  <c r="D23" i="116"/>
  <c r="L24" i="114"/>
  <c r="C47" i="116"/>
  <c r="C24" i="116"/>
  <c r="K45" i="114"/>
  <c r="L45" i="114" s="1"/>
  <c r="H44" i="116" s="1"/>
  <c r="J18" i="114"/>
  <c r="L18" i="114"/>
  <c r="M18" i="114" s="1"/>
  <c r="Q18" i="114" s="1"/>
  <c r="P18" i="114" s="1"/>
  <c r="D34" i="116"/>
  <c r="E34" i="116"/>
  <c r="F22" i="114"/>
  <c r="H22" i="114" s="1"/>
  <c r="K22" i="114" s="1"/>
  <c r="L22" i="114" s="1"/>
  <c r="M22" i="114" s="1"/>
  <c r="Q22" i="114" s="1"/>
  <c r="P22" i="114" s="1"/>
  <c r="K15" i="114"/>
  <c r="G14" i="116" s="1"/>
  <c r="F14" i="116" s="1"/>
  <c r="Q54" i="114"/>
  <c r="P54" i="114" s="1"/>
  <c r="J53" i="116" s="1"/>
  <c r="I53" i="116"/>
  <c r="L49" i="114"/>
  <c r="M49" i="114" s="1"/>
  <c r="Q49" i="114" s="1"/>
  <c r="P49" i="114" s="1"/>
  <c r="J49" i="114"/>
  <c r="H25" i="114"/>
  <c r="D24" i="116"/>
  <c r="E26" i="116"/>
  <c r="L27" i="114"/>
  <c r="M27" i="114" s="1"/>
  <c r="Q27" i="114" s="1"/>
  <c r="P27" i="114" s="1"/>
  <c r="J26" i="114"/>
  <c r="J37" i="114"/>
  <c r="L37" i="114"/>
  <c r="M37" i="114" s="1"/>
  <c r="Q37" i="114" s="1"/>
  <c r="P37" i="114" s="1"/>
  <c r="J56" i="114"/>
  <c r="L56" i="114"/>
  <c r="M56" i="114" s="1"/>
  <c r="Q56" i="114" s="1"/>
  <c r="P56" i="114" s="1"/>
  <c r="D19" i="116"/>
  <c r="H20" i="114"/>
  <c r="K20" i="114" s="1"/>
  <c r="J20" i="114" s="1"/>
  <c r="K28" i="114"/>
  <c r="E27" i="116"/>
  <c r="L39" i="114"/>
  <c r="M39" i="114" s="1"/>
  <c r="Q39" i="114" s="1"/>
  <c r="P39" i="114" s="1"/>
  <c r="J39" i="114"/>
  <c r="J19" i="114"/>
  <c r="L19" i="114"/>
  <c r="M19" i="114" s="1"/>
  <c r="Q19" i="114" s="1"/>
  <c r="P19" i="114" s="1"/>
  <c r="D42" i="116"/>
  <c r="H43" i="114"/>
  <c r="E42" i="116" s="1"/>
  <c r="J52" i="114"/>
  <c r="L52" i="114"/>
  <c r="M52" i="114" s="1"/>
  <c r="Q52" i="114" s="1"/>
  <c r="P52" i="114" s="1"/>
  <c r="J51" i="114"/>
  <c r="L51" i="114"/>
  <c r="M51" i="114" s="1"/>
  <c r="Q51" i="114" s="1"/>
  <c r="P51" i="114" s="1"/>
  <c r="J38" i="114"/>
  <c r="L38" i="114"/>
  <c r="M38" i="114" s="1"/>
  <c r="Q38" i="114" s="1"/>
  <c r="P38" i="114" s="1"/>
  <c r="E41" i="116"/>
  <c r="G22" i="116"/>
  <c r="F22" i="116" s="1"/>
  <c r="F9" i="114"/>
  <c r="C10" i="116"/>
  <c r="L42" i="114"/>
  <c r="M42" i="114" s="1"/>
  <c r="Q42" i="114" s="1"/>
  <c r="P42" i="114" s="1"/>
  <c r="L47" i="114"/>
  <c r="M47" i="114" s="1"/>
  <c r="Q47" i="114" s="1"/>
  <c r="P47" i="114" s="1"/>
  <c r="C20" i="116"/>
  <c r="E28" i="116"/>
  <c r="J16" i="114"/>
  <c r="J42" i="114"/>
  <c r="L23" i="114"/>
  <c r="M23" i="114" s="1"/>
  <c r="Q23" i="114" s="1"/>
  <c r="P23" i="114" s="1"/>
  <c r="L30" i="114"/>
  <c r="M30" i="114" s="1"/>
  <c r="Q30" i="114" s="1"/>
  <c r="P30" i="114" s="1"/>
  <c r="C19" i="116"/>
  <c r="C22" i="116"/>
  <c r="D37" i="116"/>
  <c r="E22" i="116"/>
  <c r="J8" i="114"/>
  <c r="L8" i="114"/>
  <c r="M8" i="114" s="1"/>
  <c r="Q8" i="114" s="1"/>
  <c r="P8" i="114" s="1"/>
  <c r="J21" i="114"/>
  <c r="L21" i="114"/>
  <c r="M21" i="114" s="1"/>
  <c r="Q21" i="114" s="1"/>
  <c r="P21" i="114" s="1"/>
  <c r="H32" i="114"/>
  <c r="D31" i="116"/>
  <c r="J41" i="114"/>
  <c r="L41" i="114"/>
  <c r="M41" i="114" s="1"/>
  <c r="Q41" i="114" s="1"/>
  <c r="P41" i="114" s="1"/>
  <c r="K11" i="114"/>
  <c r="E10" i="116"/>
  <c r="D13" i="116"/>
  <c r="H14" i="114"/>
  <c r="H12" i="114"/>
  <c r="D11" i="116"/>
  <c r="J31" i="114"/>
  <c r="L31" i="114"/>
  <c r="M31" i="114" s="1"/>
  <c r="Q31" i="114" s="1"/>
  <c r="P31" i="114" s="1"/>
  <c r="J34" i="114"/>
  <c r="L34" i="114"/>
  <c r="M34" i="114" s="1"/>
  <c r="Q34" i="114" s="1"/>
  <c r="P34" i="114" s="1"/>
  <c r="L17" i="114"/>
  <c r="M17" i="114" s="1"/>
  <c r="Q17" i="114" s="1"/>
  <c r="P17" i="114" s="1"/>
  <c r="J17" i="114"/>
  <c r="H46" i="114"/>
  <c r="D45" i="116"/>
  <c r="E20" i="116"/>
  <c r="J27" i="114"/>
  <c r="D10" i="116"/>
  <c r="G46" i="116"/>
  <c r="F46" i="116" s="1"/>
  <c r="C31" i="116"/>
  <c r="D28" i="116"/>
  <c r="C26" i="116"/>
  <c r="J35" i="114"/>
  <c r="L29" i="114"/>
  <c r="M29" i="114" s="1"/>
  <c r="Q29" i="114" s="1"/>
  <c r="P29" i="114" s="1"/>
  <c r="G34" i="116"/>
  <c r="F34" i="116" s="1"/>
  <c r="M35" i="114"/>
  <c r="D26" i="116"/>
  <c r="H52" i="113"/>
  <c r="E51" i="116" s="1"/>
  <c r="D51" i="116"/>
  <c r="D50" i="116"/>
  <c r="H40" i="113"/>
  <c r="C37" i="116"/>
  <c r="G28" i="116"/>
  <c r="F28" i="116" s="1"/>
  <c r="J29" i="113"/>
  <c r="L29" i="113"/>
  <c r="Q32" i="113"/>
  <c r="L28" i="113"/>
  <c r="D27" i="116"/>
  <c r="K19" i="113"/>
  <c r="L19" i="113" s="1"/>
  <c r="E18" i="116"/>
  <c r="C17" i="116"/>
  <c r="K21" i="113"/>
  <c r="D18" i="116"/>
  <c r="H56" i="113"/>
  <c r="D55" i="116"/>
  <c r="C55" i="116"/>
  <c r="J55" i="113"/>
  <c r="L55" i="113"/>
  <c r="D47" i="116"/>
  <c r="H48" i="113"/>
  <c r="E50" i="116"/>
  <c r="K51" i="113"/>
  <c r="D49" i="116"/>
  <c r="E46" i="116"/>
  <c r="C49" i="116"/>
  <c r="L47" i="113"/>
  <c r="M47" i="113" s="1"/>
  <c r="Q47" i="113" s="1"/>
  <c r="Q45" i="113"/>
  <c r="H41" i="113"/>
  <c r="D40" i="116"/>
  <c r="H37" i="113"/>
  <c r="D36" i="116"/>
  <c r="D38" i="116"/>
  <c r="H39" i="113"/>
  <c r="H38" i="113"/>
  <c r="C36" i="116"/>
  <c r="L34" i="113"/>
  <c r="M34" i="113" s="1"/>
  <c r="Q34" i="113" s="1"/>
  <c r="P34" i="113" s="1"/>
  <c r="J34" i="113"/>
  <c r="J33" i="113"/>
  <c r="H30" i="113"/>
  <c r="D29" i="116"/>
  <c r="D25" i="116"/>
  <c r="H26" i="113"/>
  <c r="F31" i="113"/>
  <c r="C25" i="116"/>
  <c r="Q23" i="113"/>
  <c r="Q24" i="113"/>
  <c r="H17" i="113"/>
  <c r="D16" i="116"/>
  <c r="H18" i="113"/>
  <c r="D17" i="116"/>
  <c r="J8" i="113"/>
  <c r="G7" i="116"/>
  <c r="F7" i="116" s="1"/>
  <c r="L8" i="113"/>
  <c r="M8" i="113" s="1"/>
  <c r="E7" i="116"/>
  <c r="L7" i="113"/>
  <c r="J7" i="113"/>
  <c r="H55" i="111"/>
  <c r="K55" i="111" s="1"/>
  <c r="D54" i="112"/>
  <c r="H50" i="111"/>
  <c r="D49" i="112"/>
  <c r="H48" i="111"/>
  <c r="D47" i="112"/>
  <c r="J53" i="111"/>
  <c r="F51" i="111"/>
  <c r="H51" i="111" s="1"/>
  <c r="K51" i="111" s="1"/>
  <c r="E52" i="112"/>
  <c r="L53" i="111"/>
  <c r="J49" i="111"/>
  <c r="C52" i="112"/>
  <c r="D52" i="112"/>
  <c r="H42" i="111"/>
  <c r="D41" i="112"/>
  <c r="E42" i="112"/>
  <c r="K43" i="111"/>
  <c r="L46" i="111"/>
  <c r="M46" i="111" s="1"/>
  <c r="Q46" i="111" s="1"/>
  <c r="P46" i="111" s="1"/>
  <c r="J46" i="111"/>
  <c r="J47" i="111"/>
  <c r="L47" i="111"/>
  <c r="M47" i="111" s="1"/>
  <c r="Q47" i="111" s="1"/>
  <c r="P47" i="111" s="1"/>
  <c r="L45" i="111"/>
  <c r="M45" i="111" s="1"/>
  <c r="Q45" i="111" s="1"/>
  <c r="P45" i="111" s="1"/>
  <c r="J45" i="111"/>
  <c r="C41" i="112"/>
  <c r="D42" i="112"/>
  <c r="E44" i="112"/>
  <c r="C45" i="112"/>
  <c r="C43" i="112"/>
  <c r="J35" i="111"/>
  <c r="L35" i="111"/>
  <c r="M35" i="111" s="1"/>
  <c r="Q35" i="111" s="1"/>
  <c r="P35" i="111" s="1"/>
  <c r="H37" i="111"/>
  <c r="D36" i="112"/>
  <c r="L38" i="111"/>
  <c r="M38" i="111" s="1"/>
  <c r="Q38" i="111" s="1"/>
  <c r="P38" i="111" s="1"/>
  <c r="J38" i="111"/>
  <c r="C39" i="112"/>
  <c r="D34" i="112"/>
  <c r="D33" i="112"/>
  <c r="C34" i="112"/>
  <c r="E38" i="112"/>
  <c r="L39" i="111"/>
  <c r="M39" i="111" s="1"/>
  <c r="Q39" i="111" s="1"/>
  <c r="P39" i="111" s="1"/>
  <c r="C36" i="112"/>
  <c r="G38" i="112"/>
  <c r="F38" i="112" s="1"/>
  <c r="H33" i="111"/>
  <c r="D32" i="112"/>
  <c r="L31" i="111"/>
  <c r="M31" i="111" s="1"/>
  <c r="Q31" i="111" s="1"/>
  <c r="P31" i="111" s="1"/>
  <c r="J31" i="111"/>
  <c r="H32" i="111"/>
  <c r="C30" i="112"/>
  <c r="E25" i="112"/>
  <c r="K26" i="111"/>
  <c r="Q28" i="111"/>
  <c r="I27" i="112"/>
  <c r="G19" i="112"/>
  <c r="F19" i="112" s="1"/>
  <c r="J20" i="111"/>
  <c r="L20" i="111"/>
  <c r="M20" i="111" s="1"/>
  <c r="Q20" i="111" s="1"/>
  <c r="P20" i="111" s="1"/>
  <c r="L19" i="111"/>
  <c r="M19" i="111" s="1"/>
  <c r="Q19" i="111" s="1"/>
  <c r="P19" i="111" s="1"/>
  <c r="J19" i="111"/>
  <c r="K23" i="111"/>
  <c r="G22" i="112" s="1"/>
  <c r="F22" i="112" s="1"/>
  <c r="E22" i="112"/>
  <c r="H21" i="111"/>
  <c r="D20" i="112"/>
  <c r="L17" i="111"/>
  <c r="M17" i="111" s="1"/>
  <c r="Q17" i="111" s="1"/>
  <c r="P17" i="111" s="1"/>
  <c r="J17" i="111"/>
  <c r="J15" i="111"/>
  <c r="L15" i="111"/>
  <c r="G14" i="112"/>
  <c r="F14" i="112" s="1"/>
  <c r="H11" i="111"/>
  <c r="D10" i="112"/>
  <c r="L13" i="111"/>
  <c r="M13" i="111" s="1"/>
  <c r="Q13" i="111" s="1"/>
  <c r="P13" i="111" s="1"/>
  <c r="J13" i="111"/>
  <c r="L9" i="111"/>
  <c r="M9" i="111" s="1"/>
  <c r="Q9" i="111" s="1"/>
  <c r="J9" i="111"/>
  <c r="J8" i="111"/>
  <c r="L8" i="111"/>
  <c r="M8" i="111" s="1"/>
  <c r="Q8" i="111" s="1"/>
  <c r="P8" i="111" s="1"/>
  <c r="D7" i="112"/>
  <c r="K7" i="111"/>
  <c r="G6" i="112" s="1"/>
  <c r="F6" i="112" s="1"/>
  <c r="E6" i="112"/>
  <c r="D6" i="112"/>
  <c r="M50" i="110"/>
  <c r="F51" i="112"/>
  <c r="J50" i="110"/>
  <c r="Q39" i="110"/>
  <c r="F40" i="110"/>
  <c r="H40" i="110" s="1"/>
  <c r="K40" i="110" s="1"/>
  <c r="L40" i="110" s="1"/>
  <c r="H39" i="112" s="1"/>
  <c r="K19" i="110"/>
  <c r="E18" i="112"/>
  <c r="J21" i="110"/>
  <c r="L21" i="110"/>
  <c r="H22" i="110"/>
  <c r="D18" i="112"/>
  <c r="D8" i="112"/>
  <c r="H9" i="110"/>
  <c r="C8" i="112"/>
  <c r="K55" i="110"/>
  <c r="F56" i="110"/>
  <c r="H51" i="110"/>
  <c r="D53" i="112"/>
  <c r="H54" i="110"/>
  <c r="K54" i="110" s="1"/>
  <c r="E43" i="112"/>
  <c r="K44" i="110"/>
  <c r="H46" i="110"/>
  <c r="D45" i="112"/>
  <c r="D43" i="112"/>
  <c r="M45" i="110"/>
  <c r="D37" i="112"/>
  <c r="H38" i="110"/>
  <c r="J35" i="110"/>
  <c r="L35" i="110"/>
  <c r="G34" i="112"/>
  <c r="F34" i="112" s="1"/>
  <c r="J41" i="110"/>
  <c r="D40" i="112"/>
  <c r="C37" i="112"/>
  <c r="E34" i="112"/>
  <c r="K31" i="110"/>
  <c r="E30" i="112"/>
  <c r="H29" i="110"/>
  <c r="D28" i="112"/>
  <c r="H30" i="110"/>
  <c r="D29" i="112"/>
  <c r="C28" i="112"/>
  <c r="F27" i="112"/>
  <c r="K27" i="110"/>
  <c r="L24" i="110"/>
  <c r="M24" i="110" s="1"/>
  <c r="Q24" i="110" s="1"/>
  <c r="P24" i="110" s="1"/>
  <c r="D23" i="112"/>
  <c r="E23" i="112"/>
  <c r="C23" i="112"/>
  <c r="E19" i="112"/>
  <c r="P15" i="110"/>
  <c r="J13" i="110"/>
  <c r="L13" i="110"/>
  <c r="G12" i="112"/>
  <c r="F12" i="112" s="1"/>
  <c r="E12" i="112"/>
  <c r="F17" i="110"/>
  <c r="H8" i="110"/>
  <c r="J7" i="110"/>
  <c r="L7" i="110"/>
  <c r="L44" i="105"/>
  <c r="M44" i="105" s="1"/>
  <c r="Q44" i="105" s="1"/>
  <c r="P44" i="105" s="1"/>
  <c r="G43" i="106"/>
  <c r="F43" i="106" s="1"/>
  <c r="C52" i="106"/>
  <c r="L55" i="105"/>
  <c r="M55" i="105" s="1"/>
  <c r="Q55" i="105" s="1"/>
  <c r="P55" i="105" s="1"/>
  <c r="J55" i="105"/>
  <c r="K49" i="105"/>
  <c r="G48" i="106" s="1"/>
  <c r="F48" i="106" s="1"/>
  <c r="E48" i="106"/>
  <c r="J52" i="105"/>
  <c r="J46" i="105"/>
  <c r="L46" i="105"/>
  <c r="M46" i="105" s="1"/>
  <c r="Q46" i="105" s="1"/>
  <c r="P46" i="105" s="1"/>
  <c r="J43" i="105"/>
  <c r="L41" i="105"/>
  <c r="M41" i="105" s="1"/>
  <c r="Q41" i="105" s="1"/>
  <c r="P41" i="105" s="1"/>
  <c r="C40" i="106"/>
  <c r="C40" i="129" s="1"/>
  <c r="C38" i="106"/>
  <c r="J39" i="105"/>
  <c r="L30" i="105"/>
  <c r="M30" i="105" s="1"/>
  <c r="Q30" i="105" s="1"/>
  <c r="P30" i="105" s="1"/>
  <c r="J30" i="105"/>
  <c r="C30" i="106"/>
  <c r="J25" i="105"/>
  <c r="L25" i="105"/>
  <c r="M25" i="105" s="1"/>
  <c r="Q25" i="105" s="1"/>
  <c r="P25" i="105" s="1"/>
  <c r="J23" i="105"/>
  <c r="L23" i="105"/>
  <c r="M23" i="105" s="1"/>
  <c r="Q23" i="105" s="1"/>
  <c r="P23" i="105" s="1"/>
  <c r="C26" i="106"/>
  <c r="E27" i="106"/>
  <c r="C27" i="106"/>
  <c r="L28" i="105"/>
  <c r="G27" i="106"/>
  <c r="F27" i="106" s="1"/>
  <c r="D27" i="106"/>
  <c r="C28" i="106"/>
  <c r="L22" i="105"/>
  <c r="M22" i="105" s="1"/>
  <c r="Q22" i="105" s="1"/>
  <c r="P22" i="105" s="1"/>
  <c r="J22" i="105"/>
  <c r="G19" i="106"/>
  <c r="F19" i="106" s="1"/>
  <c r="C18" i="106"/>
  <c r="J18" i="105"/>
  <c r="C19" i="106"/>
  <c r="D19" i="106"/>
  <c r="E19" i="106"/>
  <c r="J19" i="105"/>
  <c r="J17" i="105"/>
  <c r="L17" i="105"/>
  <c r="M17" i="105" s="1"/>
  <c r="Q17" i="105" s="1"/>
  <c r="P17" i="105" s="1"/>
  <c r="B16" i="129"/>
  <c r="J11" i="105"/>
  <c r="L11" i="105"/>
  <c r="M11" i="105" s="1"/>
  <c r="L8" i="105"/>
  <c r="M8" i="105" s="1"/>
  <c r="Q8" i="105" s="1"/>
  <c r="P8" i="105" s="1"/>
  <c r="D7" i="106"/>
  <c r="C7" i="106"/>
  <c r="L7" i="105"/>
  <c r="M7" i="105" s="1"/>
  <c r="Q7" i="105" s="1"/>
  <c r="P7" i="105" s="1"/>
  <c r="J7" i="105"/>
  <c r="J29" i="104"/>
  <c r="L29" i="104"/>
  <c r="M29" i="104" s="1"/>
  <c r="Q29" i="104" s="1"/>
  <c r="P29" i="104" s="1"/>
  <c r="L25" i="104"/>
  <c r="M25" i="104" s="1"/>
  <c r="Q25" i="104" s="1"/>
  <c r="P25" i="104" s="1"/>
  <c r="J25" i="104"/>
  <c r="L26" i="104"/>
  <c r="M26" i="104" s="1"/>
  <c r="Q26" i="104" s="1"/>
  <c r="P26" i="104" s="1"/>
  <c r="J26" i="104"/>
  <c r="L23" i="104"/>
  <c r="M23" i="104" s="1"/>
  <c r="Q23" i="104" s="1"/>
  <c r="P23" i="104" s="1"/>
  <c r="C22" i="106"/>
  <c r="C24" i="106"/>
  <c r="C24" i="129" s="1"/>
  <c r="J22" i="104"/>
  <c r="K17" i="104"/>
  <c r="E16" i="106"/>
  <c r="B13" i="129"/>
  <c r="D16" i="106"/>
  <c r="L11" i="104"/>
  <c r="M11" i="104" s="1"/>
  <c r="Q11" i="104" s="1"/>
  <c r="P11" i="104" s="1"/>
  <c r="D53" i="106"/>
  <c r="E53" i="106"/>
  <c r="L54" i="104"/>
  <c r="M54" i="104" s="1"/>
  <c r="Q54" i="104" s="1"/>
  <c r="P54" i="104" s="1"/>
  <c r="G53" i="106"/>
  <c r="F53" i="106" s="1"/>
  <c r="J55" i="104"/>
  <c r="L55" i="104"/>
  <c r="M55" i="104" s="1"/>
  <c r="Q55" i="104" s="1"/>
  <c r="P55" i="104" s="1"/>
  <c r="J53" i="104"/>
  <c r="L53" i="104"/>
  <c r="M53" i="104" s="1"/>
  <c r="Q53" i="104" s="1"/>
  <c r="P53" i="104" s="1"/>
  <c r="J50" i="104"/>
  <c r="L50" i="104"/>
  <c r="M50" i="104" s="1"/>
  <c r="Q50" i="104" s="1"/>
  <c r="P50" i="104" s="1"/>
  <c r="J49" i="104"/>
  <c r="L49" i="104"/>
  <c r="M49" i="104" s="1"/>
  <c r="Q49" i="104" s="1"/>
  <c r="P49" i="104" s="1"/>
  <c r="H52" i="104"/>
  <c r="K52" i="104" s="1"/>
  <c r="D51" i="106"/>
  <c r="L32" i="104"/>
  <c r="M32" i="104" s="1"/>
  <c r="Q32" i="104" s="1"/>
  <c r="P32" i="104" s="1"/>
  <c r="J43" i="103"/>
  <c r="L43" i="103"/>
  <c r="M43" i="103" s="1"/>
  <c r="Q43" i="103" s="1"/>
  <c r="P43" i="103" s="1"/>
  <c r="G32" i="106"/>
  <c r="F32" i="106" s="1"/>
  <c r="J33" i="103"/>
  <c r="L33" i="103"/>
  <c r="M33" i="103" s="1"/>
  <c r="E32" i="106"/>
  <c r="L48" i="103"/>
  <c r="M48" i="103" s="1"/>
  <c r="Q48" i="103" s="1"/>
  <c r="P48" i="103" s="1"/>
  <c r="J48" i="103"/>
  <c r="G47" i="106"/>
  <c r="F47" i="106" s="1"/>
  <c r="K52" i="103"/>
  <c r="E51" i="106"/>
  <c r="J51" i="103"/>
  <c r="L51" i="103"/>
  <c r="M51" i="103" s="1"/>
  <c r="Q51" i="103" s="1"/>
  <c r="P51" i="103" s="1"/>
  <c r="J50" i="103"/>
  <c r="L40" i="103"/>
  <c r="M40" i="103" s="1"/>
  <c r="Q40" i="103" s="1"/>
  <c r="P40" i="103" s="1"/>
  <c r="J40" i="103"/>
  <c r="H42" i="103"/>
  <c r="K42" i="103" s="1"/>
  <c r="D41" i="106"/>
  <c r="J39" i="103"/>
  <c r="L39" i="103"/>
  <c r="M39" i="103" s="1"/>
  <c r="Q39" i="103" s="1"/>
  <c r="P39" i="103" s="1"/>
  <c r="C37" i="106"/>
  <c r="J36" i="103"/>
  <c r="L36" i="103"/>
  <c r="M36" i="103" s="1"/>
  <c r="Q36" i="103" s="1"/>
  <c r="P36" i="103" s="1"/>
  <c r="J37" i="103"/>
  <c r="C36" i="106"/>
  <c r="H32" i="103"/>
  <c r="D31" i="106"/>
  <c r="H25" i="103"/>
  <c r="K25" i="103" s="1"/>
  <c r="G24" i="106" s="1"/>
  <c r="F24" i="106" s="1"/>
  <c r="D24" i="106"/>
  <c r="J26" i="103"/>
  <c r="L26" i="103"/>
  <c r="M26" i="103" s="1"/>
  <c r="Q26" i="103" s="1"/>
  <c r="P26" i="103" s="1"/>
  <c r="F29" i="103"/>
  <c r="H29" i="103" s="1"/>
  <c r="K29" i="103" s="1"/>
  <c r="L24" i="103"/>
  <c r="M24" i="103" s="1"/>
  <c r="Q24" i="103" s="1"/>
  <c r="P24" i="103" s="1"/>
  <c r="J24" i="103"/>
  <c r="D21" i="106"/>
  <c r="H22" i="103"/>
  <c r="K22" i="103" s="1"/>
  <c r="G21" i="106" s="1"/>
  <c r="F21" i="106" s="1"/>
  <c r="D18" i="106"/>
  <c r="H19" i="103"/>
  <c r="J18" i="103"/>
  <c r="L18" i="103"/>
  <c r="M18" i="103" s="1"/>
  <c r="Q18" i="103" s="1"/>
  <c r="P18" i="103" s="1"/>
  <c r="L17" i="103"/>
  <c r="M17" i="103" s="1"/>
  <c r="Q17" i="103" s="1"/>
  <c r="P17" i="103" s="1"/>
  <c r="J14" i="103"/>
  <c r="L14" i="103"/>
  <c r="M14" i="103" s="1"/>
  <c r="Q14" i="103" s="1"/>
  <c r="P14" i="103" s="1"/>
  <c r="H15" i="103"/>
  <c r="K15" i="103" s="1"/>
  <c r="D14" i="106"/>
  <c r="L9" i="103"/>
  <c r="M9" i="103" s="1"/>
  <c r="Q9" i="103" s="1"/>
  <c r="P9" i="103" s="1"/>
  <c r="J9" i="103"/>
  <c r="C6" i="106"/>
  <c r="L7" i="103"/>
  <c r="M7" i="103" s="1"/>
  <c r="Q7" i="103" s="1"/>
  <c r="P7" i="103" s="1"/>
  <c r="D6" i="106"/>
  <c r="J43" i="102"/>
  <c r="B29" i="129"/>
  <c r="B27" i="129"/>
  <c r="Q20" i="102"/>
  <c r="P20" i="102" s="1"/>
  <c r="C21" i="106"/>
  <c r="C21" i="129" s="1"/>
  <c r="L55" i="102"/>
  <c r="M55" i="102" s="1"/>
  <c r="Q55" i="102" s="1"/>
  <c r="P55" i="102" s="1"/>
  <c r="J55" i="102"/>
  <c r="J50" i="102"/>
  <c r="L50" i="102"/>
  <c r="M50" i="102" s="1"/>
  <c r="Q50" i="102" s="1"/>
  <c r="P50" i="102" s="1"/>
  <c r="P52" i="102"/>
  <c r="J53" i="102"/>
  <c r="L53" i="102"/>
  <c r="M53" i="102" s="1"/>
  <c r="Q53" i="102" s="1"/>
  <c r="P53" i="102" s="1"/>
  <c r="E50" i="106"/>
  <c r="G50" i="106"/>
  <c r="F50" i="106" s="1"/>
  <c r="L51" i="102"/>
  <c r="M51" i="102" s="1"/>
  <c r="Q51" i="102" s="1"/>
  <c r="P51" i="102" s="1"/>
  <c r="D50" i="106"/>
  <c r="C50" i="106"/>
  <c r="L42" i="102"/>
  <c r="M42" i="102" s="1"/>
  <c r="Q42" i="102" s="1"/>
  <c r="P42" i="102" s="1"/>
  <c r="J42" i="102"/>
  <c r="J40" i="102"/>
  <c r="L40" i="102"/>
  <c r="M40" i="102" s="1"/>
  <c r="Q40" i="102" s="1"/>
  <c r="P40" i="102" s="1"/>
  <c r="D38" i="106"/>
  <c r="E38" i="106"/>
  <c r="J44" i="102"/>
  <c r="E43" i="106"/>
  <c r="C43" i="106"/>
  <c r="D43" i="106"/>
  <c r="L44" i="102"/>
  <c r="D39" i="106"/>
  <c r="L36" i="102"/>
  <c r="M36" i="102" s="1"/>
  <c r="Q36" i="102" s="1"/>
  <c r="P36" i="102" s="1"/>
  <c r="J36" i="102"/>
  <c r="J35" i="102"/>
  <c r="L35" i="102"/>
  <c r="M35" i="102" s="1"/>
  <c r="Q35" i="102" s="1"/>
  <c r="P35" i="102" s="1"/>
  <c r="H33" i="106"/>
  <c r="J30" i="102"/>
  <c r="L30" i="102"/>
  <c r="M30" i="102" s="1"/>
  <c r="Q30" i="102" s="1"/>
  <c r="P30" i="102" s="1"/>
  <c r="L31" i="102"/>
  <c r="M31" i="102" s="1"/>
  <c r="Q31" i="102" s="1"/>
  <c r="P31" i="102" s="1"/>
  <c r="J31" i="102"/>
  <c r="K26" i="102"/>
  <c r="E25" i="106"/>
  <c r="L24" i="102"/>
  <c r="M24" i="102" s="1"/>
  <c r="Q24" i="102" s="1"/>
  <c r="P24" i="102" s="1"/>
  <c r="J24" i="102"/>
  <c r="C23" i="106"/>
  <c r="D25" i="106"/>
  <c r="H21" i="102"/>
  <c r="D20" i="106"/>
  <c r="L18" i="102"/>
  <c r="M18" i="102" s="1"/>
  <c r="Q18" i="102" s="1"/>
  <c r="P18" i="102" s="1"/>
  <c r="C13" i="106"/>
  <c r="E13" i="106"/>
  <c r="L14" i="102"/>
  <c r="D13" i="106"/>
  <c r="G13" i="106"/>
  <c r="F13" i="106" s="1"/>
  <c r="K8" i="102"/>
  <c r="E7" i="106"/>
  <c r="J11" i="102"/>
  <c r="L11" i="102"/>
  <c r="M11" i="102" s="1"/>
  <c r="Q11" i="102" s="1"/>
  <c r="P11" i="102" s="1"/>
  <c r="C10" i="106"/>
  <c r="C10" i="129" s="1"/>
  <c r="F9" i="102"/>
  <c r="H9" i="102" s="1"/>
  <c r="K9" i="102" s="1"/>
  <c r="L10" i="102"/>
  <c r="M10" i="102" s="1"/>
  <c r="Q10" i="102" s="1"/>
  <c r="P10" i="102" s="1"/>
  <c r="D10" i="106"/>
  <c r="L7" i="102"/>
  <c r="M7" i="102" s="1"/>
  <c r="Q7" i="102" s="1"/>
  <c r="P7" i="102" s="1"/>
  <c r="J7" i="102"/>
  <c r="K11" i="101"/>
  <c r="J11" i="101" s="1"/>
  <c r="E10" i="106"/>
  <c r="D30" i="106"/>
  <c r="H41" i="101"/>
  <c r="C39" i="106"/>
  <c r="H40" i="101"/>
  <c r="B50" i="129"/>
  <c r="C54" i="106"/>
  <c r="C54" i="129" s="1"/>
  <c r="H55" i="101"/>
  <c r="D54" i="106"/>
  <c r="H53" i="101"/>
  <c r="D52" i="106"/>
  <c r="L54" i="101"/>
  <c r="K56" i="101"/>
  <c r="D55" i="106"/>
  <c r="Q49" i="101"/>
  <c r="M48" i="101"/>
  <c r="F50" i="101"/>
  <c r="D49" i="106" s="1"/>
  <c r="L47" i="101"/>
  <c r="J47" i="101"/>
  <c r="G46" i="106"/>
  <c r="F46" i="106" s="1"/>
  <c r="G42" i="106"/>
  <c r="F42" i="106" s="1"/>
  <c r="E42" i="106"/>
  <c r="L43" i="101"/>
  <c r="M43" i="101" s="1"/>
  <c r="Q43" i="101" s="1"/>
  <c r="P43" i="101" s="1"/>
  <c r="C42" i="106"/>
  <c r="H38" i="101"/>
  <c r="D37" i="106"/>
  <c r="G38" i="106"/>
  <c r="F38" i="106" s="1"/>
  <c r="G41" i="106"/>
  <c r="F41" i="106" s="1"/>
  <c r="M39" i="101"/>
  <c r="J42" i="101"/>
  <c r="H36" i="101"/>
  <c r="D35" i="106"/>
  <c r="D36" i="106"/>
  <c r="C35" i="106"/>
  <c r="H30" i="101"/>
  <c r="D29" i="106"/>
  <c r="H29" i="101"/>
  <c r="D23" i="106"/>
  <c r="H24" i="101"/>
  <c r="E23" i="106" s="1"/>
  <c r="H27" i="101"/>
  <c r="D26" i="106"/>
  <c r="H23" i="101"/>
  <c r="D22" i="106"/>
  <c r="L25" i="101"/>
  <c r="J25" i="101"/>
  <c r="E24" i="106"/>
  <c r="J15" i="101"/>
  <c r="L15" i="101"/>
  <c r="G14" i="106"/>
  <c r="F14" i="106" s="1"/>
  <c r="K18" i="101"/>
  <c r="G17" i="106" s="1"/>
  <c r="F17" i="106" s="1"/>
  <c r="E17" i="106"/>
  <c r="C17" i="106"/>
  <c r="D17" i="106"/>
  <c r="H9" i="101"/>
  <c r="H10" i="101"/>
  <c r="D9" i="106"/>
  <c r="C9" i="106"/>
  <c r="B8" i="129"/>
  <c r="J7" i="101"/>
  <c r="G6" i="106"/>
  <c r="F6" i="106" s="1"/>
  <c r="L7" i="101"/>
  <c r="M7" i="101" s="1"/>
  <c r="Q7" i="101" s="1"/>
  <c r="P7" i="101" s="1"/>
  <c r="E6" i="106"/>
  <c r="K35" i="99"/>
  <c r="L35" i="99" s="1"/>
  <c r="E34" i="100"/>
  <c r="B43" i="129"/>
  <c r="K56" i="99"/>
  <c r="L54" i="99"/>
  <c r="M54" i="99" s="1"/>
  <c r="Q54" i="99" s="1"/>
  <c r="P54" i="99" s="1"/>
  <c r="L55" i="99"/>
  <c r="J55" i="99"/>
  <c r="C53" i="100"/>
  <c r="C53" i="129" s="1"/>
  <c r="L49" i="99"/>
  <c r="M49" i="99" s="1"/>
  <c r="Q49" i="99" s="1"/>
  <c r="P49" i="99" s="1"/>
  <c r="J49" i="99"/>
  <c r="E48" i="100"/>
  <c r="H48" i="99"/>
  <c r="D47" i="100"/>
  <c r="L45" i="99"/>
  <c r="M45" i="99" s="1"/>
  <c r="Q45" i="99" s="1"/>
  <c r="P45" i="99" s="1"/>
  <c r="J45" i="99"/>
  <c r="J44" i="99"/>
  <c r="L44" i="99"/>
  <c r="M44" i="99" s="1"/>
  <c r="Q44" i="99" s="1"/>
  <c r="P44" i="99" s="1"/>
  <c r="D43" i="100"/>
  <c r="K40" i="99"/>
  <c r="E39" i="100"/>
  <c r="H38" i="99"/>
  <c r="D37" i="100"/>
  <c r="H42" i="99"/>
  <c r="D41" i="100"/>
  <c r="L41" i="99"/>
  <c r="G38" i="100"/>
  <c r="F38" i="100" s="1"/>
  <c r="C39" i="100"/>
  <c r="D38" i="100"/>
  <c r="J39" i="99"/>
  <c r="D39" i="100"/>
  <c r="E38" i="100"/>
  <c r="E40" i="100"/>
  <c r="C38" i="100"/>
  <c r="L34" i="99"/>
  <c r="M34" i="99" s="1"/>
  <c r="Q34" i="99" s="1"/>
  <c r="P34" i="99" s="1"/>
  <c r="J34" i="99"/>
  <c r="J36" i="99"/>
  <c r="L36" i="99"/>
  <c r="M36" i="99" s="1"/>
  <c r="Q36" i="99" s="1"/>
  <c r="D34" i="100"/>
  <c r="K31" i="99"/>
  <c r="E30" i="100"/>
  <c r="H29" i="99"/>
  <c r="K29" i="99" s="1"/>
  <c r="G28" i="100" s="1"/>
  <c r="F28" i="100" s="1"/>
  <c r="D28" i="100"/>
  <c r="C30" i="100"/>
  <c r="D30" i="100"/>
  <c r="C20" i="100"/>
  <c r="H24" i="99"/>
  <c r="K24" i="99" s="1"/>
  <c r="D23" i="100"/>
  <c r="H19" i="99"/>
  <c r="D18" i="100"/>
  <c r="L22" i="99"/>
  <c r="M22" i="99" s="1"/>
  <c r="Q22" i="99" s="1"/>
  <c r="P22" i="99" s="1"/>
  <c r="J22" i="99"/>
  <c r="L21" i="99"/>
  <c r="M21" i="99" s="1"/>
  <c r="Q21" i="99" s="1"/>
  <c r="P21" i="99" s="1"/>
  <c r="J21" i="99"/>
  <c r="E17" i="100"/>
  <c r="C17" i="100"/>
  <c r="C18" i="100"/>
  <c r="D20" i="100"/>
  <c r="D17" i="100"/>
  <c r="J18" i="99"/>
  <c r="L26" i="99"/>
  <c r="M26" i="99" s="1"/>
  <c r="Q26" i="99" s="1"/>
  <c r="P26" i="99" s="1"/>
  <c r="B14" i="129"/>
  <c r="H12" i="99"/>
  <c r="D11" i="100"/>
  <c r="L10" i="99"/>
  <c r="M10" i="99" s="1"/>
  <c r="Q10" i="99" s="1"/>
  <c r="P10" i="99" s="1"/>
  <c r="J10" i="99"/>
  <c r="K9" i="99"/>
  <c r="E8" i="100"/>
  <c r="B55" i="129"/>
  <c r="D52" i="100"/>
  <c r="H53" i="97"/>
  <c r="E53" i="100"/>
  <c r="K54" i="97"/>
  <c r="J52" i="97"/>
  <c r="G51" i="100"/>
  <c r="F51" i="100" s="1"/>
  <c r="L52" i="97"/>
  <c r="H51" i="97"/>
  <c r="D50" i="100"/>
  <c r="D53" i="100"/>
  <c r="C52" i="100"/>
  <c r="E51" i="100"/>
  <c r="G46" i="100"/>
  <c r="F46" i="100" s="1"/>
  <c r="J47" i="97"/>
  <c r="L47" i="97"/>
  <c r="B45" i="129"/>
  <c r="K49" i="97"/>
  <c r="C48" i="100"/>
  <c r="C48" i="129" s="1"/>
  <c r="F45" i="100"/>
  <c r="D48" i="100"/>
  <c r="F45" i="97"/>
  <c r="H44" i="97"/>
  <c r="D35" i="100"/>
  <c r="H36" i="97"/>
  <c r="C35" i="100"/>
  <c r="E32" i="100"/>
  <c r="K33" i="97"/>
  <c r="D32" i="100"/>
  <c r="E28" i="100"/>
  <c r="L29" i="97"/>
  <c r="M29" i="97" s="1"/>
  <c r="Q29" i="97" s="1"/>
  <c r="P29" i="97" s="1"/>
  <c r="C28" i="100"/>
  <c r="L31" i="97"/>
  <c r="M31" i="97" s="1"/>
  <c r="Q31" i="97" s="1"/>
  <c r="P31" i="97" s="1"/>
  <c r="J31" i="97"/>
  <c r="G30" i="100"/>
  <c r="F30" i="100" s="1"/>
  <c r="K24" i="97"/>
  <c r="D29" i="100"/>
  <c r="H30" i="97"/>
  <c r="H28" i="97"/>
  <c r="K28" i="97" s="1"/>
  <c r="D27" i="100"/>
  <c r="H26" i="97"/>
  <c r="D25" i="100"/>
  <c r="H25" i="97"/>
  <c r="D24" i="100"/>
  <c r="C29" i="100"/>
  <c r="Q19" i="97"/>
  <c r="H16" i="97"/>
  <c r="D15" i="100"/>
  <c r="K15" i="97"/>
  <c r="E14" i="100"/>
  <c r="M21" i="97"/>
  <c r="H20" i="100"/>
  <c r="J21" i="97"/>
  <c r="F20" i="97"/>
  <c r="G20" i="100"/>
  <c r="F20" i="100" s="1"/>
  <c r="E20" i="100"/>
  <c r="D14" i="100"/>
  <c r="L18" i="97"/>
  <c r="M18" i="97" s="1"/>
  <c r="Q18" i="97" s="1"/>
  <c r="P18" i="97" s="1"/>
  <c r="Q14" i="97"/>
  <c r="J13" i="97"/>
  <c r="G12" i="100"/>
  <c r="F12" i="100" s="1"/>
  <c r="L13" i="97"/>
  <c r="M13" i="97" s="1"/>
  <c r="D9" i="100"/>
  <c r="H10" i="97"/>
  <c r="E12" i="100"/>
  <c r="J37" i="92"/>
  <c r="G36" i="93"/>
  <c r="D33" i="93"/>
  <c r="J34" i="92"/>
  <c r="C33" i="93"/>
  <c r="E36" i="93"/>
  <c r="L47" i="92"/>
  <c r="M47" i="92" s="1"/>
  <c r="Q47" i="92" s="1"/>
  <c r="P47" i="92" s="1"/>
  <c r="J47" i="92"/>
  <c r="L53" i="92"/>
  <c r="M53" i="92" s="1"/>
  <c r="Q53" i="92" s="1"/>
  <c r="P53" i="92" s="1"/>
  <c r="J53" i="92"/>
  <c r="L56" i="92"/>
  <c r="M56" i="92" s="1"/>
  <c r="Q56" i="92" s="1"/>
  <c r="P56" i="92" s="1"/>
  <c r="J56" i="92"/>
  <c r="B54" i="129"/>
  <c r="J45" i="92"/>
  <c r="L45" i="92"/>
  <c r="G44" i="93"/>
  <c r="F44" i="93" s="1"/>
  <c r="L51" i="92"/>
  <c r="M51" i="92" s="1"/>
  <c r="Q51" i="92" s="1"/>
  <c r="P51" i="92" s="1"/>
  <c r="J51" i="92"/>
  <c r="K49" i="92"/>
  <c r="G48" i="93" s="1"/>
  <c r="F48" i="93" s="1"/>
  <c r="E48" i="93"/>
  <c r="H44" i="92"/>
  <c r="D43" i="93"/>
  <c r="J50" i="92"/>
  <c r="L50" i="92"/>
  <c r="M50" i="92" s="1"/>
  <c r="Q50" i="92" s="1"/>
  <c r="P50" i="92" s="1"/>
  <c r="D48" i="93"/>
  <c r="E44" i="93"/>
  <c r="L52" i="92"/>
  <c r="M52" i="92" s="1"/>
  <c r="Q52" i="92" s="1"/>
  <c r="P52" i="92" s="1"/>
  <c r="K41" i="92"/>
  <c r="E40" i="93"/>
  <c r="L40" i="92"/>
  <c r="M40" i="92" s="1"/>
  <c r="Q40" i="92" s="1"/>
  <c r="P40" i="92" s="1"/>
  <c r="J40" i="92"/>
  <c r="L42" i="92"/>
  <c r="M42" i="92" s="1"/>
  <c r="Q42" i="92" s="1"/>
  <c r="P42" i="92" s="1"/>
  <c r="J42" i="92"/>
  <c r="D37" i="93"/>
  <c r="H38" i="92"/>
  <c r="C35" i="93"/>
  <c r="D35" i="93"/>
  <c r="D40" i="93"/>
  <c r="E39" i="93"/>
  <c r="L37" i="92"/>
  <c r="M37" i="92" s="1"/>
  <c r="Q37" i="92" s="1"/>
  <c r="P37" i="92" s="1"/>
  <c r="J33" i="92"/>
  <c r="J32" i="92"/>
  <c r="L32" i="92"/>
  <c r="M32" i="92" s="1"/>
  <c r="Q32" i="92" s="1"/>
  <c r="P32" i="92" s="1"/>
  <c r="L29" i="92"/>
  <c r="J29" i="92"/>
  <c r="G28" i="93"/>
  <c r="K30" i="92"/>
  <c r="E29" i="93"/>
  <c r="H28" i="92"/>
  <c r="K28" i="92" s="1"/>
  <c r="D27" i="93"/>
  <c r="K27" i="92"/>
  <c r="E26" i="93"/>
  <c r="K26" i="92"/>
  <c r="D23" i="93"/>
  <c r="H24" i="92"/>
  <c r="L25" i="92"/>
  <c r="M25" i="92" s="1"/>
  <c r="Q25" i="92" s="1"/>
  <c r="P25" i="92" s="1"/>
  <c r="J25" i="92"/>
  <c r="C29" i="93"/>
  <c r="D29" i="93"/>
  <c r="C27" i="93"/>
  <c r="E28" i="93"/>
  <c r="C19" i="93"/>
  <c r="E21" i="93"/>
  <c r="G20" i="93"/>
  <c r="F20" i="93" s="1"/>
  <c r="G21" i="93"/>
  <c r="F21" i="93" s="1"/>
  <c r="F19" i="92"/>
  <c r="H19" i="92" s="1"/>
  <c r="K19" i="92" s="1"/>
  <c r="H20" i="92"/>
  <c r="E20" i="93"/>
  <c r="L21" i="92"/>
  <c r="D21" i="93"/>
  <c r="B21" i="129"/>
  <c r="E11" i="93"/>
  <c r="K12" i="92"/>
  <c r="G12" i="93"/>
  <c r="F12" i="93" s="1"/>
  <c r="J13" i="92"/>
  <c r="L13" i="92"/>
  <c r="M13" i="92" s="1"/>
  <c r="Q13" i="92" s="1"/>
  <c r="P13" i="92" s="1"/>
  <c r="F15" i="92"/>
  <c r="F16" i="92"/>
  <c r="B11" i="129"/>
  <c r="E12" i="93"/>
  <c r="D11" i="93"/>
  <c r="L11" i="92"/>
  <c r="M11" i="92" s="1"/>
  <c r="Q11" i="92" s="1"/>
  <c r="P11" i="92" s="1"/>
  <c r="J11" i="92"/>
  <c r="H8" i="92"/>
  <c r="K8" i="92" s="1"/>
  <c r="D7" i="93"/>
  <c r="H9" i="92"/>
  <c r="J9" i="91"/>
  <c r="L9" i="91"/>
  <c r="M9" i="91" s="1"/>
  <c r="Q9" i="91" s="1"/>
  <c r="K8" i="91"/>
  <c r="L55" i="91"/>
  <c r="M55" i="91" s="1"/>
  <c r="Q55" i="91" s="1"/>
  <c r="P55" i="91" s="1"/>
  <c r="J55" i="91"/>
  <c r="D54" i="93"/>
  <c r="E54" i="93"/>
  <c r="J43" i="91"/>
  <c r="L43" i="91"/>
  <c r="H33" i="91"/>
  <c r="D32" i="93"/>
  <c r="C32" i="93"/>
  <c r="H35" i="91"/>
  <c r="H56" i="91"/>
  <c r="D55" i="93"/>
  <c r="D52" i="93"/>
  <c r="H53" i="91"/>
  <c r="C52" i="93"/>
  <c r="H51" i="91"/>
  <c r="D50" i="93"/>
  <c r="D51" i="93"/>
  <c r="H52" i="91"/>
  <c r="D49" i="93"/>
  <c r="H50" i="91"/>
  <c r="C51" i="93"/>
  <c r="C51" i="129" s="1"/>
  <c r="L49" i="91"/>
  <c r="C50" i="93"/>
  <c r="L44" i="91"/>
  <c r="J44" i="91"/>
  <c r="D45" i="93"/>
  <c r="H46" i="91"/>
  <c r="H48" i="91"/>
  <c r="D47" i="93"/>
  <c r="E46" i="93"/>
  <c r="K47" i="91"/>
  <c r="G46" i="93" s="1"/>
  <c r="H42" i="91"/>
  <c r="E41" i="93" s="1"/>
  <c r="D41" i="93"/>
  <c r="B44" i="129"/>
  <c r="C45" i="93"/>
  <c r="D46" i="93"/>
  <c r="D46" i="129" s="1"/>
  <c r="Q41" i="91"/>
  <c r="J40" i="91"/>
  <c r="L40" i="91"/>
  <c r="G39" i="93"/>
  <c r="J41" i="91"/>
  <c r="I36" i="93"/>
  <c r="H36" i="91"/>
  <c r="H34" i="91"/>
  <c r="B32" i="129"/>
  <c r="F36" i="93"/>
  <c r="H32" i="91"/>
  <c r="D31" i="93"/>
  <c r="C31" i="93"/>
  <c r="Q20" i="91"/>
  <c r="G24" i="93"/>
  <c r="L25" i="91"/>
  <c r="J25" i="91"/>
  <c r="J24" i="91"/>
  <c r="L24" i="91"/>
  <c r="D17" i="93"/>
  <c r="H18" i="91"/>
  <c r="H19" i="91"/>
  <c r="K28" i="91"/>
  <c r="E27" i="93"/>
  <c r="F23" i="91"/>
  <c r="J22" i="91"/>
  <c r="L22" i="91"/>
  <c r="C17" i="93"/>
  <c r="M27" i="91"/>
  <c r="H11" i="91"/>
  <c r="D10" i="93"/>
  <c r="K13" i="93"/>
  <c r="D9" i="93"/>
  <c r="H10" i="91"/>
  <c r="B9" i="129"/>
  <c r="E6" i="93"/>
  <c r="K7" i="91"/>
  <c r="D6" i="93"/>
  <c r="C6" i="93"/>
  <c r="F16" i="120"/>
  <c r="F53" i="116"/>
  <c r="B15" i="129"/>
  <c r="B36" i="129"/>
  <c r="B10" i="129"/>
  <c r="B49" i="129"/>
  <c r="C11" i="129"/>
  <c r="B33" i="129"/>
  <c r="B51" i="129"/>
  <c r="B25" i="129"/>
  <c r="B41" i="129"/>
  <c r="B40" i="129"/>
  <c r="B24" i="129"/>
  <c r="B46" i="129"/>
  <c r="B31" i="129"/>
  <c r="B6" i="129"/>
  <c r="B19" i="129"/>
  <c r="B23" i="129"/>
  <c r="C34" i="129"/>
  <c r="B42" i="129"/>
  <c r="B38" i="129"/>
  <c r="B37" i="129"/>
  <c r="B30" i="129"/>
  <c r="F40" i="100"/>
  <c r="B47" i="129"/>
  <c r="B53" i="129"/>
  <c r="B26" i="129"/>
  <c r="B52" i="129"/>
  <c r="B35" i="129"/>
  <c r="B22" i="129"/>
  <c r="B17" i="129"/>
  <c r="B34" i="129"/>
  <c r="B12" i="129"/>
  <c r="B18" i="129"/>
  <c r="H55" i="89"/>
  <c r="K55" i="89"/>
  <c r="J54" i="89"/>
  <c r="L54" i="89"/>
  <c r="H52" i="89"/>
  <c r="K52" i="89"/>
  <c r="H53" i="89"/>
  <c r="K53" i="89"/>
  <c r="L50" i="89"/>
  <c r="J50" i="89"/>
  <c r="H47" i="89"/>
  <c r="K47" i="89"/>
  <c r="J47" i="89" s="1"/>
  <c r="H46" i="89"/>
  <c r="K46" i="89"/>
  <c r="J44" i="89"/>
  <c r="H44" i="89"/>
  <c r="M44" i="89"/>
  <c r="N44" i="89" s="1"/>
  <c r="R44" i="89" s="1"/>
  <c r="Q44" i="89" s="1"/>
  <c r="M39" i="89"/>
  <c r="N39" i="89" s="1"/>
  <c r="R39" i="89" s="1"/>
  <c r="Q39" i="89" s="1"/>
  <c r="L39" i="89"/>
  <c r="K34" i="89"/>
  <c r="H34" i="89"/>
  <c r="M30" i="89"/>
  <c r="N30" i="89" s="1"/>
  <c r="R30" i="89" s="1"/>
  <c r="Q30" i="89" s="1"/>
  <c r="J30" i="89"/>
  <c r="L30" i="89"/>
  <c r="L32" i="89"/>
  <c r="J32" i="89"/>
  <c r="M32" i="89"/>
  <c r="N32" i="89" s="1"/>
  <c r="R32" i="89" s="1"/>
  <c r="Q32" i="89" s="1"/>
  <c r="H33" i="89"/>
  <c r="K33" i="89"/>
  <c r="H32" i="89"/>
  <c r="H30" i="89"/>
  <c r="K26" i="89"/>
  <c r="H26" i="89"/>
  <c r="H22" i="89"/>
  <c r="K22" i="89"/>
  <c r="K18" i="89"/>
  <c r="H18" i="89"/>
  <c r="J14" i="89"/>
  <c r="M14" i="89"/>
  <c r="N14" i="89" s="1"/>
  <c r="R14" i="89" s="1"/>
  <c r="Q14" i="89" s="1"/>
  <c r="L14" i="89"/>
  <c r="K17" i="89"/>
  <c r="H17" i="89"/>
  <c r="H14" i="89"/>
  <c r="K16" i="89"/>
  <c r="L13" i="89"/>
  <c r="M13" i="89"/>
  <c r="N13" i="89" s="1"/>
  <c r="R13" i="89" s="1"/>
  <c r="Q13" i="89" s="1"/>
  <c r="J13" i="89"/>
  <c r="H12" i="89"/>
  <c r="K12" i="89"/>
  <c r="K11" i="89"/>
  <c r="H11" i="89"/>
  <c r="M10" i="89"/>
  <c r="N10" i="89" s="1"/>
  <c r="R10" i="89" s="1"/>
  <c r="Q10" i="89" s="1"/>
  <c r="L10" i="89"/>
  <c r="H13" i="89"/>
  <c r="P36" i="99"/>
  <c r="P31" i="119"/>
  <c r="P26" i="110"/>
  <c r="Q14" i="113"/>
  <c r="H36" i="115"/>
  <c r="D35" i="116"/>
  <c r="L22" i="115"/>
  <c r="J22" i="115"/>
  <c r="Q26" i="118"/>
  <c r="P26" i="118" s="1"/>
  <c r="M20" i="123"/>
  <c r="J47" i="91"/>
  <c r="L19" i="119"/>
  <c r="M19" i="119" s="1"/>
  <c r="Q19" i="119" s="1"/>
  <c r="P19" i="119" s="1"/>
  <c r="G18" i="120"/>
  <c r="F18" i="120" s="1"/>
  <c r="J19" i="119"/>
  <c r="J55" i="119"/>
  <c r="L55" i="119"/>
  <c r="G54" i="120"/>
  <c r="F54" i="120" s="1"/>
  <c r="M54" i="111"/>
  <c r="P12" i="94"/>
  <c r="P20" i="101"/>
  <c r="L7" i="92"/>
  <c r="J7" i="92"/>
  <c r="G6" i="93"/>
  <c r="L15" i="91"/>
  <c r="Q11" i="105"/>
  <c r="L17" i="94"/>
  <c r="Q26" i="95"/>
  <c r="Q19" i="101"/>
  <c r="H25" i="110"/>
  <c r="E54" i="120"/>
  <c r="P9" i="111"/>
  <c r="L12" i="101"/>
  <c r="Q10" i="94"/>
  <c r="L55" i="92"/>
  <c r="J55" i="92"/>
  <c r="G54" i="93"/>
  <c r="L41" i="115"/>
  <c r="J41" i="115"/>
  <c r="G49" i="120"/>
  <c r="F49" i="120" s="1"/>
  <c r="L50" i="117"/>
  <c r="J50" i="117"/>
  <c r="Q52" i="119"/>
  <c r="Q8" i="94"/>
  <c r="L13" i="101"/>
  <c r="J13" i="101"/>
  <c r="E52" i="116"/>
  <c r="K53" i="114"/>
  <c r="P30" i="111"/>
  <c r="M18" i="117"/>
  <c r="H17" i="120"/>
  <c r="M9" i="96"/>
  <c r="L34" i="110"/>
  <c r="J34" i="110"/>
  <c r="L16" i="91"/>
  <c r="P32" i="101"/>
  <c r="Q25" i="95"/>
  <c r="L18" i="95"/>
  <c r="J18" i="95"/>
  <c r="G17" i="100"/>
  <c r="Q20" i="94"/>
  <c r="P26" i="117"/>
  <c r="L32" i="117"/>
  <c r="J32" i="117"/>
  <c r="D45" i="106"/>
  <c r="H46" i="101"/>
  <c r="G25" i="106"/>
  <c r="J18" i="122"/>
  <c r="G17" i="124"/>
  <c r="F17" i="124" s="1"/>
  <c r="L26" i="101"/>
  <c r="K50" i="114"/>
  <c r="E49" i="116"/>
  <c r="L41" i="121"/>
  <c r="J41" i="121"/>
  <c r="M20" i="115"/>
  <c r="H35" i="101"/>
  <c r="D34" i="106"/>
  <c r="I33" i="106"/>
  <c r="Q34" i="101"/>
  <c r="G8" i="100"/>
  <c r="M43" i="102"/>
  <c r="M12" i="117"/>
  <c r="H11" i="120"/>
  <c r="K24" i="119"/>
  <c r="E23" i="120"/>
  <c r="K37" i="101"/>
  <c r="E36" i="106"/>
  <c r="D20" i="116"/>
  <c r="K29" i="121"/>
  <c r="D39" i="124"/>
  <c r="M44" i="113"/>
  <c r="K13" i="117"/>
  <c r="E25" i="120"/>
  <c r="K26" i="119"/>
  <c r="H50" i="99"/>
  <c r="D49" i="100"/>
  <c r="E30" i="106"/>
  <c r="K31" i="101"/>
  <c r="J11" i="117"/>
  <c r="L11" i="117"/>
  <c r="L44" i="111"/>
  <c r="H49" i="115"/>
  <c r="D48" i="116"/>
  <c r="E14" i="106"/>
  <c r="D33" i="116"/>
  <c r="H34" i="115"/>
  <c r="G9" i="116"/>
  <c r="F9" i="116" s="1"/>
  <c r="L10" i="113"/>
  <c r="J10" i="113"/>
  <c r="C48" i="112"/>
  <c r="F49" i="110"/>
  <c r="H16" i="117"/>
  <c r="D15" i="120"/>
  <c r="J19" i="118"/>
  <c r="L19" i="118"/>
  <c r="J42" i="115"/>
  <c r="L42" i="115"/>
  <c r="J24" i="111"/>
  <c r="L24" i="111"/>
  <c r="G23" i="112"/>
  <c r="F23" i="112" s="1"/>
  <c r="J41" i="122"/>
  <c r="L41" i="122"/>
  <c r="M41" i="122" s="1"/>
  <c r="Q41" i="122" s="1"/>
  <c r="P41" i="122" s="1"/>
  <c r="Q12" i="113"/>
  <c r="H44" i="115"/>
  <c r="D43" i="116"/>
  <c r="G6" i="120"/>
  <c r="F6" i="120" s="1"/>
  <c r="C27" i="116"/>
  <c r="D49" i="124"/>
  <c r="K39" i="123"/>
  <c r="E38" i="124"/>
  <c r="L31" i="95"/>
  <c r="M31" i="95" s="1"/>
  <c r="Q31" i="95" s="1"/>
  <c r="P31" i="95" s="1"/>
  <c r="J31" i="95"/>
  <c r="J15" i="115"/>
  <c r="L15" i="115"/>
  <c r="F18" i="110"/>
  <c r="C17" i="112"/>
  <c r="L48" i="114"/>
  <c r="M48" i="114" s="1"/>
  <c r="Q48" i="114" s="1"/>
  <c r="P48" i="114" s="1"/>
  <c r="J48" i="114"/>
  <c r="J23" i="103"/>
  <c r="L23" i="103"/>
  <c r="J7" i="104"/>
  <c r="L7" i="104"/>
  <c r="M7" i="104" s="1"/>
  <c r="Q7" i="104" s="1"/>
  <c r="P7" i="104" s="1"/>
  <c r="L37" i="110"/>
  <c r="J37" i="110"/>
  <c r="J36" i="114"/>
  <c r="L36" i="114"/>
  <c r="L13" i="123"/>
  <c r="M13" i="123" s="1"/>
  <c r="Q13" i="123" s="1"/>
  <c r="P13" i="123" s="1"/>
  <c r="J13" i="123"/>
  <c r="L50" i="123"/>
  <c r="J50" i="123"/>
  <c r="J30" i="103"/>
  <c r="L30" i="103"/>
  <c r="J29" i="96"/>
  <c r="L29" i="96"/>
  <c r="D25" i="120"/>
  <c r="H32" i="119"/>
  <c r="J42" i="123"/>
  <c r="L42" i="123"/>
  <c r="M42" i="123" s="1"/>
  <c r="Q42" i="123" s="1"/>
  <c r="P42" i="123" s="1"/>
  <c r="J17" i="101"/>
  <c r="L17" i="101"/>
  <c r="L7" i="119"/>
  <c r="M7" i="119" s="1"/>
  <c r="Q7" i="119" s="1"/>
  <c r="P7" i="119" s="1"/>
  <c r="D8" i="124"/>
  <c r="D30" i="112"/>
  <c r="F20" i="119"/>
  <c r="J36" i="89"/>
  <c r="M36" i="89"/>
  <c r="L36" i="89"/>
  <c r="K41" i="111"/>
  <c r="E40" i="112"/>
  <c r="J43" i="97"/>
  <c r="L43" i="97"/>
  <c r="C46" i="112"/>
  <c r="F47" i="110"/>
  <c r="L9" i="113"/>
  <c r="J9" i="113"/>
  <c r="L36" i="111"/>
  <c r="J36" i="111"/>
  <c r="J41" i="119"/>
  <c r="L41" i="119"/>
  <c r="K31" i="122"/>
  <c r="L50" i="113"/>
  <c r="H35" i="89"/>
  <c r="K35" i="89"/>
  <c r="L22" i="102"/>
  <c r="J22" i="102"/>
  <c r="M26" i="89"/>
  <c r="D38" i="124"/>
  <c r="J16" i="122"/>
  <c r="L16" i="122"/>
  <c r="D42" i="106"/>
  <c r="L31" i="94"/>
  <c r="L51" i="123"/>
  <c r="J51" i="123"/>
  <c r="L40" i="105"/>
  <c r="J40" i="105"/>
  <c r="J11" i="125" l="1"/>
  <c r="M11" i="125"/>
  <c r="N11" i="125" s="1"/>
  <c r="R11" i="125" s="1"/>
  <c r="Q11" i="125" s="1"/>
  <c r="L11" i="125"/>
  <c r="J37" i="125"/>
  <c r="L37" i="125"/>
  <c r="M37" i="125"/>
  <c r="N37" i="125" s="1"/>
  <c r="R37" i="125" s="1"/>
  <c r="Q37" i="125" s="1"/>
  <c r="M33" i="125"/>
  <c r="N33" i="125" s="1"/>
  <c r="R33" i="125" s="1"/>
  <c r="Q33" i="125" s="1"/>
  <c r="M20" i="125"/>
  <c r="N20" i="125" s="1"/>
  <c r="R20" i="125" s="1"/>
  <c r="Q20" i="125" s="1"/>
  <c r="J20" i="125"/>
  <c r="L20" i="125"/>
  <c r="J33" i="125"/>
  <c r="M18" i="125"/>
  <c r="N18" i="125" s="1"/>
  <c r="R18" i="125" s="1"/>
  <c r="Q18" i="125" s="1"/>
  <c r="L18" i="125"/>
  <c r="J18" i="125"/>
  <c r="M19" i="125"/>
  <c r="N19" i="125" s="1"/>
  <c r="R19" i="125" s="1"/>
  <c r="Q19" i="125" s="1"/>
  <c r="L19" i="125"/>
  <c r="J19" i="125"/>
  <c r="J38" i="125"/>
  <c r="L38" i="125"/>
  <c r="M38" i="125"/>
  <c r="N38" i="125" s="1"/>
  <c r="R38" i="125" s="1"/>
  <c r="Q38" i="125" s="1"/>
  <c r="L16" i="125"/>
  <c r="M16" i="125"/>
  <c r="N16" i="125" s="1"/>
  <c r="R16" i="125" s="1"/>
  <c r="Q16" i="125" s="1"/>
  <c r="J16" i="125"/>
  <c r="M7" i="125"/>
  <c r="N7" i="125" s="1"/>
  <c r="R7" i="125" s="1"/>
  <c r="Q7" i="125" s="1"/>
  <c r="L7" i="125"/>
  <c r="J7" i="125"/>
  <c r="M27" i="125"/>
  <c r="N27" i="125" s="1"/>
  <c r="R27" i="125" s="1"/>
  <c r="Q27" i="125" s="1"/>
  <c r="J27" i="125"/>
  <c r="L27" i="125"/>
  <c r="J26" i="125"/>
  <c r="M26" i="125"/>
  <c r="N26" i="125" s="1"/>
  <c r="R26" i="125" s="1"/>
  <c r="Q26" i="125" s="1"/>
  <c r="L26" i="125"/>
  <c r="L36" i="125"/>
  <c r="J36" i="125"/>
  <c r="M36" i="125"/>
  <c r="N36" i="125" s="1"/>
  <c r="R36" i="125" s="1"/>
  <c r="Q36" i="125" s="1"/>
  <c r="L10" i="125"/>
  <c r="M10" i="125"/>
  <c r="N10" i="125" s="1"/>
  <c r="R10" i="125" s="1"/>
  <c r="Q10" i="125" s="1"/>
  <c r="J10" i="125"/>
  <c r="J12" i="125"/>
  <c r="M12" i="125"/>
  <c r="N12" i="125" s="1"/>
  <c r="R12" i="125" s="1"/>
  <c r="Q12" i="125" s="1"/>
  <c r="L12" i="125"/>
  <c r="L22" i="125"/>
  <c r="J22" i="125"/>
  <c r="M22" i="125"/>
  <c r="N22" i="125" s="1"/>
  <c r="R22" i="125" s="1"/>
  <c r="Q22" i="125" s="1"/>
  <c r="M15" i="125"/>
  <c r="N15" i="125" s="1"/>
  <c r="R15" i="125" s="1"/>
  <c r="Q15" i="125" s="1"/>
  <c r="J15" i="125"/>
  <c r="L15" i="125"/>
  <c r="J21" i="125"/>
  <c r="L21" i="125"/>
  <c r="M21" i="125"/>
  <c r="N21" i="125" s="1"/>
  <c r="R21" i="125" s="1"/>
  <c r="Q21" i="125" s="1"/>
  <c r="E25" i="124"/>
  <c r="G25" i="124"/>
  <c r="F25" i="124" s="1"/>
  <c r="L9" i="121"/>
  <c r="M9" i="121" s="1"/>
  <c r="Q9" i="121" s="1"/>
  <c r="P9" i="121" s="1"/>
  <c r="J9" i="121"/>
  <c r="E18" i="120"/>
  <c r="E42" i="120"/>
  <c r="J46" i="118"/>
  <c r="D45" i="120"/>
  <c r="E38" i="120"/>
  <c r="H54" i="117"/>
  <c r="J7" i="117"/>
  <c r="M42" i="117"/>
  <c r="H41" i="120"/>
  <c r="H34" i="116"/>
  <c r="E54" i="116"/>
  <c r="K43" i="114"/>
  <c r="G32" i="116"/>
  <c r="F32" i="116" s="1"/>
  <c r="M45" i="114"/>
  <c r="Q45" i="114" s="1"/>
  <c r="P45" i="114" s="1"/>
  <c r="J22" i="114"/>
  <c r="J33" i="114"/>
  <c r="D21" i="116"/>
  <c r="G18" i="116"/>
  <c r="J19" i="113"/>
  <c r="G33" i="112"/>
  <c r="F33" i="112" s="1"/>
  <c r="I38" i="112"/>
  <c r="J34" i="111"/>
  <c r="D31" i="112"/>
  <c r="J47" i="105"/>
  <c r="L47" i="105"/>
  <c r="M47" i="105" s="1"/>
  <c r="Q47" i="105" s="1"/>
  <c r="P47" i="105" s="1"/>
  <c r="C47" i="129"/>
  <c r="E21" i="106"/>
  <c r="C6" i="129"/>
  <c r="C12" i="129"/>
  <c r="C30" i="129"/>
  <c r="L12" i="102"/>
  <c r="M12" i="102" s="1"/>
  <c r="Q12" i="102" s="1"/>
  <c r="P12" i="102" s="1"/>
  <c r="D11" i="106"/>
  <c r="D11" i="129" s="1"/>
  <c r="H47" i="106"/>
  <c r="E11" i="106"/>
  <c r="G11" i="106"/>
  <c r="F11" i="106" s="1"/>
  <c r="K24" i="101"/>
  <c r="C20" i="129"/>
  <c r="H42" i="106"/>
  <c r="C8" i="129"/>
  <c r="C7" i="129"/>
  <c r="G13" i="129"/>
  <c r="F13" i="129" s="1"/>
  <c r="C41" i="129"/>
  <c r="D51" i="129"/>
  <c r="C49" i="129"/>
  <c r="C37" i="129"/>
  <c r="D40" i="129"/>
  <c r="M39" i="97"/>
  <c r="D33" i="100"/>
  <c r="F13" i="100"/>
  <c r="D10" i="129"/>
  <c r="E55" i="100"/>
  <c r="D16" i="129"/>
  <c r="M46" i="97"/>
  <c r="D55" i="100"/>
  <c r="D55" i="129" s="1"/>
  <c r="C36" i="129"/>
  <c r="K32" i="97"/>
  <c r="G31" i="100" s="1"/>
  <c r="F31" i="100" s="1"/>
  <c r="K55" i="97"/>
  <c r="E54" i="100"/>
  <c r="C27" i="129"/>
  <c r="D27" i="129"/>
  <c r="D32" i="129"/>
  <c r="L7" i="97"/>
  <c r="M7" i="97" s="1"/>
  <c r="K37" i="97"/>
  <c r="E36" i="100"/>
  <c r="E36" i="129" s="1"/>
  <c r="L8" i="96"/>
  <c r="J8" i="96"/>
  <c r="G7" i="100"/>
  <c r="F7" i="100" s="1"/>
  <c r="E7" i="100"/>
  <c r="E7" i="129" s="1"/>
  <c r="D7" i="129"/>
  <c r="C22" i="129"/>
  <c r="D47" i="129"/>
  <c r="J26" i="100"/>
  <c r="E48" i="129"/>
  <c r="D33" i="129"/>
  <c r="I13" i="100"/>
  <c r="E46" i="129"/>
  <c r="L9" i="94"/>
  <c r="M9" i="94" s="1"/>
  <c r="Q9" i="94" s="1"/>
  <c r="P9" i="94" s="1"/>
  <c r="J9" i="94"/>
  <c r="H13" i="100"/>
  <c r="E13" i="129"/>
  <c r="D6" i="100"/>
  <c r="D6" i="129" s="1"/>
  <c r="K7" i="94"/>
  <c r="H7" i="94"/>
  <c r="E6" i="100" s="1"/>
  <c r="E6" i="129" s="1"/>
  <c r="L28" i="94"/>
  <c r="M28" i="94" s="1"/>
  <c r="Q28" i="94" s="1"/>
  <c r="P28" i="94" s="1"/>
  <c r="J28" i="94"/>
  <c r="E30" i="129"/>
  <c r="I26" i="100"/>
  <c r="H24" i="94"/>
  <c r="K24" i="94"/>
  <c r="H26" i="100"/>
  <c r="K26" i="100"/>
  <c r="C14" i="129"/>
  <c r="J23" i="94"/>
  <c r="G22" i="100"/>
  <c r="F22" i="100" s="1"/>
  <c r="L23" i="94"/>
  <c r="C45" i="129"/>
  <c r="J30" i="94"/>
  <c r="L30" i="94"/>
  <c r="M30" i="94" s="1"/>
  <c r="Q30" i="94" s="1"/>
  <c r="P30" i="94" s="1"/>
  <c r="C16" i="129"/>
  <c r="C38" i="129"/>
  <c r="L18" i="94"/>
  <c r="M18" i="94" s="1"/>
  <c r="Q18" i="94" s="1"/>
  <c r="P18" i="94" s="1"/>
  <c r="J18" i="94"/>
  <c r="D39" i="129"/>
  <c r="J16" i="94"/>
  <c r="L16" i="94"/>
  <c r="M16" i="94" s="1"/>
  <c r="Q16" i="94" s="1"/>
  <c r="P16" i="94" s="1"/>
  <c r="C26" i="129"/>
  <c r="D26" i="129"/>
  <c r="C55" i="129"/>
  <c r="D38" i="129"/>
  <c r="D13" i="129"/>
  <c r="C9" i="129"/>
  <c r="E7" i="93"/>
  <c r="C13" i="129"/>
  <c r="C23" i="129"/>
  <c r="C43" i="129"/>
  <c r="C18" i="129"/>
  <c r="C33" i="129"/>
  <c r="D42" i="129"/>
  <c r="C19" i="129"/>
  <c r="L49" i="89"/>
  <c r="M45" i="89"/>
  <c r="N45" i="89" s="1"/>
  <c r="R45" i="89" s="1"/>
  <c r="Q45" i="89" s="1"/>
  <c r="J49" i="89"/>
  <c r="E11" i="124"/>
  <c r="L12" i="123"/>
  <c r="M12" i="123" s="1"/>
  <c r="Q12" i="123" s="1"/>
  <c r="P12" i="123" s="1"/>
  <c r="J27" i="89"/>
  <c r="M27" i="89"/>
  <c r="N27" i="89" s="1"/>
  <c r="R27" i="89" s="1"/>
  <c r="Q27" i="89" s="1"/>
  <c r="L27" i="89"/>
  <c r="G39" i="112"/>
  <c r="F39" i="112" s="1"/>
  <c r="J27" i="111"/>
  <c r="E26" i="112"/>
  <c r="D50" i="112"/>
  <c r="D34" i="124"/>
  <c r="D57" i="129"/>
  <c r="J51" i="89"/>
  <c r="M51" i="89"/>
  <c r="N51" i="89" s="1"/>
  <c r="R51" i="89" s="1"/>
  <c r="Q51" i="89" s="1"/>
  <c r="L51" i="89"/>
  <c r="D25" i="93"/>
  <c r="D25" i="129" s="1"/>
  <c r="I19" i="106"/>
  <c r="L26" i="121"/>
  <c r="M26" i="121" s="1"/>
  <c r="K50" i="106"/>
  <c r="H56" i="120"/>
  <c r="M57" i="117"/>
  <c r="H57" i="120"/>
  <c r="M58" i="117"/>
  <c r="J43" i="122"/>
  <c r="L43" i="122"/>
  <c r="M43" i="122" s="1"/>
  <c r="H54" i="91"/>
  <c r="D53" i="93"/>
  <c r="D53" i="129" s="1"/>
  <c r="K10" i="121"/>
  <c r="E9" i="124"/>
  <c r="C32" i="129"/>
  <c r="E41" i="106"/>
  <c r="E34" i="124"/>
  <c r="I13" i="93"/>
  <c r="E23" i="124"/>
  <c r="L35" i="122"/>
  <c r="M35" i="122" s="1"/>
  <c r="Q35" i="122" s="1"/>
  <c r="P35" i="122" s="1"/>
  <c r="J10" i="110"/>
  <c r="H9" i="112"/>
  <c r="G11" i="112"/>
  <c r="F11" i="112" s="1"/>
  <c r="L12" i="110"/>
  <c r="M12" i="110" s="1"/>
  <c r="I11" i="112" s="1"/>
  <c r="K42" i="91"/>
  <c r="G41" i="93" s="1"/>
  <c r="E25" i="93"/>
  <c r="C39" i="129"/>
  <c r="H19" i="106"/>
  <c r="K52" i="113"/>
  <c r="J52" i="113" s="1"/>
  <c r="G34" i="124"/>
  <c r="F34" i="124" s="1"/>
  <c r="E50" i="124"/>
  <c r="P10" i="110"/>
  <c r="J9" i="112" s="1"/>
  <c r="G9" i="112"/>
  <c r="F9" i="112" s="1"/>
  <c r="L50" i="118"/>
  <c r="M50" i="118" s="1"/>
  <c r="Q50" i="118" s="1"/>
  <c r="P50" i="118" s="1"/>
  <c r="L56" i="97"/>
  <c r="M56" i="97" s="1"/>
  <c r="Q56" i="97" s="1"/>
  <c r="P56" i="97" s="1"/>
  <c r="J56" i="97"/>
  <c r="G25" i="93"/>
  <c r="F25" i="93" s="1"/>
  <c r="G10" i="106"/>
  <c r="F10" i="106" s="1"/>
  <c r="M11" i="97"/>
  <c r="H10" i="100"/>
  <c r="H50" i="101"/>
  <c r="K50" i="101" s="1"/>
  <c r="L26" i="91"/>
  <c r="L11" i="101"/>
  <c r="H10" i="106" s="1"/>
  <c r="D36" i="129"/>
  <c r="I9" i="112"/>
  <c r="J19" i="112"/>
  <c r="H13" i="93"/>
  <c r="E42" i="100"/>
  <c r="E42" i="129" s="1"/>
  <c r="K43" i="99"/>
  <c r="H32" i="106"/>
  <c r="C28" i="129"/>
  <c r="J24" i="122"/>
  <c r="H14" i="110"/>
  <c r="D13" i="112"/>
  <c r="H32" i="120"/>
  <c r="M33" i="119"/>
  <c r="K35" i="119"/>
  <c r="E34" i="120"/>
  <c r="M17" i="119"/>
  <c r="H16" i="120"/>
  <c r="L49" i="118"/>
  <c r="M49" i="118" s="1"/>
  <c r="Q49" i="118" s="1"/>
  <c r="P49" i="118" s="1"/>
  <c r="J49" i="118"/>
  <c r="H38" i="118"/>
  <c r="D37" i="120"/>
  <c r="D36" i="120"/>
  <c r="H37" i="118"/>
  <c r="K23" i="118"/>
  <c r="E22" i="120"/>
  <c r="H21" i="120"/>
  <c r="K15" i="118"/>
  <c r="E14" i="120"/>
  <c r="K11" i="118"/>
  <c r="E10" i="120"/>
  <c r="L8" i="118"/>
  <c r="J8" i="118"/>
  <c r="G7" i="120"/>
  <c r="F7" i="120" s="1"/>
  <c r="K56" i="118"/>
  <c r="E55" i="120"/>
  <c r="J43" i="118"/>
  <c r="L43" i="118"/>
  <c r="M43" i="118" s="1"/>
  <c r="Q43" i="118" s="1"/>
  <c r="P43" i="118" s="1"/>
  <c r="J39" i="118"/>
  <c r="L39" i="118"/>
  <c r="M39" i="118" s="1"/>
  <c r="Q39" i="118" s="1"/>
  <c r="P39" i="118" s="1"/>
  <c r="L51" i="118"/>
  <c r="M51" i="118" s="1"/>
  <c r="Q51" i="118" s="1"/>
  <c r="P51" i="118" s="1"/>
  <c r="J51" i="118"/>
  <c r="H52" i="117"/>
  <c r="D51" i="120"/>
  <c r="M51" i="117"/>
  <c r="J39" i="117"/>
  <c r="L39" i="117"/>
  <c r="G38" i="120"/>
  <c r="F38" i="120" s="1"/>
  <c r="K41" i="117"/>
  <c r="E40" i="120"/>
  <c r="L29" i="117"/>
  <c r="J29" i="117"/>
  <c r="G28" i="120"/>
  <c r="F28" i="120" s="1"/>
  <c r="L30" i="117"/>
  <c r="J30" i="117"/>
  <c r="H20" i="120"/>
  <c r="M21" i="117"/>
  <c r="L9" i="117"/>
  <c r="J9" i="117"/>
  <c r="G8" i="120"/>
  <c r="F8" i="120" s="1"/>
  <c r="H31" i="117"/>
  <c r="D30" i="120"/>
  <c r="Q22" i="117"/>
  <c r="I21" i="120"/>
  <c r="E33" i="120"/>
  <c r="K34" i="117"/>
  <c r="M23" i="117"/>
  <c r="D39" i="120"/>
  <c r="H40" i="117"/>
  <c r="H27" i="120"/>
  <c r="M28" i="117"/>
  <c r="E44" i="120"/>
  <c r="K45" i="117"/>
  <c r="K10" i="117"/>
  <c r="E9" i="120"/>
  <c r="J25" i="117"/>
  <c r="G24" i="120"/>
  <c r="F24" i="120" s="1"/>
  <c r="L25" i="117"/>
  <c r="K27" i="117"/>
  <c r="E26" i="120"/>
  <c r="K44" i="117"/>
  <c r="E43" i="120"/>
  <c r="L49" i="117"/>
  <c r="J49" i="117"/>
  <c r="G48" i="120"/>
  <c r="F48" i="120" s="1"/>
  <c r="E53" i="120"/>
  <c r="K54" i="117"/>
  <c r="G47" i="120"/>
  <c r="F47" i="120" s="1"/>
  <c r="J48" i="117"/>
  <c r="L48" i="117"/>
  <c r="M38" i="117"/>
  <c r="K46" i="117"/>
  <c r="E45" i="120"/>
  <c r="P33" i="117"/>
  <c r="P17" i="117"/>
  <c r="M43" i="117"/>
  <c r="K53" i="117"/>
  <c r="E52" i="120"/>
  <c r="K47" i="117"/>
  <c r="E46" i="120"/>
  <c r="K14" i="117"/>
  <c r="E13" i="120"/>
  <c r="G35" i="120"/>
  <c r="F35" i="120" s="1"/>
  <c r="L36" i="117"/>
  <c r="J36" i="117"/>
  <c r="G56" i="93"/>
  <c r="J57" i="91"/>
  <c r="L57" i="91"/>
  <c r="J58" i="91"/>
  <c r="G57" i="93"/>
  <c r="L58" i="91"/>
  <c r="E21" i="129"/>
  <c r="K19" i="112"/>
  <c r="J58" i="110"/>
  <c r="L58" i="110"/>
  <c r="G57" i="112"/>
  <c r="F57" i="112" s="1"/>
  <c r="M58" i="113"/>
  <c r="H57" i="116"/>
  <c r="E57" i="100"/>
  <c r="K58" i="97"/>
  <c r="G15" i="106"/>
  <c r="F15" i="106" s="1"/>
  <c r="L16" i="101"/>
  <c r="J16" i="101"/>
  <c r="J22" i="97"/>
  <c r="L22" i="97"/>
  <c r="E27" i="100"/>
  <c r="E27" i="129" s="1"/>
  <c r="E47" i="124"/>
  <c r="J57" i="97"/>
  <c r="G56" i="100"/>
  <c r="F56" i="100" s="1"/>
  <c r="L57" i="97"/>
  <c r="J25" i="111"/>
  <c r="L25" i="111"/>
  <c r="M25" i="111" s="1"/>
  <c r="Q25" i="111" s="1"/>
  <c r="P25" i="111" s="1"/>
  <c r="H27" i="124"/>
  <c r="H36" i="93"/>
  <c r="D28" i="106"/>
  <c r="D28" i="129" s="1"/>
  <c r="H38" i="106"/>
  <c r="M40" i="110"/>
  <c r="I39" i="112" s="1"/>
  <c r="L32" i="110"/>
  <c r="M32" i="110" s="1"/>
  <c r="Q32" i="110" s="1"/>
  <c r="P32" i="110" s="1"/>
  <c r="J32" i="110"/>
  <c r="K53" i="121"/>
  <c r="E52" i="124"/>
  <c r="H56" i="106"/>
  <c r="M57" i="101"/>
  <c r="L18" i="101"/>
  <c r="H17" i="106" s="1"/>
  <c r="L47" i="91"/>
  <c r="M47" i="91" s="1"/>
  <c r="D37" i="129"/>
  <c r="J40" i="110"/>
  <c r="K39" i="92"/>
  <c r="E38" i="93"/>
  <c r="E38" i="129" s="1"/>
  <c r="D12" i="106"/>
  <c r="D12" i="129" s="1"/>
  <c r="H13" i="104"/>
  <c r="L23" i="89"/>
  <c r="M23" i="89"/>
  <c r="N23" i="89" s="1"/>
  <c r="R23" i="89" s="1"/>
  <c r="Q23" i="89" s="1"/>
  <c r="J23" i="89"/>
  <c r="J18" i="101"/>
  <c r="C42" i="129"/>
  <c r="J26" i="116"/>
  <c r="E16" i="93"/>
  <c r="E16" i="129" s="1"/>
  <c r="K17" i="91"/>
  <c r="K45" i="101"/>
  <c r="E44" i="106"/>
  <c r="M52" i="110"/>
  <c r="H51" i="112"/>
  <c r="J6" i="106"/>
  <c r="C31" i="129"/>
  <c r="M57" i="113"/>
  <c r="H56" i="116"/>
  <c r="L31" i="89"/>
  <c r="J31" i="89"/>
  <c r="M31" i="89"/>
  <c r="N31" i="89" s="1"/>
  <c r="R31" i="89" s="1"/>
  <c r="Q31" i="89" s="1"/>
  <c r="G15" i="112"/>
  <c r="F15" i="112" s="1"/>
  <c r="L16" i="110"/>
  <c r="J16" i="110"/>
  <c r="J57" i="121"/>
  <c r="G56" i="124"/>
  <c r="F56" i="124" s="1"/>
  <c r="L57" i="121"/>
  <c r="D18" i="93"/>
  <c r="D18" i="129" s="1"/>
  <c r="J57" i="110"/>
  <c r="L57" i="110"/>
  <c r="G56" i="112"/>
  <c r="F56" i="112" s="1"/>
  <c r="J31" i="91"/>
  <c r="L31" i="91"/>
  <c r="G30" i="93"/>
  <c r="F30" i="93" s="1"/>
  <c r="M47" i="89"/>
  <c r="N47" i="89" s="1"/>
  <c r="R47" i="89" s="1"/>
  <c r="Q47" i="89" s="1"/>
  <c r="D24" i="112"/>
  <c r="K19" i="106"/>
  <c r="H19" i="112"/>
  <c r="D39" i="112"/>
  <c r="L47" i="89"/>
  <c r="J19" i="106"/>
  <c r="G21" i="100"/>
  <c r="I19" i="112"/>
  <c r="G57" i="124"/>
  <c r="F57" i="124" s="1"/>
  <c r="L58" i="121"/>
  <c r="J58" i="121"/>
  <c r="E57" i="106"/>
  <c r="K58" i="101"/>
  <c r="E56" i="129"/>
  <c r="G33" i="124"/>
  <c r="F33" i="124" s="1"/>
  <c r="L34" i="123"/>
  <c r="J34" i="123"/>
  <c r="J15" i="123"/>
  <c r="L15" i="123"/>
  <c r="M15" i="123" s="1"/>
  <c r="Q15" i="123" s="1"/>
  <c r="P15" i="123" s="1"/>
  <c r="J52" i="123"/>
  <c r="L52" i="123"/>
  <c r="M52" i="123" s="1"/>
  <c r="Q52" i="123" s="1"/>
  <c r="P52" i="123" s="1"/>
  <c r="E42" i="124"/>
  <c r="K43" i="123"/>
  <c r="D50" i="124"/>
  <c r="E44" i="124"/>
  <c r="J44" i="122"/>
  <c r="L44" i="122"/>
  <c r="M44" i="122" s="1"/>
  <c r="Q44" i="122" s="1"/>
  <c r="H27" i="122"/>
  <c r="E26" i="124" s="1"/>
  <c r="H55" i="124"/>
  <c r="K55" i="124"/>
  <c r="K47" i="122"/>
  <c r="E46" i="124"/>
  <c r="G11" i="124"/>
  <c r="F11" i="124" s="1"/>
  <c r="J12" i="122"/>
  <c r="L12" i="122"/>
  <c r="K25" i="122"/>
  <c r="E24" i="124"/>
  <c r="L8" i="122"/>
  <c r="M8" i="122" s="1"/>
  <c r="Q8" i="122" s="1"/>
  <c r="P8" i="122" s="1"/>
  <c r="J8" i="122"/>
  <c r="J23" i="124"/>
  <c r="H8" i="124"/>
  <c r="M9" i="122"/>
  <c r="K55" i="122"/>
  <c r="E54" i="124"/>
  <c r="L48" i="122"/>
  <c r="M48" i="122" s="1"/>
  <c r="Q48" i="122" s="1"/>
  <c r="P48" i="122" s="1"/>
  <c r="J48" i="122"/>
  <c r="K46" i="122"/>
  <c r="E45" i="124"/>
  <c r="E18" i="124"/>
  <c r="K19" i="122"/>
  <c r="M30" i="122"/>
  <c r="H29" i="124"/>
  <c r="H49" i="122"/>
  <c r="D48" i="124"/>
  <c r="L45" i="122"/>
  <c r="M45" i="122" s="1"/>
  <c r="Q45" i="122" s="1"/>
  <c r="P45" i="122" s="1"/>
  <c r="J45" i="122"/>
  <c r="K23" i="124"/>
  <c r="I55" i="124"/>
  <c r="L51" i="122"/>
  <c r="M51" i="122" s="1"/>
  <c r="Q51" i="122" s="1"/>
  <c r="P51" i="122" s="1"/>
  <c r="G50" i="124"/>
  <c r="F50" i="124" s="1"/>
  <c r="Q52" i="121"/>
  <c r="K37" i="121"/>
  <c r="E36" i="124"/>
  <c r="D25" i="124"/>
  <c r="I23" i="124"/>
  <c r="J24" i="121"/>
  <c r="G23" i="124"/>
  <c r="F23" i="124" s="1"/>
  <c r="H23" i="124"/>
  <c r="G31" i="124"/>
  <c r="F31" i="124" s="1"/>
  <c r="L32" i="121"/>
  <c r="J32" i="121"/>
  <c r="K33" i="121"/>
  <c r="E32" i="124"/>
  <c r="E15" i="124"/>
  <c r="K16" i="121"/>
  <c r="J22" i="121"/>
  <c r="L22" i="121"/>
  <c r="G21" i="124"/>
  <c r="F21" i="124" s="1"/>
  <c r="M8" i="121"/>
  <c r="M44" i="121"/>
  <c r="H36" i="121"/>
  <c r="D35" i="124"/>
  <c r="P18" i="121"/>
  <c r="J17" i="124" s="1"/>
  <c r="K17" i="124"/>
  <c r="J40" i="121"/>
  <c r="L40" i="121"/>
  <c r="G39" i="124"/>
  <c r="F39" i="124" s="1"/>
  <c r="H23" i="121"/>
  <c r="D22" i="124"/>
  <c r="M11" i="121"/>
  <c r="H10" i="124"/>
  <c r="J31" i="121"/>
  <c r="L31" i="121"/>
  <c r="M31" i="121" s="1"/>
  <c r="Q31" i="121" s="1"/>
  <c r="P31" i="121" s="1"/>
  <c r="K14" i="121"/>
  <c r="E13" i="124"/>
  <c r="L54" i="121"/>
  <c r="J54" i="121"/>
  <c r="G53" i="124"/>
  <c r="F53" i="124" s="1"/>
  <c r="M47" i="121"/>
  <c r="M45" i="121"/>
  <c r="G49" i="124"/>
  <c r="F49" i="124" s="1"/>
  <c r="J50" i="121"/>
  <c r="L50" i="121"/>
  <c r="M50" i="121" s="1"/>
  <c r="Q50" i="121" s="1"/>
  <c r="P50" i="121" s="1"/>
  <c r="J48" i="121"/>
  <c r="L48" i="121"/>
  <c r="G47" i="124"/>
  <c r="F47" i="124" s="1"/>
  <c r="G37" i="124"/>
  <c r="F37" i="124" s="1"/>
  <c r="L38" i="121"/>
  <c r="J38" i="121"/>
  <c r="P35" i="121"/>
  <c r="J34" i="124" s="1"/>
  <c r="K20" i="121"/>
  <c r="E19" i="124"/>
  <c r="M15" i="121"/>
  <c r="G16" i="124"/>
  <c r="F16" i="124" s="1"/>
  <c r="L17" i="121"/>
  <c r="J17" i="121"/>
  <c r="K21" i="121"/>
  <c r="E20" i="124"/>
  <c r="Q55" i="121"/>
  <c r="K13" i="121"/>
  <c r="E12" i="124"/>
  <c r="K7" i="121"/>
  <c r="E6" i="124"/>
  <c r="I27" i="124"/>
  <c r="Q28" i="121"/>
  <c r="J55" i="115"/>
  <c r="G54" i="116"/>
  <c r="F54" i="116" s="1"/>
  <c r="I32" i="116"/>
  <c r="E6" i="116"/>
  <c r="M16" i="115"/>
  <c r="H15" i="116"/>
  <c r="L7" i="115"/>
  <c r="M7" i="115" s="1"/>
  <c r="Q7" i="115" s="1"/>
  <c r="P7" i="115" s="1"/>
  <c r="J7" i="115"/>
  <c r="G44" i="116"/>
  <c r="F44" i="116" s="1"/>
  <c r="H7" i="116"/>
  <c r="I44" i="116"/>
  <c r="D12" i="116"/>
  <c r="H13" i="114"/>
  <c r="G21" i="116"/>
  <c r="F21" i="116" s="1"/>
  <c r="E21" i="116"/>
  <c r="I26" i="116"/>
  <c r="H26" i="116"/>
  <c r="K26" i="116"/>
  <c r="L15" i="114"/>
  <c r="M15" i="114" s="1"/>
  <c r="Q15" i="114" s="1"/>
  <c r="P15" i="114" s="1"/>
  <c r="H22" i="116"/>
  <c r="L20" i="114"/>
  <c r="M20" i="114" s="1"/>
  <c r="Q20" i="114" s="1"/>
  <c r="P20" i="114" s="1"/>
  <c r="E19" i="116"/>
  <c r="I22" i="116"/>
  <c r="G19" i="116"/>
  <c r="F19" i="116" s="1"/>
  <c r="M24" i="114"/>
  <c r="H23" i="116"/>
  <c r="J45" i="114"/>
  <c r="K53" i="116"/>
  <c r="J15" i="114"/>
  <c r="H32" i="116"/>
  <c r="K32" i="116"/>
  <c r="K25" i="114"/>
  <c r="E24" i="116"/>
  <c r="L28" i="114"/>
  <c r="M28" i="114" s="1"/>
  <c r="Q28" i="114" s="1"/>
  <c r="P28" i="114" s="1"/>
  <c r="J28" i="114"/>
  <c r="G27" i="116"/>
  <c r="F27" i="116" s="1"/>
  <c r="D8" i="116"/>
  <c r="H9" i="114"/>
  <c r="K14" i="114"/>
  <c r="E13" i="116"/>
  <c r="K46" i="114"/>
  <c r="E45" i="116"/>
  <c r="Q35" i="114"/>
  <c r="I34" i="116"/>
  <c r="L11" i="114"/>
  <c r="G10" i="116"/>
  <c r="F10" i="116" s="1"/>
  <c r="J11" i="114"/>
  <c r="L43" i="114"/>
  <c r="J43" i="114"/>
  <c r="G42" i="116"/>
  <c r="F42" i="116" s="1"/>
  <c r="K32" i="114"/>
  <c r="E31" i="116"/>
  <c r="K12" i="114"/>
  <c r="E11" i="116"/>
  <c r="K40" i="113"/>
  <c r="E39" i="116"/>
  <c r="M28" i="113"/>
  <c r="P32" i="113"/>
  <c r="H28" i="116"/>
  <c r="M29" i="113"/>
  <c r="G20" i="116"/>
  <c r="F20" i="116" s="1"/>
  <c r="L21" i="113"/>
  <c r="J21" i="113"/>
  <c r="K56" i="113"/>
  <c r="E55" i="116"/>
  <c r="L52" i="113"/>
  <c r="M55" i="113"/>
  <c r="H54" i="116"/>
  <c r="K46" i="116"/>
  <c r="P47" i="113"/>
  <c r="J46" i="116" s="1"/>
  <c r="H46" i="116"/>
  <c r="I46" i="116"/>
  <c r="L51" i="113"/>
  <c r="J51" i="113"/>
  <c r="G50" i="116"/>
  <c r="F50" i="116" s="1"/>
  <c r="K48" i="113"/>
  <c r="E47" i="116"/>
  <c r="P45" i="113"/>
  <c r="J44" i="116" s="1"/>
  <c r="K44" i="116"/>
  <c r="E37" i="116"/>
  <c r="K38" i="113"/>
  <c r="E38" i="116"/>
  <c r="K39" i="113"/>
  <c r="K37" i="113"/>
  <c r="E36" i="116"/>
  <c r="K41" i="113"/>
  <c r="E40" i="116"/>
  <c r="D30" i="116"/>
  <c r="H31" i="113"/>
  <c r="E25" i="116"/>
  <c r="K26" i="113"/>
  <c r="E29" i="116"/>
  <c r="K30" i="113"/>
  <c r="P24" i="113"/>
  <c r="P23" i="113"/>
  <c r="J22" i="116" s="1"/>
  <c r="K22" i="116"/>
  <c r="K18" i="113"/>
  <c r="E17" i="116"/>
  <c r="K17" i="113"/>
  <c r="E16" i="116"/>
  <c r="M7" i="113"/>
  <c r="H6" i="116"/>
  <c r="M53" i="111"/>
  <c r="H52" i="112"/>
  <c r="E54" i="112"/>
  <c r="J51" i="111"/>
  <c r="L51" i="111"/>
  <c r="M51" i="111" s="1"/>
  <c r="Q51" i="111" s="1"/>
  <c r="P51" i="111" s="1"/>
  <c r="K48" i="111"/>
  <c r="E47" i="112"/>
  <c r="K50" i="111"/>
  <c r="E49" i="112"/>
  <c r="L55" i="111"/>
  <c r="M55" i="111" s="1"/>
  <c r="Q55" i="111" s="1"/>
  <c r="P55" i="111" s="1"/>
  <c r="J55" i="111"/>
  <c r="J43" i="111"/>
  <c r="L43" i="111"/>
  <c r="G42" i="112"/>
  <c r="F42" i="112" s="1"/>
  <c r="H44" i="112"/>
  <c r="K42" i="111"/>
  <c r="E41" i="112"/>
  <c r="K37" i="111"/>
  <c r="E36" i="112"/>
  <c r="H38" i="112"/>
  <c r="K32" i="111"/>
  <c r="E31" i="112"/>
  <c r="K33" i="111"/>
  <c r="E32" i="112"/>
  <c r="P28" i="111"/>
  <c r="J27" i="112" s="1"/>
  <c r="K27" i="112"/>
  <c r="L26" i="111"/>
  <c r="J26" i="111"/>
  <c r="G25" i="112"/>
  <c r="F25" i="112" s="1"/>
  <c r="K21" i="111"/>
  <c r="E20" i="112"/>
  <c r="L23" i="111"/>
  <c r="J23" i="111"/>
  <c r="H14" i="112"/>
  <c r="M15" i="111"/>
  <c r="K11" i="111"/>
  <c r="E10" i="112"/>
  <c r="L7" i="111"/>
  <c r="M7" i="111" s="1"/>
  <c r="Q7" i="111" s="1"/>
  <c r="P7" i="111" s="1"/>
  <c r="J7" i="111"/>
  <c r="Q50" i="110"/>
  <c r="P50" i="110" s="1"/>
  <c r="E39" i="112"/>
  <c r="K38" i="112"/>
  <c r="P39" i="110"/>
  <c r="J38" i="112" s="1"/>
  <c r="K22" i="110"/>
  <c r="E21" i="112"/>
  <c r="M21" i="110"/>
  <c r="G18" i="112"/>
  <c r="F18" i="112" s="1"/>
  <c r="L19" i="110"/>
  <c r="J19" i="110"/>
  <c r="E8" i="112"/>
  <c r="K9" i="110"/>
  <c r="D55" i="112"/>
  <c r="H56" i="110"/>
  <c r="G54" i="112"/>
  <c r="F54" i="112" s="1"/>
  <c r="L55" i="110"/>
  <c r="J55" i="110"/>
  <c r="E53" i="112"/>
  <c r="G53" i="112"/>
  <c r="F53" i="112" s="1"/>
  <c r="J54" i="110"/>
  <c r="L54" i="110"/>
  <c r="E50" i="112"/>
  <c r="K51" i="110"/>
  <c r="Q45" i="110"/>
  <c r="I44" i="112"/>
  <c r="K46" i="110"/>
  <c r="E45" i="112"/>
  <c r="J44" i="110"/>
  <c r="L44" i="110"/>
  <c r="M44" i="110" s="1"/>
  <c r="Q44" i="110" s="1"/>
  <c r="P44" i="110" s="1"/>
  <c r="G43" i="112"/>
  <c r="F43" i="112" s="1"/>
  <c r="H34" i="112"/>
  <c r="M35" i="110"/>
  <c r="Q40" i="110"/>
  <c r="K38" i="110"/>
  <c r="E37" i="112"/>
  <c r="K30" i="110"/>
  <c r="E29" i="112"/>
  <c r="E28" i="112"/>
  <c r="K29" i="110"/>
  <c r="J31" i="110"/>
  <c r="L31" i="110"/>
  <c r="G30" i="112"/>
  <c r="F30" i="112" s="1"/>
  <c r="L27" i="110"/>
  <c r="G26" i="112"/>
  <c r="F26" i="112" s="1"/>
  <c r="J27" i="110"/>
  <c r="H17" i="110"/>
  <c r="D16" i="112"/>
  <c r="H12" i="112"/>
  <c r="M13" i="110"/>
  <c r="K8" i="110"/>
  <c r="E7" i="112"/>
  <c r="M7" i="110"/>
  <c r="D52" i="129"/>
  <c r="J49" i="105"/>
  <c r="L49" i="105"/>
  <c r="D35" i="129"/>
  <c r="D31" i="129"/>
  <c r="M28" i="105"/>
  <c r="H27" i="106"/>
  <c r="D30" i="129"/>
  <c r="D24" i="129"/>
  <c r="D21" i="129"/>
  <c r="L17" i="104"/>
  <c r="M17" i="104" s="1"/>
  <c r="Q17" i="104" s="1"/>
  <c r="P17" i="104" s="1"/>
  <c r="G16" i="106"/>
  <c r="J17" i="104"/>
  <c r="H6" i="106"/>
  <c r="L52" i="104"/>
  <c r="M52" i="104" s="1"/>
  <c r="Q52" i="104" s="1"/>
  <c r="P52" i="104" s="1"/>
  <c r="J52" i="104"/>
  <c r="C50" i="129"/>
  <c r="I32" i="106"/>
  <c r="Q33" i="103"/>
  <c r="J50" i="106"/>
  <c r="H50" i="106"/>
  <c r="J52" i="103"/>
  <c r="L52" i="103"/>
  <c r="G51" i="106"/>
  <c r="F51" i="106" s="1"/>
  <c r="J42" i="103"/>
  <c r="L42" i="103"/>
  <c r="K32" i="103"/>
  <c r="E31" i="106"/>
  <c r="L29" i="103"/>
  <c r="M29" i="103" s="1"/>
  <c r="Q29" i="103" s="1"/>
  <c r="P29" i="103" s="1"/>
  <c r="J29" i="103"/>
  <c r="L25" i="103"/>
  <c r="M25" i="103" s="1"/>
  <c r="Q25" i="103" s="1"/>
  <c r="P25" i="103" s="1"/>
  <c r="J25" i="103"/>
  <c r="D20" i="129"/>
  <c r="J22" i="103"/>
  <c r="L22" i="103"/>
  <c r="M22" i="103" s="1"/>
  <c r="Q22" i="103" s="1"/>
  <c r="P22" i="103" s="1"/>
  <c r="K19" i="103"/>
  <c r="E18" i="106"/>
  <c r="L15" i="103"/>
  <c r="M15" i="103" s="1"/>
  <c r="Q15" i="103" s="1"/>
  <c r="P15" i="103" s="1"/>
  <c r="J15" i="103"/>
  <c r="D43" i="129"/>
  <c r="H43" i="106"/>
  <c r="M44" i="102"/>
  <c r="J26" i="102"/>
  <c r="L26" i="102"/>
  <c r="M26" i="102" s="1"/>
  <c r="Q26" i="102" s="1"/>
  <c r="P26" i="102" s="1"/>
  <c r="E20" i="106"/>
  <c r="E20" i="129" s="1"/>
  <c r="K21" i="102"/>
  <c r="M14" i="102"/>
  <c r="H13" i="106"/>
  <c r="J9" i="102"/>
  <c r="L9" i="102"/>
  <c r="M9" i="102" s="1"/>
  <c r="Q9" i="102" s="1"/>
  <c r="P9" i="102" s="1"/>
  <c r="D8" i="106"/>
  <c r="D8" i="129" s="1"/>
  <c r="G7" i="106"/>
  <c r="F7" i="106" s="1"/>
  <c r="J8" i="102"/>
  <c r="L8" i="102"/>
  <c r="C17" i="129"/>
  <c r="D29" i="129"/>
  <c r="E39" i="106"/>
  <c r="E39" i="129" s="1"/>
  <c r="K40" i="101"/>
  <c r="E40" i="106"/>
  <c r="E40" i="129" s="1"/>
  <c r="K41" i="101"/>
  <c r="I50" i="106"/>
  <c r="D54" i="129"/>
  <c r="K55" i="101"/>
  <c r="E54" i="106"/>
  <c r="G55" i="106"/>
  <c r="F55" i="106" s="1"/>
  <c r="L56" i="101"/>
  <c r="J56" i="101"/>
  <c r="H53" i="106"/>
  <c r="M54" i="101"/>
  <c r="K53" i="101"/>
  <c r="E52" i="106"/>
  <c r="Q48" i="101"/>
  <c r="I47" i="106"/>
  <c r="P49" i="101"/>
  <c r="H46" i="106"/>
  <c r="M47" i="101"/>
  <c r="I38" i="106"/>
  <c r="Q39" i="101"/>
  <c r="K38" i="101"/>
  <c r="E37" i="106"/>
  <c r="K36" i="101"/>
  <c r="E35" i="106"/>
  <c r="K29" i="101"/>
  <c r="E28" i="106"/>
  <c r="E28" i="129" s="1"/>
  <c r="K30" i="101"/>
  <c r="E29" i="106"/>
  <c r="D23" i="129"/>
  <c r="M25" i="101"/>
  <c r="H24" i="106"/>
  <c r="K23" i="101"/>
  <c r="E22" i="106"/>
  <c r="K27" i="101"/>
  <c r="E26" i="106"/>
  <c r="E26" i="129" s="1"/>
  <c r="M15" i="101"/>
  <c r="M11" i="101"/>
  <c r="D9" i="129"/>
  <c r="K10" i="101"/>
  <c r="E9" i="106"/>
  <c r="E8" i="106"/>
  <c r="K9" i="101"/>
  <c r="J35" i="99"/>
  <c r="G34" i="100"/>
  <c r="F34" i="100" s="1"/>
  <c r="M55" i="99"/>
  <c r="L56" i="99"/>
  <c r="G55" i="100"/>
  <c r="F55" i="100" s="1"/>
  <c r="J56" i="99"/>
  <c r="K48" i="99"/>
  <c r="E47" i="100"/>
  <c r="M41" i="99"/>
  <c r="H40" i="100"/>
  <c r="D41" i="129"/>
  <c r="K42" i="99"/>
  <c r="E41" i="100"/>
  <c r="K38" i="99"/>
  <c r="E37" i="100"/>
  <c r="L40" i="99"/>
  <c r="J40" i="99"/>
  <c r="G39" i="100"/>
  <c r="F39" i="100" s="1"/>
  <c r="M35" i="99"/>
  <c r="H34" i="100"/>
  <c r="C35" i="129"/>
  <c r="D34" i="129"/>
  <c r="J29" i="99"/>
  <c r="L29" i="99"/>
  <c r="M29" i="99" s="1"/>
  <c r="Q29" i="99" s="1"/>
  <c r="P29" i="99" s="1"/>
  <c r="J31" i="99"/>
  <c r="L31" i="99"/>
  <c r="M31" i="99" s="1"/>
  <c r="Q31" i="99" s="1"/>
  <c r="P31" i="99" s="1"/>
  <c r="E23" i="100"/>
  <c r="L24" i="99"/>
  <c r="M24" i="99" s="1"/>
  <c r="Q24" i="99" s="1"/>
  <c r="P24" i="99" s="1"/>
  <c r="J24" i="99"/>
  <c r="D17" i="129"/>
  <c r="K19" i="99"/>
  <c r="E18" i="100"/>
  <c r="J9" i="99"/>
  <c r="L9" i="99"/>
  <c r="K12" i="99"/>
  <c r="E11" i="100"/>
  <c r="E50" i="100"/>
  <c r="K51" i="97"/>
  <c r="H51" i="100"/>
  <c r="M52" i="97"/>
  <c r="D50" i="129"/>
  <c r="J54" i="97"/>
  <c r="L54" i="97"/>
  <c r="G53" i="100"/>
  <c r="F53" i="100" s="1"/>
  <c r="C52" i="129"/>
  <c r="E52" i="100"/>
  <c r="K53" i="97"/>
  <c r="D48" i="129"/>
  <c r="J49" i="97"/>
  <c r="G48" i="100"/>
  <c r="L49" i="97"/>
  <c r="H46" i="100"/>
  <c r="M47" i="97"/>
  <c r="K44" i="97"/>
  <c r="E43" i="100"/>
  <c r="D44" i="100"/>
  <c r="D44" i="129" s="1"/>
  <c r="H45" i="97"/>
  <c r="E33" i="100"/>
  <c r="K34" i="97"/>
  <c r="Q38" i="97"/>
  <c r="K36" i="97"/>
  <c r="E35" i="100"/>
  <c r="J33" i="97"/>
  <c r="G32" i="100"/>
  <c r="F32" i="100" s="1"/>
  <c r="L33" i="97"/>
  <c r="C29" i="129"/>
  <c r="K25" i="97"/>
  <c r="E24" i="100"/>
  <c r="E24" i="129" s="1"/>
  <c r="K26" i="97"/>
  <c r="E25" i="100"/>
  <c r="L28" i="97"/>
  <c r="J28" i="97"/>
  <c r="G27" i="100"/>
  <c r="F27" i="100" s="1"/>
  <c r="K30" i="97"/>
  <c r="E29" i="100"/>
  <c r="G23" i="100"/>
  <c r="F23" i="100" s="1"/>
  <c r="L24" i="97"/>
  <c r="J24" i="97"/>
  <c r="Q21" i="97"/>
  <c r="I20" i="100"/>
  <c r="H20" i="97"/>
  <c r="D19" i="100"/>
  <c r="D19" i="129" s="1"/>
  <c r="L15" i="97"/>
  <c r="G14" i="100"/>
  <c r="F14" i="100" s="1"/>
  <c r="J15" i="97"/>
  <c r="K16" i="97"/>
  <c r="E15" i="100"/>
  <c r="P19" i="97"/>
  <c r="H12" i="100"/>
  <c r="K10" i="97"/>
  <c r="E9" i="100"/>
  <c r="Q13" i="97"/>
  <c r="I12" i="100"/>
  <c r="P14" i="97"/>
  <c r="J13" i="100" s="1"/>
  <c r="K13" i="100"/>
  <c r="K44" i="92"/>
  <c r="E43" i="93"/>
  <c r="L49" i="92"/>
  <c r="M49" i="92" s="1"/>
  <c r="Q49" i="92" s="1"/>
  <c r="P49" i="92" s="1"/>
  <c r="J49" i="92"/>
  <c r="H44" i="93"/>
  <c r="M45" i="92"/>
  <c r="D45" i="129"/>
  <c r="K38" i="92"/>
  <c r="E37" i="93"/>
  <c r="L41" i="92"/>
  <c r="G40" i="93"/>
  <c r="J41" i="92"/>
  <c r="L26" i="92"/>
  <c r="M26" i="92" s="1"/>
  <c r="Q26" i="92" s="1"/>
  <c r="P26" i="92" s="1"/>
  <c r="J26" i="92"/>
  <c r="F24" i="93"/>
  <c r="G26" i="93"/>
  <c r="F26" i="93" s="1"/>
  <c r="L27" i="92"/>
  <c r="J27" i="92"/>
  <c r="L28" i="92"/>
  <c r="M28" i="92" s="1"/>
  <c r="Q28" i="92" s="1"/>
  <c r="P28" i="92" s="1"/>
  <c r="J28" i="92"/>
  <c r="J30" i="92"/>
  <c r="L30" i="92"/>
  <c r="G29" i="93"/>
  <c r="F28" i="93"/>
  <c r="K24" i="92"/>
  <c r="E23" i="93"/>
  <c r="H28" i="93"/>
  <c r="M29" i="92"/>
  <c r="M21" i="92"/>
  <c r="H20" i="93"/>
  <c r="K20" i="92"/>
  <c r="E19" i="93"/>
  <c r="J19" i="92"/>
  <c r="L19" i="92"/>
  <c r="M19" i="92" s="1"/>
  <c r="Q19" i="92" s="1"/>
  <c r="P19" i="92" s="1"/>
  <c r="H16" i="92"/>
  <c r="D15" i="93"/>
  <c r="D15" i="129" s="1"/>
  <c r="H15" i="92"/>
  <c r="D14" i="93"/>
  <c r="D14" i="129" s="1"/>
  <c r="J12" i="92"/>
  <c r="L12" i="92"/>
  <c r="G11" i="93"/>
  <c r="F11" i="93" s="1"/>
  <c r="H12" i="93"/>
  <c r="E8" i="93"/>
  <c r="K9" i="92"/>
  <c r="J8" i="92"/>
  <c r="L8" i="92"/>
  <c r="M8" i="92" s="1"/>
  <c r="Q8" i="92" s="1"/>
  <c r="P8" i="92" s="1"/>
  <c r="L8" i="91"/>
  <c r="J8" i="91"/>
  <c r="G7" i="93"/>
  <c r="M43" i="91"/>
  <c r="H42" i="93"/>
  <c r="K35" i="91"/>
  <c r="E34" i="93"/>
  <c r="K33" i="91"/>
  <c r="E32" i="93"/>
  <c r="E32" i="129" s="1"/>
  <c r="E55" i="93"/>
  <c r="K56" i="91"/>
  <c r="K53" i="91"/>
  <c r="E52" i="93"/>
  <c r="M49" i="91"/>
  <c r="K50" i="91"/>
  <c r="E49" i="93"/>
  <c r="K52" i="91"/>
  <c r="E51" i="93"/>
  <c r="E51" i="129" s="1"/>
  <c r="K51" i="91"/>
  <c r="E50" i="93"/>
  <c r="E47" i="93"/>
  <c r="K48" i="91"/>
  <c r="E45" i="93"/>
  <c r="K46" i="91"/>
  <c r="M44" i="91"/>
  <c r="F39" i="93"/>
  <c r="H39" i="93"/>
  <c r="M40" i="91"/>
  <c r="P41" i="91"/>
  <c r="K34" i="91"/>
  <c r="E33" i="93"/>
  <c r="E35" i="93"/>
  <c r="K36" i="91"/>
  <c r="K36" i="93"/>
  <c r="P37" i="91"/>
  <c r="J36" i="93" s="1"/>
  <c r="K32" i="91"/>
  <c r="E31" i="93"/>
  <c r="K18" i="91"/>
  <c r="E17" i="93"/>
  <c r="E17" i="129" s="1"/>
  <c r="D22" i="93"/>
  <c r="D22" i="129" s="1"/>
  <c r="H23" i="91"/>
  <c r="M24" i="91"/>
  <c r="Q27" i="91"/>
  <c r="H25" i="93"/>
  <c r="M26" i="91"/>
  <c r="H24" i="93"/>
  <c r="M25" i="91"/>
  <c r="L28" i="91"/>
  <c r="J28" i="91"/>
  <c r="G27" i="93"/>
  <c r="M22" i="91"/>
  <c r="H21" i="93"/>
  <c r="K19" i="91"/>
  <c r="E18" i="93"/>
  <c r="P20" i="91"/>
  <c r="Q13" i="91"/>
  <c r="I12" i="93"/>
  <c r="K11" i="91"/>
  <c r="E10" i="93"/>
  <c r="E10" i="129" s="1"/>
  <c r="P9" i="91"/>
  <c r="E9" i="93"/>
  <c r="K10" i="91"/>
  <c r="L7" i="91"/>
  <c r="M7" i="91" s="1"/>
  <c r="Q7" i="91" s="1"/>
  <c r="P7" i="91" s="1"/>
  <c r="J7" i="91"/>
  <c r="D49" i="129"/>
  <c r="M55" i="89"/>
  <c r="N55" i="89" s="1"/>
  <c r="R55" i="89" s="1"/>
  <c r="Q55" i="89" s="1"/>
  <c r="J55" i="89"/>
  <c r="L55" i="89"/>
  <c r="M53" i="89"/>
  <c r="N53" i="89" s="1"/>
  <c r="R53" i="89" s="1"/>
  <c r="Q53" i="89" s="1"/>
  <c r="J53" i="89"/>
  <c r="L53" i="89"/>
  <c r="L52" i="89"/>
  <c r="J52" i="89"/>
  <c r="M52" i="89"/>
  <c r="N52" i="89" s="1"/>
  <c r="R52" i="89" s="1"/>
  <c r="Q52" i="89" s="1"/>
  <c r="L46" i="89"/>
  <c r="J46" i="89"/>
  <c r="M46" i="89"/>
  <c r="N46" i="89" s="1"/>
  <c r="R46" i="89" s="1"/>
  <c r="Q46" i="89" s="1"/>
  <c r="L34" i="89"/>
  <c r="M34" i="89"/>
  <c r="N34" i="89" s="1"/>
  <c r="R34" i="89" s="1"/>
  <c r="Q34" i="89" s="1"/>
  <c r="J34" i="89"/>
  <c r="J33" i="89"/>
  <c r="L33" i="89"/>
  <c r="M33" i="89"/>
  <c r="N33" i="89" s="1"/>
  <c r="R33" i="89" s="1"/>
  <c r="Q33" i="89" s="1"/>
  <c r="L26" i="89"/>
  <c r="J26" i="89"/>
  <c r="J22" i="89"/>
  <c r="M22" i="89"/>
  <c r="N22" i="89" s="1"/>
  <c r="R22" i="89" s="1"/>
  <c r="Q22" i="89" s="1"/>
  <c r="L22" i="89"/>
  <c r="L16" i="89"/>
  <c r="M16" i="89"/>
  <c r="N16" i="89" s="1"/>
  <c r="R16" i="89" s="1"/>
  <c r="Q16" i="89" s="1"/>
  <c r="J16" i="89"/>
  <c r="J17" i="89"/>
  <c r="M17" i="89"/>
  <c r="N17" i="89" s="1"/>
  <c r="R17" i="89" s="1"/>
  <c r="Q17" i="89" s="1"/>
  <c r="L17" i="89"/>
  <c r="M18" i="89"/>
  <c r="N18" i="89" s="1"/>
  <c r="R18" i="89" s="1"/>
  <c r="Q18" i="89" s="1"/>
  <c r="J18" i="89"/>
  <c r="L18" i="89"/>
  <c r="M11" i="89"/>
  <c r="N11" i="89" s="1"/>
  <c r="R11" i="89" s="1"/>
  <c r="Q11" i="89" s="1"/>
  <c r="J11" i="89"/>
  <c r="L11" i="89"/>
  <c r="L12" i="89"/>
  <c r="J12" i="89"/>
  <c r="M12" i="89"/>
  <c r="N12" i="89" s="1"/>
  <c r="R12" i="89" s="1"/>
  <c r="Q12" i="89" s="1"/>
  <c r="M43" i="97"/>
  <c r="K44" i="115"/>
  <c r="E43" i="116"/>
  <c r="M10" i="113"/>
  <c r="H9" i="116"/>
  <c r="J31" i="101"/>
  <c r="G30" i="106"/>
  <c r="L31" i="101"/>
  <c r="Q44" i="113"/>
  <c r="L24" i="119"/>
  <c r="J24" i="119"/>
  <c r="G23" i="120"/>
  <c r="F23" i="120" s="1"/>
  <c r="F8" i="100"/>
  <c r="F17" i="100"/>
  <c r="Q9" i="96"/>
  <c r="Q42" i="121"/>
  <c r="I41" i="124"/>
  <c r="M12" i="101"/>
  <c r="H11" i="106"/>
  <c r="P8" i="117"/>
  <c r="M19" i="113"/>
  <c r="H18" i="116"/>
  <c r="M42" i="115"/>
  <c r="H41" i="116"/>
  <c r="M41" i="121"/>
  <c r="H40" i="124"/>
  <c r="P44" i="101"/>
  <c r="I6" i="106"/>
  <c r="H41" i="124"/>
  <c r="P26" i="95"/>
  <c r="P30" i="115"/>
  <c r="M37" i="110"/>
  <c r="G38" i="124"/>
  <c r="F38" i="124" s="1"/>
  <c r="L39" i="123"/>
  <c r="J39" i="123"/>
  <c r="K34" i="115"/>
  <c r="E33" i="116"/>
  <c r="M32" i="117"/>
  <c r="H17" i="100"/>
  <c r="M18" i="95"/>
  <c r="M41" i="115"/>
  <c r="K6" i="106"/>
  <c r="P19" i="101"/>
  <c r="P17" i="122"/>
  <c r="M15" i="91"/>
  <c r="M51" i="123"/>
  <c r="M22" i="102"/>
  <c r="M41" i="119"/>
  <c r="M31" i="94"/>
  <c r="L35" i="89"/>
  <c r="M35" i="89"/>
  <c r="N35" i="89" s="1"/>
  <c r="R35" i="89" s="1"/>
  <c r="Q35" i="89" s="1"/>
  <c r="J35" i="89"/>
  <c r="G40" i="112"/>
  <c r="L41" i="111"/>
  <c r="J41" i="111"/>
  <c r="M17" i="101"/>
  <c r="H18" i="110"/>
  <c r="D17" i="112"/>
  <c r="M19" i="118"/>
  <c r="H18" i="120"/>
  <c r="K50" i="99"/>
  <c r="E49" i="100"/>
  <c r="L24" i="101"/>
  <c r="J24" i="101"/>
  <c r="G23" i="106"/>
  <c r="Q20" i="115"/>
  <c r="I45" i="100"/>
  <c r="Q46" i="97"/>
  <c r="M13" i="101"/>
  <c r="K25" i="110"/>
  <c r="E24" i="112"/>
  <c r="M17" i="94"/>
  <c r="H16" i="100"/>
  <c r="F6" i="93"/>
  <c r="M55" i="119"/>
  <c r="H54" i="120"/>
  <c r="P34" i="101"/>
  <c r="J33" i="106" s="1"/>
  <c r="K33" i="106"/>
  <c r="J50" i="114"/>
  <c r="L50" i="114"/>
  <c r="M50" i="114" s="1"/>
  <c r="Q50" i="114" s="1"/>
  <c r="P50" i="114" s="1"/>
  <c r="G49" i="116"/>
  <c r="F49" i="116" s="1"/>
  <c r="F25" i="106"/>
  <c r="M16" i="91"/>
  <c r="I17" i="120"/>
  <c r="Q18" i="117"/>
  <c r="P10" i="94"/>
  <c r="Q20" i="123"/>
  <c r="K36" i="115"/>
  <c r="E35" i="116"/>
  <c r="N26" i="89"/>
  <c r="M36" i="114"/>
  <c r="J13" i="117"/>
  <c r="G12" i="120"/>
  <c r="F12" i="120" s="1"/>
  <c r="L13" i="117"/>
  <c r="L53" i="114"/>
  <c r="J53" i="114"/>
  <c r="G52" i="116"/>
  <c r="F52" i="116" s="1"/>
  <c r="L29" i="121"/>
  <c r="J29" i="121"/>
  <c r="G28" i="124"/>
  <c r="E49" i="106"/>
  <c r="P25" i="95"/>
  <c r="P8" i="94"/>
  <c r="M7" i="92"/>
  <c r="M22" i="115"/>
  <c r="H21" i="116"/>
  <c r="M36" i="111"/>
  <c r="H35" i="112"/>
  <c r="M16" i="122"/>
  <c r="M50" i="113"/>
  <c r="M30" i="103"/>
  <c r="K16" i="117"/>
  <c r="E15" i="120"/>
  <c r="K49" i="115"/>
  <c r="E48" i="116"/>
  <c r="Q12" i="117"/>
  <c r="I11" i="120"/>
  <c r="P20" i="94"/>
  <c r="Q43" i="122"/>
  <c r="J26" i="119"/>
  <c r="L26" i="119"/>
  <c r="G25" i="120"/>
  <c r="F25" i="120" s="1"/>
  <c r="N36" i="89"/>
  <c r="R36" i="89" s="1"/>
  <c r="Q36" i="89" s="1"/>
  <c r="H20" i="119"/>
  <c r="D19" i="120"/>
  <c r="P12" i="113"/>
  <c r="H49" i="110"/>
  <c r="D48" i="112"/>
  <c r="M44" i="111"/>
  <c r="M26" i="101"/>
  <c r="H25" i="106"/>
  <c r="P52" i="119"/>
  <c r="M24" i="111"/>
  <c r="H23" i="112"/>
  <c r="M29" i="96"/>
  <c r="J31" i="122"/>
  <c r="G30" i="124"/>
  <c r="F30" i="124" s="1"/>
  <c r="L31" i="122"/>
  <c r="M50" i="123"/>
  <c r="H49" i="124"/>
  <c r="M23" i="103"/>
  <c r="M15" i="115"/>
  <c r="M11" i="117"/>
  <c r="G36" i="106"/>
  <c r="L37" i="101"/>
  <c r="J37" i="101"/>
  <c r="Q43" i="102"/>
  <c r="I42" i="106"/>
  <c r="Q8" i="113"/>
  <c r="I7" i="116"/>
  <c r="P44" i="122"/>
  <c r="F54" i="93"/>
  <c r="M9" i="113"/>
  <c r="K32" i="119"/>
  <c r="E31" i="120"/>
  <c r="H6" i="120"/>
  <c r="K35" i="101"/>
  <c r="E34" i="106"/>
  <c r="E45" i="106"/>
  <c r="K46" i="101"/>
  <c r="M50" i="117"/>
  <c r="H49" i="120"/>
  <c r="Q39" i="97"/>
  <c r="I38" i="100"/>
  <c r="P11" i="105"/>
  <c r="Q54" i="111"/>
  <c r="H46" i="93"/>
  <c r="P14" i="113"/>
  <c r="M40" i="105"/>
  <c r="H47" i="110"/>
  <c r="D46" i="112"/>
  <c r="Q7" i="117"/>
  <c r="I6" i="120"/>
  <c r="M34" i="110"/>
  <c r="H33" i="112"/>
  <c r="M55" i="92"/>
  <c r="H54" i="93"/>
  <c r="P29" i="105"/>
  <c r="F18" i="116"/>
  <c r="G46" i="129"/>
  <c r="F46" i="129" s="1"/>
  <c r="F46" i="93"/>
  <c r="K27" i="122" l="1"/>
  <c r="Q42" i="117"/>
  <c r="I41" i="120"/>
  <c r="H49" i="116"/>
  <c r="H14" i="116"/>
  <c r="Q12" i="110"/>
  <c r="E11" i="129"/>
  <c r="E29" i="129"/>
  <c r="M18" i="101"/>
  <c r="E55" i="129"/>
  <c r="E54" i="129"/>
  <c r="L32" i="97"/>
  <c r="J32" i="97"/>
  <c r="J55" i="97"/>
  <c r="L55" i="97"/>
  <c r="G54" i="100"/>
  <c r="F54" i="100" s="1"/>
  <c r="J37" i="97"/>
  <c r="L37" i="97"/>
  <c r="G36" i="100"/>
  <c r="F36" i="100" s="1"/>
  <c r="M8" i="96"/>
  <c r="H7" i="100"/>
  <c r="H13" i="129"/>
  <c r="L7" i="94"/>
  <c r="J7" i="94"/>
  <c r="G6" i="100"/>
  <c r="J24" i="94"/>
  <c r="L24" i="94"/>
  <c r="M24" i="94" s="1"/>
  <c r="Q24" i="94" s="1"/>
  <c r="P24" i="94" s="1"/>
  <c r="E47" i="129"/>
  <c r="M23" i="94"/>
  <c r="H22" i="100"/>
  <c r="E25" i="129"/>
  <c r="J42" i="91"/>
  <c r="K34" i="124"/>
  <c r="I34" i="124"/>
  <c r="H34" i="124"/>
  <c r="G51" i="116"/>
  <c r="F51" i="116" s="1"/>
  <c r="H44" i="124"/>
  <c r="L42" i="91"/>
  <c r="E41" i="129"/>
  <c r="H6" i="112"/>
  <c r="Q11" i="97"/>
  <c r="I10" i="100"/>
  <c r="K14" i="110"/>
  <c r="E13" i="112"/>
  <c r="L43" i="99"/>
  <c r="J43" i="99"/>
  <c r="G42" i="100"/>
  <c r="G9" i="124"/>
  <c r="F9" i="124" s="1"/>
  <c r="L10" i="121"/>
  <c r="J10" i="121"/>
  <c r="K54" i="91"/>
  <c r="E53" i="93"/>
  <c r="E53" i="129" s="1"/>
  <c r="H30" i="100"/>
  <c r="H25" i="124"/>
  <c r="H43" i="112"/>
  <c r="E45" i="129"/>
  <c r="I57" i="120"/>
  <c r="Q58" i="117"/>
  <c r="E34" i="129"/>
  <c r="H11" i="112"/>
  <c r="E57" i="129"/>
  <c r="H21" i="106"/>
  <c r="H48" i="93"/>
  <c r="H16" i="106"/>
  <c r="Q57" i="117"/>
  <c r="I56" i="120"/>
  <c r="Q33" i="119"/>
  <c r="I32" i="120"/>
  <c r="Q17" i="119"/>
  <c r="I16" i="120"/>
  <c r="J35" i="119"/>
  <c r="L35" i="119"/>
  <c r="G34" i="120"/>
  <c r="F34" i="120" s="1"/>
  <c r="K38" i="118"/>
  <c r="E37" i="120"/>
  <c r="K37" i="118"/>
  <c r="E36" i="120"/>
  <c r="L23" i="118"/>
  <c r="J23" i="118"/>
  <c r="G22" i="120"/>
  <c r="F22" i="120" s="1"/>
  <c r="L15" i="118"/>
  <c r="J15" i="118"/>
  <c r="G14" i="120"/>
  <c r="F14" i="120" s="1"/>
  <c r="G10" i="120"/>
  <c r="F10" i="120" s="1"/>
  <c r="L11" i="118"/>
  <c r="J11" i="118"/>
  <c r="H42" i="120"/>
  <c r="H50" i="120"/>
  <c r="G55" i="120"/>
  <c r="F55" i="120" s="1"/>
  <c r="J56" i="118"/>
  <c r="L56" i="118"/>
  <c r="M8" i="118"/>
  <c r="H7" i="120"/>
  <c r="K52" i="117"/>
  <c r="E51" i="120"/>
  <c r="Q51" i="117"/>
  <c r="I50" i="120"/>
  <c r="L41" i="117"/>
  <c r="J41" i="117"/>
  <c r="G40" i="120"/>
  <c r="F40" i="120" s="1"/>
  <c r="H38" i="120"/>
  <c r="M39" i="117"/>
  <c r="M30" i="117"/>
  <c r="H29" i="120"/>
  <c r="H28" i="120"/>
  <c r="M29" i="117"/>
  <c r="Q21" i="117"/>
  <c r="I20" i="120"/>
  <c r="G53" i="120"/>
  <c r="F53" i="120" s="1"/>
  <c r="L54" i="117"/>
  <c r="J54" i="117"/>
  <c r="Q23" i="117"/>
  <c r="J34" i="117"/>
  <c r="L34" i="117"/>
  <c r="G33" i="120"/>
  <c r="F33" i="120" s="1"/>
  <c r="L10" i="117"/>
  <c r="G9" i="120"/>
  <c r="F9" i="120" s="1"/>
  <c r="J10" i="117"/>
  <c r="K21" i="120"/>
  <c r="P22" i="117"/>
  <c r="J21" i="120" s="1"/>
  <c r="M36" i="117"/>
  <c r="H35" i="120"/>
  <c r="J45" i="117"/>
  <c r="L45" i="117"/>
  <c r="G44" i="120"/>
  <c r="F44" i="120" s="1"/>
  <c r="I42" i="120"/>
  <c r="Q43" i="117"/>
  <c r="M49" i="117"/>
  <c r="H48" i="120"/>
  <c r="K31" i="117"/>
  <c r="E30" i="120"/>
  <c r="Q28" i="117"/>
  <c r="I27" i="120"/>
  <c r="J14" i="117"/>
  <c r="L14" i="117"/>
  <c r="G13" i="120"/>
  <c r="F13" i="120" s="1"/>
  <c r="G45" i="120"/>
  <c r="F45" i="120" s="1"/>
  <c r="J46" i="117"/>
  <c r="L46" i="117"/>
  <c r="L44" i="117"/>
  <c r="J44" i="117"/>
  <c r="G43" i="120"/>
  <c r="F43" i="120" s="1"/>
  <c r="G52" i="120"/>
  <c r="F52" i="120" s="1"/>
  <c r="L53" i="117"/>
  <c r="J53" i="117"/>
  <c r="E39" i="120"/>
  <c r="K40" i="117"/>
  <c r="M9" i="117"/>
  <c r="H8" i="120"/>
  <c r="L47" i="117"/>
  <c r="J47" i="117"/>
  <c r="G46" i="120"/>
  <c r="F46" i="120" s="1"/>
  <c r="Q38" i="117"/>
  <c r="H24" i="120"/>
  <c r="M25" i="117"/>
  <c r="M48" i="117"/>
  <c r="H47" i="120"/>
  <c r="L27" i="117"/>
  <c r="J27" i="117"/>
  <c r="G26" i="120"/>
  <c r="F26" i="120" s="1"/>
  <c r="H14" i="124"/>
  <c r="H15" i="112"/>
  <c r="M16" i="110"/>
  <c r="G44" i="106"/>
  <c r="F44" i="106" s="1"/>
  <c r="L45" i="101"/>
  <c r="J45" i="101"/>
  <c r="M22" i="97"/>
  <c r="H21" i="100"/>
  <c r="M31" i="91"/>
  <c r="H30" i="93"/>
  <c r="F21" i="100"/>
  <c r="G21" i="129"/>
  <c r="F21" i="129" s="1"/>
  <c r="M57" i="110"/>
  <c r="H56" i="112"/>
  <c r="G16" i="93"/>
  <c r="F16" i="93" s="1"/>
  <c r="J17" i="91"/>
  <c r="L17" i="91"/>
  <c r="G38" i="93"/>
  <c r="J39" i="92"/>
  <c r="L39" i="92"/>
  <c r="K13" i="104"/>
  <c r="E12" i="106"/>
  <c r="E12" i="129" s="1"/>
  <c r="H14" i="106"/>
  <c r="H15" i="106"/>
  <c r="M16" i="101"/>
  <c r="H57" i="124"/>
  <c r="M58" i="121"/>
  <c r="H57" i="93"/>
  <c r="M58" i="91"/>
  <c r="H46" i="129"/>
  <c r="H43" i="124"/>
  <c r="J58" i="101"/>
  <c r="G57" i="106"/>
  <c r="F57" i="106" s="1"/>
  <c r="L58" i="101"/>
  <c r="J58" i="97"/>
  <c r="L58" i="97"/>
  <c r="G57" i="100"/>
  <c r="F57" i="100" s="1"/>
  <c r="F57" i="93"/>
  <c r="Q57" i="113"/>
  <c r="I56" i="116"/>
  <c r="Q57" i="101"/>
  <c r="I56" i="106"/>
  <c r="M58" i="110"/>
  <c r="H57" i="112"/>
  <c r="M57" i="97"/>
  <c r="H56" i="100"/>
  <c r="M57" i="91"/>
  <c r="H56" i="93"/>
  <c r="I51" i="112"/>
  <c r="Q52" i="110"/>
  <c r="P12" i="110"/>
  <c r="J11" i="112" s="1"/>
  <c r="K11" i="112"/>
  <c r="H56" i="124"/>
  <c r="M57" i="121"/>
  <c r="I57" i="116"/>
  <c r="Q58" i="113"/>
  <c r="J53" i="121"/>
  <c r="G52" i="124"/>
  <c r="F52" i="124" s="1"/>
  <c r="L53" i="121"/>
  <c r="F56" i="93"/>
  <c r="G56" i="129"/>
  <c r="F56" i="129" s="1"/>
  <c r="H51" i="124"/>
  <c r="I51" i="124"/>
  <c r="M34" i="123"/>
  <c r="H33" i="124"/>
  <c r="J43" i="123"/>
  <c r="G42" i="124"/>
  <c r="F42" i="124" s="1"/>
  <c r="L43" i="123"/>
  <c r="G26" i="124"/>
  <c r="F26" i="124" s="1"/>
  <c r="L27" i="122"/>
  <c r="J27" i="122"/>
  <c r="H50" i="124"/>
  <c r="G24" i="124"/>
  <c r="F24" i="124" s="1"/>
  <c r="J25" i="122"/>
  <c r="L25" i="122"/>
  <c r="L46" i="122"/>
  <c r="G45" i="124"/>
  <c r="F45" i="124" s="1"/>
  <c r="J46" i="122"/>
  <c r="H7" i="124"/>
  <c r="H11" i="124"/>
  <c r="M12" i="122"/>
  <c r="J55" i="122"/>
  <c r="L55" i="122"/>
  <c r="G54" i="124"/>
  <c r="F54" i="124" s="1"/>
  <c r="Q9" i="122"/>
  <c r="I8" i="124"/>
  <c r="K49" i="122"/>
  <c r="E48" i="124"/>
  <c r="L47" i="122"/>
  <c r="J47" i="122"/>
  <c r="G46" i="124"/>
  <c r="F46" i="124" s="1"/>
  <c r="I29" i="124"/>
  <c r="Q30" i="122"/>
  <c r="J19" i="122"/>
  <c r="L19" i="122"/>
  <c r="G18" i="124"/>
  <c r="F18" i="124" s="1"/>
  <c r="K51" i="124"/>
  <c r="P52" i="121"/>
  <c r="J51" i="124" s="1"/>
  <c r="G36" i="124"/>
  <c r="F36" i="124" s="1"/>
  <c r="L37" i="121"/>
  <c r="J37" i="121"/>
  <c r="K27" i="124"/>
  <c r="P28" i="121"/>
  <c r="J27" i="124" s="1"/>
  <c r="M54" i="121"/>
  <c r="H53" i="124"/>
  <c r="Q8" i="121"/>
  <c r="I7" i="124"/>
  <c r="M48" i="121"/>
  <c r="H47" i="124"/>
  <c r="H21" i="124"/>
  <c r="M22" i="121"/>
  <c r="I14" i="124"/>
  <c r="Q15" i="121"/>
  <c r="G13" i="124"/>
  <c r="F13" i="124" s="1"/>
  <c r="L14" i="121"/>
  <c r="J14" i="121"/>
  <c r="J7" i="121"/>
  <c r="G6" i="124"/>
  <c r="F6" i="124" s="1"/>
  <c r="L7" i="121"/>
  <c r="Q26" i="121"/>
  <c r="I25" i="124"/>
  <c r="L16" i="121"/>
  <c r="J16" i="121"/>
  <c r="G15" i="124"/>
  <c r="F15" i="124" s="1"/>
  <c r="L20" i="121"/>
  <c r="J20" i="121"/>
  <c r="G19" i="124"/>
  <c r="F19" i="124" s="1"/>
  <c r="G12" i="124"/>
  <c r="F12" i="124" s="1"/>
  <c r="L13" i="121"/>
  <c r="J13" i="121"/>
  <c r="P55" i="121"/>
  <c r="I10" i="124"/>
  <c r="Q11" i="121"/>
  <c r="L33" i="121"/>
  <c r="J33" i="121"/>
  <c r="G32" i="124"/>
  <c r="F32" i="124" s="1"/>
  <c r="M38" i="121"/>
  <c r="H37" i="124"/>
  <c r="Q45" i="121"/>
  <c r="I44" i="124"/>
  <c r="K36" i="121"/>
  <c r="E35" i="124"/>
  <c r="H39" i="124"/>
  <c r="M40" i="121"/>
  <c r="M17" i="121"/>
  <c r="H16" i="124"/>
  <c r="E22" i="124"/>
  <c r="K23" i="121"/>
  <c r="H31" i="124"/>
  <c r="M32" i="121"/>
  <c r="G20" i="124"/>
  <c r="F20" i="124" s="1"/>
  <c r="L21" i="121"/>
  <c r="J21" i="121"/>
  <c r="Q47" i="121"/>
  <c r="Q44" i="121"/>
  <c r="I43" i="124"/>
  <c r="Q16" i="115"/>
  <c r="I15" i="116"/>
  <c r="I19" i="116"/>
  <c r="H19" i="116"/>
  <c r="K13" i="114"/>
  <c r="E12" i="116"/>
  <c r="H27" i="116"/>
  <c r="Q24" i="114"/>
  <c r="I23" i="116"/>
  <c r="G24" i="116"/>
  <c r="F24" i="116" s="1"/>
  <c r="J25" i="114"/>
  <c r="L25" i="114"/>
  <c r="K9" i="114"/>
  <c r="E8" i="116"/>
  <c r="H42" i="116"/>
  <c r="M43" i="114"/>
  <c r="M11" i="114"/>
  <c r="H10" i="116"/>
  <c r="P35" i="114"/>
  <c r="J34" i="116" s="1"/>
  <c r="K34" i="116"/>
  <c r="J12" i="114"/>
  <c r="L12" i="114"/>
  <c r="G11" i="116"/>
  <c r="F11" i="116" s="1"/>
  <c r="G45" i="116"/>
  <c r="F45" i="116" s="1"/>
  <c r="J46" i="114"/>
  <c r="L46" i="114"/>
  <c r="L32" i="114"/>
  <c r="J32" i="114"/>
  <c r="G31" i="116"/>
  <c r="F31" i="116" s="1"/>
  <c r="G13" i="116"/>
  <c r="F13" i="116" s="1"/>
  <c r="J14" i="114"/>
  <c r="L14" i="114"/>
  <c r="L40" i="113"/>
  <c r="J40" i="113"/>
  <c r="G39" i="116"/>
  <c r="F39" i="116" s="1"/>
  <c r="Q29" i="113"/>
  <c r="I28" i="116"/>
  <c r="Q28" i="113"/>
  <c r="I27" i="116"/>
  <c r="H20" i="116"/>
  <c r="M21" i="113"/>
  <c r="J56" i="113"/>
  <c r="L56" i="113"/>
  <c r="G55" i="116"/>
  <c r="F55" i="116" s="1"/>
  <c r="I54" i="116"/>
  <c r="Q55" i="113"/>
  <c r="H51" i="116"/>
  <c r="M52" i="113"/>
  <c r="H50" i="116"/>
  <c r="M51" i="113"/>
  <c r="J48" i="113"/>
  <c r="L48" i="113"/>
  <c r="G47" i="116"/>
  <c r="F47" i="116" s="1"/>
  <c r="J41" i="113"/>
  <c r="L41" i="113"/>
  <c r="G40" i="116"/>
  <c r="F40" i="116" s="1"/>
  <c r="L37" i="113"/>
  <c r="G36" i="116"/>
  <c r="F36" i="116" s="1"/>
  <c r="J37" i="113"/>
  <c r="G38" i="116"/>
  <c r="F38" i="116" s="1"/>
  <c r="L39" i="113"/>
  <c r="J39" i="113"/>
  <c r="L38" i="113"/>
  <c r="J38" i="113"/>
  <c r="G37" i="116"/>
  <c r="F37" i="116" s="1"/>
  <c r="L30" i="113"/>
  <c r="J30" i="113"/>
  <c r="G29" i="116"/>
  <c r="F29" i="116" s="1"/>
  <c r="L26" i="113"/>
  <c r="J26" i="113"/>
  <c r="G25" i="116"/>
  <c r="F25" i="116" s="1"/>
  <c r="K31" i="113"/>
  <c r="E30" i="116"/>
  <c r="G16" i="116"/>
  <c r="F16" i="116" s="1"/>
  <c r="L17" i="113"/>
  <c r="J17" i="113"/>
  <c r="G17" i="116"/>
  <c r="F17" i="116" s="1"/>
  <c r="J18" i="113"/>
  <c r="L18" i="113"/>
  <c r="Q7" i="113"/>
  <c r="I6" i="116"/>
  <c r="G49" i="112"/>
  <c r="F49" i="112" s="1"/>
  <c r="L50" i="111"/>
  <c r="J50" i="111"/>
  <c r="G47" i="112"/>
  <c r="F47" i="112" s="1"/>
  <c r="L48" i="111"/>
  <c r="J48" i="111"/>
  <c r="Q53" i="111"/>
  <c r="I52" i="112"/>
  <c r="J42" i="111"/>
  <c r="G41" i="112"/>
  <c r="F41" i="112" s="1"/>
  <c r="L42" i="111"/>
  <c r="M43" i="111"/>
  <c r="H42" i="112"/>
  <c r="J37" i="111"/>
  <c r="G36" i="112"/>
  <c r="F36" i="112" s="1"/>
  <c r="L37" i="111"/>
  <c r="G32" i="112"/>
  <c r="F32" i="112" s="1"/>
  <c r="J33" i="111"/>
  <c r="L33" i="111"/>
  <c r="G31" i="112"/>
  <c r="F31" i="112" s="1"/>
  <c r="J32" i="111"/>
  <c r="L32" i="111"/>
  <c r="M26" i="111"/>
  <c r="H25" i="112"/>
  <c r="M23" i="111"/>
  <c r="H22" i="112"/>
  <c r="L21" i="111"/>
  <c r="J21" i="111"/>
  <c r="G20" i="112"/>
  <c r="F20" i="112" s="1"/>
  <c r="Q15" i="111"/>
  <c r="I14" i="112"/>
  <c r="G10" i="112"/>
  <c r="F10" i="112" s="1"/>
  <c r="L11" i="111"/>
  <c r="J11" i="111"/>
  <c r="M19" i="110"/>
  <c r="H18" i="112"/>
  <c r="Q21" i="110"/>
  <c r="L22" i="110"/>
  <c r="J22" i="110"/>
  <c r="G21" i="112"/>
  <c r="F21" i="112" s="1"/>
  <c r="L9" i="110"/>
  <c r="J9" i="110"/>
  <c r="G8" i="112"/>
  <c r="F8" i="112" s="1"/>
  <c r="M55" i="110"/>
  <c r="H54" i="112"/>
  <c r="K56" i="110"/>
  <c r="E55" i="112"/>
  <c r="G50" i="112"/>
  <c r="F50" i="112" s="1"/>
  <c r="J51" i="110"/>
  <c r="L51" i="110"/>
  <c r="M54" i="110"/>
  <c r="H53" i="112"/>
  <c r="J46" i="110"/>
  <c r="L46" i="110"/>
  <c r="G45" i="112"/>
  <c r="F45" i="112" s="1"/>
  <c r="K44" i="112"/>
  <c r="P45" i="110"/>
  <c r="J44" i="112" s="1"/>
  <c r="L38" i="110"/>
  <c r="J38" i="110"/>
  <c r="G37" i="112"/>
  <c r="F37" i="112" s="1"/>
  <c r="P40" i="110"/>
  <c r="J39" i="112" s="1"/>
  <c r="K39" i="112"/>
  <c r="I34" i="112"/>
  <c r="Q35" i="110"/>
  <c r="M31" i="110"/>
  <c r="H30" i="112"/>
  <c r="G28" i="112"/>
  <c r="F28" i="112" s="1"/>
  <c r="J29" i="110"/>
  <c r="L29" i="110"/>
  <c r="J30" i="110"/>
  <c r="G29" i="112"/>
  <c r="F29" i="112" s="1"/>
  <c r="L30" i="110"/>
  <c r="H26" i="112"/>
  <c r="M27" i="110"/>
  <c r="I12" i="112"/>
  <c r="Q13" i="110"/>
  <c r="E16" i="112"/>
  <c r="K17" i="110"/>
  <c r="J8" i="110"/>
  <c r="L8" i="110"/>
  <c r="G7" i="112"/>
  <c r="F7" i="112" s="1"/>
  <c r="Q7" i="110"/>
  <c r="I6" i="112"/>
  <c r="M49" i="105"/>
  <c r="H48" i="106"/>
  <c r="Q28" i="105"/>
  <c r="I27" i="106"/>
  <c r="F16" i="106"/>
  <c r="P33" i="103"/>
  <c r="J32" i="106" s="1"/>
  <c r="K32" i="106"/>
  <c r="M52" i="103"/>
  <c r="H51" i="106"/>
  <c r="E37" i="129"/>
  <c r="M42" i="103"/>
  <c r="H41" i="106"/>
  <c r="E31" i="129"/>
  <c r="J32" i="103"/>
  <c r="G31" i="106"/>
  <c r="F31" i="106" s="1"/>
  <c r="L32" i="103"/>
  <c r="J19" i="103"/>
  <c r="L19" i="103"/>
  <c r="G18" i="106"/>
  <c r="F18" i="106" s="1"/>
  <c r="E52" i="129"/>
  <c r="Q44" i="102"/>
  <c r="I43" i="106"/>
  <c r="L21" i="102"/>
  <c r="J21" i="102"/>
  <c r="G20" i="106"/>
  <c r="Q14" i="102"/>
  <c r="I13" i="106"/>
  <c r="I13" i="129" s="1"/>
  <c r="H7" i="106"/>
  <c r="M8" i="102"/>
  <c r="J41" i="101"/>
  <c r="G40" i="106"/>
  <c r="F40" i="106" s="1"/>
  <c r="L41" i="101"/>
  <c r="L40" i="101"/>
  <c r="G39" i="106"/>
  <c r="F39" i="106" s="1"/>
  <c r="J40" i="101"/>
  <c r="J55" i="101"/>
  <c r="L55" i="101"/>
  <c r="G54" i="106"/>
  <c r="J53" i="101"/>
  <c r="L53" i="101"/>
  <c r="G52" i="106"/>
  <c r="F52" i="106" s="1"/>
  <c r="I53" i="106"/>
  <c r="Q54" i="101"/>
  <c r="M56" i="101"/>
  <c r="H55" i="106"/>
  <c r="P48" i="101"/>
  <c r="J47" i="106" s="1"/>
  <c r="K47" i="106"/>
  <c r="Q47" i="101"/>
  <c r="I46" i="106"/>
  <c r="J38" i="101"/>
  <c r="L38" i="101"/>
  <c r="G37" i="106"/>
  <c r="F37" i="106" s="1"/>
  <c r="P39" i="101"/>
  <c r="J38" i="106" s="1"/>
  <c r="K38" i="106"/>
  <c r="L36" i="101"/>
  <c r="J36" i="101"/>
  <c r="G35" i="106"/>
  <c r="F35" i="106" s="1"/>
  <c r="J30" i="101"/>
  <c r="G29" i="106"/>
  <c r="F29" i="106" s="1"/>
  <c r="L30" i="101"/>
  <c r="L29" i="101"/>
  <c r="G28" i="106"/>
  <c r="J29" i="101"/>
  <c r="G26" i="106"/>
  <c r="L27" i="101"/>
  <c r="J27" i="101"/>
  <c r="L23" i="101"/>
  <c r="J23" i="101"/>
  <c r="G22" i="106"/>
  <c r="F22" i="106" s="1"/>
  <c r="I24" i="106"/>
  <c r="Q25" i="101"/>
  <c r="Q15" i="101"/>
  <c r="I14" i="106"/>
  <c r="Q11" i="101"/>
  <c r="I10" i="106"/>
  <c r="E8" i="129"/>
  <c r="E9" i="129"/>
  <c r="J9" i="101"/>
  <c r="G8" i="106"/>
  <c r="F8" i="106" s="1"/>
  <c r="L9" i="101"/>
  <c r="J10" i="101"/>
  <c r="L10" i="101"/>
  <c r="G9" i="106"/>
  <c r="F9" i="106" s="1"/>
  <c r="M56" i="99"/>
  <c r="H55" i="100"/>
  <c r="Q55" i="99"/>
  <c r="E43" i="129"/>
  <c r="J48" i="99"/>
  <c r="L48" i="99"/>
  <c r="G47" i="100"/>
  <c r="F47" i="100" s="1"/>
  <c r="M40" i="99"/>
  <c r="H39" i="100"/>
  <c r="J38" i="99"/>
  <c r="L38" i="99"/>
  <c r="G37" i="100"/>
  <c r="F37" i="100" s="1"/>
  <c r="G41" i="100"/>
  <c r="F41" i="100" s="1"/>
  <c r="L42" i="99"/>
  <c r="J42" i="99"/>
  <c r="Q41" i="99"/>
  <c r="I40" i="100"/>
  <c r="E33" i="129"/>
  <c r="Q35" i="99"/>
  <c r="I34" i="100"/>
  <c r="H28" i="100"/>
  <c r="E23" i="129"/>
  <c r="E18" i="129"/>
  <c r="G18" i="100"/>
  <c r="F18" i="100" s="1"/>
  <c r="J19" i="99"/>
  <c r="L19" i="99"/>
  <c r="L12" i="99"/>
  <c r="J12" i="99"/>
  <c r="G11" i="100"/>
  <c r="M9" i="99"/>
  <c r="H8" i="100"/>
  <c r="E50" i="129"/>
  <c r="M54" i="97"/>
  <c r="H53" i="100"/>
  <c r="G52" i="100"/>
  <c r="F52" i="100" s="1"/>
  <c r="J53" i="97"/>
  <c r="L53" i="97"/>
  <c r="I51" i="100"/>
  <c r="Q52" i="97"/>
  <c r="L51" i="97"/>
  <c r="G50" i="100"/>
  <c r="F50" i="100" s="1"/>
  <c r="J51" i="97"/>
  <c r="Q47" i="97"/>
  <c r="I46" i="100"/>
  <c r="M49" i="97"/>
  <c r="H48" i="100"/>
  <c r="F48" i="100"/>
  <c r="G48" i="129"/>
  <c r="F48" i="129" s="1"/>
  <c r="E44" i="100"/>
  <c r="E44" i="129" s="1"/>
  <c r="K45" i="97"/>
  <c r="L44" i="97"/>
  <c r="J44" i="97"/>
  <c r="G43" i="100"/>
  <c r="F43" i="100" s="1"/>
  <c r="G35" i="100"/>
  <c r="F35" i="100" s="1"/>
  <c r="L36" i="97"/>
  <c r="J36" i="97"/>
  <c r="P38" i="97"/>
  <c r="L34" i="97"/>
  <c r="J34" i="97"/>
  <c r="G33" i="100"/>
  <c r="F33" i="100" s="1"/>
  <c r="E35" i="129"/>
  <c r="M33" i="97"/>
  <c r="H32" i="100"/>
  <c r="M32" i="97"/>
  <c r="H31" i="100"/>
  <c r="M24" i="97"/>
  <c r="H23" i="100"/>
  <c r="J30" i="97"/>
  <c r="L30" i="97"/>
  <c r="G29" i="100"/>
  <c r="F29" i="100" s="1"/>
  <c r="M28" i="97"/>
  <c r="H27" i="100"/>
  <c r="J26" i="97"/>
  <c r="G25" i="100"/>
  <c r="L26" i="97"/>
  <c r="L25" i="97"/>
  <c r="J25" i="97"/>
  <c r="G24" i="100"/>
  <c r="J16" i="97"/>
  <c r="L16" i="97"/>
  <c r="G15" i="100"/>
  <c r="F15" i="100" s="1"/>
  <c r="M15" i="97"/>
  <c r="H14" i="100"/>
  <c r="K20" i="97"/>
  <c r="E19" i="100"/>
  <c r="E19" i="129" s="1"/>
  <c r="P21" i="97"/>
  <c r="J20" i="100" s="1"/>
  <c r="K20" i="100"/>
  <c r="P13" i="97"/>
  <c r="J12" i="100" s="1"/>
  <c r="K12" i="100"/>
  <c r="G9" i="100"/>
  <c r="F9" i="100" s="1"/>
  <c r="J10" i="97"/>
  <c r="L10" i="97"/>
  <c r="Q7" i="97"/>
  <c r="I44" i="93"/>
  <c r="Q45" i="92"/>
  <c r="L44" i="92"/>
  <c r="J44" i="92"/>
  <c r="G43" i="93"/>
  <c r="F40" i="93"/>
  <c r="M41" i="92"/>
  <c r="H40" i="93"/>
  <c r="G37" i="93"/>
  <c r="L38" i="92"/>
  <c r="J38" i="92"/>
  <c r="M30" i="92"/>
  <c r="H29" i="93"/>
  <c r="Q29" i="92"/>
  <c r="I28" i="93"/>
  <c r="F29" i="93"/>
  <c r="M27" i="92"/>
  <c r="H26" i="93"/>
  <c r="J24" i="92"/>
  <c r="L24" i="92"/>
  <c r="G23" i="93"/>
  <c r="F23" i="93" s="1"/>
  <c r="L20" i="92"/>
  <c r="J20" i="92"/>
  <c r="G19" i="93"/>
  <c r="Q21" i="92"/>
  <c r="I20" i="93"/>
  <c r="H11" i="93"/>
  <c r="M12" i="92"/>
  <c r="K15" i="92"/>
  <c r="E14" i="93"/>
  <c r="E14" i="129" s="1"/>
  <c r="K16" i="92"/>
  <c r="E15" i="93"/>
  <c r="E15" i="129" s="1"/>
  <c r="J9" i="92"/>
  <c r="L9" i="92"/>
  <c r="G8" i="93"/>
  <c r="F7" i="93"/>
  <c r="G7" i="129"/>
  <c r="F7" i="129" s="1"/>
  <c r="M8" i="91"/>
  <c r="H7" i="93"/>
  <c r="I42" i="93"/>
  <c r="Q43" i="91"/>
  <c r="G32" i="93"/>
  <c r="L33" i="91"/>
  <c r="J33" i="91"/>
  <c r="G34" i="93"/>
  <c r="F34" i="93" s="1"/>
  <c r="L35" i="91"/>
  <c r="J35" i="91"/>
  <c r="G55" i="93"/>
  <c r="J56" i="91"/>
  <c r="L56" i="91"/>
  <c r="L53" i="91"/>
  <c r="G52" i="93"/>
  <c r="J53" i="91"/>
  <c r="L51" i="91"/>
  <c r="J51" i="91"/>
  <c r="G50" i="93"/>
  <c r="J52" i="91"/>
  <c r="G51" i="93"/>
  <c r="L52" i="91"/>
  <c r="J50" i="91"/>
  <c r="G49" i="93"/>
  <c r="F49" i="93" s="1"/>
  <c r="L50" i="91"/>
  <c r="Q49" i="91"/>
  <c r="I48" i="93"/>
  <c r="Q44" i="91"/>
  <c r="G45" i="93"/>
  <c r="F45" i="93" s="1"/>
  <c r="J46" i="91"/>
  <c r="L46" i="91"/>
  <c r="G47" i="93"/>
  <c r="J48" i="91"/>
  <c r="L48" i="91"/>
  <c r="I39" i="93"/>
  <c r="Q40" i="91"/>
  <c r="G35" i="93"/>
  <c r="L36" i="91"/>
  <c r="J36" i="91"/>
  <c r="G33" i="93"/>
  <c r="J34" i="91"/>
  <c r="L34" i="91"/>
  <c r="J32" i="91"/>
  <c r="L32" i="91"/>
  <c r="G31" i="93"/>
  <c r="Q26" i="91"/>
  <c r="I25" i="93"/>
  <c r="G18" i="93"/>
  <c r="J19" i="91"/>
  <c r="L19" i="91"/>
  <c r="P27" i="91"/>
  <c r="Q22" i="91"/>
  <c r="I21" i="93"/>
  <c r="F27" i="93"/>
  <c r="G27" i="129"/>
  <c r="F27" i="129" s="1"/>
  <c r="Q24" i="91"/>
  <c r="E22" i="93"/>
  <c r="E22" i="129" s="1"/>
  <c r="K23" i="91"/>
  <c r="M28" i="91"/>
  <c r="H27" i="93"/>
  <c r="Q25" i="91"/>
  <c r="I24" i="93"/>
  <c r="J18" i="91"/>
  <c r="G17" i="93"/>
  <c r="L18" i="91"/>
  <c r="G10" i="93"/>
  <c r="J11" i="91"/>
  <c r="L11" i="91"/>
  <c r="K12" i="93"/>
  <c r="P13" i="91"/>
  <c r="J12" i="93" s="1"/>
  <c r="L10" i="91"/>
  <c r="G9" i="93"/>
  <c r="J10" i="91"/>
  <c r="H6" i="93"/>
  <c r="I11" i="106"/>
  <c r="Q12" i="101"/>
  <c r="I49" i="120"/>
  <c r="Q50" i="117"/>
  <c r="Q11" i="117"/>
  <c r="R26" i="89"/>
  <c r="Q37" i="110"/>
  <c r="M24" i="119"/>
  <c r="H23" i="120"/>
  <c r="Q15" i="115"/>
  <c r="I14" i="116"/>
  <c r="K20" i="119"/>
  <c r="E19" i="120"/>
  <c r="I21" i="116"/>
  <c r="Q22" i="115"/>
  <c r="L36" i="115"/>
  <c r="J36" i="115"/>
  <c r="G35" i="116"/>
  <c r="F35" i="116" s="1"/>
  <c r="P20" i="115"/>
  <c r="J19" i="116" s="1"/>
  <c r="K19" i="116"/>
  <c r="Q32" i="117"/>
  <c r="Q43" i="97"/>
  <c r="Q55" i="119"/>
  <c r="I54" i="120"/>
  <c r="E17" i="112"/>
  <c r="K18" i="110"/>
  <c r="Q26" i="101"/>
  <c r="I25" i="106"/>
  <c r="Q16" i="122"/>
  <c r="M53" i="114"/>
  <c r="H52" i="116"/>
  <c r="Q17" i="101"/>
  <c r="I16" i="106"/>
  <c r="Q22" i="102"/>
  <c r="I21" i="106"/>
  <c r="P42" i="121"/>
  <c r="J41" i="124" s="1"/>
  <c r="K41" i="124"/>
  <c r="P44" i="113"/>
  <c r="Q19" i="118"/>
  <c r="I18" i="120"/>
  <c r="I18" i="116"/>
  <c r="Q19" i="113"/>
  <c r="Q23" i="103"/>
  <c r="K17" i="120"/>
  <c r="P18" i="117"/>
  <c r="J17" i="120" s="1"/>
  <c r="I16" i="100"/>
  <c r="Q17" i="94"/>
  <c r="Q13" i="101"/>
  <c r="Q41" i="115"/>
  <c r="H30" i="106"/>
  <c r="M31" i="101"/>
  <c r="M31" i="122"/>
  <c r="H30" i="124"/>
  <c r="Q31" i="94"/>
  <c r="I30" i="100"/>
  <c r="P12" i="117"/>
  <c r="J11" i="120" s="1"/>
  <c r="K11" i="120"/>
  <c r="Q55" i="92"/>
  <c r="I54" i="93"/>
  <c r="Q47" i="91"/>
  <c r="I46" i="93"/>
  <c r="P8" i="113"/>
  <c r="J7" i="116" s="1"/>
  <c r="K7" i="116"/>
  <c r="P43" i="102"/>
  <c r="J42" i="106" s="1"/>
  <c r="K42" i="106"/>
  <c r="Q29" i="96"/>
  <c r="I28" i="100"/>
  <c r="L49" i="115"/>
  <c r="J49" i="115"/>
  <c r="G48" i="116"/>
  <c r="F48" i="116" s="1"/>
  <c r="Q36" i="111"/>
  <c r="I35" i="112"/>
  <c r="F23" i="106"/>
  <c r="M41" i="111"/>
  <c r="H40" i="112"/>
  <c r="Q51" i="123"/>
  <c r="I50" i="124"/>
  <c r="L34" i="115"/>
  <c r="G33" i="116"/>
  <c r="F33" i="116" s="1"/>
  <c r="J34" i="115"/>
  <c r="P9" i="96"/>
  <c r="F30" i="106"/>
  <c r="G30" i="129"/>
  <c r="F30" i="129" s="1"/>
  <c r="I17" i="100"/>
  <c r="Q18" i="95"/>
  <c r="L32" i="119"/>
  <c r="J32" i="119"/>
  <c r="G31" i="120"/>
  <c r="F31" i="120" s="1"/>
  <c r="H25" i="120"/>
  <c r="M26" i="119"/>
  <c r="J50" i="101"/>
  <c r="L50" i="101"/>
  <c r="G49" i="106"/>
  <c r="F49" i="106" s="1"/>
  <c r="M13" i="117"/>
  <c r="H12" i="120"/>
  <c r="P20" i="123"/>
  <c r="Q16" i="91"/>
  <c r="F40" i="112"/>
  <c r="P7" i="117"/>
  <c r="J6" i="120" s="1"/>
  <c r="K6" i="120"/>
  <c r="G15" i="120"/>
  <c r="F15" i="120" s="1"/>
  <c r="L16" i="117"/>
  <c r="J16" i="117"/>
  <c r="F28" i="124"/>
  <c r="M24" i="101"/>
  <c r="H23" i="106"/>
  <c r="M42" i="91"/>
  <c r="H41" i="93"/>
  <c r="J35" i="101"/>
  <c r="L35" i="101"/>
  <c r="G34" i="106"/>
  <c r="Q30" i="103"/>
  <c r="Q50" i="113"/>
  <c r="I49" i="116"/>
  <c r="Q41" i="119"/>
  <c r="K47" i="110"/>
  <c r="E46" i="112"/>
  <c r="Q9" i="113"/>
  <c r="Q50" i="123"/>
  <c r="I49" i="124"/>
  <c r="Q34" i="110"/>
  <c r="I33" i="112"/>
  <c r="H36" i="106"/>
  <c r="M37" i="101"/>
  <c r="L46" i="101"/>
  <c r="G45" i="106"/>
  <c r="J46" i="101"/>
  <c r="F36" i="106"/>
  <c r="Q44" i="111"/>
  <c r="I43" i="112"/>
  <c r="J25" i="110"/>
  <c r="G24" i="112"/>
  <c r="L25" i="110"/>
  <c r="P46" i="97"/>
  <c r="J45" i="100" s="1"/>
  <c r="K45" i="100"/>
  <c r="E49" i="129"/>
  <c r="F41" i="93"/>
  <c r="Q41" i="121"/>
  <c r="I40" i="124"/>
  <c r="I9" i="116"/>
  <c r="Q10" i="113"/>
  <c r="Q24" i="111"/>
  <c r="I23" i="112"/>
  <c r="Q7" i="92"/>
  <c r="I6" i="93"/>
  <c r="H28" i="124"/>
  <c r="M29" i="121"/>
  <c r="J50" i="99"/>
  <c r="L50" i="99"/>
  <c r="G49" i="100"/>
  <c r="M39" i="123"/>
  <c r="H38" i="124"/>
  <c r="P43" i="122"/>
  <c r="Q40" i="105"/>
  <c r="P54" i="111"/>
  <c r="P39" i="97"/>
  <c r="J38" i="100" s="1"/>
  <c r="K38" i="100"/>
  <c r="Q18" i="101"/>
  <c r="I17" i="106"/>
  <c r="K49" i="110"/>
  <c r="E48" i="112"/>
  <c r="Q36" i="114"/>
  <c r="Q15" i="91"/>
  <c r="Q42" i="115"/>
  <c r="I41" i="116"/>
  <c r="L44" i="115"/>
  <c r="J44" i="115"/>
  <c r="G43" i="116"/>
  <c r="P42" i="117" l="1"/>
  <c r="J41" i="120" s="1"/>
  <c r="K41" i="120"/>
  <c r="H21" i="129"/>
  <c r="G36" i="129"/>
  <c r="M55" i="97"/>
  <c r="H54" i="100"/>
  <c r="G41" i="129"/>
  <c r="H36" i="100"/>
  <c r="H36" i="129" s="1"/>
  <c r="M37" i="97"/>
  <c r="Q8" i="96"/>
  <c r="I7" i="100"/>
  <c r="F6" i="100"/>
  <c r="G6" i="129"/>
  <c r="F6" i="129" s="1"/>
  <c r="M7" i="94"/>
  <c r="H6" i="100"/>
  <c r="H6" i="129" s="1"/>
  <c r="Q23" i="94"/>
  <c r="I22" i="100"/>
  <c r="H48" i="129"/>
  <c r="G16" i="129"/>
  <c r="F16" i="129" s="1"/>
  <c r="M43" i="99"/>
  <c r="H42" i="100"/>
  <c r="H42" i="129" s="1"/>
  <c r="K57" i="120"/>
  <c r="P58" i="117"/>
  <c r="J57" i="120" s="1"/>
  <c r="J14" i="110"/>
  <c r="L14" i="110"/>
  <c r="G13" i="112"/>
  <c r="F13" i="112" s="1"/>
  <c r="P57" i="117"/>
  <c r="J56" i="120" s="1"/>
  <c r="K56" i="120"/>
  <c r="L54" i="91"/>
  <c r="J54" i="91"/>
  <c r="G53" i="93"/>
  <c r="F42" i="100"/>
  <c r="G42" i="129"/>
  <c r="F42" i="129" s="1"/>
  <c r="P11" i="97"/>
  <c r="J10" i="100" s="1"/>
  <c r="K10" i="100"/>
  <c r="H30" i="129"/>
  <c r="M10" i="121"/>
  <c r="H9" i="124"/>
  <c r="P33" i="119"/>
  <c r="J32" i="120" s="1"/>
  <c r="K32" i="120"/>
  <c r="M35" i="119"/>
  <c r="H34" i="120"/>
  <c r="P17" i="119"/>
  <c r="J16" i="120" s="1"/>
  <c r="K16" i="120"/>
  <c r="L38" i="118"/>
  <c r="J38" i="118"/>
  <c r="G37" i="120"/>
  <c r="F37" i="120" s="1"/>
  <c r="L37" i="118"/>
  <c r="G36" i="120"/>
  <c r="F36" i="120" s="1"/>
  <c r="J37" i="118"/>
  <c r="M23" i="118"/>
  <c r="H22" i="120"/>
  <c r="M15" i="118"/>
  <c r="H14" i="120"/>
  <c r="M11" i="118"/>
  <c r="H10" i="120"/>
  <c r="Q8" i="118"/>
  <c r="I7" i="120"/>
  <c r="M56" i="118"/>
  <c r="H55" i="120"/>
  <c r="P51" i="117"/>
  <c r="J50" i="120" s="1"/>
  <c r="K50" i="120"/>
  <c r="J52" i="117"/>
  <c r="G51" i="120"/>
  <c r="F51" i="120" s="1"/>
  <c r="L52" i="117"/>
  <c r="M41" i="117"/>
  <c r="H40" i="120"/>
  <c r="Q39" i="117"/>
  <c r="I38" i="120"/>
  <c r="Q29" i="117"/>
  <c r="I28" i="120"/>
  <c r="I29" i="120"/>
  <c r="Q30" i="117"/>
  <c r="K20" i="120"/>
  <c r="P21" i="117"/>
  <c r="J20" i="120" s="1"/>
  <c r="P38" i="117"/>
  <c r="G30" i="120"/>
  <c r="F30" i="120" s="1"/>
  <c r="J31" i="117"/>
  <c r="L31" i="117"/>
  <c r="H43" i="120"/>
  <c r="M44" i="117"/>
  <c r="Q49" i="117"/>
  <c r="I48" i="120"/>
  <c r="M10" i="117"/>
  <c r="H9" i="120"/>
  <c r="M46" i="117"/>
  <c r="H45" i="120"/>
  <c r="P43" i="117"/>
  <c r="J42" i="120" s="1"/>
  <c r="K42" i="120"/>
  <c r="M47" i="117"/>
  <c r="H46" i="120"/>
  <c r="M34" i="117"/>
  <c r="H33" i="120"/>
  <c r="I8" i="120"/>
  <c r="Q9" i="117"/>
  <c r="M45" i="117"/>
  <c r="H44" i="120"/>
  <c r="P23" i="117"/>
  <c r="M27" i="117"/>
  <c r="H26" i="120"/>
  <c r="J40" i="117"/>
  <c r="G39" i="120"/>
  <c r="F39" i="120" s="1"/>
  <c r="L40" i="117"/>
  <c r="M14" i="117"/>
  <c r="H13" i="120"/>
  <c r="Q48" i="117"/>
  <c r="I47" i="120"/>
  <c r="Q36" i="117"/>
  <c r="I35" i="120"/>
  <c r="M54" i="117"/>
  <c r="H53" i="120"/>
  <c r="Q25" i="117"/>
  <c r="I24" i="120"/>
  <c r="H52" i="120"/>
  <c r="M53" i="117"/>
  <c r="P28" i="117"/>
  <c r="J27" i="120" s="1"/>
  <c r="K27" i="120"/>
  <c r="Q57" i="97"/>
  <c r="I56" i="100"/>
  <c r="H57" i="106"/>
  <c r="M58" i="101"/>
  <c r="P58" i="113"/>
  <c r="J57" i="116" s="1"/>
  <c r="K57" i="116"/>
  <c r="Q58" i="110"/>
  <c r="I57" i="112"/>
  <c r="J13" i="104"/>
  <c r="L13" i="104"/>
  <c r="G12" i="106"/>
  <c r="Q31" i="91"/>
  <c r="I30" i="93"/>
  <c r="I56" i="124"/>
  <c r="Q57" i="121"/>
  <c r="M39" i="92"/>
  <c r="H38" i="93"/>
  <c r="H38" i="129" s="1"/>
  <c r="P57" i="101"/>
  <c r="J56" i="106" s="1"/>
  <c r="K56" i="106"/>
  <c r="Q22" i="97"/>
  <c r="I21" i="100"/>
  <c r="I21" i="129" s="1"/>
  <c r="I57" i="93"/>
  <c r="Q58" i="91"/>
  <c r="G38" i="129"/>
  <c r="F38" i="129" s="1"/>
  <c r="F38" i="93"/>
  <c r="P57" i="113"/>
  <c r="J56" i="116" s="1"/>
  <c r="K56" i="116"/>
  <c r="H16" i="93"/>
  <c r="H16" i="129" s="1"/>
  <c r="M17" i="91"/>
  <c r="M45" i="101"/>
  <c r="H44" i="106"/>
  <c r="P52" i="110"/>
  <c r="J51" i="112" s="1"/>
  <c r="K51" i="112"/>
  <c r="G57" i="129"/>
  <c r="F57" i="129" s="1"/>
  <c r="I57" i="124"/>
  <c r="Q58" i="121"/>
  <c r="I15" i="112"/>
  <c r="Q16" i="110"/>
  <c r="H56" i="129"/>
  <c r="M53" i="121"/>
  <c r="H52" i="124"/>
  <c r="Q57" i="91"/>
  <c r="I56" i="93"/>
  <c r="M58" i="97"/>
  <c r="H57" i="100"/>
  <c r="Q16" i="101"/>
  <c r="I15" i="106"/>
  <c r="Q57" i="110"/>
  <c r="I56" i="112"/>
  <c r="Q34" i="123"/>
  <c r="I33" i="124"/>
  <c r="M43" i="123"/>
  <c r="H42" i="124"/>
  <c r="M47" i="122"/>
  <c r="H46" i="124"/>
  <c r="M46" i="122"/>
  <c r="H45" i="124"/>
  <c r="L49" i="122"/>
  <c r="G48" i="124"/>
  <c r="F48" i="124" s="1"/>
  <c r="J49" i="122"/>
  <c r="M25" i="122"/>
  <c r="H24" i="124"/>
  <c r="P9" i="122"/>
  <c r="J8" i="124" s="1"/>
  <c r="K8" i="124"/>
  <c r="M19" i="122"/>
  <c r="H18" i="124"/>
  <c r="M55" i="122"/>
  <c r="H54" i="124"/>
  <c r="H26" i="124"/>
  <c r="M27" i="122"/>
  <c r="K29" i="124"/>
  <c r="P30" i="122"/>
  <c r="J29" i="124" s="1"/>
  <c r="Q12" i="122"/>
  <c r="I11" i="124"/>
  <c r="M37" i="121"/>
  <c r="H36" i="124"/>
  <c r="P47" i="121"/>
  <c r="M16" i="121"/>
  <c r="H15" i="124"/>
  <c r="G35" i="124"/>
  <c r="F35" i="124" s="1"/>
  <c r="L36" i="121"/>
  <c r="J36" i="121"/>
  <c r="I21" i="124"/>
  <c r="Q22" i="121"/>
  <c r="H20" i="124"/>
  <c r="M21" i="121"/>
  <c r="P26" i="121"/>
  <c r="J25" i="124" s="1"/>
  <c r="K25" i="124"/>
  <c r="I47" i="124"/>
  <c r="Q48" i="121"/>
  <c r="K44" i="124"/>
  <c r="P45" i="121"/>
  <c r="J44" i="124" s="1"/>
  <c r="M7" i="121"/>
  <c r="H6" i="124"/>
  <c r="I31" i="124"/>
  <c r="Q32" i="121"/>
  <c r="M13" i="121"/>
  <c r="H12" i="124"/>
  <c r="P44" i="121"/>
  <c r="J43" i="124" s="1"/>
  <c r="K43" i="124"/>
  <c r="Q38" i="121"/>
  <c r="I37" i="124"/>
  <c r="K7" i="124"/>
  <c r="P8" i="121"/>
  <c r="J7" i="124" s="1"/>
  <c r="J23" i="121"/>
  <c r="G22" i="124"/>
  <c r="F22" i="124" s="1"/>
  <c r="L23" i="121"/>
  <c r="M14" i="121"/>
  <c r="H13" i="124"/>
  <c r="Q54" i="121"/>
  <c r="I53" i="124"/>
  <c r="Q40" i="121"/>
  <c r="I39" i="124"/>
  <c r="M33" i="121"/>
  <c r="H32" i="124"/>
  <c r="M20" i="121"/>
  <c r="H19" i="124"/>
  <c r="Q17" i="121"/>
  <c r="I16" i="124"/>
  <c r="K10" i="124"/>
  <c r="P11" i="121"/>
  <c r="J10" i="124" s="1"/>
  <c r="P15" i="121"/>
  <c r="J14" i="124" s="1"/>
  <c r="K14" i="124"/>
  <c r="P16" i="115"/>
  <c r="J15" i="116" s="1"/>
  <c r="K15" i="116"/>
  <c r="L13" i="114"/>
  <c r="J13" i="114"/>
  <c r="G12" i="116"/>
  <c r="F12" i="116" s="1"/>
  <c r="P24" i="114"/>
  <c r="J23" i="116" s="1"/>
  <c r="K23" i="116"/>
  <c r="M25" i="114"/>
  <c r="H24" i="116"/>
  <c r="J9" i="114"/>
  <c r="G8" i="116"/>
  <c r="F8" i="116" s="1"/>
  <c r="L9" i="114"/>
  <c r="M12" i="114"/>
  <c r="H11" i="116"/>
  <c r="M14" i="114"/>
  <c r="H13" i="116"/>
  <c r="M32" i="114"/>
  <c r="H31" i="116"/>
  <c r="Q11" i="114"/>
  <c r="I10" i="116"/>
  <c r="M46" i="114"/>
  <c r="H45" i="116"/>
  <c r="Q43" i="114"/>
  <c r="I42" i="116"/>
  <c r="M40" i="113"/>
  <c r="H39" i="116"/>
  <c r="P28" i="113"/>
  <c r="J27" i="116" s="1"/>
  <c r="K27" i="116"/>
  <c r="P29" i="113"/>
  <c r="J28" i="116" s="1"/>
  <c r="K28" i="116"/>
  <c r="I20" i="116"/>
  <c r="Q21" i="113"/>
  <c r="M56" i="113"/>
  <c r="H55" i="116"/>
  <c r="I51" i="116"/>
  <c r="Q52" i="113"/>
  <c r="P55" i="113"/>
  <c r="J54" i="116" s="1"/>
  <c r="K54" i="116"/>
  <c r="M48" i="113"/>
  <c r="H47" i="116"/>
  <c r="I50" i="116"/>
  <c r="Q51" i="113"/>
  <c r="H37" i="116"/>
  <c r="M38" i="113"/>
  <c r="H38" i="116"/>
  <c r="M39" i="113"/>
  <c r="H36" i="116"/>
  <c r="M37" i="113"/>
  <c r="M41" i="113"/>
  <c r="H40" i="116"/>
  <c r="G30" i="116"/>
  <c r="F30" i="116" s="1"/>
  <c r="L31" i="113"/>
  <c r="J31" i="113"/>
  <c r="H25" i="116"/>
  <c r="M26" i="113"/>
  <c r="H29" i="116"/>
  <c r="M30" i="113"/>
  <c r="M18" i="113"/>
  <c r="H17" i="116"/>
  <c r="M17" i="113"/>
  <c r="H16" i="116"/>
  <c r="P7" i="113"/>
  <c r="J6" i="116" s="1"/>
  <c r="K6" i="116"/>
  <c r="P53" i="111"/>
  <c r="J52" i="112" s="1"/>
  <c r="K52" i="112"/>
  <c r="H47" i="112"/>
  <c r="M48" i="111"/>
  <c r="M50" i="111"/>
  <c r="H49" i="112"/>
  <c r="Q43" i="111"/>
  <c r="I42" i="112"/>
  <c r="M42" i="111"/>
  <c r="H41" i="112"/>
  <c r="M37" i="111"/>
  <c r="H36" i="112"/>
  <c r="M32" i="111"/>
  <c r="H31" i="112"/>
  <c r="M33" i="111"/>
  <c r="H32" i="112"/>
  <c r="I25" i="112"/>
  <c r="Q26" i="111"/>
  <c r="M21" i="111"/>
  <c r="H20" i="112"/>
  <c r="Q23" i="111"/>
  <c r="I22" i="112"/>
  <c r="P15" i="111"/>
  <c r="J14" i="112" s="1"/>
  <c r="K14" i="112"/>
  <c r="M11" i="111"/>
  <c r="H10" i="112"/>
  <c r="M22" i="110"/>
  <c r="H21" i="112"/>
  <c r="P21" i="110"/>
  <c r="Q19" i="110"/>
  <c r="I18" i="112"/>
  <c r="M9" i="110"/>
  <c r="H8" i="112"/>
  <c r="L56" i="110"/>
  <c r="G55" i="112"/>
  <c r="F55" i="112" s="1"/>
  <c r="J56" i="110"/>
  <c r="Q55" i="110"/>
  <c r="I54" i="112"/>
  <c r="Q54" i="110"/>
  <c r="I53" i="112"/>
  <c r="M51" i="110"/>
  <c r="H50" i="112"/>
  <c r="H45" i="112"/>
  <c r="M46" i="110"/>
  <c r="K34" i="112"/>
  <c r="P35" i="110"/>
  <c r="J34" i="112" s="1"/>
  <c r="M38" i="110"/>
  <c r="H37" i="112"/>
  <c r="H29" i="112"/>
  <c r="M30" i="110"/>
  <c r="M29" i="110"/>
  <c r="H28" i="112"/>
  <c r="Q31" i="110"/>
  <c r="I30" i="112"/>
  <c r="Q27" i="110"/>
  <c r="I26" i="112"/>
  <c r="L17" i="110"/>
  <c r="G16" i="112"/>
  <c r="F16" i="112" s="1"/>
  <c r="J17" i="110"/>
  <c r="P13" i="110"/>
  <c r="J12" i="112" s="1"/>
  <c r="K12" i="112"/>
  <c r="H7" i="112"/>
  <c r="M8" i="110"/>
  <c r="P7" i="110"/>
  <c r="J6" i="112" s="1"/>
  <c r="K6" i="112"/>
  <c r="Q49" i="105"/>
  <c r="I48" i="106"/>
  <c r="P28" i="105"/>
  <c r="J27" i="106" s="1"/>
  <c r="K27" i="106"/>
  <c r="Q52" i="103"/>
  <c r="I51" i="106"/>
  <c r="Q42" i="103"/>
  <c r="I41" i="106"/>
  <c r="H31" i="106"/>
  <c r="M32" i="103"/>
  <c r="M19" i="103"/>
  <c r="H18" i="106"/>
  <c r="H7" i="129"/>
  <c r="G40" i="129"/>
  <c r="F40" i="129" s="1"/>
  <c r="P44" i="102"/>
  <c r="J43" i="106" s="1"/>
  <c r="K43" i="106"/>
  <c r="F20" i="106"/>
  <c r="G20" i="129"/>
  <c r="F20" i="129" s="1"/>
  <c r="M21" i="102"/>
  <c r="H20" i="106"/>
  <c r="H20" i="129" s="1"/>
  <c r="P14" i="102"/>
  <c r="J13" i="106" s="1"/>
  <c r="J13" i="129" s="1"/>
  <c r="K13" i="106"/>
  <c r="K13" i="129" s="1"/>
  <c r="I7" i="106"/>
  <c r="Q8" i="102"/>
  <c r="G39" i="129"/>
  <c r="F39" i="129" s="1"/>
  <c r="M40" i="101"/>
  <c r="H39" i="106"/>
  <c r="H39" i="129" s="1"/>
  <c r="M41" i="101"/>
  <c r="H40" i="106"/>
  <c r="H40" i="129" s="1"/>
  <c r="F54" i="106"/>
  <c r="G54" i="129"/>
  <c r="F54" i="129" s="1"/>
  <c r="M55" i="101"/>
  <c r="H54" i="106"/>
  <c r="Q56" i="101"/>
  <c r="I55" i="106"/>
  <c r="K53" i="106"/>
  <c r="P54" i="101"/>
  <c r="J53" i="106" s="1"/>
  <c r="M53" i="101"/>
  <c r="H52" i="106"/>
  <c r="P47" i="101"/>
  <c r="J46" i="106" s="1"/>
  <c r="K46" i="106"/>
  <c r="H37" i="106"/>
  <c r="M38" i="101"/>
  <c r="H35" i="106"/>
  <c r="M36" i="101"/>
  <c r="F28" i="106"/>
  <c r="G28" i="129"/>
  <c r="F28" i="129" s="1"/>
  <c r="M29" i="101"/>
  <c r="H28" i="106"/>
  <c r="H28" i="129" s="1"/>
  <c r="M30" i="101"/>
  <c r="H29" i="106"/>
  <c r="F26" i="106"/>
  <c r="G26" i="129"/>
  <c r="F26" i="129" s="1"/>
  <c r="K24" i="106"/>
  <c r="P25" i="101"/>
  <c r="J24" i="106" s="1"/>
  <c r="M23" i="101"/>
  <c r="H22" i="106"/>
  <c r="M27" i="101"/>
  <c r="H26" i="106"/>
  <c r="H26" i="129" s="1"/>
  <c r="P15" i="101"/>
  <c r="J14" i="106" s="1"/>
  <c r="K14" i="106"/>
  <c r="P11" i="101"/>
  <c r="J10" i="106" s="1"/>
  <c r="K10" i="106"/>
  <c r="M10" i="101"/>
  <c r="H9" i="106"/>
  <c r="H8" i="106"/>
  <c r="M9" i="101"/>
  <c r="I46" i="129"/>
  <c r="P55" i="99"/>
  <c r="Q56" i="99"/>
  <c r="I55" i="100"/>
  <c r="H47" i="100"/>
  <c r="M48" i="99"/>
  <c r="M42" i="99"/>
  <c r="H41" i="100"/>
  <c r="H41" i="129" s="1"/>
  <c r="P41" i="99"/>
  <c r="J40" i="100" s="1"/>
  <c r="K40" i="100"/>
  <c r="M38" i="99"/>
  <c r="H37" i="100"/>
  <c r="Q40" i="99"/>
  <c r="I39" i="100"/>
  <c r="P35" i="99"/>
  <c r="J34" i="100" s="1"/>
  <c r="K34" i="100"/>
  <c r="M19" i="99"/>
  <c r="H18" i="100"/>
  <c r="Q9" i="99"/>
  <c r="I8" i="100"/>
  <c r="F11" i="100"/>
  <c r="G11" i="129"/>
  <c r="F11" i="129" s="1"/>
  <c r="M12" i="99"/>
  <c r="H11" i="100"/>
  <c r="H11" i="129" s="1"/>
  <c r="H50" i="100"/>
  <c r="M51" i="97"/>
  <c r="P52" i="97"/>
  <c r="J51" i="100" s="1"/>
  <c r="K51" i="100"/>
  <c r="M53" i="97"/>
  <c r="H52" i="100"/>
  <c r="Q54" i="97"/>
  <c r="I53" i="100"/>
  <c r="Q49" i="97"/>
  <c r="I48" i="100"/>
  <c r="P47" i="97"/>
  <c r="J46" i="100" s="1"/>
  <c r="K46" i="100"/>
  <c r="H43" i="100"/>
  <c r="M44" i="97"/>
  <c r="J45" i="97"/>
  <c r="G44" i="100"/>
  <c r="L45" i="97"/>
  <c r="M34" i="97"/>
  <c r="H33" i="100"/>
  <c r="H35" i="100"/>
  <c r="M36" i="97"/>
  <c r="Q33" i="97"/>
  <c r="I32" i="100"/>
  <c r="H27" i="129"/>
  <c r="G29" i="129"/>
  <c r="F29" i="129" s="1"/>
  <c r="I31" i="100"/>
  <c r="Q32" i="97"/>
  <c r="M26" i="97"/>
  <c r="H25" i="100"/>
  <c r="H25" i="129" s="1"/>
  <c r="F25" i="100"/>
  <c r="G25" i="129"/>
  <c r="F25" i="129" s="1"/>
  <c r="Q28" i="97"/>
  <c r="I27" i="100"/>
  <c r="F24" i="100"/>
  <c r="G24" i="129"/>
  <c r="F24" i="129" s="1"/>
  <c r="M30" i="97"/>
  <c r="H29" i="100"/>
  <c r="M25" i="97"/>
  <c r="H24" i="100"/>
  <c r="H24" i="129" s="1"/>
  <c r="Q24" i="97"/>
  <c r="I23" i="100"/>
  <c r="M16" i="97"/>
  <c r="H15" i="100"/>
  <c r="Q15" i="97"/>
  <c r="I14" i="100"/>
  <c r="L20" i="97"/>
  <c r="J20" i="97"/>
  <c r="G19" i="100"/>
  <c r="F19" i="100" s="1"/>
  <c r="M10" i="97"/>
  <c r="H9" i="100"/>
  <c r="P7" i="97"/>
  <c r="G43" i="129"/>
  <c r="F43" i="129" s="1"/>
  <c r="F43" i="93"/>
  <c r="M44" i="92"/>
  <c r="H43" i="93"/>
  <c r="P45" i="92"/>
  <c r="J44" i="93" s="1"/>
  <c r="K44" i="93"/>
  <c r="M38" i="92"/>
  <c r="H37" i="93"/>
  <c r="G37" i="129"/>
  <c r="F37" i="129" s="1"/>
  <c r="F37" i="93"/>
  <c r="Q41" i="92"/>
  <c r="I40" i="93"/>
  <c r="M24" i="92"/>
  <c r="H23" i="93"/>
  <c r="H23" i="129" s="1"/>
  <c r="Q27" i="92"/>
  <c r="I26" i="93"/>
  <c r="G23" i="129"/>
  <c r="F23" i="129" s="1"/>
  <c r="P29" i="92"/>
  <c r="J28" i="93" s="1"/>
  <c r="K28" i="93"/>
  <c r="Q30" i="92"/>
  <c r="I29" i="93"/>
  <c r="P21" i="92"/>
  <c r="J20" i="93" s="1"/>
  <c r="K20" i="93"/>
  <c r="H19" i="93"/>
  <c r="M20" i="92"/>
  <c r="F19" i="93"/>
  <c r="L16" i="92"/>
  <c r="J16" i="92"/>
  <c r="G15" i="93"/>
  <c r="L15" i="92"/>
  <c r="J15" i="92"/>
  <c r="G14" i="93"/>
  <c r="Q12" i="92"/>
  <c r="I11" i="93"/>
  <c r="F8" i="93"/>
  <c r="G8" i="129"/>
  <c r="F8" i="129" s="1"/>
  <c r="M9" i="92"/>
  <c r="H8" i="93"/>
  <c r="I7" i="93"/>
  <c r="Q8" i="91"/>
  <c r="P43" i="91"/>
  <c r="J42" i="93" s="1"/>
  <c r="K42" i="93"/>
  <c r="M35" i="91"/>
  <c r="H34" i="93"/>
  <c r="H32" i="93"/>
  <c r="H32" i="129" s="1"/>
  <c r="M33" i="91"/>
  <c r="F32" i="93"/>
  <c r="G32" i="129"/>
  <c r="F32" i="129" s="1"/>
  <c r="F55" i="93"/>
  <c r="G55" i="129"/>
  <c r="F55" i="129" s="1"/>
  <c r="M56" i="91"/>
  <c r="H55" i="93"/>
  <c r="H55" i="129" s="1"/>
  <c r="F52" i="93"/>
  <c r="G52" i="129"/>
  <c r="F52" i="129" s="1"/>
  <c r="M53" i="91"/>
  <c r="H52" i="93"/>
  <c r="P49" i="91"/>
  <c r="J48" i="93" s="1"/>
  <c r="K48" i="93"/>
  <c r="H49" i="93"/>
  <c r="M50" i="91"/>
  <c r="M52" i="91"/>
  <c r="H51" i="93"/>
  <c r="H51" i="129" s="1"/>
  <c r="G51" i="129"/>
  <c r="F51" i="129" s="1"/>
  <c r="F51" i="93"/>
  <c r="F50" i="93"/>
  <c r="G50" i="129"/>
  <c r="F50" i="129" s="1"/>
  <c r="H50" i="93"/>
  <c r="M51" i="91"/>
  <c r="H47" i="93"/>
  <c r="M48" i="91"/>
  <c r="M46" i="91"/>
  <c r="H45" i="93"/>
  <c r="F47" i="93"/>
  <c r="G47" i="129"/>
  <c r="F47" i="129" s="1"/>
  <c r="P44" i="91"/>
  <c r="P40" i="91"/>
  <c r="J39" i="93" s="1"/>
  <c r="K39" i="93"/>
  <c r="H33" i="93"/>
  <c r="M34" i="91"/>
  <c r="G33" i="129"/>
  <c r="F33" i="129" s="1"/>
  <c r="F33" i="93"/>
  <c r="M36" i="91"/>
  <c r="H35" i="93"/>
  <c r="F35" i="93"/>
  <c r="G35" i="129"/>
  <c r="F35" i="129" s="1"/>
  <c r="G31" i="129"/>
  <c r="F31" i="129" s="1"/>
  <c r="F31" i="93"/>
  <c r="M32" i="91"/>
  <c r="H31" i="93"/>
  <c r="P22" i="91"/>
  <c r="J21" i="93" s="1"/>
  <c r="K21" i="93"/>
  <c r="K24" i="93"/>
  <c r="P25" i="91"/>
  <c r="J24" i="93" s="1"/>
  <c r="Q28" i="91"/>
  <c r="I27" i="93"/>
  <c r="L23" i="91"/>
  <c r="J23" i="91"/>
  <c r="G22" i="93"/>
  <c r="H18" i="93"/>
  <c r="M19" i="91"/>
  <c r="F18" i="93"/>
  <c r="G18" i="129"/>
  <c r="F18" i="129" s="1"/>
  <c r="H17" i="93"/>
  <c r="H17" i="129" s="1"/>
  <c r="M18" i="91"/>
  <c r="F17" i="93"/>
  <c r="G17" i="129"/>
  <c r="F17" i="129" s="1"/>
  <c r="P24" i="91"/>
  <c r="P26" i="91"/>
  <c r="J25" i="93" s="1"/>
  <c r="K25" i="93"/>
  <c r="M11" i="91"/>
  <c r="H10" i="93"/>
  <c r="H10" i="129" s="1"/>
  <c r="F10" i="93"/>
  <c r="G10" i="129"/>
  <c r="F10" i="129" s="1"/>
  <c r="F9" i="93"/>
  <c r="G9" i="129"/>
  <c r="F9" i="129" s="1"/>
  <c r="M10" i="91"/>
  <c r="H9" i="93"/>
  <c r="M44" i="115"/>
  <c r="H43" i="116"/>
  <c r="J49" i="110"/>
  <c r="G48" i="112"/>
  <c r="L49" i="110"/>
  <c r="F45" i="106"/>
  <c r="G45" i="129"/>
  <c r="P41" i="119"/>
  <c r="P55" i="119"/>
  <c r="J54" i="120" s="1"/>
  <c r="K54" i="120"/>
  <c r="P32" i="117"/>
  <c r="P11" i="117"/>
  <c r="P17" i="101"/>
  <c r="J16" i="106" s="1"/>
  <c r="K16" i="106"/>
  <c r="P15" i="115"/>
  <c r="J14" i="116" s="1"/>
  <c r="K14" i="116"/>
  <c r="Q24" i="119"/>
  <c r="I23" i="120"/>
  <c r="K40" i="124"/>
  <c r="P41" i="121"/>
  <c r="J40" i="124" s="1"/>
  <c r="H45" i="106"/>
  <c r="H45" i="129" s="1"/>
  <c r="M46" i="101"/>
  <c r="G34" i="129"/>
  <c r="F34" i="129" s="1"/>
  <c r="F34" i="106"/>
  <c r="Q24" i="101"/>
  <c r="I23" i="106"/>
  <c r="Q26" i="119"/>
  <c r="I25" i="120"/>
  <c r="K17" i="100"/>
  <c r="P18" i="95"/>
  <c r="J17" i="100" s="1"/>
  <c r="M34" i="115"/>
  <c r="H33" i="116"/>
  <c r="M36" i="115"/>
  <c r="H35" i="116"/>
  <c r="P19" i="118"/>
  <c r="J18" i="120" s="1"/>
  <c r="K18" i="120"/>
  <c r="Q42" i="91"/>
  <c r="I41" i="93"/>
  <c r="P50" i="113"/>
  <c r="J49" i="116" s="1"/>
  <c r="K49" i="116"/>
  <c r="M35" i="101"/>
  <c r="H34" i="106"/>
  <c r="P41" i="115"/>
  <c r="K21" i="116"/>
  <c r="P22" i="115"/>
  <c r="J21" i="116" s="1"/>
  <c r="P37" i="110"/>
  <c r="P36" i="111"/>
  <c r="J35" i="112" s="1"/>
  <c r="K35" i="112"/>
  <c r="P31" i="94"/>
  <c r="J30" i="100" s="1"/>
  <c r="K30" i="100"/>
  <c r="I52" i="116"/>
  <c r="Q53" i="114"/>
  <c r="P26" i="101"/>
  <c r="J25" i="106" s="1"/>
  <c r="K25" i="106"/>
  <c r="P40" i="105"/>
  <c r="P24" i="111"/>
  <c r="J23" i="112" s="1"/>
  <c r="K23" i="112"/>
  <c r="F41" i="129"/>
  <c r="F36" i="129"/>
  <c r="P18" i="101"/>
  <c r="J17" i="106" s="1"/>
  <c r="K17" i="106"/>
  <c r="P34" i="110"/>
  <c r="J33" i="112" s="1"/>
  <c r="K33" i="112"/>
  <c r="P51" i="123"/>
  <c r="J50" i="124" s="1"/>
  <c r="K50" i="124"/>
  <c r="P43" i="97"/>
  <c r="K49" i="120"/>
  <c r="P50" i="117"/>
  <c r="J49" i="120" s="1"/>
  <c r="P15" i="91"/>
  <c r="Q39" i="123"/>
  <c r="I38" i="124"/>
  <c r="K6" i="93"/>
  <c r="P7" i="92"/>
  <c r="J6" i="93" s="1"/>
  <c r="P16" i="91"/>
  <c r="P47" i="91"/>
  <c r="J46" i="93" s="1"/>
  <c r="K46" i="93"/>
  <c r="Q31" i="122"/>
  <c r="I30" i="124"/>
  <c r="P23" i="103"/>
  <c r="P16" i="122"/>
  <c r="Q26" i="89"/>
  <c r="Q29" i="121"/>
  <c r="I28" i="124"/>
  <c r="K9" i="116"/>
  <c r="P10" i="113"/>
  <c r="J9" i="116" s="1"/>
  <c r="P50" i="123"/>
  <c r="J49" i="124" s="1"/>
  <c r="K49" i="124"/>
  <c r="I40" i="112"/>
  <c r="Q41" i="111"/>
  <c r="M49" i="115"/>
  <c r="H48" i="116"/>
  <c r="P13" i="101"/>
  <c r="K18" i="116"/>
  <c r="P19" i="113"/>
  <c r="J18" i="116" s="1"/>
  <c r="F43" i="116"/>
  <c r="F49" i="100"/>
  <c r="G49" i="129"/>
  <c r="P55" i="92"/>
  <c r="J54" i="93" s="1"/>
  <c r="K54" i="93"/>
  <c r="K16" i="100"/>
  <c r="P17" i="94"/>
  <c r="J16" i="100" s="1"/>
  <c r="J20" i="119"/>
  <c r="L20" i="119"/>
  <c r="G19" i="120"/>
  <c r="F19" i="120" s="1"/>
  <c r="K11" i="106"/>
  <c r="P12" i="101"/>
  <c r="J11" i="106" s="1"/>
  <c r="L47" i="110"/>
  <c r="J47" i="110"/>
  <c r="G46" i="112"/>
  <c r="M50" i="99"/>
  <c r="H49" i="100"/>
  <c r="H24" i="112"/>
  <c r="M25" i="110"/>
  <c r="P9" i="113"/>
  <c r="P30" i="103"/>
  <c r="M16" i="117"/>
  <c r="H15" i="120"/>
  <c r="Q31" i="101"/>
  <c r="I30" i="106"/>
  <c r="I30" i="129" s="1"/>
  <c r="G17" i="112"/>
  <c r="J18" i="110"/>
  <c r="L18" i="110"/>
  <c r="M50" i="101"/>
  <c r="H49" i="106"/>
  <c r="P42" i="115"/>
  <c r="J41" i="116" s="1"/>
  <c r="K41" i="116"/>
  <c r="P36" i="114"/>
  <c r="F24" i="112"/>
  <c r="P44" i="111"/>
  <c r="J43" i="112" s="1"/>
  <c r="K43" i="112"/>
  <c r="I36" i="106"/>
  <c r="Q37" i="101"/>
  <c r="Q13" i="117"/>
  <c r="I12" i="120"/>
  <c r="M32" i="119"/>
  <c r="H31" i="120"/>
  <c r="P29" i="96"/>
  <c r="J28" i="100" s="1"/>
  <c r="K28" i="100"/>
  <c r="P22" i="102"/>
  <c r="J21" i="106" s="1"/>
  <c r="K21" i="106"/>
  <c r="I48" i="129" l="1"/>
  <c r="H8" i="129"/>
  <c r="H57" i="129"/>
  <c r="H54" i="129"/>
  <c r="Q55" i="97"/>
  <c r="I54" i="100"/>
  <c r="H50" i="129"/>
  <c r="I36" i="100"/>
  <c r="I36" i="129" s="1"/>
  <c r="Q37" i="97"/>
  <c r="P8" i="96"/>
  <c r="J7" i="100" s="1"/>
  <c r="K7" i="100"/>
  <c r="H47" i="129"/>
  <c r="Q7" i="94"/>
  <c r="I6" i="100"/>
  <c r="I6" i="129" s="1"/>
  <c r="I56" i="129"/>
  <c r="P23" i="94"/>
  <c r="J22" i="100" s="1"/>
  <c r="K22" i="100"/>
  <c r="H34" i="129"/>
  <c r="H53" i="93"/>
  <c r="H53" i="129" s="1"/>
  <c r="M54" i="91"/>
  <c r="M14" i="110"/>
  <c r="H13" i="112"/>
  <c r="I9" i="124"/>
  <c r="Q10" i="121"/>
  <c r="F53" i="93"/>
  <c r="G53" i="129"/>
  <c r="F53" i="129" s="1"/>
  <c r="Q43" i="99"/>
  <c r="I42" i="100"/>
  <c r="I42" i="129" s="1"/>
  <c r="Q35" i="119"/>
  <c r="I34" i="120"/>
  <c r="M38" i="118"/>
  <c r="H37" i="120"/>
  <c r="M37" i="118"/>
  <c r="H36" i="120"/>
  <c r="Q23" i="118"/>
  <c r="I22" i="120"/>
  <c r="Q15" i="118"/>
  <c r="I14" i="120"/>
  <c r="Q11" i="118"/>
  <c r="I10" i="120"/>
  <c r="Q56" i="118"/>
  <c r="I55" i="120"/>
  <c r="P8" i="118"/>
  <c r="J7" i="120" s="1"/>
  <c r="K7" i="120"/>
  <c r="H51" i="120"/>
  <c r="M52" i="117"/>
  <c r="Q41" i="117"/>
  <c r="I40" i="120"/>
  <c r="P39" i="117"/>
  <c r="J38" i="120" s="1"/>
  <c r="K38" i="120"/>
  <c r="K29" i="120"/>
  <c r="P30" i="117"/>
  <c r="J29" i="120" s="1"/>
  <c r="K28" i="120"/>
  <c r="P29" i="117"/>
  <c r="J28" i="120" s="1"/>
  <c r="K35" i="120"/>
  <c r="P36" i="117"/>
  <c r="J35" i="120" s="1"/>
  <c r="I44" i="120"/>
  <c r="Q45" i="117"/>
  <c r="I9" i="120"/>
  <c r="Q10" i="117"/>
  <c r="K47" i="120"/>
  <c r="P48" i="117"/>
  <c r="J47" i="120" s="1"/>
  <c r="P9" i="117"/>
  <c r="J8" i="120" s="1"/>
  <c r="K8" i="120"/>
  <c r="Q46" i="117"/>
  <c r="I45" i="120"/>
  <c r="P49" i="117"/>
  <c r="J48" i="120" s="1"/>
  <c r="K48" i="120"/>
  <c r="Q14" i="117"/>
  <c r="I13" i="120"/>
  <c r="I43" i="120"/>
  <c r="Q44" i="117"/>
  <c r="I52" i="120"/>
  <c r="Q53" i="117"/>
  <c r="M40" i="117"/>
  <c r="H39" i="120"/>
  <c r="Q34" i="117"/>
  <c r="I33" i="120"/>
  <c r="M31" i="117"/>
  <c r="H30" i="120"/>
  <c r="Q47" i="117"/>
  <c r="I46" i="120"/>
  <c r="P25" i="117"/>
  <c r="J24" i="120" s="1"/>
  <c r="K24" i="120"/>
  <c r="Q27" i="117"/>
  <c r="I26" i="120"/>
  <c r="Q54" i="117"/>
  <c r="I53" i="120"/>
  <c r="P31" i="91"/>
  <c r="J30" i="93" s="1"/>
  <c r="K30" i="93"/>
  <c r="Q58" i="97"/>
  <c r="I57" i="100"/>
  <c r="M13" i="104"/>
  <c r="H12" i="106"/>
  <c r="H12" i="129" s="1"/>
  <c r="P16" i="101"/>
  <c r="J15" i="106" s="1"/>
  <c r="K15" i="106"/>
  <c r="F12" i="106"/>
  <c r="G12" i="129"/>
  <c r="F12" i="129" s="1"/>
  <c r="P57" i="91"/>
  <c r="J56" i="93" s="1"/>
  <c r="K56" i="93"/>
  <c r="K21" i="100"/>
  <c r="K21" i="129" s="1"/>
  <c r="P22" i="97"/>
  <c r="J21" i="100" s="1"/>
  <c r="J21" i="129" s="1"/>
  <c r="K57" i="93"/>
  <c r="P58" i="91"/>
  <c r="J57" i="93" s="1"/>
  <c r="Q45" i="101"/>
  <c r="I44" i="106"/>
  <c r="P58" i="110"/>
  <c r="J57" i="112" s="1"/>
  <c r="K57" i="112"/>
  <c r="P16" i="110"/>
  <c r="J15" i="112" s="1"/>
  <c r="K15" i="112"/>
  <c r="Q39" i="92"/>
  <c r="I38" i="93"/>
  <c r="I38" i="129" s="1"/>
  <c r="Q58" i="101"/>
  <c r="I57" i="106"/>
  <c r="I52" i="124"/>
  <c r="Q53" i="121"/>
  <c r="P57" i="121"/>
  <c r="J56" i="124" s="1"/>
  <c r="K56" i="124"/>
  <c r="P57" i="110"/>
  <c r="J56" i="112" s="1"/>
  <c r="K56" i="112"/>
  <c r="P58" i="121"/>
  <c r="J57" i="124" s="1"/>
  <c r="K57" i="124"/>
  <c r="Q17" i="91"/>
  <c r="I16" i="93"/>
  <c r="I16" i="129" s="1"/>
  <c r="P57" i="97"/>
  <c r="J56" i="100" s="1"/>
  <c r="K56" i="100"/>
  <c r="P34" i="123"/>
  <c r="J33" i="124" s="1"/>
  <c r="K33" i="124"/>
  <c r="Q43" i="123"/>
  <c r="I42" i="124"/>
  <c r="P12" i="122"/>
  <c r="J11" i="124" s="1"/>
  <c r="K11" i="124"/>
  <c r="Q25" i="122"/>
  <c r="I24" i="124"/>
  <c r="M49" i="122"/>
  <c r="H48" i="124"/>
  <c r="Q27" i="122"/>
  <c r="I26" i="124"/>
  <c r="Q55" i="122"/>
  <c r="I54" i="124"/>
  <c r="Q46" i="122"/>
  <c r="I45" i="124"/>
  <c r="I18" i="124"/>
  <c r="Q19" i="122"/>
  <c r="Q47" i="122"/>
  <c r="I46" i="124"/>
  <c r="Q37" i="121"/>
  <c r="I36" i="124"/>
  <c r="K31" i="124"/>
  <c r="P32" i="121"/>
  <c r="J31" i="124" s="1"/>
  <c r="P17" i="121"/>
  <c r="J16" i="124" s="1"/>
  <c r="K16" i="124"/>
  <c r="I6" i="124"/>
  <c r="Q7" i="121"/>
  <c r="Q20" i="121"/>
  <c r="I19" i="124"/>
  <c r="M36" i="121"/>
  <c r="H35" i="124"/>
  <c r="Q33" i="121"/>
  <c r="I32" i="124"/>
  <c r="K47" i="124"/>
  <c r="P48" i="121"/>
  <c r="J47" i="124" s="1"/>
  <c r="P38" i="121"/>
  <c r="J37" i="124" s="1"/>
  <c r="K37" i="124"/>
  <c r="K21" i="124"/>
  <c r="P22" i="121"/>
  <c r="J21" i="124" s="1"/>
  <c r="P40" i="121"/>
  <c r="J39" i="124" s="1"/>
  <c r="K39" i="124"/>
  <c r="Q16" i="121"/>
  <c r="I15" i="124"/>
  <c r="I13" i="124"/>
  <c r="Q14" i="121"/>
  <c r="M23" i="121"/>
  <c r="H22" i="124"/>
  <c r="K53" i="124"/>
  <c r="P54" i="121"/>
  <c r="J53" i="124" s="1"/>
  <c r="Q21" i="121"/>
  <c r="I20" i="124"/>
  <c r="Q13" i="121"/>
  <c r="I12" i="124"/>
  <c r="M13" i="114"/>
  <c r="H12" i="116"/>
  <c r="Q25" i="114"/>
  <c r="I24" i="116"/>
  <c r="M9" i="114"/>
  <c r="H8" i="116"/>
  <c r="P43" i="114"/>
  <c r="J42" i="116" s="1"/>
  <c r="K42" i="116"/>
  <c r="Q46" i="114"/>
  <c r="I45" i="116"/>
  <c r="P11" i="114"/>
  <c r="J10" i="116" s="1"/>
  <c r="K10" i="116"/>
  <c r="Q32" i="114"/>
  <c r="I31" i="116"/>
  <c r="Q14" i="114"/>
  <c r="I13" i="116"/>
  <c r="Q12" i="114"/>
  <c r="I11" i="116"/>
  <c r="Q40" i="113"/>
  <c r="I39" i="116"/>
  <c r="K20" i="116"/>
  <c r="P21" i="113"/>
  <c r="J20" i="116" s="1"/>
  <c r="I55" i="116"/>
  <c r="Q56" i="113"/>
  <c r="K51" i="116"/>
  <c r="P52" i="113"/>
  <c r="J51" i="116" s="1"/>
  <c r="P51" i="113"/>
  <c r="J50" i="116" s="1"/>
  <c r="K50" i="116"/>
  <c r="I47" i="116"/>
  <c r="Q48" i="113"/>
  <c r="Q41" i="113"/>
  <c r="I40" i="116"/>
  <c r="Q37" i="113"/>
  <c r="I36" i="116"/>
  <c r="Q39" i="113"/>
  <c r="I38" i="116"/>
  <c r="Q38" i="113"/>
  <c r="I37" i="116"/>
  <c r="Q30" i="113"/>
  <c r="I29" i="116"/>
  <c r="Q26" i="113"/>
  <c r="I25" i="116"/>
  <c r="M31" i="113"/>
  <c r="H30" i="116"/>
  <c r="Q17" i="113"/>
  <c r="I16" i="116"/>
  <c r="Q18" i="113"/>
  <c r="I17" i="116"/>
  <c r="Q50" i="111"/>
  <c r="I49" i="112"/>
  <c r="Q48" i="111"/>
  <c r="I47" i="112"/>
  <c r="Q42" i="111"/>
  <c r="I41" i="112"/>
  <c r="P43" i="111"/>
  <c r="J42" i="112" s="1"/>
  <c r="K42" i="112"/>
  <c r="Q37" i="111"/>
  <c r="I36" i="112"/>
  <c r="Q33" i="111"/>
  <c r="I32" i="112"/>
  <c r="Q32" i="111"/>
  <c r="I31" i="112"/>
  <c r="P26" i="111"/>
  <c r="J25" i="112" s="1"/>
  <c r="K25" i="112"/>
  <c r="P23" i="111"/>
  <c r="J22" i="112" s="1"/>
  <c r="K22" i="112"/>
  <c r="Q21" i="111"/>
  <c r="I20" i="112"/>
  <c r="Q11" i="111"/>
  <c r="I10" i="112"/>
  <c r="K18" i="112"/>
  <c r="P19" i="110"/>
  <c r="J18" i="112" s="1"/>
  <c r="I21" i="112"/>
  <c r="Q22" i="110"/>
  <c r="Q9" i="110"/>
  <c r="I8" i="112"/>
  <c r="M56" i="110"/>
  <c r="H55" i="112"/>
  <c r="P55" i="110"/>
  <c r="J54" i="112" s="1"/>
  <c r="K54" i="112"/>
  <c r="Q51" i="110"/>
  <c r="I50" i="112"/>
  <c r="P54" i="110"/>
  <c r="J53" i="112" s="1"/>
  <c r="K53" i="112"/>
  <c r="I45" i="112"/>
  <c r="Q46" i="110"/>
  <c r="Q38" i="110"/>
  <c r="I37" i="112"/>
  <c r="K30" i="112"/>
  <c r="P31" i="110"/>
  <c r="J30" i="112" s="1"/>
  <c r="I28" i="112"/>
  <c r="Q29" i="110"/>
  <c r="I29" i="112"/>
  <c r="Q30" i="110"/>
  <c r="P27" i="110"/>
  <c r="J26" i="112" s="1"/>
  <c r="K26" i="112"/>
  <c r="M17" i="110"/>
  <c r="H16" i="112"/>
  <c r="I7" i="112"/>
  <c r="Q8" i="110"/>
  <c r="P49" i="105"/>
  <c r="J48" i="106" s="1"/>
  <c r="K48" i="106"/>
  <c r="I7" i="129"/>
  <c r="P52" i="103"/>
  <c r="J51" i="106" s="1"/>
  <c r="K51" i="106"/>
  <c r="P42" i="103"/>
  <c r="J41" i="106" s="1"/>
  <c r="K41" i="106"/>
  <c r="H31" i="129"/>
  <c r="Q32" i="103"/>
  <c r="I31" i="106"/>
  <c r="Q19" i="103"/>
  <c r="I18" i="106"/>
  <c r="H29" i="129"/>
  <c r="Q21" i="102"/>
  <c r="I20" i="106"/>
  <c r="I20" i="129" s="1"/>
  <c r="P8" i="102"/>
  <c r="J7" i="106" s="1"/>
  <c r="K7" i="106"/>
  <c r="Q41" i="101"/>
  <c r="I40" i="106"/>
  <c r="I40" i="129" s="1"/>
  <c r="Q40" i="101"/>
  <c r="I39" i="106"/>
  <c r="I39" i="129" s="1"/>
  <c r="H52" i="129"/>
  <c r="Q55" i="101"/>
  <c r="I54" i="106"/>
  <c r="I54" i="129" s="1"/>
  <c r="P56" i="101"/>
  <c r="J55" i="106" s="1"/>
  <c r="K55" i="106"/>
  <c r="Q53" i="101"/>
  <c r="I52" i="106"/>
  <c r="J46" i="129"/>
  <c r="H37" i="129"/>
  <c r="I37" i="106"/>
  <c r="Q38" i="101"/>
  <c r="Q36" i="101"/>
  <c r="I35" i="106"/>
  <c r="Q30" i="101"/>
  <c r="I29" i="106"/>
  <c r="Q29" i="101"/>
  <c r="I28" i="106"/>
  <c r="I28" i="129" s="1"/>
  <c r="Q23" i="101"/>
  <c r="I22" i="106"/>
  <c r="Q27" i="101"/>
  <c r="I26" i="106"/>
  <c r="I26" i="129" s="1"/>
  <c r="Q9" i="101"/>
  <c r="I8" i="106"/>
  <c r="Q10" i="101"/>
  <c r="I9" i="106"/>
  <c r="H35" i="129"/>
  <c r="P56" i="99"/>
  <c r="J55" i="100" s="1"/>
  <c r="K55" i="100"/>
  <c r="K46" i="129"/>
  <c r="Q48" i="99"/>
  <c r="I47" i="100"/>
  <c r="P40" i="99"/>
  <c r="J39" i="100" s="1"/>
  <c r="K39" i="100"/>
  <c r="Q38" i="99"/>
  <c r="I37" i="100"/>
  <c r="Q42" i="99"/>
  <c r="I41" i="100"/>
  <c r="I41" i="129" s="1"/>
  <c r="H33" i="129"/>
  <c r="H18" i="129"/>
  <c r="G19" i="129"/>
  <c r="F19" i="129" s="1"/>
  <c r="Q19" i="99"/>
  <c r="I18" i="100"/>
  <c r="Q12" i="99"/>
  <c r="I11" i="100"/>
  <c r="I11" i="129" s="1"/>
  <c r="P9" i="99"/>
  <c r="J8" i="100" s="1"/>
  <c r="K8" i="100"/>
  <c r="K53" i="100"/>
  <c r="P54" i="97"/>
  <c r="J53" i="100" s="1"/>
  <c r="Q53" i="97"/>
  <c r="I52" i="100"/>
  <c r="Q51" i="97"/>
  <c r="I50" i="100"/>
  <c r="P49" i="97"/>
  <c r="J48" i="100" s="1"/>
  <c r="K48" i="100"/>
  <c r="K48" i="129" s="1"/>
  <c r="H43" i="129"/>
  <c r="M45" i="97"/>
  <c r="H44" i="100"/>
  <c r="H44" i="129" s="1"/>
  <c r="F44" i="100"/>
  <c r="G44" i="129"/>
  <c r="F44" i="129" s="1"/>
  <c r="Q44" i="97"/>
  <c r="I43" i="100"/>
  <c r="Q34" i="97"/>
  <c r="I33" i="100"/>
  <c r="Q36" i="97"/>
  <c r="I35" i="100"/>
  <c r="K32" i="100"/>
  <c r="P33" i="97"/>
  <c r="J32" i="100" s="1"/>
  <c r="K31" i="100"/>
  <c r="P32" i="97"/>
  <c r="J31" i="100" s="1"/>
  <c r="I29" i="100"/>
  <c r="Q30" i="97"/>
  <c r="I27" i="129"/>
  <c r="P28" i="97"/>
  <c r="J27" i="100" s="1"/>
  <c r="K27" i="100"/>
  <c r="P24" i="97"/>
  <c r="J23" i="100" s="1"/>
  <c r="K23" i="100"/>
  <c r="Q25" i="97"/>
  <c r="I24" i="100"/>
  <c r="I24" i="129" s="1"/>
  <c r="Q26" i="97"/>
  <c r="I25" i="100"/>
  <c r="I25" i="129" s="1"/>
  <c r="M20" i="97"/>
  <c r="H19" i="100"/>
  <c r="H19" i="129" s="1"/>
  <c r="P15" i="97"/>
  <c r="J14" i="100" s="1"/>
  <c r="K14" i="100"/>
  <c r="I15" i="100"/>
  <c r="Q16" i="97"/>
  <c r="H9" i="129"/>
  <c r="Q10" i="97"/>
  <c r="I9" i="100"/>
  <c r="Q44" i="92"/>
  <c r="I43" i="93"/>
  <c r="P41" i="92"/>
  <c r="J40" i="93" s="1"/>
  <c r="K40" i="93"/>
  <c r="I37" i="93"/>
  <c r="Q38" i="92"/>
  <c r="P27" i="92"/>
  <c r="J26" i="93" s="1"/>
  <c r="K26" i="93"/>
  <c r="P30" i="92"/>
  <c r="J29" i="93" s="1"/>
  <c r="K29" i="93"/>
  <c r="Q24" i="92"/>
  <c r="I23" i="93"/>
  <c r="I23" i="129" s="1"/>
  <c r="Q20" i="92"/>
  <c r="I19" i="93"/>
  <c r="P12" i="92"/>
  <c r="J11" i="93" s="1"/>
  <c r="K11" i="93"/>
  <c r="F14" i="93"/>
  <c r="G14" i="129"/>
  <c r="F14" i="129" s="1"/>
  <c r="M15" i="92"/>
  <c r="H14" i="93"/>
  <c r="H14" i="129" s="1"/>
  <c r="F15" i="93"/>
  <c r="G15" i="129"/>
  <c r="F15" i="129" s="1"/>
  <c r="M16" i="92"/>
  <c r="H15" i="93"/>
  <c r="H15" i="129" s="1"/>
  <c r="Q9" i="92"/>
  <c r="I8" i="93"/>
  <c r="P8" i="91"/>
  <c r="J7" i="93" s="1"/>
  <c r="K7" i="93"/>
  <c r="I34" i="93"/>
  <c r="Q35" i="91"/>
  <c r="Q33" i="91"/>
  <c r="I32" i="93"/>
  <c r="I32" i="129" s="1"/>
  <c r="I55" i="93"/>
  <c r="I55" i="129" s="1"/>
  <c r="Q56" i="91"/>
  <c r="Q53" i="91"/>
  <c r="I52" i="93"/>
  <c r="I51" i="93"/>
  <c r="I51" i="129" s="1"/>
  <c r="Q52" i="91"/>
  <c r="I49" i="93"/>
  <c r="Q50" i="91"/>
  <c r="Q51" i="91"/>
  <c r="I50" i="93"/>
  <c r="I45" i="93"/>
  <c r="Q46" i="91"/>
  <c r="Q48" i="91"/>
  <c r="I47" i="93"/>
  <c r="I35" i="93"/>
  <c r="Q36" i="91"/>
  <c r="I33" i="93"/>
  <c r="Q34" i="91"/>
  <c r="Q32" i="91"/>
  <c r="I31" i="93"/>
  <c r="G22" i="129"/>
  <c r="F22" i="129" s="1"/>
  <c r="F22" i="93"/>
  <c r="M23" i="91"/>
  <c r="H22" i="93"/>
  <c r="H22" i="129" s="1"/>
  <c r="P28" i="91"/>
  <c r="J27" i="93" s="1"/>
  <c r="K27" i="93"/>
  <c r="Q18" i="91"/>
  <c r="I17" i="93"/>
  <c r="I17" i="129" s="1"/>
  <c r="Q19" i="91"/>
  <c r="I18" i="93"/>
  <c r="Q11" i="91"/>
  <c r="I10" i="93"/>
  <c r="I10" i="129" s="1"/>
  <c r="Q10" i="91"/>
  <c r="I9" i="93"/>
  <c r="Q49" i="115"/>
  <c r="I48" i="116"/>
  <c r="Q44" i="115"/>
  <c r="I43" i="116"/>
  <c r="P29" i="121"/>
  <c r="J28" i="124" s="1"/>
  <c r="K28" i="124"/>
  <c r="H17" i="112"/>
  <c r="M18" i="110"/>
  <c r="Q34" i="115"/>
  <c r="I33" i="116"/>
  <c r="F45" i="129"/>
  <c r="K30" i="124"/>
  <c r="P31" i="122"/>
  <c r="J30" i="124" s="1"/>
  <c r="Q35" i="101"/>
  <c r="I34" i="106"/>
  <c r="Q32" i="119"/>
  <c r="I31" i="120"/>
  <c r="F17" i="112"/>
  <c r="Q25" i="110"/>
  <c r="I24" i="112"/>
  <c r="H19" i="120"/>
  <c r="M20" i="119"/>
  <c r="F46" i="112"/>
  <c r="P53" i="114"/>
  <c r="J52" i="116" s="1"/>
  <c r="K52" i="116"/>
  <c r="P13" i="117"/>
  <c r="J12" i="120" s="1"/>
  <c r="K12" i="120"/>
  <c r="P26" i="119"/>
  <c r="J25" i="120" s="1"/>
  <c r="K25" i="120"/>
  <c r="M47" i="110"/>
  <c r="H46" i="112"/>
  <c r="P24" i="119"/>
  <c r="J23" i="120" s="1"/>
  <c r="K23" i="120"/>
  <c r="K40" i="112"/>
  <c r="P41" i="111"/>
  <c r="J40" i="112" s="1"/>
  <c r="P31" i="101"/>
  <c r="J30" i="106" s="1"/>
  <c r="K30" i="106"/>
  <c r="K30" i="129" s="1"/>
  <c r="H49" i="129"/>
  <c r="F49" i="129"/>
  <c r="P39" i="123"/>
  <c r="J38" i="124" s="1"/>
  <c r="K38" i="124"/>
  <c r="Q36" i="115"/>
  <c r="I35" i="116"/>
  <c r="P24" i="101"/>
  <c r="J23" i="106" s="1"/>
  <c r="K23" i="106"/>
  <c r="M49" i="110"/>
  <c r="H48" i="112"/>
  <c r="I45" i="106"/>
  <c r="Q46" i="101"/>
  <c r="K36" i="106"/>
  <c r="P37" i="101"/>
  <c r="J36" i="106" s="1"/>
  <c r="Q50" i="99"/>
  <c r="I49" i="100"/>
  <c r="F48" i="112"/>
  <c r="Q50" i="101"/>
  <c r="I49" i="106"/>
  <c r="I15" i="120"/>
  <c r="Q16" i="117"/>
  <c r="P42" i="91"/>
  <c r="J41" i="93" s="1"/>
  <c r="K41" i="93"/>
  <c r="P55" i="97" l="1"/>
  <c r="J54" i="100" s="1"/>
  <c r="K54" i="100"/>
  <c r="P37" i="97"/>
  <c r="J36" i="100" s="1"/>
  <c r="J36" i="129" s="1"/>
  <c r="K36" i="100"/>
  <c r="K36" i="129" s="1"/>
  <c r="I33" i="129"/>
  <c r="P7" i="94"/>
  <c r="J6" i="100" s="1"/>
  <c r="J6" i="129" s="1"/>
  <c r="K6" i="100"/>
  <c r="K6" i="129" s="1"/>
  <c r="I57" i="129"/>
  <c r="J56" i="129"/>
  <c r="J30" i="129"/>
  <c r="P43" i="99"/>
  <c r="J42" i="100" s="1"/>
  <c r="J42" i="129" s="1"/>
  <c r="K42" i="100"/>
  <c r="K42" i="129" s="1"/>
  <c r="K9" i="124"/>
  <c r="P10" i="121"/>
  <c r="J9" i="124" s="1"/>
  <c r="Q14" i="110"/>
  <c r="I13" i="112"/>
  <c r="I53" i="93"/>
  <c r="I53" i="129" s="1"/>
  <c r="Q54" i="91"/>
  <c r="P35" i="119"/>
  <c r="J34" i="120" s="1"/>
  <c r="K34" i="120"/>
  <c r="Q38" i="118"/>
  <c r="I37" i="120"/>
  <c r="I36" i="120"/>
  <c r="Q37" i="118"/>
  <c r="P23" i="118"/>
  <c r="J22" i="120" s="1"/>
  <c r="K22" i="120"/>
  <c r="P15" i="118"/>
  <c r="J14" i="120" s="1"/>
  <c r="K14" i="120"/>
  <c r="P11" i="118"/>
  <c r="J10" i="120" s="1"/>
  <c r="K10" i="120"/>
  <c r="P56" i="118"/>
  <c r="J55" i="120" s="1"/>
  <c r="K55" i="120"/>
  <c r="Q52" i="117"/>
  <c r="I51" i="120"/>
  <c r="P41" i="117"/>
  <c r="J40" i="120" s="1"/>
  <c r="K40" i="120"/>
  <c r="P34" i="117"/>
  <c r="J33" i="120" s="1"/>
  <c r="K33" i="120"/>
  <c r="P46" i="117"/>
  <c r="J45" i="120" s="1"/>
  <c r="K45" i="120"/>
  <c r="K53" i="120"/>
  <c r="P54" i="117"/>
  <c r="J53" i="120" s="1"/>
  <c r="Q40" i="117"/>
  <c r="I39" i="120"/>
  <c r="P53" i="117"/>
  <c r="J52" i="120" s="1"/>
  <c r="K52" i="120"/>
  <c r="P27" i="117"/>
  <c r="J26" i="120" s="1"/>
  <c r="K26" i="120"/>
  <c r="P44" i="117"/>
  <c r="J43" i="120" s="1"/>
  <c r="K43" i="120"/>
  <c r="P10" i="117"/>
  <c r="J9" i="120" s="1"/>
  <c r="K9" i="120"/>
  <c r="P45" i="117"/>
  <c r="J44" i="120" s="1"/>
  <c r="K44" i="120"/>
  <c r="K46" i="120"/>
  <c r="P47" i="117"/>
  <c r="J46" i="120" s="1"/>
  <c r="P14" i="117"/>
  <c r="J13" i="120" s="1"/>
  <c r="K13" i="120"/>
  <c r="Q31" i="117"/>
  <c r="I30" i="120"/>
  <c r="J48" i="129"/>
  <c r="P53" i="121"/>
  <c r="J52" i="124" s="1"/>
  <c r="K52" i="124"/>
  <c r="P45" i="101"/>
  <c r="J44" i="106" s="1"/>
  <c r="K44" i="106"/>
  <c r="K57" i="106"/>
  <c r="P58" i="101"/>
  <c r="J57" i="106" s="1"/>
  <c r="Q13" i="104"/>
  <c r="I12" i="106"/>
  <c r="I12" i="129" s="1"/>
  <c r="K16" i="93"/>
  <c r="K16" i="129" s="1"/>
  <c r="P17" i="91"/>
  <c r="J16" i="93" s="1"/>
  <c r="J16" i="129" s="1"/>
  <c r="K57" i="100"/>
  <c r="K57" i="129" s="1"/>
  <c r="P58" i="97"/>
  <c r="J57" i="100" s="1"/>
  <c r="K38" i="93"/>
  <c r="K38" i="129" s="1"/>
  <c r="P39" i="92"/>
  <c r="J38" i="93" s="1"/>
  <c r="J38" i="129" s="1"/>
  <c r="K56" i="129"/>
  <c r="P43" i="123"/>
  <c r="J42" i="124" s="1"/>
  <c r="K42" i="124"/>
  <c r="P46" i="122"/>
  <c r="J45" i="124" s="1"/>
  <c r="K45" i="124"/>
  <c r="P55" i="122"/>
  <c r="J54" i="124" s="1"/>
  <c r="K54" i="124"/>
  <c r="K26" i="124"/>
  <c r="P27" i="122"/>
  <c r="J26" i="124" s="1"/>
  <c r="Q49" i="122"/>
  <c r="I48" i="124"/>
  <c r="P47" i="122"/>
  <c r="J46" i="124" s="1"/>
  <c r="K46" i="124"/>
  <c r="K18" i="124"/>
  <c r="P19" i="122"/>
  <c r="J18" i="124" s="1"/>
  <c r="P25" i="122"/>
  <c r="J24" i="124" s="1"/>
  <c r="K24" i="124"/>
  <c r="P37" i="121"/>
  <c r="J36" i="124" s="1"/>
  <c r="K36" i="124"/>
  <c r="P16" i="121"/>
  <c r="J15" i="124" s="1"/>
  <c r="K15" i="124"/>
  <c r="Q36" i="121"/>
  <c r="I35" i="124"/>
  <c r="P13" i="121"/>
  <c r="J12" i="124" s="1"/>
  <c r="K12" i="124"/>
  <c r="P20" i="121"/>
  <c r="J19" i="124" s="1"/>
  <c r="K19" i="124"/>
  <c r="K6" i="124"/>
  <c r="P7" i="121"/>
  <c r="J6" i="124" s="1"/>
  <c r="K20" i="124"/>
  <c r="P21" i="121"/>
  <c r="J20" i="124" s="1"/>
  <c r="I22" i="124"/>
  <c r="Q23" i="121"/>
  <c r="P33" i="121"/>
  <c r="J32" i="124" s="1"/>
  <c r="K32" i="124"/>
  <c r="K13" i="124"/>
  <c r="P14" i="121"/>
  <c r="J13" i="124" s="1"/>
  <c r="Q13" i="114"/>
  <c r="I12" i="116"/>
  <c r="P25" i="114"/>
  <c r="J24" i="116" s="1"/>
  <c r="K24" i="116"/>
  <c r="Q9" i="114"/>
  <c r="I8" i="116"/>
  <c r="P14" i="114"/>
  <c r="J13" i="116" s="1"/>
  <c r="K13" i="116"/>
  <c r="P12" i="114"/>
  <c r="J11" i="116" s="1"/>
  <c r="K11" i="116"/>
  <c r="P32" i="114"/>
  <c r="J31" i="116" s="1"/>
  <c r="K31" i="116"/>
  <c r="K45" i="116"/>
  <c r="P46" i="114"/>
  <c r="J45" i="116" s="1"/>
  <c r="P40" i="113"/>
  <c r="J39" i="116" s="1"/>
  <c r="K39" i="116"/>
  <c r="K55" i="116"/>
  <c r="P56" i="113"/>
  <c r="J55" i="116" s="1"/>
  <c r="K47" i="116"/>
  <c r="P48" i="113"/>
  <c r="J47" i="116" s="1"/>
  <c r="K37" i="116"/>
  <c r="P38" i="113"/>
  <c r="J37" i="116" s="1"/>
  <c r="P39" i="113"/>
  <c r="J38" i="116" s="1"/>
  <c r="K38" i="116"/>
  <c r="P37" i="113"/>
  <c r="J36" i="116" s="1"/>
  <c r="K36" i="116"/>
  <c r="P41" i="113"/>
  <c r="J40" i="116" s="1"/>
  <c r="K40" i="116"/>
  <c r="Q31" i="113"/>
  <c r="I30" i="116"/>
  <c r="P26" i="113"/>
  <c r="J25" i="116" s="1"/>
  <c r="K25" i="116"/>
  <c r="P30" i="113"/>
  <c r="J29" i="116" s="1"/>
  <c r="K29" i="116"/>
  <c r="P18" i="113"/>
  <c r="J17" i="116" s="1"/>
  <c r="K17" i="116"/>
  <c r="P17" i="113"/>
  <c r="J16" i="116" s="1"/>
  <c r="K16" i="116"/>
  <c r="P48" i="111"/>
  <c r="J47" i="112" s="1"/>
  <c r="K47" i="112"/>
  <c r="P50" i="111"/>
  <c r="J49" i="112" s="1"/>
  <c r="K49" i="112"/>
  <c r="P42" i="111"/>
  <c r="J41" i="112" s="1"/>
  <c r="K41" i="112"/>
  <c r="P37" i="111"/>
  <c r="J36" i="112" s="1"/>
  <c r="K36" i="112"/>
  <c r="P33" i="111"/>
  <c r="J32" i="112" s="1"/>
  <c r="K32" i="112"/>
  <c r="P32" i="111"/>
  <c r="J31" i="112" s="1"/>
  <c r="K31" i="112"/>
  <c r="P21" i="111"/>
  <c r="J20" i="112" s="1"/>
  <c r="K20" i="112"/>
  <c r="P11" i="111"/>
  <c r="J10" i="112" s="1"/>
  <c r="K10" i="112"/>
  <c r="K21" i="112"/>
  <c r="P22" i="110"/>
  <c r="J21" i="112" s="1"/>
  <c r="P9" i="110"/>
  <c r="J8" i="112" s="1"/>
  <c r="K8" i="112"/>
  <c r="I55" i="112"/>
  <c r="Q56" i="110"/>
  <c r="P51" i="110"/>
  <c r="J50" i="112" s="1"/>
  <c r="K50" i="112"/>
  <c r="P46" i="110"/>
  <c r="J45" i="112" s="1"/>
  <c r="K45" i="112"/>
  <c r="P38" i="110"/>
  <c r="J37" i="112" s="1"/>
  <c r="K37" i="112"/>
  <c r="P30" i="110"/>
  <c r="J29" i="112" s="1"/>
  <c r="K29" i="112"/>
  <c r="P29" i="110"/>
  <c r="J28" i="112" s="1"/>
  <c r="K28" i="112"/>
  <c r="Q17" i="110"/>
  <c r="I16" i="112"/>
  <c r="P8" i="110"/>
  <c r="J7" i="112" s="1"/>
  <c r="K7" i="112"/>
  <c r="I31" i="129"/>
  <c r="K7" i="129"/>
  <c r="J7" i="129"/>
  <c r="P32" i="103"/>
  <c r="J31" i="106" s="1"/>
  <c r="K31" i="106"/>
  <c r="P19" i="103"/>
  <c r="J18" i="106" s="1"/>
  <c r="K18" i="106"/>
  <c r="I18" i="129"/>
  <c r="P21" i="102"/>
  <c r="J20" i="106" s="1"/>
  <c r="J20" i="129" s="1"/>
  <c r="K20" i="106"/>
  <c r="K20" i="129" s="1"/>
  <c r="I8" i="129"/>
  <c r="I37" i="129"/>
  <c r="P40" i="101"/>
  <c r="J39" i="106" s="1"/>
  <c r="J39" i="129" s="1"/>
  <c r="K39" i="106"/>
  <c r="K39" i="129" s="1"/>
  <c r="K40" i="106"/>
  <c r="K40" i="129" s="1"/>
  <c r="P41" i="101"/>
  <c r="J40" i="106" s="1"/>
  <c r="J40" i="129" s="1"/>
  <c r="K54" i="106"/>
  <c r="P55" i="101"/>
  <c r="J54" i="106" s="1"/>
  <c r="J54" i="129" s="1"/>
  <c r="K52" i="106"/>
  <c r="P53" i="101"/>
  <c r="J52" i="106" s="1"/>
  <c r="K37" i="106"/>
  <c r="P38" i="101"/>
  <c r="J37" i="106" s="1"/>
  <c r="P36" i="101"/>
  <c r="J35" i="106" s="1"/>
  <c r="K35" i="106"/>
  <c r="I29" i="129"/>
  <c r="P29" i="101"/>
  <c r="J28" i="106" s="1"/>
  <c r="J28" i="129" s="1"/>
  <c r="K28" i="106"/>
  <c r="K28" i="129" s="1"/>
  <c r="P30" i="101"/>
  <c r="J29" i="106" s="1"/>
  <c r="K29" i="106"/>
  <c r="K26" i="106"/>
  <c r="K26" i="129" s="1"/>
  <c r="P27" i="101"/>
  <c r="J26" i="106" s="1"/>
  <c r="J26" i="129" s="1"/>
  <c r="P23" i="101"/>
  <c r="J22" i="106" s="1"/>
  <c r="K22" i="106"/>
  <c r="K9" i="106"/>
  <c r="P10" i="101"/>
  <c r="J9" i="106" s="1"/>
  <c r="K8" i="106"/>
  <c r="P9" i="101"/>
  <c r="J8" i="106" s="1"/>
  <c r="I52" i="129"/>
  <c r="I50" i="129"/>
  <c r="I43" i="129"/>
  <c r="I47" i="129"/>
  <c r="P48" i="99"/>
  <c r="J47" i="100" s="1"/>
  <c r="K47" i="100"/>
  <c r="P42" i="99"/>
  <c r="J41" i="100" s="1"/>
  <c r="J41" i="129" s="1"/>
  <c r="K41" i="100"/>
  <c r="K41" i="129" s="1"/>
  <c r="P38" i="99"/>
  <c r="J37" i="100" s="1"/>
  <c r="K37" i="100"/>
  <c r="K27" i="129"/>
  <c r="P19" i="99"/>
  <c r="J18" i="100" s="1"/>
  <c r="K18" i="100"/>
  <c r="P12" i="99"/>
  <c r="J11" i="100" s="1"/>
  <c r="J11" i="129" s="1"/>
  <c r="K11" i="100"/>
  <c r="K11" i="129" s="1"/>
  <c r="K50" i="100"/>
  <c r="P51" i="97"/>
  <c r="J50" i="100" s="1"/>
  <c r="K52" i="100"/>
  <c r="P53" i="97"/>
  <c r="J52" i="100" s="1"/>
  <c r="K43" i="100"/>
  <c r="P44" i="97"/>
  <c r="J43" i="100" s="1"/>
  <c r="Q45" i="97"/>
  <c r="I44" i="100"/>
  <c r="I44" i="129" s="1"/>
  <c r="K33" i="100"/>
  <c r="P34" i="97"/>
  <c r="J33" i="100" s="1"/>
  <c r="I35" i="129"/>
  <c r="P36" i="97"/>
  <c r="J35" i="100" s="1"/>
  <c r="K35" i="100"/>
  <c r="J27" i="129"/>
  <c r="P25" i="97"/>
  <c r="J24" i="100" s="1"/>
  <c r="J24" i="129" s="1"/>
  <c r="K24" i="100"/>
  <c r="K24" i="129" s="1"/>
  <c r="P30" i="97"/>
  <c r="J29" i="100" s="1"/>
  <c r="K29" i="100"/>
  <c r="P26" i="97"/>
  <c r="J25" i="100" s="1"/>
  <c r="J25" i="129" s="1"/>
  <c r="K25" i="100"/>
  <c r="K25" i="129" s="1"/>
  <c r="Q20" i="97"/>
  <c r="I19" i="100"/>
  <c r="I19" i="129" s="1"/>
  <c r="P16" i="97"/>
  <c r="J15" i="100" s="1"/>
  <c r="K15" i="100"/>
  <c r="I9" i="129"/>
  <c r="P10" i="97"/>
  <c r="J9" i="100" s="1"/>
  <c r="K9" i="100"/>
  <c r="I34" i="129"/>
  <c r="P44" i="92"/>
  <c r="J43" i="93" s="1"/>
  <c r="K43" i="93"/>
  <c r="P38" i="92"/>
  <c r="J37" i="93" s="1"/>
  <c r="K37" i="93"/>
  <c r="P24" i="92"/>
  <c r="J23" i="93" s="1"/>
  <c r="J23" i="129" s="1"/>
  <c r="K23" i="93"/>
  <c r="K23" i="129" s="1"/>
  <c r="P20" i="92"/>
  <c r="J19" i="93" s="1"/>
  <c r="K19" i="93"/>
  <c r="Q16" i="92"/>
  <c r="I15" i="93"/>
  <c r="I15" i="129" s="1"/>
  <c r="Q15" i="92"/>
  <c r="I14" i="93"/>
  <c r="I14" i="129" s="1"/>
  <c r="P9" i="92"/>
  <c r="J8" i="93" s="1"/>
  <c r="K8" i="93"/>
  <c r="I45" i="129"/>
  <c r="K32" i="93"/>
  <c r="K32" i="129" s="1"/>
  <c r="P33" i="91"/>
  <c r="J32" i="93" s="1"/>
  <c r="J32" i="129" s="1"/>
  <c r="K34" i="93"/>
  <c r="P35" i="91"/>
  <c r="J34" i="93" s="1"/>
  <c r="K55" i="93"/>
  <c r="K55" i="129" s="1"/>
  <c r="P56" i="91"/>
  <c r="J55" i="93" s="1"/>
  <c r="J55" i="129" s="1"/>
  <c r="P53" i="91"/>
  <c r="J52" i="93" s="1"/>
  <c r="K52" i="93"/>
  <c r="P51" i="91"/>
  <c r="J50" i="93" s="1"/>
  <c r="K50" i="93"/>
  <c r="K49" i="93"/>
  <c r="P50" i="91"/>
  <c r="J49" i="93" s="1"/>
  <c r="P52" i="91"/>
  <c r="J51" i="93" s="1"/>
  <c r="J51" i="129" s="1"/>
  <c r="K51" i="93"/>
  <c r="K51" i="129" s="1"/>
  <c r="K47" i="93"/>
  <c r="P48" i="91"/>
  <c r="J47" i="93" s="1"/>
  <c r="K45" i="93"/>
  <c r="P46" i="91"/>
  <c r="J45" i="93" s="1"/>
  <c r="K33" i="93"/>
  <c r="P34" i="91"/>
  <c r="J33" i="93" s="1"/>
  <c r="K35" i="93"/>
  <c r="P36" i="91"/>
  <c r="J35" i="93" s="1"/>
  <c r="P32" i="91"/>
  <c r="J31" i="93" s="1"/>
  <c r="K31" i="93"/>
  <c r="P18" i="91"/>
  <c r="J17" i="93" s="1"/>
  <c r="J17" i="129" s="1"/>
  <c r="K17" i="93"/>
  <c r="K17" i="129" s="1"/>
  <c r="P19" i="91"/>
  <c r="J18" i="93" s="1"/>
  <c r="K18" i="93"/>
  <c r="Q23" i="91"/>
  <c r="I22" i="93"/>
  <c r="I22" i="129" s="1"/>
  <c r="P11" i="91"/>
  <c r="J10" i="93" s="1"/>
  <c r="J10" i="129" s="1"/>
  <c r="K10" i="93"/>
  <c r="K10" i="129" s="1"/>
  <c r="P10" i="91"/>
  <c r="J9" i="93" s="1"/>
  <c r="K9" i="93"/>
  <c r="I49" i="129"/>
  <c r="P25" i="110"/>
  <c r="J24" i="112" s="1"/>
  <c r="K24" i="112"/>
  <c r="P50" i="99"/>
  <c r="J49" i="100" s="1"/>
  <c r="K49" i="100"/>
  <c r="P32" i="119"/>
  <c r="J31" i="120" s="1"/>
  <c r="K31" i="120"/>
  <c r="P44" i="115"/>
  <c r="J43" i="116" s="1"/>
  <c r="K43" i="116"/>
  <c r="P34" i="115"/>
  <c r="J33" i="116" s="1"/>
  <c r="K33" i="116"/>
  <c r="P36" i="115"/>
  <c r="J35" i="116" s="1"/>
  <c r="K35" i="116"/>
  <c r="K15" i="120"/>
  <c r="P16" i="117"/>
  <c r="J15" i="120" s="1"/>
  <c r="P49" i="115"/>
  <c r="J48" i="116" s="1"/>
  <c r="K48" i="116"/>
  <c r="I19" i="120"/>
  <c r="Q20" i="119"/>
  <c r="P35" i="101"/>
  <c r="J34" i="106" s="1"/>
  <c r="K34" i="106"/>
  <c r="P46" i="101"/>
  <c r="J45" i="106" s="1"/>
  <c r="K45" i="106"/>
  <c r="Q18" i="110"/>
  <c r="I17" i="112"/>
  <c r="P50" i="101"/>
  <c r="J49" i="106" s="1"/>
  <c r="K49" i="106"/>
  <c r="Q47" i="110"/>
  <c r="I46" i="112"/>
  <c r="Q49" i="110"/>
  <c r="I48" i="112"/>
  <c r="K54" i="129" l="1"/>
  <c r="K47" i="129"/>
  <c r="J33" i="129"/>
  <c r="K45" i="129"/>
  <c r="K53" i="93"/>
  <c r="K53" i="129" s="1"/>
  <c r="P54" i="91"/>
  <c r="J53" i="93" s="1"/>
  <c r="J53" i="129" s="1"/>
  <c r="K8" i="129"/>
  <c r="K13" i="112"/>
  <c r="P14" i="110"/>
  <c r="J13" i="112" s="1"/>
  <c r="J57" i="129"/>
  <c r="P38" i="118"/>
  <c r="J37" i="120" s="1"/>
  <c r="K37" i="120"/>
  <c r="K36" i="120"/>
  <c r="P37" i="118"/>
  <c r="J36" i="120" s="1"/>
  <c r="P52" i="117"/>
  <c r="J51" i="120" s="1"/>
  <c r="K51" i="120"/>
  <c r="K39" i="120"/>
  <c r="P40" i="117"/>
  <c r="J39" i="120" s="1"/>
  <c r="P31" i="117"/>
  <c r="J30" i="120" s="1"/>
  <c r="K30" i="120"/>
  <c r="P13" i="104"/>
  <c r="J12" i="106" s="1"/>
  <c r="J12" i="129" s="1"/>
  <c r="K12" i="106"/>
  <c r="K12" i="129" s="1"/>
  <c r="J37" i="129"/>
  <c r="K43" i="129"/>
  <c r="P49" i="122"/>
  <c r="J48" i="124" s="1"/>
  <c r="K48" i="124"/>
  <c r="K35" i="124"/>
  <c r="P36" i="121"/>
  <c r="J35" i="124" s="1"/>
  <c r="P23" i="121"/>
  <c r="J22" i="124" s="1"/>
  <c r="K22" i="124"/>
  <c r="P13" i="114"/>
  <c r="J12" i="116" s="1"/>
  <c r="K12" i="116"/>
  <c r="P9" i="114"/>
  <c r="J8" i="116" s="1"/>
  <c r="K8" i="116"/>
  <c r="P31" i="113"/>
  <c r="J30" i="116" s="1"/>
  <c r="K30" i="116"/>
  <c r="P56" i="110"/>
  <c r="J55" i="112" s="1"/>
  <c r="K55" i="112"/>
  <c r="P17" i="110"/>
  <c r="J16" i="112" s="1"/>
  <c r="K16" i="112"/>
  <c r="K9" i="129"/>
  <c r="K31" i="129"/>
  <c r="J31" i="129"/>
  <c r="K35" i="129"/>
  <c r="J35" i="129"/>
  <c r="K29" i="129"/>
  <c r="K52" i="129"/>
  <c r="J29" i="129"/>
  <c r="J8" i="129"/>
  <c r="J47" i="129"/>
  <c r="K37" i="129"/>
  <c r="K18" i="129"/>
  <c r="J18" i="129"/>
  <c r="K50" i="129"/>
  <c r="J50" i="129"/>
  <c r="J52" i="129"/>
  <c r="K44" i="100"/>
  <c r="K44" i="129" s="1"/>
  <c r="P45" i="97"/>
  <c r="J44" i="100" s="1"/>
  <c r="J44" i="129" s="1"/>
  <c r="J43" i="129"/>
  <c r="K33" i="129"/>
  <c r="P20" i="97"/>
  <c r="J19" i="100" s="1"/>
  <c r="J19" i="129" s="1"/>
  <c r="K19" i="100"/>
  <c r="K19" i="129" s="1"/>
  <c r="J9" i="129"/>
  <c r="K34" i="129"/>
  <c r="J34" i="129"/>
  <c r="P15" i="92"/>
  <c r="J14" i="93" s="1"/>
  <c r="J14" i="129" s="1"/>
  <c r="K14" i="93"/>
  <c r="K14" i="129" s="1"/>
  <c r="P16" i="92"/>
  <c r="J15" i="93" s="1"/>
  <c r="J15" i="129" s="1"/>
  <c r="K15" i="93"/>
  <c r="K15" i="129" s="1"/>
  <c r="J45" i="129"/>
  <c r="P23" i="91"/>
  <c r="J22" i="93" s="1"/>
  <c r="J22" i="129" s="1"/>
  <c r="K22" i="93"/>
  <c r="K22" i="129" s="1"/>
  <c r="K49" i="129"/>
  <c r="J49" i="129"/>
  <c r="P20" i="119"/>
  <c r="J19" i="120" s="1"/>
  <c r="K19" i="120"/>
  <c r="P47" i="110"/>
  <c r="J46" i="112" s="1"/>
  <c r="K46" i="112"/>
  <c r="K48" i="112"/>
  <c r="P49" i="110"/>
  <c r="J48" i="112" s="1"/>
  <c r="K17" i="112"/>
  <c r="P18" i="110"/>
  <c r="J17" i="112" s="1"/>
  <c r="D58" i="87" l="1"/>
  <c r="F58" i="87" s="1"/>
  <c r="H58" i="87" s="1"/>
  <c r="K58" i="87" s="1"/>
  <c r="M58" i="87" l="1"/>
  <c r="N58" i="87" s="1"/>
  <c r="R58" i="87" s="1"/>
  <c r="Q58" i="87" s="1"/>
  <c r="L58" i="87"/>
  <c r="J58" i="87"/>
  <c r="D57" i="85"/>
  <c r="F57" i="85" s="1"/>
  <c r="H57" i="85" s="1"/>
  <c r="K57" i="85" s="1"/>
  <c r="D58" i="126"/>
  <c r="F58" i="126" s="1"/>
  <c r="H58" i="126" s="1"/>
  <c r="K58" i="126" s="1"/>
  <c r="D57" i="126"/>
  <c r="F57" i="126" s="1"/>
  <c r="H57" i="126" s="1"/>
  <c r="K57" i="126" s="1"/>
  <c r="D58" i="131"/>
  <c r="F58" i="131" s="1"/>
  <c r="H58" i="131" s="1"/>
  <c r="D57" i="87"/>
  <c r="F57" i="87" s="1"/>
  <c r="H57" i="87" s="1"/>
  <c r="K57" i="87" s="1"/>
  <c r="D57" i="131"/>
  <c r="F57" i="131" s="1"/>
  <c r="H57" i="131" s="1"/>
  <c r="D58" i="85"/>
  <c r="F58" i="85" s="1"/>
  <c r="H58" i="85" s="1"/>
  <c r="K58" i="85" s="1"/>
  <c r="D57" i="80"/>
  <c r="F57" i="80" s="1"/>
  <c r="H57" i="80" s="1"/>
  <c r="K57" i="80" s="1"/>
  <c r="D57" i="81"/>
  <c r="F57" i="81" s="1"/>
  <c r="H57" i="81" s="1"/>
  <c r="K57" i="81" s="1"/>
  <c r="D58" i="82"/>
  <c r="F58" i="82" s="1"/>
  <c r="H58" i="82" s="1"/>
  <c r="K58" i="82" s="1"/>
  <c r="D58" i="81"/>
  <c r="F58" i="81" s="1"/>
  <c r="H58" i="81" s="1"/>
  <c r="K58" i="81" s="1"/>
  <c r="D58" i="80"/>
  <c r="F58" i="80" s="1"/>
  <c r="H58" i="80" s="1"/>
  <c r="K58" i="80" s="1"/>
  <c r="D57" i="82"/>
  <c r="F57" i="82" s="1"/>
  <c r="H57" i="82" s="1"/>
  <c r="K57" i="82" s="1"/>
  <c r="M58" i="85" l="1"/>
  <c r="N58" i="85" s="1"/>
  <c r="R58" i="85" s="1"/>
  <c r="Q58" i="85" s="1"/>
  <c r="L58" i="85"/>
  <c r="J58" i="85"/>
  <c r="B56" i="83"/>
  <c r="D57" i="79"/>
  <c r="J58" i="81"/>
  <c r="M58" i="81"/>
  <c r="N58" i="81" s="1"/>
  <c r="R58" i="81" s="1"/>
  <c r="Q58" i="81" s="1"/>
  <c r="L58" i="81"/>
  <c r="J57" i="126"/>
  <c r="M57" i="126"/>
  <c r="N57" i="126" s="1"/>
  <c r="R57" i="126" s="1"/>
  <c r="Q57" i="126" s="1"/>
  <c r="L57" i="126"/>
  <c r="J58" i="126"/>
  <c r="M58" i="126"/>
  <c r="N58" i="126" s="1"/>
  <c r="R58" i="126" s="1"/>
  <c r="Q58" i="126" s="1"/>
  <c r="L58" i="126"/>
  <c r="J58" i="82"/>
  <c r="L58" i="82"/>
  <c r="M58" i="82"/>
  <c r="N58" i="82" s="1"/>
  <c r="R58" i="82" s="1"/>
  <c r="Q58" i="82" s="1"/>
  <c r="J57" i="85"/>
  <c r="M57" i="85"/>
  <c r="N57" i="85" s="1"/>
  <c r="R57" i="85" s="1"/>
  <c r="Q57" i="85" s="1"/>
  <c r="L57" i="85"/>
  <c r="D58" i="84"/>
  <c r="B57" i="86"/>
  <c r="B57" i="83"/>
  <c r="D58" i="79"/>
  <c r="D57" i="84"/>
  <c r="B56" i="86"/>
  <c r="J57" i="81"/>
  <c r="M57" i="81"/>
  <c r="N57" i="81" s="1"/>
  <c r="R57" i="81" s="1"/>
  <c r="Q57" i="81" s="1"/>
  <c r="L57" i="81"/>
  <c r="J57" i="82"/>
  <c r="M57" i="82"/>
  <c r="N57" i="82" s="1"/>
  <c r="R57" i="82" s="1"/>
  <c r="Q57" i="82" s="1"/>
  <c r="L57" i="82"/>
  <c r="J58" i="80"/>
  <c r="M58" i="80"/>
  <c r="N58" i="80" s="1"/>
  <c r="R58" i="80" s="1"/>
  <c r="Q58" i="80" s="1"/>
  <c r="L58" i="80"/>
  <c r="J57" i="87"/>
  <c r="M57" i="87"/>
  <c r="N57" i="87" s="1"/>
  <c r="R57" i="87" s="1"/>
  <c r="Q57" i="87" s="1"/>
  <c r="L57" i="87"/>
  <c r="J57" i="80"/>
  <c r="M57" i="80"/>
  <c r="N57" i="80" s="1"/>
  <c r="R57" i="80" s="1"/>
  <c r="Q57" i="80" s="1"/>
  <c r="L57" i="80"/>
  <c r="B57" i="88" l="1"/>
  <c r="B57" i="128" s="1"/>
  <c r="B56" i="88"/>
  <c r="B56" i="128" s="1"/>
  <c r="C57" i="83"/>
  <c r="F58" i="79"/>
  <c r="C57" i="86"/>
  <c r="F58" i="84"/>
  <c r="C56" i="83"/>
  <c r="F57" i="79"/>
  <c r="C56" i="86"/>
  <c r="F57" i="84"/>
  <c r="C56" i="88" l="1"/>
  <c r="C56" i="128" s="1"/>
  <c r="C57" i="88"/>
  <c r="C57" i="128" s="1"/>
  <c r="D57" i="86"/>
  <c r="H58" i="84"/>
  <c r="D56" i="86"/>
  <c r="H57" i="84"/>
  <c r="D56" i="83"/>
  <c r="H57" i="79"/>
  <c r="D57" i="83"/>
  <c r="D57" i="88" s="1"/>
  <c r="D57" i="128" s="1"/>
  <c r="H58" i="79"/>
  <c r="D54" i="82"/>
  <c r="F54" i="82" s="1"/>
  <c r="H54" i="82" s="1"/>
  <c r="K54" i="82" s="1"/>
  <c r="D50" i="81"/>
  <c r="F50" i="81" s="1"/>
  <c r="H50" i="81" s="1"/>
  <c r="K50" i="81" s="1"/>
  <c r="D10" i="82"/>
  <c r="F10" i="82" s="1"/>
  <c r="H10" i="82" s="1"/>
  <c r="K10" i="82" s="1"/>
  <c r="D56" i="88" l="1"/>
  <c r="D56" i="128" s="1"/>
  <c r="D18" i="80"/>
  <c r="F18" i="80" s="1"/>
  <c r="H18" i="80" s="1"/>
  <c r="K18" i="80" s="1"/>
  <c r="D42" i="81"/>
  <c r="F42" i="81" s="1"/>
  <c r="H42" i="81" s="1"/>
  <c r="K42" i="81" s="1"/>
  <c r="I58" i="131"/>
  <c r="K58" i="131" s="1"/>
  <c r="K58" i="79"/>
  <c r="E57" i="83"/>
  <c r="I57" i="131"/>
  <c r="K57" i="131" s="1"/>
  <c r="K57" i="79"/>
  <c r="E56" i="83"/>
  <c r="E56" i="88" s="1"/>
  <c r="E56" i="128" s="1"/>
  <c r="D33" i="80"/>
  <c r="F33" i="80" s="1"/>
  <c r="H33" i="80" s="1"/>
  <c r="K33" i="80" s="1"/>
  <c r="L10" i="82"/>
  <c r="M10" i="82"/>
  <c r="N10" i="82" s="1"/>
  <c r="R10" i="82" s="1"/>
  <c r="Q10" i="82" s="1"/>
  <c r="J10" i="82"/>
  <c r="E56" i="86"/>
  <c r="K57" i="84"/>
  <c r="L54" i="82"/>
  <c r="J54" i="82"/>
  <c r="M54" i="82"/>
  <c r="N54" i="82" s="1"/>
  <c r="R54" i="82" s="1"/>
  <c r="Q54" i="82" s="1"/>
  <c r="E57" i="86"/>
  <c r="K58" i="84"/>
  <c r="D26" i="81"/>
  <c r="F26" i="81" s="1"/>
  <c r="H26" i="81" s="1"/>
  <c r="K26" i="81" s="1"/>
  <c r="J50" i="81"/>
  <c r="M50" i="81"/>
  <c r="N50" i="81" s="1"/>
  <c r="R50" i="81" s="1"/>
  <c r="Q50" i="81" s="1"/>
  <c r="L50" i="81"/>
  <c r="D11" i="126"/>
  <c r="F11" i="126" s="1"/>
  <c r="H11" i="126" s="1"/>
  <c r="K11" i="126" s="1"/>
  <c r="D19" i="126"/>
  <c r="F19" i="126" s="1"/>
  <c r="H19" i="126" s="1"/>
  <c r="K19" i="126" s="1"/>
  <c r="D27" i="126"/>
  <c r="F27" i="126" s="1"/>
  <c r="H27" i="126" s="1"/>
  <c r="K27" i="126" s="1"/>
  <c r="D35" i="126"/>
  <c r="F35" i="126" s="1"/>
  <c r="H35" i="126" s="1"/>
  <c r="K35" i="126" s="1"/>
  <c r="D43" i="131"/>
  <c r="F43" i="131" s="1"/>
  <c r="H43" i="131" s="1"/>
  <c r="D43" i="126"/>
  <c r="F43" i="126" s="1"/>
  <c r="H43" i="126" s="1"/>
  <c r="K43" i="126" s="1"/>
  <c r="D51" i="126"/>
  <c r="F51" i="126" s="1"/>
  <c r="H51" i="126" s="1"/>
  <c r="K51" i="126" s="1"/>
  <c r="D51" i="131"/>
  <c r="F51" i="131" s="1"/>
  <c r="H51" i="131" s="1"/>
  <c r="D13" i="126"/>
  <c r="F13" i="126" s="1"/>
  <c r="H13" i="126" s="1"/>
  <c r="K13" i="126" s="1"/>
  <c r="D21" i="126"/>
  <c r="F21" i="126" s="1"/>
  <c r="H21" i="126" s="1"/>
  <c r="K21" i="126" s="1"/>
  <c r="D29" i="126"/>
  <c r="F29" i="126" s="1"/>
  <c r="H29" i="126" s="1"/>
  <c r="K29" i="126" s="1"/>
  <c r="D37" i="131"/>
  <c r="F37" i="131" s="1"/>
  <c r="H37" i="131" s="1"/>
  <c r="D37" i="126"/>
  <c r="F37" i="126" s="1"/>
  <c r="H37" i="126" s="1"/>
  <c r="K37" i="126" s="1"/>
  <c r="D45" i="131"/>
  <c r="F45" i="131" s="1"/>
  <c r="H45" i="131" s="1"/>
  <c r="D45" i="126"/>
  <c r="F45" i="126" s="1"/>
  <c r="H45" i="126" s="1"/>
  <c r="K45" i="126" s="1"/>
  <c r="D20" i="126"/>
  <c r="F20" i="126" s="1"/>
  <c r="H20" i="126" s="1"/>
  <c r="K20" i="126" s="1"/>
  <c r="D44" i="131"/>
  <c r="F44" i="131" s="1"/>
  <c r="H44" i="131" s="1"/>
  <c r="D44" i="126"/>
  <c r="F44" i="126" s="1"/>
  <c r="H44" i="126" s="1"/>
  <c r="K44" i="126" s="1"/>
  <c r="D14" i="126"/>
  <c r="F14" i="126" s="1"/>
  <c r="H14" i="126" s="1"/>
  <c r="K14" i="126" s="1"/>
  <c r="D22" i="126"/>
  <c r="F22" i="126" s="1"/>
  <c r="H22" i="126" s="1"/>
  <c r="K22" i="126" s="1"/>
  <c r="D30" i="126"/>
  <c r="F30" i="126" s="1"/>
  <c r="H30" i="126" s="1"/>
  <c r="K30" i="126" s="1"/>
  <c r="D38" i="131"/>
  <c r="F38" i="131" s="1"/>
  <c r="H38" i="131" s="1"/>
  <c r="D38" i="126"/>
  <c r="F38" i="126" s="1"/>
  <c r="H38" i="126" s="1"/>
  <c r="K38" i="126" s="1"/>
  <c r="D46" i="131"/>
  <c r="F46" i="131" s="1"/>
  <c r="H46" i="131" s="1"/>
  <c r="D46" i="126"/>
  <c r="F46" i="126" s="1"/>
  <c r="H46" i="126" s="1"/>
  <c r="K46" i="126" s="1"/>
  <c r="D36" i="126"/>
  <c r="F36" i="126" s="1"/>
  <c r="H36" i="126" s="1"/>
  <c r="K36" i="126" s="1"/>
  <c r="D7" i="126"/>
  <c r="F7" i="126" s="1"/>
  <c r="H7" i="126" s="1"/>
  <c r="K7" i="126" s="1"/>
  <c r="D15" i="126"/>
  <c r="F15" i="126" s="1"/>
  <c r="H15" i="126" s="1"/>
  <c r="K15" i="126" s="1"/>
  <c r="D23" i="126"/>
  <c r="F23" i="126" s="1"/>
  <c r="H23" i="126" s="1"/>
  <c r="K23" i="126" s="1"/>
  <c r="D31" i="126"/>
  <c r="F31" i="126" s="1"/>
  <c r="H31" i="126" s="1"/>
  <c r="K31" i="126" s="1"/>
  <c r="D39" i="126"/>
  <c r="F39" i="126" s="1"/>
  <c r="H39" i="126" s="1"/>
  <c r="K39" i="126" s="1"/>
  <c r="D39" i="131"/>
  <c r="F39" i="131" s="1"/>
  <c r="H39" i="131" s="1"/>
  <c r="D47" i="126"/>
  <c r="F47" i="126" s="1"/>
  <c r="H47" i="126" s="1"/>
  <c r="K47" i="126" s="1"/>
  <c r="D47" i="131"/>
  <c r="F47" i="131" s="1"/>
  <c r="H47" i="131" s="1"/>
  <c r="D12" i="126"/>
  <c r="F12" i="126" s="1"/>
  <c r="H12" i="126" s="1"/>
  <c r="K12" i="126" s="1"/>
  <c r="D28" i="126"/>
  <c r="F28" i="126" s="1"/>
  <c r="H28" i="126" s="1"/>
  <c r="K28" i="126" s="1"/>
  <c r="D52" i="126"/>
  <c r="F52" i="126" s="1"/>
  <c r="H52" i="126" s="1"/>
  <c r="K52" i="126" s="1"/>
  <c r="D52" i="131"/>
  <c r="F52" i="131" s="1"/>
  <c r="H52" i="131" s="1"/>
  <c r="D8" i="126"/>
  <c r="F8" i="126" s="1"/>
  <c r="H8" i="126" s="1"/>
  <c r="K8" i="126" s="1"/>
  <c r="D16" i="126"/>
  <c r="F16" i="126" s="1"/>
  <c r="H16" i="126" s="1"/>
  <c r="K16" i="126" s="1"/>
  <c r="D24" i="126"/>
  <c r="F24" i="126" s="1"/>
  <c r="H24" i="126" s="1"/>
  <c r="K24" i="126" s="1"/>
  <c r="D32" i="126"/>
  <c r="F32" i="126" s="1"/>
  <c r="H32" i="126" s="1"/>
  <c r="K32" i="126" s="1"/>
  <c r="D40" i="126"/>
  <c r="F40" i="126" s="1"/>
  <c r="H40" i="126" s="1"/>
  <c r="K40" i="126" s="1"/>
  <c r="D40" i="131"/>
  <c r="F40" i="131" s="1"/>
  <c r="H40" i="131" s="1"/>
  <c r="D48" i="126"/>
  <c r="F48" i="126" s="1"/>
  <c r="H48" i="126" s="1"/>
  <c r="K48" i="126" s="1"/>
  <c r="D48" i="131"/>
  <c r="F48" i="131" s="1"/>
  <c r="H48" i="131" s="1"/>
  <c r="D53" i="131"/>
  <c r="F53" i="131" s="1"/>
  <c r="H53" i="131" s="1"/>
  <c r="D53" i="126"/>
  <c r="F53" i="126" s="1"/>
  <c r="H53" i="126" s="1"/>
  <c r="K53" i="126" s="1"/>
  <c r="D9" i="126"/>
  <c r="F9" i="126" s="1"/>
  <c r="H9" i="126" s="1"/>
  <c r="K9" i="126" s="1"/>
  <c r="D17" i="126"/>
  <c r="F17" i="126" s="1"/>
  <c r="H17" i="126" s="1"/>
  <c r="K17" i="126" s="1"/>
  <c r="D25" i="126"/>
  <c r="F25" i="126" s="1"/>
  <c r="H25" i="126" s="1"/>
  <c r="K25" i="126" s="1"/>
  <c r="D33" i="126"/>
  <c r="F33" i="126" s="1"/>
  <c r="H33" i="126" s="1"/>
  <c r="K33" i="126" s="1"/>
  <c r="D41" i="126"/>
  <c r="F41" i="126" s="1"/>
  <c r="H41" i="126" s="1"/>
  <c r="K41" i="126" s="1"/>
  <c r="D41" i="131"/>
  <c r="F41" i="131" s="1"/>
  <c r="H41" i="131" s="1"/>
  <c r="D49" i="126"/>
  <c r="F49" i="126" s="1"/>
  <c r="H49" i="126" s="1"/>
  <c r="K49" i="126" s="1"/>
  <c r="D49" i="131"/>
  <c r="F49" i="131" s="1"/>
  <c r="H49" i="131" s="1"/>
  <c r="D56" i="126"/>
  <c r="F56" i="126" s="1"/>
  <c r="H56" i="126" s="1"/>
  <c r="K56" i="126" s="1"/>
  <c r="D56" i="131"/>
  <c r="F56" i="131" s="1"/>
  <c r="H56" i="131" s="1"/>
  <c r="D10" i="126"/>
  <c r="F10" i="126" s="1"/>
  <c r="H10" i="126" s="1"/>
  <c r="K10" i="126" s="1"/>
  <c r="D18" i="126"/>
  <c r="F18" i="126" s="1"/>
  <c r="H18" i="126" s="1"/>
  <c r="K18" i="126" s="1"/>
  <c r="D26" i="126"/>
  <c r="F26" i="126" s="1"/>
  <c r="H26" i="126" s="1"/>
  <c r="K26" i="126" s="1"/>
  <c r="D34" i="126"/>
  <c r="F34" i="126" s="1"/>
  <c r="H34" i="126" s="1"/>
  <c r="K34" i="126" s="1"/>
  <c r="D42" i="126"/>
  <c r="F42" i="126" s="1"/>
  <c r="H42" i="126" s="1"/>
  <c r="K42" i="126" s="1"/>
  <c r="D42" i="131"/>
  <c r="F42" i="131" s="1"/>
  <c r="H42" i="131" s="1"/>
  <c r="D50" i="126"/>
  <c r="F50" i="126" s="1"/>
  <c r="H50" i="126" s="1"/>
  <c r="K50" i="126" s="1"/>
  <c r="D50" i="131"/>
  <c r="F50" i="131" s="1"/>
  <c r="H50" i="131" s="1"/>
  <c r="D54" i="131"/>
  <c r="F54" i="131" s="1"/>
  <c r="H54" i="131" s="1"/>
  <c r="D54" i="126"/>
  <c r="F54" i="126" s="1"/>
  <c r="H54" i="126" s="1"/>
  <c r="K54" i="126" s="1"/>
  <c r="D55" i="126"/>
  <c r="F55" i="126" s="1"/>
  <c r="H55" i="126" s="1"/>
  <c r="K55" i="126" s="1"/>
  <c r="D55" i="131"/>
  <c r="F55" i="131" s="1"/>
  <c r="H55" i="131" s="1"/>
  <c r="D20" i="87"/>
  <c r="F20" i="87" s="1"/>
  <c r="H20" i="87" s="1"/>
  <c r="K20" i="87" s="1"/>
  <c r="D40" i="87"/>
  <c r="F40" i="87" s="1"/>
  <c r="H40" i="87" s="1"/>
  <c r="K40" i="87" s="1"/>
  <c r="D53" i="87"/>
  <c r="F53" i="87" s="1"/>
  <c r="H53" i="87" s="1"/>
  <c r="K53" i="87" s="1"/>
  <c r="D9" i="87"/>
  <c r="F9" i="87" s="1"/>
  <c r="H9" i="87" s="1"/>
  <c r="K9" i="87" s="1"/>
  <c r="D45" i="87"/>
  <c r="F45" i="87" s="1"/>
  <c r="H45" i="87" s="1"/>
  <c r="K45" i="87" s="1"/>
  <c r="D56" i="80"/>
  <c r="F56" i="80" s="1"/>
  <c r="H56" i="80" s="1"/>
  <c r="K56" i="80" s="1"/>
  <c r="D56" i="87"/>
  <c r="F56" i="87" s="1"/>
  <c r="H56" i="87" s="1"/>
  <c r="K56" i="87" s="1"/>
  <c r="D56" i="82"/>
  <c r="F56" i="82" s="1"/>
  <c r="H56" i="82" s="1"/>
  <c r="K56" i="82" s="1"/>
  <c r="D19" i="87"/>
  <c r="F19" i="87" s="1"/>
  <c r="H19" i="87" s="1"/>
  <c r="K19" i="87" s="1"/>
  <c r="D27" i="87"/>
  <c r="F27" i="87" s="1"/>
  <c r="H27" i="87" s="1"/>
  <c r="K27" i="87" s="1"/>
  <c r="D35" i="87"/>
  <c r="F35" i="87" s="1"/>
  <c r="H35" i="87" s="1"/>
  <c r="K35" i="87" s="1"/>
  <c r="D43" i="87"/>
  <c r="F43" i="87" s="1"/>
  <c r="H43" i="87" s="1"/>
  <c r="K43" i="87" s="1"/>
  <c r="D55" i="81"/>
  <c r="F55" i="81" s="1"/>
  <c r="H55" i="81" s="1"/>
  <c r="K55" i="81" s="1"/>
  <c r="D55" i="82"/>
  <c r="F55" i="82" s="1"/>
  <c r="H55" i="82" s="1"/>
  <c r="K55" i="82" s="1"/>
  <c r="D55" i="87"/>
  <c r="F55" i="87" s="1"/>
  <c r="H55" i="87" s="1"/>
  <c r="K55" i="87" s="1"/>
  <c r="D56" i="81"/>
  <c r="F56" i="81" s="1"/>
  <c r="H56" i="81" s="1"/>
  <c r="K56" i="81" s="1"/>
  <c r="D56" i="85"/>
  <c r="F56" i="85" s="1"/>
  <c r="H56" i="85" s="1"/>
  <c r="K56" i="85" s="1"/>
  <c r="D11" i="81"/>
  <c r="F11" i="81" s="1"/>
  <c r="H11" i="81" s="1"/>
  <c r="K11" i="81" s="1"/>
  <c r="D11" i="80"/>
  <c r="F11" i="80" s="1"/>
  <c r="H11" i="80" s="1"/>
  <c r="K11" i="80" s="1"/>
  <c r="D51" i="85"/>
  <c r="F51" i="85" s="1"/>
  <c r="H51" i="85" s="1"/>
  <c r="K51" i="85" s="1"/>
  <c r="D55" i="85"/>
  <c r="F55" i="85" s="1"/>
  <c r="H55" i="85" s="1"/>
  <c r="K55" i="85" s="1"/>
  <c r="D55" i="80"/>
  <c r="F55" i="80" s="1"/>
  <c r="H55" i="80" s="1"/>
  <c r="K55" i="80" s="1"/>
  <c r="D49" i="80"/>
  <c r="F49" i="80" s="1"/>
  <c r="H49" i="80" s="1"/>
  <c r="K49" i="80" s="1"/>
  <c r="D49" i="81"/>
  <c r="F49" i="81" s="1"/>
  <c r="H49" i="81" s="1"/>
  <c r="K49" i="81" s="1"/>
  <c r="D49" i="82"/>
  <c r="F49" i="82" s="1"/>
  <c r="H49" i="82" s="1"/>
  <c r="K49" i="82" s="1"/>
  <c r="D19" i="82"/>
  <c r="F19" i="82" s="1"/>
  <c r="H19" i="82" s="1"/>
  <c r="K19" i="82" s="1"/>
  <c r="D19" i="81"/>
  <c r="F19" i="81" s="1"/>
  <c r="H19" i="81" s="1"/>
  <c r="K19" i="81" s="1"/>
  <c r="D19" i="80"/>
  <c r="F19" i="80" s="1"/>
  <c r="H19" i="80" s="1"/>
  <c r="K19" i="80" s="1"/>
  <c r="D19" i="85"/>
  <c r="F19" i="85" s="1"/>
  <c r="H19" i="85" s="1"/>
  <c r="K19" i="85" s="1"/>
  <c r="D27" i="80"/>
  <c r="F27" i="80" s="1"/>
  <c r="H27" i="80" s="1"/>
  <c r="K27" i="80" s="1"/>
  <c r="D27" i="82"/>
  <c r="F27" i="82" s="1"/>
  <c r="H27" i="82" s="1"/>
  <c r="K27" i="82" s="1"/>
  <c r="D27" i="81"/>
  <c r="F27" i="81" s="1"/>
  <c r="H27" i="81" s="1"/>
  <c r="K27" i="81" s="1"/>
  <c r="D27" i="85"/>
  <c r="F27" i="85" s="1"/>
  <c r="H27" i="85" s="1"/>
  <c r="K27" i="85" s="1"/>
  <c r="D35" i="85"/>
  <c r="F35" i="85" s="1"/>
  <c r="H35" i="85" s="1"/>
  <c r="K35" i="85" s="1"/>
  <c r="D43" i="85"/>
  <c r="F43" i="85" s="1"/>
  <c r="H43" i="85" s="1"/>
  <c r="K43" i="85" s="1"/>
  <c r="D43" i="80"/>
  <c r="F43" i="80" s="1"/>
  <c r="H43" i="80" s="1"/>
  <c r="K43" i="80" s="1"/>
  <c r="D43" i="82"/>
  <c r="F43" i="82" s="1"/>
  <c r="H43" i="82" s="1"/>
  <c r="K43" i="82" s="1"/>
  <c r="D43" i="81"/>
  <c r="F43" i="81" s="1"/>
  <c r="H43" i="81" s="1"/>
  <c r="K43" i="81" s="1"/>
  <c r="D12" i="85"/>
  <c r="F12" i="85" s="1"/>
  <c r="D53" i="85"/>
  <c r="F53" i="85" s="1"/>
  <c r="H53" i="85" s="1"/>
  <c r="K53" i="85" s="1"/>
  <c r="D53" i="80"/>
  <c r="F53" i="80" s="1"/>
  <c r="H53" i="80" s="1"/>
  <c r="K53" i="80" s="1"/>
  <c r="D53" i="81"/>
  <c r="D53" i="82"/>
  <c r="F53" i="82" s="1"/>
  <c r="H53" i="82" s="1"/>
  <c r="K53" i="82" s="1"/>
  <c r="D9" i="85"/>
  <c r="F9" i="85" s="1"/>
  <c r="H9" i="85" s="1"/>
  <c r="K9" i="85" s="1"/>
  <c r="D9" i="82"/>
  <c r="F9" i="82" s="1"/>
  <c r="H9" i="82" s="1"/>
  <c r="K9" i="82" s="1"/>
  <c r="D17" i="81"/>
  <c r="F17" i="81" s="1"/>
  <c r="H17" i="81" s="1"/>
  <c r="K17" i="81" s="1"/>
  <c r="D17" i="85"/>
  <c r="F17" i="85" s="1"/>
  <c r="H17" i="85" s="1"/>
  <c r="K17" i="85" s="1"/>
  <c r="D17" i="82"/>
  <c r="F17" i="82" s="1"/>
  <c r="H17" i="82" s="1"/>
  <c r="K17" i="82" s="1"/>
  <c r="D24" i="85"/>
  <c r="F24" i="85" s="1"/>
  <c r="H24" i="85" s="1"/>
  <c r="K24" i="85" s="1"/>
  <c r="D24" i="81"/>
  <c r="F24" i="81" s="1"/>
  <c r="H24" i="81" s="1"/>
  <c r="K24" i="81" s="1"/>
  <c r="D32" i="80"/>
  <c r="F32" i="80" s="1"/>
  <c r="H32" i="80" s="1"/>
  <c r="K32" i="80" s="1"/>
  <c r="D32" i="82"/>
  <c r="F32" i="82" s="1"/>
  <c r="H32" i="82" s="1"/>
  <c r="K32" i="82" s="1"/>
  <c r="D40" i="80"/>
  <c r="F40" i="80" s="1"/>
  <c r="H40" i="80" s="1"/>
  <c r="K40" i="80" s="1"/>
  <c r="D40" i="81"/>
  <c r="F40" i="81" s="1"/>
  <c r="H40" i="81" s="1"/>
  <c r="K40" i="81" s="1"/>
  <c r="D40" i="82"/>
  <c r="F40" i="82" s="1"/>
  <c r="H40" i="82" s="1"/>
  <c r="K40" i="82" s="1"/>
  <c r="D40" i="85"/>
  <c r="F40" i="85" s="1"/>
  <c r="H40" i="85" s="1"/>
  <c r="K40" i="85" s="1"/>
  <c r="D54" i="85"/>
  <c r="F54" i="85" s="1"/>
  <c r="D20" i="81"/>
  <c r="F20" i="81" s="1"/>
  <c r="H20" i="81" s="1"/>
  <c r="K20" i="81" s="1"/>
  <c r="D20" i="85"/>
  <c r="F20" i="85" s="1"/>
  <c r="H20" i="85" s="1"/>
  <c r="K20" i="85" s="1"/>
  <c r="D20" i="82"/>
  <c r="F20" i="82" s="1"/>
  <c r="H20" i="82" s="1"/>
  <c r="K20" i="82" s="1"/>
  <c r="D28" i="80"/>
  <c r="F28" i="80" s="1"/>
  <c r="H28" i="80" s="1"/>
  <c r="K28" i="80" s="1"/>
  <c r="D28" i="85"/>
  <c r="F28" i="85" s="1"/>
  <c r="H28" i="85" s="1"/>
  <c r="K28" i="85" s="1"/>
  <c r="D15" i="81" l="1"/>
  <c r="D44" i="85"/>
  <c r="F44" i="85" s="1"/>
  <c r="H44" i="85" s="1"/>
  <c r="M28" i="80"/>
  <c r="N28" i="80" s="1"/>
  <c r="R28" i="80" s="1"/>
  <c r="Q28" i="80" s="1"/>
  <c r="J28" i="80"/>
  <c r="L28" i="80"/>
  <c r="H54" i="85"/>
  <c r="K54" i="85" s="1"/>
  <c r="M32" i="82"/>
  <c r="N32" i="82" s="1"/>
  <c r="R32" i="82" s="1"/>
  <c r="Q32" i="82" s="1"/>
  <c r="L32" i="82"/>
  <c r="J32" i="82"/>
  <c r="D12" i="79"/>
  <c r="J43" i="85"/>
  <c r="L43" i="85"/>
  <c r="M43" i="85"/>
  <c r="N43" i="85" s="1"/>
  <c r="R43" i="85" s="1"/>
  <c r="Q43" i="85" s="1"/>
  <c r="D37" i="79"/>
  <c r="D20" i="79"/>
  <c r="D51" i="81"/>
  <c r="F51" i="81" s="1"/>
  <c r="H51" i="81" s="1"/>
  <c r="D38" i="82"/>
  <c r="F38" i="82" s="1"/>
  <c r="H38" i="82" s="1"/>
  <c r="K38" i="82" s="1"/>
  <c r="D31" i="82"/>
  <c r="F31" i="82" s="1"/>
  <c r="H31" i="82" s="1"/>
  <c r="K31" i="82" s="1"/>
  <c r="D15" i="80"/>
  <c r="F15" i="80" s="1"/>
  <c r="H15" i="80" s="1"/>
  <c r="K15" i="80" s="1"/>
  <c r="D22" i="80"/>
  <c r="F22" i="80" s="1"/>
  <c r="H22" i="80" s="1"/>
  <c r="K22" i="80" s="1"/>
  <c r="D15" i="85"/>
  <c r="F15" i="85" s="1"/>
  <c r="H15" i="85" s="1"/>
  <c r="K15" i="85" s="1"/>
  <c r="D21" i="81"/>
  <c r="F21" i="81" s="1"/>
  <c r="H21" i="81" s="1"/>
  <c r="K21" i="81" s="1"/>
  <c r="D50" i="82"/>
  <c r="F50" i="82" s="1"/>
  <c r="H50" i="82" s="1"/>
  <c r="K50" i="82" s="1"/>
  <c r="D41" i="85"/>
  <c r="F41" i="85" s="1"/>
  <c r="H41" i="85" s="1"/>
  <c r="K41" i="85" s="1"/>
  <c r="D13" i="81"/>
  <c r="F13" i="81" s="1"/>
  <c r="H13" i="81" s="1"/>
  <c r="K13" i="81" s="1"/>
  <c r="L35" i="87"/>
  <c r="M35" i="87"/>
  <c r="N35" i="87" s="1"/>
  <c r="R35" i="87" s="1"/>
  <c r="Q35" i="87" s="1"/>
  <c r="J35" i="87"/>
  <c r="D33" i="87"/>
  <c r="F33" i="87" s="1"/>
  <c r="H33" i="87" s="1"/>
  <c r="K33" i="87" s="1"/>
  <c r="D15" i="87"/>
  <c r="F15" i="87" s="1"/>
  <c r="H15" i="87" s="1"/>
  <c r="K15" i="87" s="1"/>
  <c r="D14" i="87"/>
  <c r="F14" i="87" s="1"/>
  <c r="H14" i="87" s="1"/>
  <c r="K14" i="87" s="1"/>
  <c r="D36" i="85"/>
  <c r="J50" i="126"/>
  <c r="L50" i="126"/>
  <c r="M50" i="126"/>
  <c r="N50" i="126" s="1"/>
  <c r="R50" i="126" s="1"/>
  <c r="Q50" i="126" s="1"/>
  <c r="L9" i="126"/>
  <c r="M9" i="126"/>
  <c r="N9" i="126" s="1"/>
  <c r="R9" i="126" s="1"/>
  <c r="Q9" i="126" s="1"/>
  <c r="J9" i="126"/>
  <c r="M7" i="126"/>
  <c r="N7" i="126" s="1"/>
  <c r="R7" i="126" s="1"/>
  <c r="Q7" i="126" s="1"/>
  <c r="J7" i="126"/>
  <c r="L7" i="126"/>
  <c r="M37" i="126"/>
  <c r="N37" i="126" s="1"/>
  <c r="R37" i="126" s="1"/>
  <c r="Q37" i="126" s="1"/>
  <c r="L37" i="126"/>
  <c r="J37" i="126"/>
  <c r="D50" i="85"/>
  <c r="F50" i="85" s="1"/>
  <c r="H50" i="85" s="1"/>
  <c r="K50" i="85" s="1"/>
  <c r="D20" i="84"/>
  <c r="B19" i="86"/>
  <c r="L32" i="80"/>
  <c r="J32" i="80"/>
  <c r="M32" i="80"/>
  <c r="N32" i="80" s="1"/>
  <c r="R32" i="80" s="1"/>
  <c r="Q32" i="80" s="1"/>
  <c r="H12" i="85"/>
  <c r="K12" i="85" s="1"/>
  <c r="D39" i="79"/>
  <c r="D44" i="79"/>
  <c r="D24" i="79"/>
  <c r="D29" i="79"/>
  <c r="J55" i="80"/>
  <c r="M55" i="80"/>
  <c r="N55" i="80" s="1"/>
  <c r="R55" i="80" s="1"/>
  <c r="Q55" i="80" s="1"/>
  <c r="L55" i="80"/>
  <c r="D47" i="85"/>
  <c r="F47" i="85" s="1"/>
  <c r="H47" i="85" s="1"/>
  <c r="K47" i="85" s="1"/>
  <c r="D46" i="82"/>
  <c r="F46" i="82" s="1"/>
  <c r="H46" i="82" s="1"/>
  <c r="K46" i="82" s="1"/>
  <c r="D22" i="81"/>
  <c r="F22" i="81" s="1"/>
  <c r="H22" i="81" s="1"/>
  <c r="K22" i="81" s="1"/>
  <c r="D13" i="80"/>
  <c r="F13" i="80" s="1"/>
  <c r="H13" i="80" s="1"/>
  <c r="K13" i="80" s="1"/>
  <c r="D54" i="80"/>
  <c r="F54" i="80" s="1"/>
  <c r="H54" i="80" s="1"/>
  <c r="K54" i="80" s="1"/>
  <c r="D34" i="80"/>
  <c r="F34" i="80" s="1"/>
  <c r="H34" i="80" s="1"/>
  <c r="K34" i="80" s="1"/>
  <c r="L56" i="80"/>
  <c r="J56" i="80"/>
  <c r="M56" i="80"/>
  <c r="N56" i="80" s="1"/>
  <c r="R56" i="80" s="1"/>
  <c r="Q56" i="80" s="1"/>
  <c r="D48" i="87"/>
  <c r="F48" i="87" s="1"/>
  <c r="H48" i="87" s="1"/>
  <c r="K48" i="87" s="1"/>
  <c r="L18" i="126"/>
  <c r="M18" i="126"/>
  <c r="N18" i="126" s="1"/>
  <c r="R18" i="126" s="1"/>
  <c r="Q18" i="126" s="1"/>
  <c r="J18" i="126"/>
  <c r="L48" i="126"/>
  <c r="J48" i="126"/>
  <c r="M48" i="126"/>
  <c r="N48" i="126" s="1"/>
  <c r="R48" i="126" s="1"/>
  <c r="Q48" i="126" s="1"/>
  <c r="L16" i="126"/>
  <c r="M16" i="126"/>
  <c r="N16" i="126" s="1"/>
  <c r="R16" i="126" s="1"/>
  <c r="Q16" i="126" s="1"/>
  <c r="J16" i="126"/>
  <c r="J52" i="126"/>
  <c r="M52" i="126"/>
  <c r="N52" i="126" s="1"/>
  <c r="R52" i="126" s="1"/>
  <c r="Q52" i="126" s="1"/>
  <c r="L52" i="126"/>
  <c r="L31" i="126"/>
  <c r="M31" i="126"/>
  <c r="N31" i="126" s="1"/>
  <c r="R31" i="126" s="1"/>
  <c r="Q31" i="126" s="1"/>
  <c r="J31" i="126"/>
  <c r="J38" i="126"/>
  <c r="M38" i="126"/>
  <c r="N38" i="126" s="1"/>
  <c r="R38" i="126" s="1"/>
  <c r="Q38" i="126" s="1"/>
  <c r="L38" i="126"/>
  <c r="J14" i="126"/>
  <c r="M14" i="126"/>
  <c r="N14" i="126" s="1"/>
  <c r="R14" i="126" s="1"/>
  <c r="Q14" i="126" s="1"/>
  <c r="L14" i="126"/>
  <c r="J20" i="126"/>
  <c r="M20" i="126"/>
  <c r="N20" i="126" s="1"/>
  <c r="R20" i="126" s="1"/>
  <c r="Q20" i="126" s="1"/>
  <c r="L20" i="126"/>
  <c r="D33" i="82"/>
  <c r="F33" i="82" s="1"/>
  <c r="H33" i="82" s="1"/>
  <c r="K33" i="82" s="1"/>
  <c r="M57" i="79"/>
  <c r="G56" i="83"/>
  <c r="L57" i="79"/>
  <c r="H56" i="83" s="1"/>
  <c r="J57" i="79"/>
  <c r="D26" i="85"/>
  <c r="F26" i="85" s="1"/>
  <c r="H26" i="85" s="1"/>
  <c r="K26" i="85" s="1"/>
  <c r="D22" i="87"/>
  <c r="F22" i="87" s="1"/>
  <c r="H22" i="87" s="1"/>
  <c r="K22" i="87" s="1"/>
  <c r="L20" i="82"/>
  <c r="M20" i="82"/>
  <c r="N20" i="82" s="1"/>
  <c r="R20" i="82" s="1"/>
  <c r="Q20" i="82" s="1"/>
  <c r="J20" i="82"/>
  <c r="J19" i="85"/>
  <c r="L19" i="85"/>
  <c r="M19" i="85"/>
  <c r="N19" i="85" s="1"/>
  <c r="R19" i="85" s="1"/>
  <c r="Q19" i="85" s="1"/>
  <c r="D51" i="82"/>
  <c r="F51" i="82" s="1"/>
  <c r="H51" i="82" s="1"/>
  <c r="K51" i="82" s="1"/>
  <c r="D15" i="82"/>
  <c r="F15" i="82" s="1"/>
  <c r="H15" i="82" s="1"/>
  <c r="K15" i="82" s="1"/>
  <c r="D14" i="82"/>
  <c r="F14" i="82" s="1"/>
  <c r="H14" i="82" s="1"/>
  <c r="K14" i="82" s="1"/>
  <c r="D32" i="81"/>
  <c r="F32" i="81" s="1"/>
  <c r="H32" i="81" s="1"/>
  <c r="K32" i="81" s="1"/>
  <c r="D8" i="82"/>
  <c r="F8" i="82" s="1"/>
  <c r="H8" i="82" s="1"/>
  <c r="K8" i="82" s="1"/>
  <c r="D54" i="81"/>
  <c r="F54" i="81" s="1"/>
  <c r="H54" i="81" s="1"/>
  <c r="K54" i="81" s="1"/>
  <c r="D42" i="82"/>
  <c r="F42" i="82" s="1"/>
  <c r="H42" i="82" s="1"/>
  <c r="K42" i="82" s="1"/>
  <c r="D10" i="81"/>
  <c r="F10" i="81" s="1"/>
  <c r="H10" i="81" s="1"/>
  <c r="K10" i="81" s="1"/>
  <c r="D33" i="81"/>
  <c r="F33" i="81" s="1"/>
  <c r="H33" i="81" s="1"/>
  <c r="K33" i="81" s="1"/>
  <c r="L27" i="87"/>
  <c r="J27" i="87"/>
  <c r="M27" i="87"/>
  <c r="N27" i="87" s="1"/>
  <c r="R27" i="87" s="1"/>
  <c r="Q27" i="87" s="1"/>
  <c r="D50" i="87"/>
  <c r="F50" i="87" s="1"/>
  <c r="H50" i="87" s="1"/>
  <c r="K50" i="87" s="1"/>
  <c r="M45" i="87"/>
  <c r="N45" i="87" s="1"/>
  <c r="R45" i="87" s="1"/>
  <c r="Q45" i="87" s="1"/>
  <c r="L45" i="87"/>
  <c r="J45" i="87"/>
  <c r="D25" i="87"/>
  <c r="F25" i="87" s="1"/>
  <c r="H25" i="87" s="1"/>
  <c r="K25" i="87" s="1"/>
  <c r="M40" i="87"/>
  <c r="N40" i="87" s="1"/>
  <c r="R40" i="87" s="1"/>
  <c r="Q40" i="87" s="1"/>
  <c r="J40" i="87"/>
  <c r="L40" i="87"/>
  <c r="D7" i="87"/>
  <c r="F7" i="87" s="1"/>
  <c r="H7" i="87" s="1"/>
  <c r="K7" i="87" s="1"/>
  <c r="D52" i="87"/>
  <c r="F52" i="87" s="1"/>
  <c r="H52" i="87" s="1"/>
  <c r="K52" i="87" s="1"/>
  <c r="J33" i="126"/>
  <c r="L33" i="126"/>
  <c r="M33" i="126"/>
  <c r="N33" i="126" s="1"/>
  <c r="R33" i="126" s="1"/>
  <c r="Q33" i="126" s="1"/>
  <c r="M35" i="126"/>
  <c r="N35" i="126" s="1"/>
  <c r="R35" i="126" s="1"/>
  <c r="Q35" i="126" s="1"/>
  <c r="J35" i="126"/>
  <c r="L35" i="126"/>
  <c r="J57" i="131"/>
  <c r="M57" i="131"/>
  <c r="N57" i="131" s="1"/>
  <c r="D27" i="79"/>
  <c r="B26" i="83"/>
  <c r="D41" i="87"/>
  <c r="F41" i="87" s="1"/>
  <c r="H41" i="87" s="1"/>
  <c r="K41" i="87" s="1"/>
  <c r="D24" i="84"/>
  <c r="B23" i="86"/>
  <c r="J49" i="81"/>
  <c r="M49" i="81"/>
  <c r="N49" i="81" s="1"/>
  <c r="R49" i="81" s="1"/>
  <c r="Q49" i="81" s="1"/>
  <c r="L49" i="81"/>
  <c r="D31" i="79"/>
  <c r="D46" i="80"/>
  <c r="F46" i="80" s="1"/>
  <c r="H46" i="80" s="1"/>
  <c r="K46" i="80" s="1"/>
  <c r="D23" i="80"/>
  <c r="F23" i="80" s="1"/>
  <c r="H23" i="80" s="1"/>
  <c r="K23" i="80" s="1"/>
  <c r="B8" i="86"/>
  <c r="D9" i="84"/>
  <c r="D35" i="80"/>
  <c r="F35" i="80" s="1"/>
  <c r="H35" i="80" s="1"/>
  <c r="K35" i="80" s="1"/>
  <c r="D19" i="84"/>
  <c r="B18" i="86"/>
  <c r="D49" i="79"/>
  <c r="B48" i="83"/>
  <c r="B42" i="83"/>
  <c r="D43" i="79"/>
  <c r="D25" i="79"/>
  <c r="D38" i="79"/>
  <c r="D23" i="79"/>
  <c r="D55" i="79"/>
  <c r="B54" i="83"/>
  <c r="L55" i="85"/>
  <c r="J55" i="85"/>
  <c r="M55" i="85"/>
  <c r="N55" i="85" s="1"/>
  <c r="R55" i="85" s="1"/>
  <c r="Q55" i="85" s="1"/>
  <c r="D11" i="85"/>
  <c r="F11" i="85" s="1"/>
  <c r="H11" i="85" s="1"/>
  <c r="K11" i="85" s="1"/>
  <c r="D23" i="82"/>
  <c r="F23" i="82" s="1"/>
  <c r="H23" i="82" s="1"/>
  <c r="K23" i="82" s="1"/>
  <c r="D31" i="81"/>
  <c r="F31" i="81" s="1"/>
  <c r="H31" i="81" s="1"/>
  <c r="K31" i="81" s="1"/>
  <c r="D23" i="81"/>
  <c r="F23" i="81" s="1"/>
  <c r="H23" i="81" s="1"/>
  <c r="K23" i="81" s="1"/>
  <c r="D46" i="85"/>
  <c r="F46" i="85" s="1"/>
  <c r="H46" i="85" s="1"/>
  <c r="K46" i="85" s="1"/>
  <c r="D14" i="80"/>
  <c r="F14" i="80" s="1"/>
  <c r="H14" i="80" s="1"/>
  <c r="K14" i="80" s="1"/>
  <c r="D7" i="81"/>
  <c r="F7" i="81" s="1"/>
  <c r="H7" i="81" s="1"/>
  <c r="K7" i="81" s="1"/>
  <c r="D10" i="79"/>
  <c r="D37" i="81"/>
  <c r="F37" i="81" s="1"/>
  <c r="H37" i="81" s="1"/>
  <c r="K37" i="81" s="1"/>
  <c r="D37" i="85"/>
  <c r="F37" i="85" s="1"/>
  <c r="H37" i="85" s="1"/>
  <c r="K37" i="85" s="1"/>
  <c r="D8" i="80"/>
  <c r="F8" i="80" s="1"/>
  <c r="H8" i="80" s="1"/>
  <c r="K8" i="80" s="1"/>
  <c r="D26" i="79"/>
  <c r="D34" i="81"/>
  <c r="F34" i="81" s="1"/>
  <c r="H34" i="81" s="1"/>
  <c r="K34" i="81" s="1"/>
  <c r="L19" i="87"/>
  <c r="M19" i="87"/>
  <c r="N19" i="87" s="1"/>
  <c r="R19" i="87" s="1"/>
  <c r="Q19" i="87" s="1"/>
  <c r="J19" i="87"/>
  <c r="D42" i="87"/>
  <c r="F42" i="87" s="1"/>
  <c r="H42" i="87" s="1"/>
  <c r="K42" i="87" s="1"/>
  <c r="D13" i="87"/>
  <c r="F13" i="87" s="1"/>
  <c r="H13" i="87" s="1"/>
  <c r="K13" i="87" s="1"/>
  <c r="D17" i="87"/>
  <c r="F17" i="87" s="1"/>
  <c r="H17" i="87" s="1"/>
  <c r="K17" i="87" s="1"/>
  <c r="D36" i="80"/>
  <c r="F36" i="80" s="1"/>
  <c r="H36" i="80" s="1"/>
  <c r="K36" i="80" s="1"/>
  <c r="D36" i="81"/>
  <c r="F36" i="81" s="1"/>
  <c r="H36" i="81" s="1"/>
  <c r="K36" i="81" s="1"/>
  <c r="D30" i="82"/>
  <c r="F30" i="82" s="1"/>
  <c r="H30" i="82" s="1"/>
  <c r="K30" i="82" s="1"/>
  <c r="J42" i="126"/>
  <c r="M42" i="126"/>
  <c r="N42" i="126" s="1"/>
  <c r="R42" i="126" s="1"/>
  <c r="Q42" i="126" s="1"/>
  <c r="L42" i="126"/>
  <c r="D52" i="81"/>
  <c r="F52" i="81" s="1"/>
  <c r="H52" i="81" s="1"/>
  <c r="K52" i="81" s="1"/>
  <c r="D20" i="80"/>
  <c r="F20" i="80" s="1"/>
  <c r="H20" i="80" s="1"/>
  <c r="K20" i="80" s="1"/>
  <c r="L29" i="126"/>
  <c r="M29" i="126"/>
  <c r="N29" i="126" s="1"/>
  <c r="R29" i="126" s="1"/>
  <c r="Q29" i="126" s="1"/>
  <c r="J29" i="126"/>
  <c r="J57" i="84"/>
  <c r="M57" i="84"/>
  <c r="L57" i="84"/>
  <c r="H56" i="86" s="1"/>
  <c r="G56" i="86"/>
  <c r="F56" i="86" s="1"/>
  <c r="E57" i="88"/>
  <c r="E57" i="128" s="1"/>
  <c r="D54" i="79"/>
  <c r="D55" i="84"/>
  <c r="B54" i="86"/>
  <c r="L20" i="85"/>
  <c r="J20" i="85"/>
  <c r="M20" i="85"/>
  <c r="N20" i="85" s="1"/>
  <c r="R20" i="85" s="1"/>
  <c r="Q20" i="85" s="1"/>
  <c r="M24" i="81"/>
  <c r="N24" i="81" s="1"/>
  <c r="R24" i="81" s="1"/>
  <c r="Q24" i="81" s="1"/>
  <c r="L24" i="81"/>
  <c r="J24" i="81"/>
  <c r="J43" i="81"/>
  <c r="L43" i="81"/>
  <c r="M43" i="81"/>
  <c r="N43" i="81" s="1"/>
  <c r="R43" i="81" s="1"/>
  <c r="Q43" i="81" s="1"/>
  <c r="D35" i="81"/>
  <c r="F35" i="81" s="1"/>
  <c r="H35" i="81" s="1"/>
  <c r="K35" i="81" s="1"/>
  <c r="D27" i="84"/>
  <c r="B26" i="86"/>
  <c r="D40" i="79"/>
  <c r="B39" i="83"/>
  <c r="D47" i="79"/>
  <c r="F47" i="79" s="1"/>
  <c r="D45" i="79"/>
  <c r="D11" i="82"/>
  <c r="F11" i="82" s="1"/>
  <c r="H11" i="82" s="1"/>
  <c r="K11" i="82" s="1"/>
  <c r="D22" i="85"/>
  <c r="F22" i="85" s="1"/>
  <c r="H22" i="85" s="1"/>
  <c r="K22" i="85" s="1"/>
  <c r="D14" i="85"/>
  <c r="F14" i="85" s="1"/>
  <c r="H14" i="85" s="1"/>
  <c r="K14" i="85" s="1"/>
  <c r="D23" i="85"/>
  <c r="F23" i="85" s="1"/>
  <c r="H23" i="85" s="1"/>
  <c r="K23" i="85" s="1"/>
  <c r="D37" i="80"/>
  <c r="F37" i="80" s="1"/>
  <c r="H37" i="80" s="1"/>
  <c r="K37" i="80" s="1"/>
  <c r="D37" i="82"/>
  <c r="F37" i="82" s="1"/>
  <c r="H37" i="82" s="1"/>
  <c r="K37" i="82" s="1"/>
  <c r="D13" i="85"/>
  <c r="F13" i="85" s="1"/>
  <c r="D16" i="80"/>
  <c r="F16" i="80" s="1"/>
  <c r="H16" i="80" s="1"/>
  <c r="K16" i="80" s="1"/>
  <c r="D9" i="79"/>
  <c r="D18" i="82"/>
  <c r="F18" i="82" s="1"/>
  <c r="H18" i="82" s="1"/>
  <c r="K18" i="82" s="1"/>
  <c r="D41" i="82"/>
  <c r="F41" i="82" s="1"/>
  <c r="H41" i="82" s="1"/>
  <c r="K41" i="82" s="1"/>
  <c r="D32" i="87"/>
  <c r="F32" i="87" s="1"/>
  <c r="H32" i="87" s="1"/>
  <c r="K32" i="87" s="1"/>
  <c r="D47" i="87"/>
  <c r="F47" i="87" s="1"/>
  <c r="H47" i="87" s="1"/>
  <c r="K47" i="87" s="1"/>
  <c r="D44" i="87"/>
  <c r="F44" i="87" s="1"/>
  <c r="H44" i="87" s="1"/>
  <c r="K44" i="87" s="1"/>
  <c r="M40" i="126"/>
  <c r="N40" i="126" s="1"/>
  <c r="R40" i="126" s="1"/>
  <c r="Q40" i="126" s="1"/>
  <c r="L40" i="126"/>
  <c r="J40" i="126"/>
  <c r="J23" i="126"/>
  <c r="L23" i="126"/>
  <c r="M23" i="126"/>
  <c r="N23" i="126" s="1"/>
  <c r="R23" i="126" s="1"/>
  <c r="Q23" i="126" s="1"/>
  <c r="J27" i="126"/>
  <c r="L27" i="126"/>
  <c r="M27" i="126"/>
  <c r="N27" i="126" s="1"/>
  <c r="R27" i="126" s="1"/>
  <c r="Q27" i="126" s="1"/>
  <c r="D26" i="80"/>
  <c r="F26" i="80" s="1"/>
  <c r="H26" i="80" s="1"/>
  <c r="K26" i="80" s="1"/>
  <c r="J58" i="79"/>
  <c r="M58" i="79"/>
  <c r="G57" i="83"/>
  <c r="L58" i="79"/>
  <c r="H57" i="83" s="1"/>
  <c r="D40" i="84"/>
  <c r="B39" i="86"/>
  <c r="D21" i="79"/>
  <c r="F21" i="79" s="1"/>
  <c r="J53" i="87"/>
  <c r="M53" i="87"/>
  <c r="N53" i="87" s="1"/>
  <c r="R53" i="87" s="1"/>
  <c r="Q53" i="87" s="1"/>
  <c r="L53" i="87"/>
  <c r="M9" i="82"/>
  <c r="N9" i="82" s="1"/>
  <c r="R9" i="82" s="1"/>
  <c r="Q9" i="82" s="1"/>
  <c r="L9" i="82"/>
  <c r="J9" i="82"/>
  <c r="D13" i="79"/>
  <c r="L20" i="81"/>
  <c r="J20" i="81"/>
  <c r="M20" i="81"/>
  <c r="N20" i="81" s="1"/>
  <c r="R20" i="81" s="1"/>
  <c r="Q20" i="81" s="1"/>
  <c r="L9" i="85"/>
  <c r="J9" i="85"/>
  <c r="M9" i="85"/>
  <c r="N9" i="85" s="1"/>
  <c r="R9" i="85" s="1"/>
  <c r="Q9" i="85" s="1"/>
  <c r="B11" i="86"/>
  <c r="D12" i="84"/>
  <c r="B42" i="86"/>
  <c r="D43" i="84"/>
  <c r="D35" i="82"/>
  <c r="F35" i="82" s="1"/>
  <c r="H35" i="82" s="1"/>
  <c r="K35" i="82" s="1"/>
  <c r="J27" i="85"/>
  <c r="L27" i="85"/>
  <c r="M27" i="85"/>
  <c r="N27" i="85" s="1"/>
  <c r="R27" i="85" s="1"/>
  <c r="Q27" i="85" s="1"/>
  <c r="J19" i="80"/>
  <c r="M19" i="80"/>
  <c r="L19" i="80"/>
  <c r="M49" i="80"/>
  <c r="N49" i="80" s="1"/>
  <c r="R49" i="80" s="1"/>
  <c r="Q49" i="80" s="1"/>
  <c r="J49" i="80"/>
  <c r="L49" i="80"/>
  <c r="D32" i="79"/>
  <c r="B31" i="83"/>
  <c r="D51" i="79"/>
  <c r="L11" i="80"/>
  <c r="M11" i="80"/>
  <c r="N11" i="80" s="1"/>
  <c r="R11" i="80" s="1"/>
  <c r="Q11" i="80" s="1"/>
  <c r="J11" i="80"/>
  <c r="D30" i="80"/>
  <c r="F30" i="80" s="1"/>
  <c r="H30" i="80" s="1"/>
  <c r="K30" i="80" s="1"/>
  <c r="D47" i="82"/>
  <c r="F47" i="82" s="1"/>
  <c r="H47" i="82" s="1"/>
  <c r="K47" i="82" s="1"/>
  <c r="D45" i="80"/>
  <c r="F45" i="80" s="1"/>
  <c r="H45" i="80" s="1"/>
  <c r="K45" i="80" s="1"/>
  <c r="D21" i="85"/>
  <c r="F21" i="85" s="1"/>
  <c r="H21" i="85" s="1"/>
  <c r="K21" i="85" s="1"/>
  <c r="J56" i="81"/>
  <c r="M56" i="81"/>
  <c r="N56" i="81" s="1"/>
  <c r="R56" i="81" s="1"/>
  <c r="Q56" i="81" s="1"/>
  <c r="L56" i="81"/>
  <c r="D48" i="82"/>
  <c r="F48" i="82" s="1"/>
  <c r="H48" i="82" s="1"/>
  <c r="K48" i="82" s="1"/>
  <c r="D16" i="85"/>
  <c r="F16" i="85" s="1"/>
  <c r="H16" i="85" s="1"/>
  <c r="K16" i="85" s="1"/>
  <c r="D33" i="85"/>
  <c r="F33" i="85" s="1"/>
  <c r="H33" i="85" s="1"/>
  <c r="K33" i="85" s="1"/>
  <c r="D17" i="80"/>
  <c r="F17" i="80" s="1"/>
  <c r="H17" i="80" s="1"/>
  <c r="K17" i="80" s="1"/>
  <c r="D41" i="80"/>
  <c r="F41" i="80" s="1"/>
  <c r="H41" i="80" s="1"/>
  <c r="K41" i="80" s="1"/>
  <c r="J55" i="87"/>
  <c r="M55" i="87"/>
  <c r="N55" i="87" s="1"/>
  <c r="R55" i="87" s="1"/>
  <c r="Q55" i="87" s="1"/>
  <c r="L55" i="87"/>
  <c r="D11" i="87"/>
  <c r="F11" i="87" s="1"/>
  <c r="H11" i="87" s="1"/>
  <c r="K11" i="87" s="1"/>
  <c r="D34" i="87"/>
  <c r="F34" i="87" s="1"/>
  <c r="H34" i="87" s="1"/>
  <c r="K34" i="87" s="1"/>
  <c r="J9" i="87"/>
  <c r="M9" i="87"/>
  <c r="N9" i="87" s="1"/>
  <c r="R9" i="87" s="1"/>
  <c r="Q9" i="87" s="1"/>
  <c r="L9" i="87"/>
  <c r="D24" i="87"/>
  <c r="F24" i="87" s="1"/>
  <c r="H24" i="87" s="1"/>
  <c r="K24" i="87" s="1"/>
  <c r="D39" i="87"/>
  <c r="F39" i="87" s="1"/>
  <c r="H39" i="87" s="1"/>
  <c r="K39" i="87" s="1"/>
  <c r="D36" i="87"/>
  <c r="F36" i="87" s="1"/>
  <c r="H36" i="87" s="1"/>
  <c r="K36" i="87" s="1"/>
  <c r="D52" i="80"/>
  <c r="F52" i="80" s="1"/>
  <c r="H52" i="80" s="1"/>
  <c r="K52" i="80" s="1"/>
  <c r="D52" i="85"/>
  <c r="F52" i="85" s="1"/>
  <c r="H52" i="85" s="1"/>
  <c r="K52" i="85" s="1"/>
  <c r="D44" i="80"/>
  <c r="F44" i="80" s="1"/>
  <c r="H44" i="80" s="1"/>
  <c r="K44" i="80" s="1"/>
  <c r="J10" i="126"/>
  <c r="M10" i="126"/>
  <c r="N10" i="126" s="1"/>
  <c r="R10" i="126" s="1"/>
  <c r="Q10" i="126" s="1"/>
  <c r="L10" i="126"/>
  <c r="J56" i="126"/>
  <c r="L56" i="126"/>
  <c r="M56" i="126"/>
  <c r="N56" i="126" s="1"/>
  <c r="R56" i="126" s="1"/>
  <c r="Q56" i="126" s="1"/>
  <c r="L25" i="126"/>
  <c r="M25" i="126"/>
  <c r="N25" i="126" s="1"/>
  <c r="R25" i="126" s="1"/>
  <c r="Q25" i="126" s="1"/>
  <c r="J25" i="126"/>
  <c r="J8" i="126"/>
  <c r="L8" i="126"/>
  <c r="M8" i="126"/>
  <c r="N8" i="126" s="1"/>
  <c r="R8" i="126" s="1"/>
  <c r="Q8" i="126" s="1"/>
  <c r="J30" i="126"/>
  <c r="L30" i="126"/>
  <c r="M30" i="126"/>
  <c r="N30" i="126" s="1"/>
  <c r="R30" i="126" s="1"/>
  <c r="Q30" i="126" s="1"/>
  <c r="D34" i="84"/>
  <c r="M58" i="131"/>
  <c r="N58" i="131" s="1"/>
  <c r="J58" i="131"/>
  <c r="D8" i="79"/>
  <c r="D53" i="84"/>
  <c r="B52" i="86"/>
  <c r="M43" i="82"/>
  <c r="N43" i="82" s="1"/>
  <c r="R43" i="82" s="1"/>
  <c r="Q43" i="82" s="1"/>
  <c r="J43" i="82"/>
  <c r="L43" i="82"/>
  <c r="L35" i="85"/>
  <c r="M35" i="85"/>
  <c r="N35" i="85" s="1"/>
  <c r="R35" i="85" s="1"/>
  <c r="Q35" i="85" s="1"/>
  <c r="J35" i="85"/>
  <c r="L27" i="81"/>
  <c r="J27" i="81"/>
  <c r="M27" i="81"/>
  <c r="N27" i="81" s="1"/>
  <c r="R27" i="81" s="1"/>
  <c r="Q27" i="81" s="1"/>
  <c r="M19" i="81"/>
  <c r="N19" i="81" s="1"/>
  <c r="R19" i="81" s="1"/>
  <c r="Q19" i="81" s="1"/>
  <c r="L19" i="81"/>
  <c r="J19" i="81"/>
  <c r="D22" i="79"/>
  <c r="D42" i="79"/>
  <c r="D16" i="79"/>
  <c r="D48" i="79"/>
  <c r="M11" i="81"/>
  <c r="N11" i="81" s="1"/>
  <c r="R11" i="81" s="1"/>
  <c r="Q11" i="81" s="1"/>
  <c r="L11" i="81"/>
  <c r="J11" i="81"/>
  <c r="D7" i="80"/>
  <c r="F7" i="80" s="1"/>
  <c r="H7" i="80" s="1"/>
  <c r="K7" i="80" s="1"/>
  <c r="D39" i="85"/>
  <c r="F39" i="85" s="1"/>
  <c r="H39" i="85" s="1"/>
  <c r="K39" i="85" s="1"/>
  <c r="D47" i="80"/>
  <c r="F47" i="80" s="1"/>
  <c r="H47" i="80" s="1"/>
  <c r="K47" i="80" s="1"/>
  <c r="D38" i="85"/>
  <c r="F38" i="85" s="1"/>
  <c r="H38" i="85" s="1"/>
  <c r="K38" i="85" s="1"/>
  <c r="D13" i="82"/>
  <c r="F13" i="82" s="1"/>
  <c r="H13" i="82" s="1"/>
  <c r="K13" i="82" s="1"/>
  <c r="D45" i="85"/>
  <c r="F45" i="85" s="1"/>
  <c r="D32" i="85"/>
  <c r="F32" i="85" s="1"/>
  <c r="H32" i="85" s="1"/>
  <c r="K32" i="85" s="1"/>
  <c r="D48" i="80"/>
  <c r="F48" i="80" s="1"/>
  <c r="H48" i="80" s="1"/>
  <c r="K48" i="80" s="1"/>
  <c r="D48" i="85"/>
  <c r="F48" i="85" s="1"/>
  <c r="H48" i="85" s="1"/>
  <c r="K48" i="85" s="1"/>
  <c r="D24" i="82"/>
  <c r="F24" i="82" s="1"/>
  <c r="H24" i="82" s="1"/>
  <c r="K24" i="82" s="1"/>
  <c r="D42" i="85"/>
  <c r="D9" i="81"/>
  <c r="F9" i="81" s="1"/>
  <c r="H9" i="81" s="1"/>
  <c r="K9" i="81" s="1"/>
  <c r="D21" i="82"/>
  <c r="D26" i="87"/>
  <c r="F26" i="87" s="1"/>
  <c r="H26" i="87" s="1"/>
  <c r="K26" i="87" s="1"/>
  <c r="D16" i="87"/>
  <c r="F16" i="87" s="1"/>
  <c r="H16" i="87" s="1"/>
  <c r="K16" i="87" s="1"/>
  <c r="D37" i="87"/>
  <c r="F37" i="87" s="1"/>
  <c r="H37" i="87" s="1"/>
  <c r="K37" i="87" s="1"/>
  <c r="D28" i="87"/>
  <c r="F28" i="87" s="1"/>
  <c r="H28" i="87" s="1"/>
  <c r="K28" i="87" s="1"/>
  <c r="M28" i="126"/>
  <c r="N28" i="126" s="1"/>
  <c r="R28" i="126" s="1"/>
  <c r="Q28" i="126" s="1"/>
  <c r="L28" i="126"/>
  <c r="J28" i="126"/>
  <c r="M36" i="126"/>
  <c r="N36" i="126" s="1"/>
  <c r="R36" i="126" s="1"/>
  <c r="Q36" i="126" s="1"/>
  <c r="L36" i="126"/>
  <c r="J36" i="126"/>
  <c r="M21" i="126"/>
  <c r="N21" i="126" s="1"/>
  <c r="R21" i="126" s="1"/>
  <c r="Q21" i="126" s="1"/>
  <c r="L21" i="126"/>
  <c r="J21" i="126"/>
  <c r="M42" i="81"/>
  <c r="N42" i="81" s="1"/>
  <c r="R42" i="81" s="1"/>
  <c r="Q42" i="81" s="1"/>
  <c r="J42" i="81"/>
  <c r="L42" i="81"/>
  <c r="D31" i="80"/>
  <c r="F31" i="80" s="1"/>
  <c r="H31" i="80" s="1"/>
  <c r="K31" i="80" s="1"/>
  <c r="J24" i="85"/>
  <c r="M24" i="85"/>
  <c r="N24" i="85" s="1"/>
  <c r="R24" i="85" s="1"/>
  <c r="Q24" i="85" s="1"/>
  <c r="L24" i="85"/>
  <c r="J17" i="82"/>
  <c r="L17" i="82"/>
  <c r="M17" i="82"/>
  <c r="N17" i="82" s="1"/>
  <c r="R17" i="82" s="1"/>
  <c r="Q17" i="82" s="1"/>
  <c r="B34" i="86"/>
  <c r="D35" i="84"/>
  <c r="M27" i="82"/>
  <c r="N27" i="82" s="1"/>
  <c r="R27" i="82" s="1"/>
  <c r="Q27" i="82" s="1"/>
  <c r="J27" i="82"/>
  <c r="L27" i="82"/>
  <c r="D52" i="79"/>
  <c r="D14" i="79"/>
  <c r="B14" i="83"/>
  <c r="D15" i="79"/>
  <c r="F15" i="79" s="1"/>
  <c r="D7" i="82"/>
  <c r="F7" i="82" s="1"/>
  <c r="H7" i="82" s="1"/>
  <c r="K7" i="82" s="1"/>
  <c r="D46" i="81"/>
  <c r="F46" i="81" s="1"/>
  <c r="H46" i="81" s="1"/>
  <c r="K46" i="81" s="1"/>
  <c r="D30" i="81"/>
  <c r="F30" i="81" s="1"/>
  <c r="H30" i="81" s="1"/>
  <c r="K30" i="81" s="1"/>
  <c r="D14" i="81"/>
  <c r="F14" i="81" s="1"/>
  <c r="H14" i="81" s="1"/>
  <c r="K14" i="81" s="1"/>
  <c r="D38" i="81"/>
  <c r="F38" i="81" s="1"/>
  <c r="H38" i="81" s="1"/>
  <c r="K38" i="81" s="1"/>
  <c r="J56" i="85"/>
  <c r="L56" i="85"/>
  <c r="M56" i="85"/>
  <c r="N56" i="85" s="1"/>
  <c r="R56" i="85" s="1"/>
  <c r="Q56" i="85" s="1"/>
  <c r="D29" i="82"/>
  <c r="F29" i="82" s="1"/>
  <c r="H29" i="82" s="1"/>
  <c r="K29" i="82" s="1"/>
  <c r="D8" i="81"/>
  <c r="F8" i="81" s="1"/>
  <c r="H8" i="81" s="1"/>
  <c r="K8" i="81" s="1"/>
  <c r="D48" i="81"/>
  <c r="F48" i="81" s="1"/>
  <c r="H48" i="81" s="1"/>
  <c r="K48" i="81" s="1"/>
  <c r="D18" i="85"/>
  <c r="F18" i="85" s="1"/>
  <c r="H18" i="85" s="1"/>
  <c r="K18" i="85" s="1"/>
  <c r="D26" i="82"/>
  <c r="F26" i="82" s="1"/>
  <c r="H26" i="82" s="1"/>
  <c r="K26" i="82" s="1"/>
  <c r="M55" i="82"/>
  <c r="N55" i="82" s="1"/>
  <c r="R55" i="82" s="1"/>
  <c r="Q55" i="82" s="1"/>
  <c r="L55" i="82"/>
  <c r="J55" i="82"/>
  <c r="D18" i="87"/>
  <c r="F18" i="87" s="1"/>
  <c r="H18" i="87" s="1"/>
  <c r="K18" i="87" s="1"/>
  <c r="D8" i="87"/>
  <c r="F8" i="87" s="1"/>
  <c r="H8" i="87" s="1"/>
  <c r="K8" i="87" s="1"/>
  <c r="D29" i="87"/>
  <c r="F29" i="87" s="1"/>
  <c r="H29" i="87" s="1"/>
  <c r="K29" i="87" s="1"/>
  <c r="D21" i="87"/>
  <c r="F21" i="87" s="1"/>
  <c r="H21" i="87" s="1"/>
  <c r="K21" i="87" s="1"/>
  <c r="D44" i="81"/>
  <c r="F44" i="81" s="1"/>
  <c r="H44" i="81" s="1"/>
  <c r="K44" i="81" s="1"/>
  <c r="L55" i="126"/>
  <c r="M55" i="126"/>
  <c r="N55" i="126" s="1"/>
  <c r="R55" i="126" s="1"/>
  <c r="Q55" i="126" s="1"/>
  <c r="J55" i="126"/>
  <c r="M34" i="126"/>
  <c r="N34" i="126" s="1"/>
  <c r="R34" i="126" s="1"/>
  <c r="Q34" i="126" s="1"/>
  <c r="J34" i="126"/>
  <c r="L34" i="126"/>
  <c r="J32" i="126"/>
  <c r="M32" i="126"/>
  <c r="N32" i="126" s="1"/>
  <c r="R32" i="126" s="1"/>
  <c r="Q32" i="126" s="1"/>
  <c r="L32" i="126"/>
  <c r="D28" i="81"/>
  <c r="F28" i="81" s="1"/>
  <c r="H28" i="81" s="1"/>
  <c r="K28" i="81" s="1"/>
  <c r="M47" i="126"/>
  <c r="N47" i="126" s="1"/>
  <c r="R47" i="126" s="1"/>
  <c r="Q47" i="126" s="1"/>
  <c r="L47" i="126"/>
  <c r="J47" i="126"/>
  <c r="M15" i="126"/>
  <c r="N15" i="126" s="1"/>
  <c r="R15" i="126" s="1"/>
  <c r="Q15" i="126" s="1"/>
  <c r="L15" i="126"/>
  <c r="J15" i="126"/>
  <c r="J19" i="126"/>
  <c r="M19" i="126"/>
  <c r="N19" i="126" s="1"/>
  <c r="R19" i="126" s="1"/>
  <c r="Q19" i="126" s="1"/>
  <c r="L19" i="126"/>
  <c r="J53" i="85"/>
  <c r="M53" i="85"/>
  <c r="N53" i="85" s="1"/>
  <c r="R53" i="85" s="1"/>
  <c r="Q53" i="85" s="1"/>
  <c r="L53" i="85"/>
  <c r="J56" i="87"/>
  <c r="L56" i="87"/>
  <c r="M56" i="87"/>
  <c r="N56" i="87" s="1"/>
  <c r="R56" i="87" s="1"/>
  <c r="Q56" i="87" s="1"/>
  <c r="L40" i="85"/>
  <c r="J40" i="85"/>
  <c r="M40" i="85"/>
  <c r="N40" i="85" s="1"/>
  <c r="R40" i="85" s="1"/>
  <c r="Q40" i="85" s="1"/>
  <c r="L40" i="82"/>
  <c r="J40" i="82"/>
  <c r="M40" i="82"/>
  <c r="N40" i="82" s="1"/>
  <c r="R40" i="82" s="1"/>
  <c r="Q40" i="82" s="1"/>
  <c r="L40" i="81"/>
  <c r="M40" i="81"/>
  <c r="N40" i="81" s="1"/>
  <c r="R40" i="81" s="1"/>
  <c r="Q40" i="81" s="1"/>
  <c r="J40" i="81"/>
  <c r="J17" i="85"/>
  <c r="M17" i="85"/>
  <c r="N17" i="85" s="1"/>
  <c r="R17" i="85" s="1"/>
  <c r="Q17" i="85" s="1"/>
  <c r="L17" i="85"/>
  <c r="L53" i="82"/>
  <c r="J53" i="82"/>
  <c r="M53" i="82"/>
  <c r="N53" i="82" s="1"/>
  <c r="R53" i="82" s="1"/>
  <c r="Q53" i="82" s="1"/>
  <c r="D12" i="80"/>
  <c r="F12" i="80" s="1"/>
  <c r="H12" i="80" s="1"/>
  <c r="K12" i="80" s="1"/>
  <c r="M27" i="80"/>
  <c r="N27" i="80" s="1"/>
  <c r="R27" i="80" s="1"/>
  <c r="Q27" i="80" s="1"/>
  <c r="J27" i="80"/>
  <c r="L27" i="80"/>
  <c r="L19" i="82"/>
  <c r="M19" i="82"/>
  <c r="N19" i="82" s="1"/>
  <c r="R19" i="82" s="1"/>
  <c r="Q19" i="82" s="1"/>
  <c r="J19" i="82"/>
  <c r="D46" i="79"/>
  <c r="D18" i="79"/>
  <c r="B52" i="83"/>
  <c r="D53" i="79"/>
  <c r="F53" i="79" s="1"/>
  <c r="D34" i="79"/>
  <c r="D39" i="80"/>
  <c r="F39" i="80" s="1"/>
  <c r="H39" i="80" s="1"/>
  <c r="K39" i="80" s="1"/>
  <c r="D22" i="82"/>
  <c r="F22" i="82" s="1"/>
  <c r="H22" i="82" s="1"/>
  <c r="K22" i="82" s="1"/>
  <c r="D28" i="79"/>
  <c r="D16" i="82"/>
  <c r="F16" i="82" s="1"/>
  <c r="H16" i="82" s="1"/>
  <c r="K16" i="82" s="1"/>
  <c r="D25" i="82"/>
  <c r="F25" i="82" s="1"/>
  <c r="H25" i="82" s="1"/>
  <c r="K25" i="82" s="1"/>
  <c r="D24" i="80"/>
  <c r="F24" i="80" s="1"/>
  <c r="H24" i="80" s="1"/>
  <c r="K24" i="80" s="1"/>
  <c r="D34" i="82"/>
  <c r="F34" i="82" s="1"/>
  <c r="H34" i="82" s="1"/>
  <c r="K34" i="82" s="1"/>
  <c r="D9" i="80"/>
  <c r="F9" i="80" s="1"/>
  <c r="H9" i="80" s="1"/>
  <c r="K9" i="80" s="1"/>
  <c r="D10" i="80"/>
  <c r="F10" i="80" s="1"/>
  <c r="H10" i="80" s="1"/>
  <c r="K10" i="80" s="1"/>
  <c r="J55" i="81"/>
  <c r="M55" i="81"/>
  <c r="N55" i="81" s="1"/>
  <c r="R55" i="81" s="1"/>
  <c r="Q55" i="81" s="1"/>
  <c r="L55" i="81"/>
  <c r="D10" i="87"/>
  <c r="F10" i="87" s="1"/>
  <c r="H10" i="87" s="1"/>
  <c r="K10" i="87" s="1"/>
  <c r="D31" i="87"/>
  <c r="F31" i="87" s="1"/>
  <c r="H31" i="87" s="1"/>
  <c r="K31" i="87" s="1"/>
  <c r="D46" i="87"/>
  <c r="F46" i="87" s="1"/>
  <c r="H46" i="87" s="1"/>
  <c r="K46" i="87" s="1"/>
  <c r="L20" i="87"/>
  <c r="M20" i="87"/>
  <c r="N20" i="87" s="1"/>
  <c r="R20" i="87" s="1"/>
  <c r="Q20" i="87" s="1"/>
  <c r="J20" i="87"/>
  <c r="D36" i="82"/>
  <c r="F36" i="82" s="1"/>
  <c r="H36" i="82" s="1"/>
  <c r="K36" i="82" s="1"/>
  <c r="J54" i="126"/>
  <c r="L54" i="126"/>
  <c r="M54" i="126"/>
  <c r="N54" i="126" s="1"/>
  <c r="R54" i="126" s="1"/>
  <c r="Q54" i="126" s="1"/>
  <c r="J49" i="126"/>
  <c r="L49" i="126"/>
  <c r="M49" i="126"/>
  <c r="N49" i="126" s="1"/>
  <c r="R49" i="126" s="1"/>
  <c r="Q49" i="126" s="1"/>
  <c r="J17" i="126"/>
  <c r="L17" i="126"/>
  <c r="M17" i="126"/>
  <c r="N17" i="126" s="1"/>
  <c r="R17" i="126" s="1"/>
  <c r="Q17" i="126" s="1"/>
  <c r="L53" i="126"/>
  <c r="M53" i="126"/>
  <c r="N53" i="126" s="1"/>
  <c r="R53" i="126" s="1"/>
  <c r="Q53" i="126" s="1"/>
  <c r="J53" i="126"/>
  <c r="D30" i="85"/>
  <c r="F30" i="85" s="1"/>
  <c r="H30" i="85" s="1"/>
  <c r="K30" i="85" s="1"/>
  <c r="L44" i="126"/>
  <c r="M44" i="126"/>
  <c r="N44" i="126" s="1"/>
  <c r="R44" i="126" s="1"/>
  <c r="Q44" i="126" s="1"/>
  <c r="J44" i="126"/>
  <c r="L51" i="126"/>
  <c r="M51" i="126"/>
  <c r="N51" i="126" s="1"/>
  <c r="R51" i="126" s="1"/>
  <c r="Q51" i="126" s="1"/>
  <c r="J51" i="126"/>
  <c r="D50" i="80"/>
  <c r="F50" i="80" s="1"/>
  <c r="H50" i="80" s="1"/>
  <c r="K50" i="80" s="1"/>
  <c r="M26" i="81"/>
  <c r="N26" i="81" s="1"/>
  <c r="R26" i="81" s="1"/>
  <c r="Q26" i="81" s="1"/>
  <c r="J26" i="81"/>
  <c r="L26" i="81"/>
  <c r="D30" i="84"/>
  <c r="J17" i="81"/>
  <c r="M17" i="81"/>
  <c r="N17" i="81" s="1"/>
  <c r="R17" i="81" s="1"/>
  <c r="Q17" i="81" s="1"/>
  <c r="L17" i="81"/>
  <c r="D11" i="79"/>
  <c r="D8" i="85"/>
  <c r="F8" i="85" s="1"/>
  <c r="H8" i="85" s="1"/>
  <c r="K8" i="85" s="1"/>
  <c r="J43" i="87"/>
  <c r="M43" i="87"/>
  <c r="N43" i="87" s="1"/>
  <c r="R43" i="87" s="1"/>
  <c r="Q43" i="87" s="1"/>
  <c r="L43" i="87"/>
  <c r="D23" i="87"/>
  <c r="F23" i="87" s="1"/>
  <c r="H23" i="87" s="1"/>
  <c r="K23" i="87" s="1"/>
  <c r="D17" i="84"/>
  <c r="B16" i="86"/>
  <c r="L43" i="80"/>
  <c r="J43" i="80"/>
  <c r="M43" i="80"/>
  <c r="N43" i="80" s="1"/>
  <c r="R43" i="80" s="1"/>
  <c r="Q43" i="80" s="1"/>
  <c r="D50" i="79"/>
  <c r="D51" i="80"/>
  <c r="F51" i="80" s="1"/>
  <c r="H51" i="80" s="1"/>
  <c r="K51" i="80" s="1"/>
  <c r="D7" i="85"/>
  <c r="F7" i="85" s="1"/>
  <c r="H7" i="85" s="1"/>
  <c r="K7" i="85" s="1"/>
  <c r="D38" i="80"/>
  <c r="F38" i="80" s="1"/>
  <c r="H38" i="80" s="1"/>
  <c r="K38" i="80" s="1"/>
  <c r="D39" i="82"/>
  <c r="F39" i="82" s="1"/>
  <c r="H39" i="82" s="1"/>
  <c r="K39" i="82" s="1"/>
  <c r="D29" i="81"/>
  <c r="F29" i="81" s="1"/>
  <c r="H29" i="81" s="1"/>
  <c r="K29" i="81" s="1"/>
  <c r="D29" i="80"/>
  <c r="F29" i="80" s="1"/>
  <c r="H29" i="80" s="1"/>
  <c r="K29" i="80" s="1"/>
  <c r="D45" i="82"/>
  <c r="F45" i="82" s="1"/>
  <c r="H45" i="82" s="1"/>
  <c r="K45" i="82" s="1"/>
  <c r="D16" i="81"/>
  <c r="F16" i="81" s="1"/>
  <c r="H16" i="81" s="1"/>
  <c r="K16" i="81" s="1"/>
  <c r="D21" i="80"/>
  <c r="F21" i="80" s="1"/>
  <c r="H21" i="80" s="1"/>
  <c r="K21" i="80" s="1"/>
  <c r="D25" i="80"/>
  <c r="F25" i="80" s="1"/>
  <c r="H25" i="80" s="1"/>
  <c r="K25" i="80" s="1"/>
  <c r="D25" i="85"/>
  <c r="F25" i="85" s="1"/>
  <c r="H25" i="85" s="1"/>
  <c r="K25" i="85" s="1"/>
  <c r="D18" i="81"/>
  <c r="F18" i="81" s="1"/>
  <c r="H18" i="81" s="1"/>
  <c r="K18" i="81" s="1"/>
  <c r="D41" i="79"/>
  <c r="D25" i="81"/>
  <c r="F25" i="81" s="1"/>
  <c r="H25" i="81" s="1"/>
  <c r="K25" i="81" s="1"/>
  <c r="D10" i="85"/>
  <c r="F10" i="85" s="1"/>
  <c r="H10" i="85" s="1"/>
  <c r="K10" i="85" s="1"/>
  <c r="D54" i="87"/>
  <c r="F54" i="87" s="1"/>
  <c r="H54" i="87" s="1"/>
  <c r="K54" i="87" s="1"/>
  <c r="D49" i="87"/>
  <c r="F49" i="87" s="1"/>
  <c r="H49" i="87" s="1"/>
  <c r="K49" i="87" s="1"/>
  <c r="D38" i="87"/>
  <c r="F38" i="87" s="1"/>
  <c r="H38" i="87" s="1"/>
  <c r="K38" i="87" s="1"/>
  <c r="D44" i="82"/>
  <c r="F44" i="82" s="1"/>
  <c r="H44" i="82" s="1"/>
  <c r="K44" i="82" s="1"/>
  <c r="M46" i="126"/>
  <c r="N46" i="126" s="1"/>
  <c r="R46" i="126" s="1"/>
  <c r="Q46" i="126" s="1"/>
  <c r="L46" i="126"/>
  <c r="J46" i="126"/>
  <c r="J22" i="126"/>
  <c r="L22" i="126"/>
  <c r="M22" i="126"/>
  <c r="N22" i="126" s="1"/>
  <c r="R22" i="126" s="1"/>
  <c r="Q22" i="126" s="1"/>
  <c r="J45" i="126"/>
  <c r="L45" i="126"/>
  <c r="M45" i="126"/>
  <c r="N45" i="126" s="1"/>
  <c r="R45" i="126" s="1"/>
  <c r="Q45" i="126" s="1"/>
  <c r="L13" i="126"/>
  <c r="M13" i="126"/>
  <c r="N13" i="126" s="1"/>
  <c r="R13" i="126" s="1"/>
  <c r="Q13" i="126" s="1"/>
  <c r="J13" i="126"/>
  <c r="M51" i="85"/>
  <c r="N51" i="85" s="1"/>
  <c r="R51" i="85" s="1"/>
  <c r="Q51" i="85" s="1"/>
  <c r="L51" i="85"/>
  <c r="J51" i="85"/>
  <c r="D7" i="79"/>
  <c r="D33" i="79"/>
  <c r="B32" i="83"/>
  <c r="J41" i="126"/>
  <c r="L41" i="126"/>
  <c r="M41" i="126"/>
  <c r="N41" i="126" s="1"/>
  <c r="R41" i="126" s="1"/>
  <c r="Q41" i="126" s="1"/>
  <c r="B27" i="86"/>
  <c r="D28" i="84"/>
  <c r="F53" i="81"/>
  <c r="H53" i="81" s="1"/>
  <c r="K53" i="81" s="1"/>
  <c r="D12" i="82"/>
  <c r="F12" i="82" s="1"/>
  <c r="H12" i="82" s="1"/>
  <c r="K12" i="82" s="1"/>
  <c r="D49" i="85"/>
  <c r="F49" i="85" s="1"/>
  <c r="H49" i="85" s="1"/>
  <c r="K49" i="85" s="1"/>
  <c r="D36" i="79"/>
  <c r="D17" i="79"/>
  <c r="M28" i="85"/>
  <c r="N28" i="85" s="1"/>
  <c r="R28" i="85" s="1"/>
  <c r="Q28" i="85" s="1"/>
  <c r="L28" i="85"/>
  <c r="J28" i="85"/>
  <c r="M40" i="80"/>
  <c r="N40" i="80" s="1"/>
  <c r="R40" i="80" s="1"/>
  <c r="Q40" i="80" s="1"/>
  <c r="L40" i="80"/>
  <c r="J40" i="80"/>
  <c r="L53" i="80"/>
  <c r="J53" i="80"/>
  <c r="M53" i="80"/>
  <c r="N53" i="80" s="1"/>
  <c r="R53" i="80" s="1"/>
  <c r="Q53" i="80" s="1"/>
  <c r="D12" i="81"/>
  <c r="F12" i="81" s="1"/>
  <c r="H12" i="81" s="1"/>
  <c r="K12" i="81" s="1"/>
  <c r="D19" i="79"/>
  <c r="B18" i="83"/>
  <c r="B18" i="88" s="1"/>
  <c r="B18" i="128" s="1"/>
  <c r="M49" i="82"/>
  <c r="N49" i="82" s="1"/>
  <c r="R49" i="82" s="1"/>
  <c r="Q49" i="82" s="1"/>
  <c r="J49" i="82"/>
  <c r="L49" i="82"/>
  <c r="D30" i="79"/>
  <c r="B29" i="83"/>
  <c r="D35" i="79"/>
  <c r="D56" i="79"/>
  <c r="B55" i="83"/>
  <c r="D47" i="81"/>
  <c r="D31" i="85"/>
  <c r="F31" i="85" s="1"/>
  <c r="H31" i="85" s="1"/>
  <c r="K31" i="85" s="1"/>
  <c r="D39" i="81"/>
  <c r="F39" i="81" s="1"/>
  <c r="H39" i="81" s="1"/>
  <c r="K39" i="81" s="1"/>
  <c r="D56" i="84"/>
  <c r="B55" i="86"/>
  <c r="D29" i="85"/>
  <c r="F29" i="85" s="1"/>
  <c r="H29" i="85" s="1"/>
  <c r="K29" i="85" s="1"/>
  <c r="D45" i="81"/>
  <c r="F45" i="81" s="1"/>
  <c r="H45" i="81" s="1"/>
  <c r="K45" i="81" s="1"/>
  <c r="D42" i="80"/>
  <c r="F42" i="80" s="1"/>
  <c r="H42" i="80" s="1"/>
  <c r="K42" i="80" s="1"/>
  <c r="D41" i="81"/>
  <c r="F41" i="81" s="1"/>
  <c r="H41" i="81" s="1"/>
  <c r="K41" i="81" s="1"/>
  <c r="D34" i="85"/>
  <c r="F34" i="85" s="1"/>
  <c r="H34" i="85" s="1"/>
  <c r="K34" i="85" s="1"/>
  <c r="D51" i="87"/>
  <c r="F51" i="87" s="1"/>
  <c r="H51" i="87" s="1"/>
  <c r="K51" i="87" s="1"/>
  <c r="L56" i="82"/>
  <c r="J56" i="82"/>
  <c r="M56" i="82"/>
  <c r="N56" i="82" s="1"/>
  <c r="R56" i="82" s="1"/>
  <c r="Q56" i="82" s="1"/>
  <c r="D30" i="87"/>
  <c r="F30" i="87" s="1"/>
  <c r="H30" i="87" s="1"/>
  <c r="K30" i="87" s="1"/>
  <c r="D12" i="87"/>
  <c r="F12" i="87" s="1"/>
  <c r="H12" i="87" s="1"/>
  <c r="K12" i="87" s="1"/>
  <c r="D28" i="82"/>
  <c r="F28" i="82" s="1"/>
  <c r="H28" i="82" s="1"/>
  <c r="K28" i="82" s="1"/>
  <c r="D52" i="82"/>
  <c r="F52" i="82" s="1"/>
  <c r="H52" i="82" s="1"/>
  <c r="K52" i="82" s="1"/>
  <c r="L26" i="126"/>
  <c r="J26" i="126"/>
  <c r="M26" i="126"/>
  <c r="N26" i="126" s="1"/>
  <c r="R26" i="126" s="1"/>
  <c r="Q26" i="126" s="1"/>
  <c r="L24" i="126"/>
  <c r="J24" i="126"/>
  <c r="M24" i="126"/>
  <c r="N24" i="126" s="1"/>
  <c r="R24" i="126" s="1"/>
  <c r="Q24" i="126" s="1"/>
  <c r="M12" i="126"/>
  <c r="N12" i="126" s="1"/>
  <c r="R12" i="126" s="1"/>
  <c r="Q12" i="126" s="1"/>
  <c r="J12" i="126"/>
  <c r="L12" i="126"/>
  <c r="J39" i="126"/>
  <c r="L39" i="126"/>
  <c r="M39" i="126"/>
  <c r="N39" i="126" s="1"/>
  <c r="R39" i="126" s="1"/>
  <c r="Q39" i="126" s="1"/>
  <c r="J43" i="126"/>
  <c r="M43" i="126"/>
  <c r="N43" i="126" s="1"/>
  <c r="R43" i="126" s="1"/>
  <c r="Q43" i="126" s="1"/>
  <c r="L43" i="126"/>
  <c r="J11" i="126"/>
  <c r="L11" i="126"/>
  <c r="M11" i="126"/>
  <c r="N11" i="126" s="1"/>
  <c r="R11" i="126" s="1"/>
  <c r="Q11" i="126" s="1"/>
  <c r="J58" i="84"/>
  <c r="G57" i="86"/>
  <c r="F57" i="86" s="1"/>
  <c r="M58" i="84"/>
  <c r="L58" i="84"/>
  <c r="H57" i="86" s="1"/>
  <c r="J33" i="80"/>
  <c r="L33" i="80"/>
  <c r="M33" i="80"/>
  <c r="N33" i="80" s="1"/>
  <c r="R33" i="80" s="1"/>
  <c r="Q33" i="80" s="1"/>
  <c r="L18" i="80"/>
  <c r="J18" i="80"/>
  <c r="M18" i="80"/>
  <c r="N18" i="80" s="1"/>
  <c r="R18" i="80" s="1"/>
  <c r="Q18" i="80" s="1"/>
  <c r="B53" i="83" l="1"/>
  <c r="C52" i="83"/>
  <c r="B10" i="83"/>
  <c r="B52" i="88"/>
  <c r="B52" i="128" s="1"/>
  <c r="B24" i="83"/>
  <c r="B6" i="83"/>
  <c r="B13" i="83"/>
  <c r="B47" i="83"/>
  <c r="B34" i="83"/>
  <c r="B34" i="88" s="1"/>
  <c r="B34" i="128" s="1"/>
  <c r="M28" i="82"/>
  <c r="N28" i="82" s="1"/>
  <c r="R28" i="82" s="1"/>
  <c r="Q28" i="82" s="1"/>
  <c r="J28" i="82"/>
  <c r="L28" i="82"/>
  <c r="F56" i="79"/>
  <c r="C55" i="83"/>
  <c r="F36" i="79"/>
  <c r="C35" i="83"/>
  <c r="J10" i="87"/>
  <c r="L10" i="87"/>
  <c r="M10" i="87"/>
  <c r="N10" i="87" s="1"/>
  <c r="R10" i="87" s="1"/>
  <c r="Q10" i="87" s="1"/>
  <c r="M29" i="87"/>
  <c r="N29" i="87" s="1"/>
  <c r="R29" i="87" s="1"/>
  <c r="Q29" i="87" s="1"/>
  <c r="J29" i="87"/>
  <c r="L29" i="87"/>
  <c r="H15" i="79"/>
  <c r="L58" i="131"/>
  <c r="H57" i="88" s="1"/>
  <c r="D52" i="84"/>
  <c r="B51" i="86"/>
  <c r="L17" i="80"/>
  <c r="M17" i="80"/>
  <c r="N17" i="80" s="1"/>
  <c r="R17" i="80" s="1"/>
  <c r="Q17" i="80" s="1"/>
  <c r="J17" i="80"/>
  <c r="M47" i="87"/>
  <c r="N47" i="87" s="1"/>
  <c r="R47" i="87" s="1"/>
  <c r="Q47" i="87" s="1"/>
  <c r="L47" i="87"/>
  <c r="J47" i="87"/>
  <c r="J16" i="80"/>
  <c r="L16" i="80"/>
  <c r="M16" i="80"/>
  <c r="N16" i="80" s="1"/>
  <c r="R16" i="80" s="1"/>
  <c r="Q16" i="80" s="1"/>
  <c r="J14" i="85"/>
  <c r="M14" i="85"/>
  <c r="N14" i="85" s="1"/>
  <c r="R14" i="85" s="1"/>
  <c r="Q14" i="85" s="1"/>
  <c r="L14" i="85"/>
  <c r="M36" i="80"/>
  <c r="N36" i="80" s="1"/>
  <c r="R36" i="80" s="1"/>
  <c r="Q36" i="80" s="1"/>
  <c r="J36" i="80"/>
  <c r="L36" i="80"/>
  <c r="L23" i="80"/>
  <c r="J23" i="80"/>
  <c r="M23" i="80"/>
  <c r="N23" i="80" s="1"/>
  <c r="R23" i="80" s="1"/>
  <c r="Q23" i="80" s="1"/>
  <c r="L52" i="87"/>
  <c r="M52" i="87"/>
  <c r="N52" i="87" s="1"/>
  <c r="R52" i="87" s="1"/>
  <c r="Q52" i="87" s="1"/>
  <c r="J52" i="87"/>
  <c r="M50" i="87"/>
  <c r="N50" i="87" s="1"/>
  <c r="R50" i="87" s="1"/>
  <c r="Q50" i="87" s="1"/>
  <c r="L50" i="87"/>
  <c r="J50" i="87"/>
  <c r="J34" i="80"/>
  <c r="L34" i="80"/>
  <c r="M34" i="80"/>
  <c r="N34" i="80" s="1"/>
  <c r="R34" i="80" s="1"/>
  <c r="Q34" i="80" s="1"/>
  <c r="M47" i="85"/>
  <c r="N47" i="85" s="1"/>
  <c r="R47" i="85" s="1"/>
  <c r="Q47" i="85" s="1"/>
  <c r="J47" i="85"/>
  <c r="L47" i="85"/>
  <c r="C43" i="83"/>
  <c r="F44" i="79"/>
  <c r="N58" i="84"/>
  <c r="I57" i="86"/>
  <c r="J34" i="85"/>
  <c r="L34" i="85"/>
  <c r="M34" i="85"/>
  <c r="N34" i="85" s="1"/>
  <c r="R34" i="85" s="1"/>
  <c r="Q34" i="85" s="1"/>
  <c r="D37" i="84"/>
  <c r="B36" i="86"/>
  <c r="M49" i="85"/>
  <c r="N49" i="85" s="1"/>
  <c r="R49" i="85" s="1"/>
  <c r="Q49" i="85" s="1"/>
  <c r="L49" i="85"/>
  <c r="J49" i="85"/>
  <c r="F33" i="79"/>
  <c r="C32" i="83"/>
  <c r="L49" i="87"/>
  <c r="J49" i="87"/>
  <c r="M49" i="87"/>
  <c r="N49" i="87" s="1"/>
  <c r="R49" i="87" s="1"/>
  <c r="Q49" i="87" s="1"/>
  <c r="M25" i="85"/>
  <c r="N25" i="85" s="1"/>
  <c r="R25" i="85" s="1"/>
  <c r="Q25" i="85" s="1"/>
  <c r="L25" i="85"/>
  <c r="J25" i="85"/>
  <c r="M29" i="81"/>
  <c r="N29" i="81" s="1"/>
  <c r="R29" i="81" s="1"/>
  <c r="Q29" i="81" s="1"/>
  <c r="J29" i="81"/>
  <c r="L29" i="81"/>
  <c r="B49" i="83"/>
  <c r="L8" i="85"/>
  <c r="M8" i="85"/>
  <c r="N8" i="85" s="1"/>
  <c r="R8" i="85" s="1"/>
  <c r="Q8" i="85" s="1"/>
  <c r="J8" i="85"/>
  <c r="D36" i="84"/>
  <c r="F36" i="84" s="1"/>
  <c r="B35" i="86"/>
  <c r="J25" i="82"/>
  <c r="M25" i="82"/>
  <c r="N25" i="82" s="1"/>
  <c r="R25" i="82" s="1"/>
  <c r="Q25" i="82" s="1"/>
  <c r="L25" i="82"/>
  <c r="M22" i="82"/>
  <c r="N22" i="82" s="1"/>
  <c r="R22" i="82" s="1"/>
  <c r="Q22" i="82" s="1"/>
  <c r="J22" i="82"/>
  <c r="L22" i="82"/>
  <c r="B17" i="83"/>
  <c r="L18" i="85"/>
  <c r="M18" i="85"/>
  <c r="N18" i="85" s="1"/>
  <c r="R18" i="85" s="1"/>
  <c r="Q18" i="85" s="1"/>
  <c r="J18" i="85"/>
  <c r="L16" i="87"/>
  <c r="M16" i="87"/>
  <c r="N16" i="87" s="1"/>
  <c r="R16" i="87" s="1"/>
  <c r="Q16" i="87" s="1"/>
  <c r="J16" i="87"/>
  <c r="L24" i="82"/>
  <c r="M24" i="82"/>
  <c r="N24" i="82" s="1"/>
  <c r="R24" i="82" s="1"/>
  <c r="Q24" i="82" s="1"/>
  <c r="J24" i="82"/>
  <c r="M38" i="85"/>
  <c r="N38" i="85" s="1"/>
  <c r="R38" i="85" s="1"/>
  <c r="Q38" i="85" s="1"/>
  <c r="L38" i="85"/>
  <c r="J38" i="85"/>
  <c r="F48" i="79"/>
  <c r="C47" i="83"/>
  <c r="J34" i="87"/>
  <c r="L34" i="87"/>
  <c r="M34" i="87"/>
  <c r="N34" i="87" s="1"/>
  <c r="R34" i="87" s="1"/>
  <c r="Q34" i="87" s="1"/>
  <c r="D32" i="84"/>
  <c r="B31" i="86"/>
  <c r="B31" i="88" s="1"/>
  <c r="B31" i="128" s="1"/>
  <c r="M30" i="80"/>
  <c r="N30" i="80" s="1"/>
  <c r="R30" i="80" s="1"/>
  <c r="Q30" i="80" s="1"/>
  <c r="J30" i="80"/>
  <c r="L30" i="80"/>
  <c r="C26" i="86"/>
  <c r="F27" i="84"/>
  <c r="M20" i="80"/>
  <c r="N20" i="80" s="1"/>
  <c r="R20" i="80" s="1"/>
  <c r="Q20" i="80" s="1"/>
  <c r="J20" i="80"/>
  <c r="L20" i="80"/>
  <c r="B25" i="83"/>
  <c r="M14" i="80"/>
  <c r="N14" i="80" s="1"/>
  <c r="R14" i="80" s="1"/>
  <c r="Q14" i="80" s="1"/>
  <c r="J14" i="80"/>
  <c r="L14" i="80"/>
  <c r="L11" i="85"/>
  <c r="M11" i="85"/>
  <c r="N11" i="85" s="1"/>
  <c r="R11" i="85" s="1"/>
  <c r="Q11" i="85" s="1"/>
  <c r="J11" i="85"/>
  <c r="F25" i="79"/>
  <c r="C24" i="83"/>
  <c r="B26" i="88"/>
  <c r="B26" i="128" s="1"/>
  <c r="M8" i="82"/>
  <c r="N8" i="82" s="1"/>
  <c r="R8" i="82" s="1"/>
  <c r="Q8" i="82" s="1"/>
  <c r="J8" i="82"/>
  <c r="L8" i="82"/>
  <c r="G56" i="88"/>
  <c r="F56" i="83"/>
  <c r="F39" i="79"/>
  <c r="C38" i="83"/>
  <c r="J13" i="81"/>
  <c r="L13" i="81"/>
  <c r="M13" i="81"/>
  <c r="N13" i="81" s="1"/>
  <c r="R13" i="81" s="1"/>
  <c r="Q13" i="81" s="1"/>
  <c r="M15" i="85"/>
  <c r="N15" i="85" s="1"/>
  <c r="R15" i="85" s="1"/>
  <c r="Q15" i="85" s="1"/>
  <c r="L15" i="85"/>
  <c r="J15" i="85"/>
  <c r="F20" i="79"/>
  <c r="C19" i="83"/>
  <c r="L12" i="87"/>
  <c r="J12" i="87"/>
  <c r="M12" i="87"/>
  <c r="N12" i="87" s="1"/>
  <c r="R12" i="87" s="1"/>
  <c r="Q12" i="87" s="1"/>
  <c r="F35" i="79"/>
  <c r="C34" i="83"/>
  <c r="F50" i="79"/>
  <c r="C49" i="83"/>
  <c r="F18" i="79"/>
  <c r="C17" i="83"/>
  <c r="L8" i="87"/>
  <c r="J8" i="87"/>
  <c r="M8" i="87"/>
  <c r="N8" i="87" s="1"/>
  <c r="R8" i="87" s="1"/>
  <c r="Q8" i="87" s="1"/>
  <c r="L38" i="81"/>
  <c r="J38" i="81"/>
  <c r="M38" i="81"/>
  <c r="N38" i="81" s="1"/>
  <c r="R38" i="81" s="1"/>
  <c r="Q38" i="81" s="1"/>
  <c r="F14" i="79"/>
  <c r="C13" i="83"/>
  <c r="B15" i="83"/>
  <c r="L52" i="80"/>
  <c r="M52" i="80"/>
  <c r="N52" i="80" s="1"/>
  <c r="R52" i="80" s="1"/>
  <c r="Q52" i="80" s="1"/>
  <c r="J52" i="80"/>
  <c r="J33" i="85"/>
  <c r="M33" i="85"/>
  <c r="N33" i="85" s="1"/>
  <c r="R33" i="85" s="1"/>
  <c r="Q33" i="85" s="1"/>
  <c r="L33" i="85"/>
  <c r="N19" i="80"/>
  <c r="R19" i="80" s="1"/>
  <c r="Q19" i="80" s="1"/>
  <c r="M32" i="87"/>
  <c r="N32" i="87" s="1"/>
  <c r="R32" i="87" s="1"/>
  <c r="Q32" i="87" s="1"/>
  <c r="J32" i="87"/>
  <c r="L32" i="87"/>
  <c r="D45" i="84"/>
  <c r="B44" i="86"/>
  <c r="J22" i="85"/>
  <c r="L22" i="85"/>
  <c r="M22" i="85"/>
  <c r="N22" i="85" s="1"/>
  <c r="R22" i="85" s="1"/>
  <c r="Q22" i="85" s="1"/>
  <c r="J35" i="81"/>
  <c r="M35" i="81"/>
  <c r="N35" i="81" s="1"/>
  <c r="R35" i="81" s="1"/>
  <c r="Q35" i="81" s="1"/>
  <c r="L35" i="81"/>
  <c r="F55" i="84"/>
  <c r="C54" i="86"/>
  <c r="J17" i="87"/>
  <c r="M17" i="87"/>
  <c r="N17" i="87" s="1"/>
  <c r="R17" i="87" s="1"/>
  <c r="Q17" i="87" s="1"/>
  <c r="L17" i="87"/>
  <c r="F26" i="79"/>
  <c r="C25" i="83"/>
  <c r="F43" i="79"/>
  <c r="C42" i="83"/>
  <c r="J46" i="80"/>
  <c r="L46" i="80"/>
  <c r="M46" i="80"/>
  <c r="N46" i="80" s="1"/>
  <c r="R46" i="80" s="1"/>
  <c r="Q46" i="80" s="1"/>
  <c r="F27" i="79"/>
  <c r="C26" i="83"/>
  <c r="L7" i="87"/>
  <c r="M7" i="87"/>
  <c r="N7" i="87" s="1"/>
  <c r="R7" i="87" s="1"/>
  <c r="Q7" i="87" s="1"/>
  <c r="J7" i="87"/>
  <c r="I56" i="83"/>
  <c r="N57" i="79"/>
  <c r="D42" i="84"/>
  <c r="F42" i="84" s="1"/>
  <c r="B41" i="86"/>
  <c r="B13" i="86"/>
  <c r="D14" i="84"/>
  <c r="B38" i="83"/>
  <c r="F36" i="85"/>
  <c r="H36" i="85" s="1"/>
  <c r="K36" i="85" s="1"/>
  <c r="B19" i="83"/>
  <c r="B19" i="88" s="1"/>
  <c r="B19" i="128" s="1"/>
  <c r="L41" i="81"/>
  <c r="M41" i="81"/>
  <c r="N41" i="81" s="1"/>
  <c r="R41" i="81" s="1"/>
  <c r="Q41" i="81" s="1"/>
  <c r="J41" i="81"/>
  <c r="J12" i="82"/>
  <c r="M12" i="82"/>
  <c r="N12" i="82" s="1"/>
  <c r="R12" i="82" s="1"/>
  <c r="Q12" i="82" s="1"/>
  <c r="L12" i="82"/>
  <c r="F7" i="79"/>
  <c r="C6" i="83"/>
  <c r="J54" i="87"/>
  <c r="M54" i="87"/>
  <c r="N54" i="87" s="1"/>
  <c r="R54" i="87" s="1"/>
  <c r="Q54" i="87" s="1"/>
  <c r="L54" i="87"/>
  <c r="J25" i="80"/>
  <c r="L25" i="80"/>
  <c r="M25" i="80"/>
  <c r="N25" i="80" s="1"/>
  <c r="R25" i="80" s="1"/>
  <c r="Q25" i="80" s="1"/>
  <c r="D22" i="84"/>
  <c r="B21" i="86"/>
  <c r="D31" i="84"/>
  <c r="B30" i="86"/>
  <c r="J50" i="80"/>
  <c r="M50" i="80"/>
  <c r="N50" i="80" s="1"/>
  <c r="R50" i="80" s="1"/>
  <c r="Q50" i="80" s="1"/>
  <c r="L50" i="80"/>
  <c r="M36" i="82"/>
  <c r="N36" i="82" s="1"/>
  <c r="R36" i="82" s="1"/>
  <c r="Q36" i="82" s="1"/>
  <c r="J36" i="82"/>
  <c r="L36" i="82"/>
  <c r="L16" i="82"/>
  <c r="J16" i="82"/>
  <c r="M16" i="82"/>
  <c r="N16" i="82" s="1"/>
  <c r="R16" i="82" s="1"/>
  <c r="Q16" i="82" s="1"/>
  <c r="M39" i="80"/>
  <c r="N39" i="80" s="1"/>
  <c r="R39" i="80" s="1"/>
  <c r="Q39" i="80" s="1"/>
  <c r="J39" i="80"/>
  <c r="L39" i="80"/>
  <c r="B45" i="83"/>
  <c r="D54" i="84"/>
  <c r="B53" i="86"/>
  <c r="B53" i="88" s="1"/>
  <c r="B53" i="128" s="1"/>
  <c r="J26" i="87"/>
  <c r="M26" i="87"/>
  <c r="N26" i="87" s="1"/>
  <c r="R26" i="87" s="1"/>
  <c r="Q26" i="87" s="1"/>
  <c r="L26" i="87"/>
  <c r="M48" i="85"/>
  <c r="N48" i="85" s="1"/>
  <c r="R48" i="85" s="1"/>
  <c r="Q48" i="85" s="1"/>
  <c r="L48" i="85"/>
  <c r="J48" i="85"/>
  <c r="L47" i="80"/>
  <c r="J47" i="80"/>
  <c r="M47" i="80"/>
  <c r="N47" i="80" s="1"/>
  <c r="R47" i="80" s="1"/>
  <c r="Q47" i="80" s="1"/>
  <c r="F16" i="79"/>
  <c r="C15" i="83"/>
  <c r="B33" i="86"/>
  <c r="M11" i="87"/>
  <c r="N11" i="87" s="1"/>
  <c r="R11" i="87" s="1"/>
  <c r="Q11" i="87" s="1"/>
  <c r="J11" i="87"/>
  <c r="L11" i="87"/>
  <c r="D16" i="84"/>
  <c r="B15" i="86"/>
  <c r="H21" i="79"/>
  <c r="L52" i="81"/>
  <c r="M52" i="81"/>
  <c r="N52" i="81" s="1"/>
  <c r="R52" i="81" s="1"/>
  <c r="Q52" i="81" s="1"/>
  <c r="J52" i="81"/>
  <c r="M8" i="80"/>
  <c r="N8" i="80" s="1"/>
  <c r="R8" i="80" s="1"/>
  <c r="Q8" i="80" s="1"/>
  <c r="J8" i="80"/>
  <c r="L8" i="80"/>
  <c r="J46" i="85"/>
  <c r="L46" i="85"/>
  <c r="M46" i="85"/>
  <c r="N46" i="85" s="1"/>
  <c r="R46" i="85" s="1"/>
  <c r="Q46" i="85" s="1"/>
  <c r="B42" i="88"/>
  <c r="B42" i="128" s="1"/>
  <c r="L57" i="131"/>
  <c r="H56" i="88" s="1"/>
  <c r="L32" i="81"/>
  <c r="M32" i="81"/>
  <c r="N32" i="81" s="1"/>
  <c r="R32" i="81" s="1"/>
  <c r="Q32" i="81" s="1"/>
  <c r="J32" i="81"/>
  <c r="J33" i="82"/>
  <c r="L33" i="82"/>
  <c r="M33" i="82"/>
  <c r="N33" i="82" s="1"/>
  <c r="R33" i="82" s="1"/>
  <c r="Q33" i="82" s="1"/>
  <c r="J12" i="85"/>
  <c r="L12" i="85"/>
  <c r="M12" i="85"/>
  <c r="N12" i="85" s="1"/>
  <c r="R12" i="85" s="1"/>
  <c r="Q12" i="85" s="1"/>
  <c r="B45" i="86"/>
  <c r="D46" i="84"/>
  <c r="D41" i="84"/>
  <c r="B40" i="86"/>
  <c r="L22" i="80"/>
  <c r="J22" i="80"/>
  <c r="M22" i="80"/>
  <c r="N22" i="80" s="1"/>
  <c r="R22" i="80" s="1"/>
  <c r="Q22" i="80" s="1"/>
  <c r="B36" i="83"/>
  <c r="B36" i="88" s="1"/>
  <c r="B36" i="128" s="1"/>
  <c r="J54" i="85"/>
  <c r="M54" i="85"/>
  <c r="N54" i="85" s="1"/>
  <c r="R54" i="85" s="1"/>
  <c r="Q54" i="85" s="1"/>
  <c r="L54" i="85"/>
  <c r="L30" i="87"/>
  <c r="M30" i="87"/>
  <c r="N30" i="87" s="1"/>
  <c r="R30" i="87" s="1"/>
  <c r="Q30" i="87" s="1"/>
  <c r="J30" i="87"/>
  <c r="C55" i="86"/>
  <c r="F56" i="84"/>
  <c r="F30" i="79"/>
  <c r="C29" i="83"/>
  <c r="F46" i="79"/>
  <c r="C45" i="83"/>
  <c r="M18" i="87"/>
  <c r="N18" i="87" s="1"/>
  <c r="R18" i="87" s="1"/>
  <c r="Q18" i="87" s="1"/>
  <c r="J18" i="87"/>
  <c r="L18" i="87"/>
  <c r="J14" i="81"/>
  <c r="L14" i="81"/>
  <c r="M14" i="81"/>
  <c r="N14" i="81" s="1"/>
  <c r="R14" i="81" s="1"/>
  <c r="Q14" i="81" s="1"/>
  <c r="B51" i="83"/>
  <c r="B41" i="83"/>
  <c r="C33" i="86"/>
  <c r="F34" i="84"/>
  <c r="M36" i="87"/>
  <c r="N36" i="87" s="1"/>
  <c r="R36" i="87" s="1"/>
  <c r="Q36" i="87" s="1"/>
  <c r="J36" i="87"/>
  <c r="L36" i="87"/>
  <c r="M16" i="85"/>
  <c r="N16" i="85" s="1"/>
  <c r="R16" i="85" s="1"/>
  <c r="Q16" i="85" s="1"/>
  <c r="L16" i="85"/>
  <c r="J16" i="85"/>
  <c r="B20" i="83"/>
  <c r="J41" i="82"/>
  <c r="L41" i="82"/>
  <c r="M41" i="82"/>
  <c r="N41" i="82" s="1"/>
  <c r="R41" i="82" s="1"/>
  <c r="Q41" i="82" s="1"/>
  <c r="H13" i="85"/>
  <c r="K13" i="85" s="1"/>
  <c r="L11" i="82"/>
  <c r="J11" i="82"/>
  <c r="M11" i="82"/>
  <c r="N11" i="82" s="1"/>
  <c r="R11" i="82" s="1"/>
  <c r="Q11" i="82" s="1"/>
  <c r="F54" i="79"/>
  <c r="C53" i="83"/>
  <c r="M13" i="87"/>
  <c r="N13" i="87" s="1"/>
  <c r="R13" i="87" s="1"/>
  <c r="Q13" i="87" s="1"/>
  <c r="J13" i="87"/>
  <c r="L13" i="87"/>
  <c r="B30" i="83"/>
  <c r="J54" i="80"/>
  <c r="M54" i="80"/>
  <c r="N54" i="80" s="1"/>
  <c r="R54" i="80" s="1"/>
  <c r="Q54" i="80" s="1"/>
  <c r="L54" i="80"/>
  <c r="J14" i="87"/>
  <c r="L14" i="87"/>
  <c r="M14" i="87"/>
  <c r="N14" i="87" s="1"/>
  <c r="R14" i="87" s="1"/>
  <c r="Q14" i="87" s="1"/>
  <c r="F37" i="79"/>
  <c r="C36" i="83"/>
  <c r="J42" i="80"/>
  <c r="L42" i="80"/>
  <c r="M42" i="80"/>
  <c r="N42" i="80" s="1"/>
  <c r="R42" i="80" s="1"/>
  <c r="Q42" i="80" s="1"/>
  <c r="L39" i="81"/>
  <c r="J39" i="81"/>
  <c r="M39" i="81"/>
  <c r="N39" i="81" s="1"/>
  <c r="R39" i="81" s="1"/>
  <c r="Q39" i="81" s="1"/>
  <c r="M53" i="81"/>
  <c r="N53" i="81" s="1"/>
  <c r="R53" i="81" s="1"/>
  <c r="Q53" i="81" s="1"/>
  <c r="L53" i="81"/>
  <c r="J53" i="81"/>
  <c r="J10" i="85"/>
  <c r="M10" i="85"/>
  <c r="N10" i="85" s="1"/>
  <c r="R10" i="85" s="1"/>
  <c r="Q10" i="85" s="1"/>
  <c r="L10" i="85"/>
  <c r="L21" i="80"/>
  <c r="J21" i="80"/>
  <c r="M21" i="80"/>
  <c r="N21" i="80" s="1"/>
  <c r="R21" i="80" s="1"/>
  <c r="Q21" i="80" s="1"/>
  <c r="M39" i="82"/>
  <c r="N39" i="82" s="1"/>
  <c r="R39" i="82" s="1"/>
  <c r="Q39" i="82" s="1"/>
  <c r="J39" i="82"/>
  <c r="L39" i="82"/>
  <c r="F11" i="79"/>
  <c r="C10" i="83"/>
  <c r="L10" i="80"/>
  <c r="J10" i="80"/>
  <c r="M10" i="80"/>
  <c r="N10" i="80" s="1"/>
  <c r="R10" i="80" s="1"/>
  <c r="Q10" i="80" s="1"/>
  <c r="B27" i="83"/>
  <c r="B27" i="88" s="1"/>
  <c r="B27" i="128" s="1"/>
  <c r="D7" i="84"/>
  <c r="B6" i="86"/>
  <c r="B6" i="88" s="1"/>
  <c r="B6" i="128" s="1"/>
  <c r="M48" i="81"/>
  <c r="N48" i="81" s="1"/>
  <c r="R48" i="81" s="1"/>
  <c r="Q48" i="81" s="1"/>
  <c r="L48" i="81"/>
  <c r="J48" i="81"/>
  <c r="F52" i="79"/>
  <c r="C51" i="83"/>
  <c r="M31" i="80"/>
  <c r="N31" i="80" s="1"/>
  <c r="R31" i="80" s="1"/>
  <c r="Q31" i="80" s="1"/>
  <c r="J31" i="80"/>
  <c r="L31" i="80"/>
  <c r="C20" i="83"/>
  <c r="F21" i="82"/>
  <c r="H21" i="82" s="1"/>
  <c r="K21" i="82" s="1"/>
  <c r="L48" i="80"/>
  <c r="J48" i="80"/>
  <c r="M48" i="80"/>
  <c r="N48" i="80" s="1"/>
  <c r="R48" i="80" s="1"/>
  <c r="Q48" i="80" s="1"/>
  <c r="L39" i="85"/>
  <c r="J39" i="85"/>
  <c r="M39" i="85"/>
  <c r="N39" i="85" s="1"/>
  <c r="R39" i="85" s="1"/>
  <c r="Q39" i="85" s="1"/>
  <c r="F42" i="79"/>
  <c r="C41" i="83"/>
  <c r="L21" i="85"/>
  <c r="J21" i="85"/>
  <c r="M21" i="85"/>
  <c r="N21" i="85" s="1"/>
  <c r="R21" i="85" s="1"/>
  <c r="Q21" i="85" s="1"/>
  <c r="J37" i="85"/>
  <c r="L37" i="85"/>
  <c r="M37" i="85"/>
  <c r="N37" i="85" s="1"/>
  <c r="R37" i="85" s="1"/>
  <c r="Q37" i="85" s="1"/>
  <c r="D15" i="84"/>
  <c r="B14" i="86"/>
  <c r="B14" i="88" s="1"/>
  <c r="B14" i="128" s="1"/>
  <c r="C48" i="83"/>
  <c r="F49" i="79"/>
  <c r="F31" i="79"/>
  <c r="C30" i="83"/>
  <c r="L33" i="81"/>
  <c r="J33" i="81"/>
  <c r="M33" i="81"/>
  <c r="N33" i="81" s="1"/>
  <c r="R33" i="81" s="1"/>
  <c r="Q33" i="81" s="1"/>
  <c r="B28" i="86"/>
  <c r="D29" i="84"/>
  <c r="M48" i="87"/>
  <c r="N48" i="87" s="1"/>
  <c r="R48" i="87" s="1"/>
  <c r="Q48" i="87" s="1"/>
  <c r="L48" i="87"/>
  <c r="J48" i="87"/>
  <c r="D51" i="84"/>
  <c r="B50" i="86"/>
  <c r="J15" i="80"/>
  <c r="M15" i="80"/>
  <c r="N15" i="80" s="1"/>
  <c r="R15" i="80" s="1"/>
  <c r="Q15" i="80" s="1"/>
  <c r="L15" i="80"/>
  <c r="D49" i="84"/>
  <c r="B48" i="86"/>
  <c r="B48" i="88" s="1"/>
  <c r="B48" i="128" s="1"/>
  <c r="F28" i="79"/>
  <c r="C27" i="83"/>
  <c r="L30" i="81"/>
  <c r="J30" i="81"/>
  <c r="M30" i="81"/>
  <c r="N30" i="81" s="1"/>
  <c r="R30" i="81" s="1"/>
  <c r="Q30" i="81" s="1"/>
  <c r="B21" i="83"/>
  <c r="J39" i="87"/>
  <c r="L39" i="87"/>
  <c r="M39" i="87"/>
  <c r="N39" i="87" s="1"/>
  <c r="R39" i="87" s="1"/>
  <c r="Q39" i="87" s="1"/>
  <c r="D25" i="84"/>
  <c r="B24" i="86"/>
  <c r="B24" i="88" s="1"/>
  <c r="B24" i="128" s="1"/>
  <c r="B50" i="83"/>
  <c r="B50" i="88" s="1"/>
  <c r="B50" i="128" s="1"/>
  <c r="F40" i="84"/>
  <c r="C39" i="86"/>
  <c r="D11" i="84"/>
  <c r="B10" i="86"/>
  <c r="B10" i="88" s="1"/>
  <c r="B10" i="128" s="1"/>
  <c r="J37" i="82"/>
  <c r="M37" i="82"/>
  <c r="N37" i="82" s="1"/>
  <c r="R37" i="82" s="1"/>
  <c r="Q37" i="82" s="1"/>
  <c r="L37" i="82"/>
  <c r="B44" i="83"/>
  <c r="B44" i="88" s="1"/>
  <c r="B44" i="128" s="1"/>
  <c r="J42" i="87"/>
  <c r="M42" i="87"/>
  <c r="N42" i="87" s="1"/>
  <c r="R42" i="87" s="1"/>
  <c r="Q42" i="87" s="1"/>
  <c r="L42" i="87"/>
  <c r="B54" i="88"/>
  <c r="B54" i="128" s="1"/>
  <c r="M13" i="80"/>
  <c r="N13" i="80" s="1"/>
  <c r="R13" i="80" s="1"/>
  <c r="Q13" i="80" s="1"/>
  <c r="L13" i="80"/>
  <c r="J13" i="80"/>
  <c r="J15" i="87"/>
  <c r="M15" i="87"/>
  <c r="N15" i="87" s="1"/>
  <c r="R15" i="87" s="1"/>
  <c r="Q15" i="87" s="1"/>
  <c r="L15" i="87"/>
  <c r="L45" i="81"/>
  <c r="M45" i="81"/>
  <c r="N45" i="81" s="1"/>
  <c r="R45" i="81" s="1"/>
  <c r="Q45" i="81" s="1"/>
  <c r="J45" i="81"/>
  <c r="L31" i="85"/>
  <c r="M31" i="85"/>
  <c r="N31" i="85" s="1"/>
  <c r="R31" i="85" s="1"/>
  <c r="Q31" i="85" s="1"/>
  <c r="J31" i="85"/>
  <c r="F28" i="84"/>
  <c r="C27" i="86"/>
  <c r="M44" i="82"/>
  <c r="N44" i="82" s="1"/>
  <c r="R44" i="82" s="1"/>
  <c r="Q44" i="82" s="1"/>
  <c r="J44" i="82"/>
  <c r="L44" i="82"/>
  <c r="M25" i="81"/>
  <c r="N25" i="81" s="1"/>
  <c r="R25" i="81" s="1"/>
  <c r="Q25" i="81" s="1"/>
  <c r="J25" i="81"/>
  <c r="L25" i="81"/>
  <c r="M16" i="81"/>
  <c r="N16" i="81" s="1"/>
  <c r="R16" i="81" s="1"/>
  <c r="Q16" i="81" s="1"/>
  <c r="L16" i="81"/>
  <c r="J16" i="81"/>
  <c r="J38" i="80"/>
  <c r="L38" i="80"/>
  <c r="M38" i="80"/>
  <c r="N38" i="80" s="1"/>
  <c r="R38" i="80" s="1"/>
  <c r="Q38" i="80" s="1"/>
  <c r="C16" i="86"/>
  <c r="F17" i="84"/>
  <c r="L9" i="80"/>
  <c r="J9" i="80"/>
  <c r="M9" i="80"/>
  <c r="N9" i="80" s="1"/>
  <c r="R9" i="80" s="1"/>
  <c r="Q9" i="80" s="1"/>
  <c r="D13" i="84"/>
  <c r="B12" i="86"/>
  <c r="D39" i="84"/>
  <c r="B38" i="86"/>
  <c r="L28" i="81"/>
  <c r="J28" i="81"/>
  <c r="M28" i="81"/>
  <c r="N28" i="81" s="1"/>
  <c r="R28" i="81" s="1"/>
  <c r="Q28" i="81" s="1"/>
  <c r="J8" i="81"/>
  <c r="L8" i="81"/>
  <c r="M8" i="81"/>
  <c r="N8" i="81" s="1"/>
  <c r="R8" i="81" s="1"/>
  <c r="Q8" i="81" s="1"/>
  <c r="D23" i="84"/>
  <c r="B22" i="86"/>
  <c r="D18" i="84"/>
  <c r="B17" i="86"/>
  <c r="L32" i="85"/>
  <c r="J32" i="85"/>
  <c r="M32" i="85"/>
  <c r="N32" i="85" s="1"/>
  <c r="R32" i="85" s="1"/>
  <c r="Q32" i="85" s="1"/>
  <c r="J7" i="80"/>
  <c r="L7" i="80"/>
  <c r="M7" i="80"/>
  <c r="N7" i="80" s="1"/>
  <c r="R7" i="80" s="1"/>
  <c r="Q7" i="80" s="1"/>
  <c r="F22" i="79"/>
  <c r="C21" i="83"/>
  <c r="J45" i="80"/>
  <c r="L45" i="80"/>
  <c r="M45" i="80"/>
  <c r="N45" i="80" s="1"/>
  <c r="R45" i="80" s="1"/>
  <c r="Q45" i="80" s="1"/>
  <c r="F51" i="79"/>
  <c r="C50" i="83"/>
  <c r="J35" i="82"/>
  <c r="M35" i="82"/>
  <c r="N35" i="82" s="1"/>
  <c r="R35" i="82" s="1"/>
  <c r="Q35" i="82" s="1"/>
  <c r="L35" i="82"/>
  <c r="B12" i="83"/>
  <c r="F45" i="79"/>
  <c r="C44" i="83"/>
  <c r="L37" i="81"/>
  <c r="J37" i="81"/>
  <c r="M37" i="81"/>
  <c r="N37" i="81" s="1"/>
  <c r="R37" i="81" s="1"/>
  <c r="Q37" i="81" s="1"/>
  <c r="J23" i="81"/>
  <c r="L23" i="81"/>
  <c r="M23" i="81"/>
  <c r="N23" i="81" s="1"/>
  <c r="R23" i="81" s="1"/>
  <c r="Q23" i="81" s="1"/>
  <c r="F55" i="79"/>
  <c r="C54" i="83"/>
  <c r="C54" i="88" s="1"/>
  <c r="C54" i="128" s="1"/>
  <c r="F19" i="84"/>
  <c r="C18" i="86"/>
  <c r="J25" i="87"/>
  <c r="M25" i="87"/>
  <c r="N25" i="87" s="1"/>
  <c r="R25" i="87" s="1"/>
  <c r="Q25" i="87" s="1"/>
  <c r="L25" i="87"/>
  <c r="L10" i="81"/>
  <c r="M10" i="81"/>
  <c r="N10" i="81" s="1"/>
  <c r="R10" i="81" s="1"/>
  <c r="Q10" i="81" s="1"/>
  <c r="J10" i="81"/>
  <c r="L14" i="82"/>
  <c r="J14" i="82"/>
  <c r="M14" i="82"/>
  <c r="N14" i="82" s="1"/>
  <c r="R14" i="82" s="1"/>
  <c r="Q14" i="82" s="1"/>
  <c r="L22" i="87"/>
  <c r="J22" i="87"/>
  <c r="M22" i="87"/>
  <c r="N22" i="87" s="1"/>
  <c r="R22" i="87" s="1"/>
  <c r="Q22" i="87" s="1"/>
  <c r="B28" i="83"/>
  <c r="M41" i="85"/>
  <c r="N41" i="85" s="1"/>
  <c r="R41" i="85" s="1"/>
  <c r="Q41" i="85" s="1"/>
  <c r="L41" i="85"/>
  <c r="J41" i="85"/>
  <c r="L31" i="82"/>
  <c r="M31" i="82"/>
  <c r="N31" i="82" s="1"/>
  <c r="R31" i="82" s="1"/>
  <c r="Q31" i="82" s="1"/>
  <c r="J31" i="82"/>
  <c r="J23" i="87"/>
  <c r="M23" i="87"/>
  <c r="N23" i="87" s="1"/>
  <c r="R23" i="87" s="1"/>
  <c r="Q23" i="87" s="1"/>
  <c r="L23" i="87"/>
  <c r="M46" i="87"/>
  <c r="N46" i="87" s="1"/>
  <c r="R46" i="87" s="1"/>
  <c r="Q46" i="87" s="1"/>
  <c r="J46" i="87"/>
  <c r="L46" i="87"/>
  <c r="L44" i="81"/>
  <c r="M44" i="81"/>
  <c r="N44" i="81" s="1"/>
  <c r="R44" i="81" s="1"/>
  <c r="Q44" i="81" s="1"/>
  <c r="J44" i="81"/>
  <c r="J46" i="81"/>
  <c r="L46" i="81"/>
  <c r="M46" i="81"/>
  <c r="N46" i="81" s="1"/>
  <c r="R46" i="81" s="1"/>
  <c r="Q46" i="81" s="1"/>
  <c r="J44" i="80"/>
  <c r="L44" i="80"/>
  <c r="M44" i="80"/>
  <c r="N44" i="80" s="1"/>
  <c r="R44" i="80" s="1"/>
  <c r="Q44" i="80" s="1"/>
  <c r="J24" i="87"/>
  <c r="L24" i="87"/>
  <c r="M24" i="87"/>
  <c r="N24" i="87" s="1"/>
  <c r="R24" i="87" s="1"/>
  <c r="Q24" i="87" s="1"/>
  <c r="M41" i="80"/>
  <c r="N41" i="80" s="1"/>
  <c r="R41" i="80" s="1"/>
  <c r="Q41" i="80" s="1"/>
  <c r="J41" i="80"/>
  <c r="L41" i="80"/>
  <c r="J48" i="82"/>
  <c r="L48" i="82"/>
  <c r="M48" i="82"/>
  <c r="N48" i="82" s="1"/>
  <c r="R48" i="82" s="1"/>
  <c r="Q48" i="82" s="1"/>
  <c r="C12" i="83"/>
  <c r="F13" i="79"/>
  <c r="F57" i="83"/>
  <c r="G57" i="88"/>
  <c r="L18" i="82"/>
  <c r="J18" i="82"/>
  <c r="M18" i="82"/>
  <c r="N18" i="82" s="1"/>
  <c r="R18" i="82" s="1"/>
  <c r="Q18" i="82" s="1"/>
  <c r="M37" i="80"/>
  <c r="N37" i="80" s="1"/>
  <c r="R37" i="80" s="1"/>
  <c r="Q37" i="80" s="1"/>
  <c r="L37" i="80"/>
  <c r="J37" i="80"/>
  <c r="B46" i="83"/>
  <c r="N57" i="84"/>
  <c r="I56" i="86"/>
  <c r="L30" i="82"/>
  <c r="M30" i="82"/>
  <c r="N30" i="82" s="1"/>
  <c r="R30" i="82" s="1"/>
  <c r="Q30" i="82" s="1"/>
  <c r="J30" i="82"/>
  <c r="B22" i="83"/>
  <c r="B22" i="88" s="1"/>
  <c r="B22" i="128" s="1"/>
  <c r="J35" i="80"/>
  <c r="L35" i="80"/>
  <c r="M35" i="80"/>
  <c r="N35" i="80" s="1"/>
  <c r="R35" i="80" s="1"/>
  <c r="Q35" i="80" s="1"/>
  <c r="M22" i="81"/>
  <c r="N22" i="81" s="1"/>
  <c r="R22" i="81" s="1"/>
  <c r="Q22" i="81" s="1"/>
  <c r="L22" i="81"/>
  <c r="J22" i="81"/>
  <c r="F29" i="79"/>
  <c r="C28" i="83"/>
  <c r="M33" i="87"/>
  <c r="N33" i="87" s="1"/>
  <c r="R33" i="87" s="1"/>
  <c r="Q33" i="87" s="1"/>
  <c r="L33" i="87"/>
  <c r="J33" i="87"/>
  <c r="K44" i="85"/>
  <c r="L51" i="87"/>
  <c r="M51" i="87"/>
  <c r="N51" i="87" s="1"/>
  <c r="R51" i="87" s="1"/>
  <c r="Q51" i="87" s="1"/>
  <c r="J51" i="87"/>
  <c r="J29" i="85"/>
  <c r="M29" i="85"/>
  <c r="N29" i="85" s="1"/>
  <c r="R29" i="85" s="1"/>
  <c r="Q29" i="85" s="1"/>
  <c r="L29" i="85"/>
  <c r="C46" i="83"/>
  <c r="F47" i="81"/>
  <c r="H47" i="81" s="1"/>
  <c r="K47" i="81" s="1"/>
  <c r="C18" i="83"/>
  <c r="F19" i="79"/>
  <c r="B16" i="83"/>
  <c r="B16" i="88" s="1"/>
  <c r="B16" i="128" s="1"/>
  <c r="B43" i="86"/>
  <c r="D44" i="84"/>
  <c r="B40" i="83"/>
  <c r="B40" i="88" s="1"/>
  <c r="B40" i="128" s="1"/>
  <c r="M45" i="82"/>
  <c r="N45" i="82" s="1"/>
  <c r="R45" i="82" s="1"/>
  <c r="Q45" i="82" s="1"/>
  <c r="J45" i="82"/>
  <c r="L45" i="82"/>
  <c r="M7" i="85"/>
  <c r="N7" i="85" s="1"/>
  <c r="R7" i="85" s="1"/>
  <c r="Q7" i="85" s="1"/>
  <c r="L7" i="85"/>
  <c r="J7" i="85"/>
  <c r="M34" i="82"/>
  <c r="N34" i="82" s="1"/>
  <c r="R34" i="82" s="1"/>
  <c r="Q34" i="82" s="1"/>
  <c r="L34" i="82"/>
  <c r="J34" i="82"/>
  <c r="D21" i="84"/>
  <c r="B20" i="86"/>
  <c r="B33" i="83"/>
  <c r="B7" i="86"/>
  <c r="D8" i="84"/>
  <c r="D26" i="84"/>
  <c r="B25" i="86"/>
  <c r="J29" i="82"/>
  <c r="M29" i="82"/>
  <c r="N29" i="82" s="1"/>
  <c r="R29" i="82" s="1"/>
  <c r="Q29" i="82" s="1"/>
  <c r="L29" i="82"/>
  <c r="F35" i="84"/>
  <c r="C34" i="86"/>
  <c r="J28" i="87"/>
  <c r="L28" i="87"/>
  <c r="M28" i="87"/>
  <c r="N28" i="87" s="1"/>
  <c r="R28" i="87" s="1"/>
  <c r="Q28" i="87" s="1"/>
  <c r="L9" i="81"/>
  <c r="M9" i="81"/>
  <c r="N9" i="81" s="1"/>
  <c r="R9" i="81" s="1"/>
  <c r="Q9" i="81" s="1"/>
  <c r="J9" i="81"/>
  <c r="H45" i="85"/>
  <c r="K45" i="85" s="1"/>
  <c r="F53" i="84"/>
  <c r="C52" i="86"/>
  <c r="C52" i="88" s="1"/>
  <c r="C52" i="128" s="1"/>
  <c r="L47" i="82"/>
  <c r="J47" i="82"/>
  <c r="M47" i="82"/>
  <c r="N47" i="82" s="1"/>
  <c r="R47" i="82" s="1"/>
  <c r="Q47" i="82" s="1"/>
  <c r="F32" i="79"/>
  <c r="C31" i="83"/>
  <c r="F43" i="84"/>
  <c r="C42" i="86"/>
  <c r="I57" i="83"/>
  <c r="N58" i="79"/>
  <c r="H47" i="79"/>
  <c r="B9" i="83"/>
  <c r="L31" i="81"/>
  <c r="M31" i="81"/>
  <c r="N31" i="81" s="1"/>
  <c r="R31" i="81" s="1"/>
  <c r="Q31" i="81" s="1"/>
  <c r="J31" i="81"/>
  <c r="F23" i="79"/>
  <c r="C22" i="83"/>
  <c r="M42" i="82"/>
  <c r="N42" i="82" s="1"/>
  <c r="R42" i="82" s="1"/>
  <c r="Q42" i="82" s="1"/>
  <c r="J42" i="82"/>
  <c r="L42" i="82"/>
  <c r="J15" i="82"/>
  <c r="L15" i="82"/>
  <c r="M15" i="82"/>
  <c r="N15" i="82" s="1"/>
  <c r="R15" i="82" s="1"/>
  <c r="Q15" i="82" s="1"/>
  <c r="J26" i="85"/>
  <c r="L26" i="85"/>
  <c r="M26" i="85"/>
  <c r="N26" i="85" s="1"/>
  <c r="R26" i="85" s="1"/>
  <c r="Q26" i="85" s="1"/>
  <c r="B23" i="83"/>
  <c r="B23" i="88" s="1"/>
  <c r="B23" i="128" s="1"/>
  <c r="F20" i="84"/>
  <c r="C19" i="86"/>
  <c r="M50" i="82"/>
  <c r="N50" i="82" s="1"/>
  <c r="R50" i="82" s="1"/>
  <c r="Q50" i="82" s="1"/>
  <c r="L50" i="82"/>
  <c r="J50" i="82"/>
  <c r="L38" i="82"/>
  <c r="M38" i="82"/>
  <c r="N38" i="82" s="1"/>
  <c r="R38" i="82" s="1"/>
  <c r="Q38" i="82" s="1"/>
  <c r="J38" i="82"/>
  <c r="M52" i="82"/>
  <c r="N52" i="82" s="1"/>
  <c r="R52" i="82" s="1"/>
  <c r="Q52" i="82" s="1"/>
  <c r="L52" i="82"/>
  <c r="J52" i="82"/>
  <c r="J12" i="81"/>
  <c r="L12" i="81"/>
  <c r="M12" i="81"/>
  <c r="N12" i="81" s="1"/>
  <c r="R12" i="81" s="1"/>
  <c r="Q12" i="81" s="1"/>
  <c r="F17" i="79"/>
  <c r="C16" i="83"/>
  <c r="F41" i="79"/>
  <c r="C40" i="83"/>
  <c r="B29" i="86"/>
  <c r="B29" i="88" s="1"/>
  <c r="B29" i="128" s="1"/>
  <c r="M31" i="87"/>
  <c r="N31" i="87" s="1"/>
  <c r="R31" i="87" s="1"/>
  <c r="Q31" i="87" s="1"/>
  <c r="L31" i="87"/>
  <c r="J31" i="87"/>
  <c r="F34" i="79"/>
  <c r="C33" i="83"/>
  <c r="C33" i="88" s="1"/>
  <c r="C33" i="128" s="1"/>
  <c r="L21" i="87"/>
  <c r="M21" i="87"/>
  <c r="N21" i="87" s="1"/>
  <c r="R21" i="87" s="1"/>
  <c r="Q21" i="87" s="1"/>
  <c r="J21" i="87"/>
  <c r="L7" i="82"/>
  <c r="J7" i="82"/>
  <c r="M7" i="82"/>
  <c r="N7" i="82" s="1"/>
  <c r="R7" i="82" s="1"/>
  <c r="Q7" i="82" s="1"/>
  <c r="F8" i="79"/>
  <c r="C7" i="83"/>
  <c r="M52" i="85"/>
  <c r="N52" i="85" s="1"/>
  <c r="L52" i="85"/>
  <c r="J52" i="85"/>
  <c r="D10" i="84"/>
  <c r="B9" i="86"/>
  <c r="L44" i="87"/>
  <c r="J44" i="87"/>
  <c r="M44" i="87"/>
  <c r="N44" i="87" s="1"/>
  <c r="R44" i="87" s="1"/>
  <c r="Q44" i="87" s="1"/>
  <c r="B8" i="83"/>
  <c r="B8" i="88" s="1"/>
  <c r="B8" i="128" s="1"/>
  <c r="J23" i="85"/>
  <c r="M23" i="85"/>
  <c r="N23" i="85" s="1"/>
  <c r="R23" i="85" s="1"/>
  <c r="Q23" i="85" s="1"/>
  <c r="L23" i="85"/>
  <c r="B39" i="88"/>
  <c r="B39" i="128" s="1"/>
  <c r="L36" i="81"/>
  <c r="J36" i="81"/>
  <c r="M36" i="81"/>
  <c r="N36" i="81" s="1"/>
  <c r="R36" i="81" s="1"/>
  <c r="Q36" i="81" s="1"/>
  <c r="F10" i="79"/>
  <c r="C9" i="83"/>
  <c r="B37" i="83"/>
  <c r="C8" i="86"/>
  <c r="F9" i="84"/>
  <c r="F24" i="84"/>
  <c r="C23" i="86"/>
  <c r="D33" i="84"/>
  <c r="B32" i="86"/>
  <c r="B32" i="88" s="1"/>
  <c r="B32" i="128" s="1"/>
  <c r="J46" i="82"/>
  <c r="M46" i="82"/>
  <c r="N46" i="82" s="1"/>
  <c r="R46" i="82" s="1"/>
  <c r="Q46" i="82" s="1"/>
  <c r="L46" i="82"/>
  <c r="F24" i="79"/>
  <c r="C23" i="83"/>
  <c r="L50" i="85"/>
  <c r="J50" i="85"/>
  <c r="M50" i="85"/>
  <c r="N50" i="85" s="1"/>
  <c r="R50" i="85" s="1"/>
  <c r="Q50" i="85" s="1"/>
  <c r="B11" i="83"/>
  <c r="B11" i="88" s="1"/>
  <c r="B11" i="128" s="1"/>
  <c r="C14" i="83"/>
  <c r="F15" i="81"/>
  <c r="H15" i="81" s="1"/>
  <c r="K15" i="81" s="1"/>
  <c r="D50" i="84"/>
  <c r="B49" i="86"/>
  <c r="B47" i="86"/>
  <c r="B47" i="88" s="1"/>
  <c r="B47" i="128" s="1"/>
  <c r="D48" i="84"/>
  <c r="B55" i="88"/>
  <c r="B55" i="128" s="1"/>
  <c r="B35" i="83"/>
  <c r="B35" i="88" s="1"/>
  <c r="B35" i="128" s="1"/>
  <c r="J38" i="87"/>
  <c r="L38" i="87"/>
  <c r="M38" i="87"/>
  <c r="N38" i="87" s="1"/>
  <c r="R38" i="87" s="1"/>
  <c r="Q38" i="87" s="1"/>
  <c r="L18" i="81"/>
  <c r="J18" i="81"/>
  <c r="M18" i="81"/>
  <c r="N18" i="81" s="1"/>
  <c r="R18" i="81" s="1"/>
  <c r="Q18" i="81" s="1"/>
  <c r="L29" i="80"/>
  <c r="M29" i="80"/>
  <c r="N29" i="80" s="1"/>
  <c r="R29" i="80" s="1"/>
  <c r="Q29" i="80" s="1"/>
  <c r="J29" i="80"/>
  <c r="L51" i="80"/>
  <c r="M51" i="80"/>
  <c r="N51" i="80" s="1"/>
  <c r="R51" i="80" s="1"/>
  <c r="Q51" i="80" s="1"/>
  <c r="J51" i="80"/>
  <c r="F30" i="84"/>
  <c r="C29" i="86"/>
  <c r="M30" i="85"/>
  <c r="N30" i="85" s="1"/>
  <c r="R30" i="85" s="1"/>
  <c r="Q30" i="85" s="1"/>
  <c r="L30" i="85"/>
  <c r="J30" i="85"/>
  <c r="M24" i="80"/>
  <c r="N24" i="80" s="1"/>
  <c r="R24" i="80" s="1"/>
  <c r="Q24" i="80" s="1"/>
  <c r="J24" i="80"/>
  <c r="L24" i="80"/>
  <c r="D47" i="84"/>
  <c r="B46" i="86"/>
  <c r="H53" i="79"/>
  <c r="D52" i="83"/>
  <c r="J12" i="80"/>
  <c r="L12" i="80"/>
  <c r="M12" i="80"/>
  <c r="N12" i="80" s="1"/>
  <c r="R12" i="80" s="1"/>
  <c r="Q12" i="80" s="1"/>
  <c r="M26" i="82"/>
  <c r="N26" i="82" s="1"/>
  <c r="R26" i="82" s="1"/>
  <c r="Q26" i="82" s="1"/>
  <c r="L26" i="82"/>
  <c r="J26" i="82"/>
  <c r="L37" i="87"/>
  <c r="J37" i="87"/>
  <c r="M37" i="87"/>
  <c r="N37" i="87" s="1"/>
  <c r="R37" i="87" s="1"/>
  <c r="Q37" i="87" s="1"/>
  <c r="C41" i="86"/>
  <c r="F42" i="85"/>
  <c r="H42" i="85" s="1"/>
  <c r="K42" i="85" s="1"/>
  <c r="L13" i="82"/>
  <c r="M13" i="82"/>
  <c r="N13" i="82" s="1"/>
  <c r="R13" i="82" s="1"/>
  <c r="Q13" i="82" s="1"/>
  <c r="J13" i="82"/>
  <c r="B7" i="83"/>
  <c r="B37" i="86"/>
  <c r="D38" i="84"/>
  <c r="F12" i="84"/>
  <c r="C11" i="86"/>
  <c r="L26" i="80"/>
  <c r="J26" i="80"/>
  <c r="M26" i="80"/>
  <c r="N26" i="80" s="1"/>
  <c r="R26" i="80" s="1"/>
  <c r="Q26" i="80" s="1"/>
  <c r="F9" i="79"/>
  <c r="C8" i="83"/>
  <c r="C8" i="88" s="1"/>
  <c r="C8" i="128" s="1"/>
  <c r="F40" i="79"/>
  <c r="C39" i="83"/>
  <c r="J34" i="81"/>
  <c r="M34" i="81"/>
  <c r="N34" i="81" s="1"/>
  <c r="R34" i="81" s="1"/>
  <c r="Q34" i="81" s="1"/>
  <c r="L34" i="81"/>
  <c r="M7" i="81"/>
  <c r="N7" i="81" s="1"/>
  <c r="R7" i="81" s="1"/>
  <c r="Q7" i="81" s="1"/>
  <c r="L7" i="81"/>
  <c r="J7" i="81"/>
  <c r="M23" i="82"/>
  <c r="N23" i="82" s="1"/>
  <c r="R23" i="82" s="1"/>
  <c r="Q23" i="82" s="1"/>
  <c r="J23" i="82"/>
  <c r="L23" i="82"/>
  <c r="F38" i="79"/>
  <c r="C37" i="83"/>
  <c r="M41" i="87"/>
  <c r="N41" i="87" s="1"/>
  <c r="R41" i="87" s="1"/>
  <c r="Q41" i="87" s="1"/>
  <c r="J41" i="87"/>
  <c r="L41" i="87"/>
  <c r="J54" i="81"/>
  <c r="M54" i="81"/>
  <c r="N54" i="81" s="1"/>
  <c r="R54" i="81" s="1"/>
  <c r="Q54" i="81" s="1"/>
  <c r="L54" i="81"/>
  <c r="L51" i="82"/>
  <c r="J51" i="82"/>
  <c r="M51" i="82"/>
  <c r="N51" i="82" s="1"/>
  <c r="R51" i="82" s="1"/>
  <c r="Q51" i="82" s="1"/>
  <c r="B43" i="83"/>
  <c r="M21" i="81"/>
  <c r="N21" i="81" s="1"/>
  <c r="R21" i="81" s="1"/>
  <c r="Q21" i="81" s="1"/>
  <c r="J21" i="81"/>
  <c r="L21" i="81"/>
  <c r="K51" i="81"/>
  <c r="F12" i="79"/>
  <c r="C11" i="83"/>
  <c r="B43" i="88" l="1"/>
  <c r="B43" i="128" s="1"/>
  <c r="B21" i="88"/>
  <c r="B21" i="128" s="1"/>
  <c r="C26" i="88"/>
  <c r="C26" i="128" s="1"/>
  <c r="B9" i="88"/>
  <c r="B9" i="128" s="1"/>
  <c r="B13" i="88"/>
  <c r="B13" i="128" s="1"/>
  <c r="I57" i="88"/>
  <c r="H57" i="128" s="1"/>
  <c r="B33" i="88"/>
  <c r="B33" i="128" s="1"/>
  <c r="B30" i="88"/>
  <c r="B30" i="128" s="1"/>
  <c r="C35" i="86"/>
  <c r="C35" i="88" s="1"/>
  <c r="C35" i="128" s="1"/>
  <c r="D46" i="83"/>
  <c r="B41" i="88"/>
  <c r="B41" i="128" s="1"/>
  <c r="B51" i="88"/>
  <c r="B51" i="128" s="1"/>
  <c r="C27" i="88"/>
  <c r="C27" i="128" s="1"/>
  <c r="F56" i="88"/>
  <c r="G56" i="128"/>
  <c r="F56" i="128" s="1"/>
  <c r="B45" i="88"/>
  <c r="B45" i="128" s="1"/>
  <c r="C39" i="88"/>
  <c r="C39" i="128" s="1"/>
  <c r="C16" i="88"/>
  <c r="C16" i="128" s="1"/>
  <c r="C29" i="88"/>
  <c r="C29" i="128" s="1"/>
  <c r="C18" i="88"/>
  <c r="C18" i="128" s="1"/>
  <c r="F57" i="88"/>
  <c r="G57" i="128"/>
  <c r="F57" i="128" s="1"/>
  <c r="B15" i="88"/>
  <c r="B15" i="128" s="1"/>
  <c r="R52" i="85"/>
  <c r="Q52" i="85" s="1"/>
  <c r="C11" i="88"/>
  <c r="C11" i="128" s="1"/>
  <c r="H12" i="84"/>
  <c r="D11" i="86"/>
  <c r="L15" i="81"/>
  <c r="J15" i="81"/>
  <c r="M15" i="81"/>
  <c r="N15" i="81" s="1"/>
  <c r="R15" i="81" s="1"/>
  <c r="Q15" i="81" s="1"/>
  <c r="C32" i="86"/>
  <c r="F33" i="84"/>
  <c r="H35" i="84"/>
  <c r="D34" i="86"/>
  <c r="H19" i="79"/>
  <c r="D18" i="83"/>
  <c r="H51" i="79"/>
  <c r="D50" i="83"/>
  <c r="H30" i="79"/>
  <c r="D29" i="83"/>
  <c r="H50" i="79"/>
  <c r="D49" i="83"/>
  <c r="H20" i="79"/>
  <c r="D19" i="83"/>
  <c r="H12" i="79"/>
  <c r="D11" i="83"/>
  <c r="F38" i="84"/>
  <c r="C37" i="86"/>
  <c r="C37" i="88" s="1"/>
  <c r="C37" i="128" s="1"/>
  <c r="H8" i="79"/>
  <c r="D7" i="83"/>
  <c r="C17" i="86"/>
  <c r="C17" i="88" s="1"/>
  <c r="C17" i="128" s="1"/>
  <c r="F18" i="84"/>
  <c r="F13" i="84"/>
  <c r="C12" i="86"/>
  <c r="C12" i="88" s="1"/>
  <c r="C12" i="128" s="1"/>
  <c r="F25" i="84"/>
  <c r="C24" i="86"/>
  <c r="C24" i="88" s="1"/>
  <c r="C24" i="128" s="1"/>
  <c r="M21" i="82"/>
  <c r="N21" i="82" s="1"/>
  <c r="R21" i="82" s="1"/>
  <c r="Q21" i="82" s="1"/>
  <c r="J21" i="82"/>
  <c r="L21" i="82"/>
  <c r="F7" i="84"/>
  <c r="C6" i="86"/>
  <c r="C6" i="88" s="1"/>
  <c r="C6" i="128" s="1"/>
  <c r="D55" i="86"/>
  <c r="H56" i="84"/>
  <c r="H16" i="79"/>
  <c r="D15" i="83"/>
  <c r="J36" i="85"/>
  <c r="L36" i="85"/>
  <c r="M36" i="85"/>
  <c r="N36" i="85" s="1"/>
  <c r="R36" i="85" s="1"/>
  <c r="Q36" i="85" s="1"/>
  <c r="J51" i="81"/>
  <c r="M51" i="81"/>
  <c r="N51" i="81" s="1"/>
  <c r="R51" i="81" s="1"/>
  <c r="Q51" i="81" s="1"/>
  <c r="L51" i="81"/>
  <c r="H24" i="84"/>
  <c r="D23" i="86"/>
  <c r="H53" i="84"/>
  <c r="D52" i="86"/>
  <c r="D52" i="88" s="1"/>
  <c r="D52" i="128" s="1"/>
  <c r="L47" i="81"/>
  <c r="J47" i="81"/>
  <c r="M47" i="81"/>
  <c r="N47" i="81" s="1"/>
  <c r="R47" i="81" s="1"/>
  <c r="Q47" i="81" s="1"/>
  <c r="F49" i="84"/>
  <c r="C48" i="86"/>
  <c r="C48" i="88" s="1"/>
  <c r="C48" i="128" s="1"/>
  <c r="B20" i="88"/>
  <c r="B20" i="128" s="1"/>
  <c r="C40" i="86"/>
  <c r="C40" i="88" s="1"/>
  <c r="C40" i="128" s="1"/>
  <c r="F41" i="84"/>
  <c r="F54" i="84"/>
  <c r="C53" i="86"/>
  <c r="C53" i="88" s="1"/>
  <c r="C53" i="128" s="1"/>
  <c r="H27" i="79"/>
  <c r="D26" i="83"/>
  <c r="H55" i="84"/>
  <c r="D54" i="86"/>
  <c r="H14" i="79"/>
  <c r="D13" i="83"/>
  <c r="D26" i="86"/>
  <c r="H27" i="84"/>
  <c r="H48" i="79"/>
  <c r="D47" i="83"/>
  <c r="H36" i="84"/>
  <c r="D35" i="86"/>
  <c r="H9" i="84"/>
  <c r="D8" i="86"/>
  <c r="E46" i="83"/>
  <c r="K47" i="79"/>
  <c r="L45" i="85"/>
  <c r="J45" i="85"/>
  <c r="M45" i="85"/>
  <c r="N45" i="85" s="1"/>
  <c r="R45" i="85" s="1"/>
  <c r="Q45" i="85" s="1"/>
  <c r="H13" i="79"/>
  <c r="D12" i="83"/>
  <c r="F23" i="84"/>
  <c r="C22" i="86"/>
  <c r="C22" i="88" s="1"/>
  <c r="C22" i="128" s="1"/>
  <c r="H37" i="79"/>
  <c r="D36" i="83"/>
  <c r="F46" i="84"/>
  <c r="C45" i="86"/>
  <c r="D20" i="83"/>
  <c r="H7" i="79"/>
  <c r="D6" i="83"/>
  <c r="B38" i="88"/>
  <c r="B38" i="128" s="1"/>
  <c r="C34" i="88"/>
  <c r="C34" i="128" s="1"/>
  <c r="H25" i="79"/>
  <c r="D24" i="83"/>
  <c r="J57" i="86"/>
  <c r="R58" i="84"/>
  <c r="C51" i="86"/>
  <c r="C51" i="88" s="1"/>
  <c r="C51" i="128" s="1"/>
  <c r="F52" i="84"/>
  <c r="F39" i="84"/>
  <c r="C38" i="86"/>
  <c r="C38" i="88" s="1"/>
  <c r="C38" i="128" s="1"/>
  <c r="F29" i="84"/>
  <c r="C28" i="86"/>
  <c r="C28" i="88" s="1"/>
  <c r="C28" i="128" s="1"/>
  <c r="H41" i="79"/>
  <c r="D40" i="83"/>
  <c r="P58" i="131"/>
  <c r="R58" i="131" s="1"/>
  <c r="O58" i="131"/>
  <c r="R58" i="79"/>
  <c r="J57" i="83"/>
  <c r="B28" i="88"/>
  <c r="B28" i="128" s="1"/>
  <c r="H45" i="79"/>
  <c r="D44" i="83"/>
  <c r="K21" i="79"/>
  <c r="E20" i="83"/>
  <c r="F14" i="84"/>
  <c r="C13" i="86"/>
  <c r="C13" i="88" s="1"/>
  <c r="C13" i="128" s="1"/>
  <c r="H35" i="79"/>
  <c r="D34" i="83"/>
  <c r="D34" i="88" s="1"/>
  <c r="D34" i="128" s="1"/>
  <c r="C32" i="88"/>
  <c r="C32" i="128" s="1"/>
  <c r="D43" i="83"/>
  <c r="H44" i="79"/>
  <c r="H36" i="79"/>
  <c r="D35" i="83"/>
  <c r="H40" i="79"/>
  <c r="D39" i="83"/>
  <c r="H30" i="84"/>
  <c r="D29" i="86"/>
  <c r="B37" i="88"/>
  <c r="B37" i="128" s="1"/>
  <c r="F26" i="84"/>
  <c r="C25" i="86"/>
  <c r="C25" i="88" s="1"/>
  <c r="C25" i="128" s="1"/>
  <c r="H29" i="79"/>
  <c r="D28" i="83"/>
  <c r="J56" i="86"/>
  <c r="R57" i="84"/>
  <c r="H22" i="79"/>
  <c r="D21" i="83"/>
  <c r="H31" i="79"/>
  <c r="D30" i="83"/>
  <c r="C41" i="88"/>
  <c r="C41" i="128" s="1"/>
  <c r="H54" i="79"/>
  <c r="D53" i="83"/>
  <c r="C30" i="86"/>
  <c r="C30" i="88" s="1"/>
  <c r="C30" i="128" s="1"/>
  <c r="F31" i="84"/>
  <c r="H33" i="79"/>
  <c r="D32" i="83"/>
  <c r="H38" i="79"/>
  <c r="D37" i="83"/>
  <c r="C23" i="88"/>
  <c r="C23" i="128" s="1"/>
  <c r="H17" i="79"/>
  <c r="D16" i="83"/>
  <c r="F8" i="84"/>
  <c r="C7" i="86"/>
  <c r="C7" i="88" s="1"/>
  <c r="C7" i="128" s="1"/>
  <c r="B46" i="88"/>
  <c r="B46" i="128" s="1"/>
  <c r="H19" i="84"/>
  <c r="D18" i="86"/>
  <c r="B12" i="88"/>
  <c r="B12" i="128" s="1"/>
  <c r="H17" i="84"/>
  <c r="D16" i="86"/>
  <c r="H49" i="79"/>
  <c r="D48" i="83"/>
  <c r="H42" i="79"/>
  <c r="D41" i="83"/>
  <c r="F16" i="84"/>
  <c r="C15" i="86"/>
  <c r="C15" i="88" s="1"/>
  <c r="C15" i="128" s="1"/>
  <c r="C42" i="88"/>
  <c r="C42" i="128" s="1"/>
  <c r="B17" i="88"/>
  <c r="B17" i="128" s="1"/>
  <c r="B49" i="88"/>
  <c r="B49" i="128" s="1"/>
  <c r="D14" i="83"/>
  <c r="C55" i="88"/>
  <c r="C55" i="128" s="1"/>
  <c r="H9" i="79"/>
  <c r="D8" i="83"/>
  <c r="L42" i="85"/>
  <c r="J42" i="85"/>
  <c r="M42" i="85"/>
  <c r="N42" i="85" s="1"/>
  <c r="R42" i="85" s="1"/>
  <c r="Q42" i="85" s="1"/>
  <c r="K53" i="79"/>
  <c r="E52" i="83"/>
  <c r="I53" i="131"/>
  <c r="K53" i="131" s="1"/>
  <c r="H24" i="79"/>
  <c r="D23" i="83"/>
  <c r="H10" i="79"/>
  <c r="D9" i="83"/>
  <c r="H43" i="84"/>
  <c r="D42" i="86"/>
  <c r="B7" i="88"/>
  <c r="B7" i="128" s="1"/>
  <c r="F51" i="84"/>
  <c r="C50" i="86"/>
  <c r="C50" i="88" s="1"/>
  <c r="C50" i="128" s="1"/>
  <c r="H52" i="79"/>
  <c r="D51" i="83"/>
  <c r="D10" i="83"/>
  <c r="H11" i="79"/>
  <c r="F22" i="84"/>
  <c r="C21" i="86"/>
  <c r="C21" i="88" s="1"/>
  <c r="C21" i="128" s="1"/>
  <c r="H42" i="84"/>
  <c r="D41" i="86"/>
  <c r="H43" i="79"/>
  <c r="D42" i="83"/>
  <c r="H39" i="79"/>
  <c r="D38" i="83"/>
  <c r="K15" i="79"/>
  <c r="E14" i="83"/>
  <c r="H56" i="79"/>
  <c r="D55" i="83"/>
  <c r="F48" i="84"/>
  <c r="C47" i="86"/>
  <c r="C47" i="88" s="1"/>
  <c r="C47" i="128" s="1"/>
  <c r="F10" i="84"/>
  <c r="C9" i="86"/>
  <c r="C9" i="88" s="1"/>
  <c r="C9" i="128" s="1"/>
  <c r="D19" i="86"/>
  <c r="H20" i="84"/>
  <c r="H23" i="79"/>
  <c r="D22" i="83"/>
  <c r="H55" i="79"/>
  <c r="D54" i="83"/>
  <c r="D54" i="88" s="1"/>
  <c r="D54" i="128" s="1"/>
  <c r="F11" i="84"/>
  <c r="C10" i="86"/>
  <c r="C10" i="88" s="1"/>
  <c r="C10" i="128" s="1"/>
  <c r="P57" i="131"/>
  <c r="R57" i="131" s="1"/>
  <c r="O57" i="131"/>
  <c r="R57" i="79"/>
  <c r="J56" i="83"/>
  <c r="F50" i="84"/>
  <c r="C49" i="86"/>
  <c r="C49" i="88" s="1"/>
  <c r="C49" i="128" s="1"/>
  <c r="F47" i="84"/>
  <c r="C46" i="86"/>
  <c r="C46" i="88" s="1"/>
  <c r="C46" i="128" s="1"/>
  <c r="H32" i="79"/>
  <c r="D31" i="83"/>
  <c r="F44" i="84"/>
  <c r="C43" i="86"/>
  <c r="C43" i="88" s="1"/>
  <c r="C43" i="128" s="1"/>
  <c r="H28" i="84"/>
  <c r="D27" i="86"/>
  <c r="J13" i="85"/>
  <c r="M13" i="85"/>
  <c r="N13" i="85" s="1"/>
  <c r="R13" i="85" s="1"/>
  <c r="Q13" i="85" s="1"/>
  <c r="L13" i="85"/>
  <c r="H34" i="84"/>
  <c r="D33" i="86"/>
  <c r="C45" i="88"/>
  <c r="C45" i="128" s="1"/>
  <c r="I56" i="88"/>
  <c r="H56" i="128" s="1"/>
  <c r="H26" i="79"/>
  <c r="D25" i="83"/>
  <c r="C31" i="86"/>
  <c r="C31" i="88" s="1"/>
  <c r="C31" i="128" s="1"/>
  <c r="F32" i="84"/>
  <c r="H34" i="79"/>
  <c r="D33" i="83"/>
  <c r="F21" i="84"/>
  <c r="C20" i="86"/>
  <c r="C20" i="88" s="1"/>
  <c r="C20" i="128" s="1"/>
  <c r="M44" i="85"/>
  <c r="N44" i="85" s="1"/>
  <c r="R44" i="85" s="1"/>
  <c r="Q44" i="85" s="1"/>
  <c r="J44" i="85"/>
  <c r="L44" i="85"/>
  <c r="D39" i="86"/>
  <c r="H40" i="84"/>
  <c r="H28" i="79"/>
  <c r="D27" i="83"/>
  <c r="F15" i="84"/>
  <c r="C14" i="86"/>
  <c r="C14" i="88" s="1"/>
  <c r="C14" i="128" s="1"/>
  <c r="H46" i="79"/>
  <c r="D45" i="83"/>
  <c r="F45" i="84"/>
  <c r="C44" i="86"/>
  <c r="C44" i="88" s="1"/>
  <c r="C44" i="128" s="1"/>
  <c r="H18" i="79"/>
  <c r="D17" i="83"/>
  <c r="C19" i="88"/>
  <c r="C19" i="128" s="1"/>
  <c r="B25" i="88"/>
  <c r="B25" i="128" s="1"/>
  <c r="F37" i="84"/>
  <c r="C36" i="86"/>
  <c r="C36" i="88" s="1"/>
  <c r="C36" i="128" s="1"/>
  <c r="J56" i="88" l="1"/>
  <c r="I56" i="128" s="1"/>
  <c r="D11" i="88"/>
  <c r="D11" i="128" s="1"/>
  <c r="D26" i="88"/>
  <c r="D26" i="128" s="1"/>
  <c r="Q58" i="131"/>
  <c r="Q57" i="131"/>
  <c r="D27" i="88"/>
  <c r="D27" i="128" s="1"/>
  <c r="E25" i="83"/>
  <c r="K26" i="79"/>
  <c r="K20" i="84"/>
  <c r="E19" i="86"/>
  <c r="K39" i="79"/>
  <c r="E38" i="83"/>
  <c r="K24" i="79"/>
  <c r="E23" i="83"/>
  <c r="K49" i="79"/>
  <c r="E48" i="83"/>
  <c r="M47" i="79"/>
  <c r="L47" i="79"/>
  <c r="H46" i="83" s="1"/>
  <c r="J47" i="79"/>
  <c r="G46" i="83"/>
  <c r="E26" i="86"/>
  <c r="K27" i="84"/>
  <c r="D32" i="86"/>
  <c r="H33" i="84"/>
  <c r="H45" i="84"/>
  <c r="I45" i="131" s="1"/>
  <c r="K45" i="131" s="1"/>
  <c r="D44" i="86"/>
  <c r="D44" i="88" s="1"/>
  <c r="D44" i="128" s="1"/>
  <c r="K23" i="79"/>
  <c r="E22" i="83"/>
  <c r="H44" i="84"/>
  <c r="D43" i="86"/>
  <c r="D43" i="88" s="1"/>
  <c r="D43" i="128" s="1"/>
  <c r="D42" i="88"/>
  <c r="D42" i="128" s="1"/>
  <c r="K52" i="79"/>
  <c r="E51" i="83"/>
  <c r="J53" i="131"/>
  <c r="M53" i="131"/>
  <c r="N53" i="131" s="1"/>
  <c r="K54" i="79"/>
  <c r="E53" i="83"/>
  <c r="E40" i="83"/>
  <c r="K41" i="79"/>
  <c r="E24" i="83"/>
  <c r="K25" i="79"/>
  <c r="K37" i="79"/>
  <c r="E36" i="83"/>
  <c r="H38" i="84"/>
  <c r="I38" i="131" s="1"/>
  <c r="K38" i="131" s="1"/>
  <c r="D37" i="86"/>
  <c r="D37" i="88" s="1"/>
  <c r="D37" i="128" s="1"/>
  <c r="D29" i="88"/>
  <c r="D29" i="128" s="1"/>
  <c r="K46" i="79"/>
  <c r="E45" i="83"/>
  <c r="E42" i="83"/>
  <c r="K43" i="79"/>
  <c r="I43" i="131"/>
  <c r="K43" i="131" s="1"/>
  <c r="K17" i="84"/>
  <c r="E16" i="86"/>
  <c r="H26" i="84"/>
  <c r="D25" i="86"/>
  <c r="D25" i="88" s="1"/>
  <c r="D25" i="128" s="1"/>
  <c r="K30" i="79"/>
  <c r="E29" i="83"/>
  <c r="H21" i="84"/>
  <c r="D20" i="86"/>
  <c r="D20" i="88" s="1"/>
  <c r="D20" i="128" s="1"/>
  <c r="K32" i="79"/>
  <c r="E31" i="83"/>
  <c r="D9" i="86"/>
  <c r="H10" i="84"/>
  <c r="H51" i="84"/>
  <c r="D50" i="86"/>
  <c r="D50" i="88" s="1"/>
  <c r="D50" i="128" s="1"/>
  <c r="L53" i="79"/>
  <c r="H52" i="83" s="1"/>
  <c r="M53" i="79"/>
  <c r="J53" i="79"/>
  <c r="G52" i="83"/>
  <c r="K38" i="79"/>
  <c r="E37" i="83"/>
  <c r="H29" i="84"/>
  <c r="D28" i="86"/>
  <c r="H23" i="84"/>
  <c r="D22" i="86"/>
  <c r="K14" i="79"/>
  <c r="E13" i="83"/>
  <c r="E52" i="86"/>
  <c r="E52" i="88" s="1"/>
  <c r="E52" i="128" s="1"/>
  <c r="K53" i="84"/>
  <c r="H25" i="84"/>
  <c r="D24" i="86"/>
  <c r="D24" i="88" s="1"/>
  <c r="D24" i="128" s="1"/>
  <c r="K12" i="79"/>
  <c r="E11" i="83"/>
  <c r="D33" i="88"/>
  <c r="D33" i="128" s="1"/>
  <c r="K34" i="84"/>
  <c r="E33" i="86"/>
  <c r="K42" i="84"/>
  <c r="E41" i="86"/>
  <c r="K35" i="79"/>
  <c r="E34" i="83"/>
  <c r="K45" i="79"/>
  <c r="E44" i="83"/>
  <c r="D19" i="88"/>
  <c r="D19" i="128" s="1"/>
  <c r="H37" i="84"/>
  <c r="D36" i="86"/>
  <c r="D36" i="88" s="1"/>
  <c r="D36" i="128" s="1"/>
  <c r="H15" i="84"/>
  <c r="D14" i="86"/>
  <c r="D14" i="88" s="1"/>
  <c r="D14" i="128" s="1"/>
  <c r="K34" i="79"/>
  <c r="E33" i="83"/>
  <c r="H47" i="84"/>
  <c r="D46" i="86"/>
  <c r="D46" i="88" s="1"/>
  <c r="D46" i="128" s="1"/>
  <c r="K19" i="84"/>
  <c r="E18" i="86"/>
  <c r="D32" i="88"/>
  <c r="D32" i="128" s="1"/>
  <c r="K31" i="79"/>
  <c r="E30" i="83"/>
  <c r="K30" i="84"/>
  <c r="E29" i="86"/>
  <c r="H39" i="84"/>
  <c r="I39" i="131" s="1"/>
  <c r="K39" i="131" s="1"/>
  <c r="D38" i="86"/>
  <c r="K9" i="84"/>
  <c r="E8" i="86"/>
  <c r="K55" i="84"/>
  <c r="E54" i="86"/>
  <c r="D23" i="88"/>
  <c r="D23" i="128" s="1"/>
  <c r="K16" i="79"/>
  <c r="E15" i="83"/>
  <c r="H13" i="84"/>
  <c r="D12" i="86"/>
  <c r="D12" i="88" s="1"/>
  <c r="D12" i="128" s="1"/>
  <c r="E19" i="83"/>
  <c r="K20" i="79"/>
  <c r="K51" i="79"/>
  <c r="I51" i="131"/>
  <c r="K51" i="131" s="1"/>
  <c r="E50" i="83"/>
  <c r="K29" i="79"/>
  <c r="E28" i="83"/>
  <c r="H11" i="84"/>
  <c r="D10" i="86"/>
  <c r="D10" i="88" s="1"/>
  <c r="D10" i="128" s="1"/>
  <c r="H48" i="84"/>
  <c r="I48" i="131" s="1"/>
  <c r="K48" i="131" s="1"/>
  <c r="D47" i="86"/>
  <c r="D47" i="88" s="1"/>
  <c r="D47" i="128" s="1"/>
  <c r="H22" i="84"/>
  <c r="D21" i="86"/>
  <c r="D15" i="86"/>
  <c r="D15" i="88" s="1"/>
  <c r="D15" i="128" s="1"/>
  <c r="H16" i="84"/>
  <c r="E32" i="83"/>
  <c r="K33" i="79"/>
  <c r="D21" i="88"/>
  <c r="D21" i="128" s="1"/>
  <c r="D39" i="88"/>
  <c r="D39" i="128" s="1"/>
  <c r="K24" i="84"/>
  <c r="E23" i="86"/>
  <c r="D17" i="86"/>
  <c r="H18" i="84"/>
  <c r="D18" i="88"/>
  <c r="D18" i="128" s="1"/>
  <c r="K12" i="84"/>
  <c r="E11" i="86"/>
  <c r="L56" i="83"/>
  <c r="Q57" i="79"/>
  <c r="K56" i="83" s="1"/>
  <c r="K28" i="79"/>
  <c r="E27" i="83"/>
  <c r="K43" i="84"/>
  <c r="E42" i="86"/>
  <c r="D8" i="88"/>
  <c r="D8" i="128" s="1"/>
  <c r="K22" i="79"/>
  <c r="E21" i="83"/>
  <c r="E39" i="83"/>
  <c r="K40" i="79"/>
  <c r="I40" i="131"/>
  <c r="K40" i="131" s="1"/>
  <c r="H14" i="84"/>
  <c r="D13" i="86"/>
  <c r="D13" i="88" s="1"/>
  <c r="D13" i="128" s="1"/>
  <c r="H52" i="84"/>
  <c r="D51" i="86"/>
  <c r="D51" i="88" s="1"/>
  <c r="D51" i="128" s="1"/>
  <c r="E6" i="83"/>
  <c r="K7" i="79"/>
  <c r="K13" i="79"/>
  <c r="E12" i="83"/>
  <c r="K27" i="79"/>
  <c r="E26" i="83"/>
  <c r="H49" i="84"/>
  <c r="D48" i="86"/>
  <c r="D48" i="88" s="1"/>
  <c r="D48" i="128" s="1"/>
  <c r="E55" i="86"/>
  <c r="K56" i="84"/>
  <c r="K19" i="79"/>
  <c r="E18" i="83"/>
  <c r="E43" i="83"/>
  <c r="I44" i="131"/>
  <c r="K44" i="131" s="1"/>
  <c r="K44" i="79"/>
  <c r="H41" i="84"/>
  <c r="I41" i="131" s="1"/>
  <c r="K41" i="131" s="1"/>
  <c r="D40" i="86"/>
  <c r="D40" i="88" s="1"/>
  <c r="D40" i="128" s="1"/>
  <c r="D17" i="88"/>
  <c r="D17" i="128" s="1"/>
  <c r="E39" i="86"/>
  <c r="K40" i="84"/>
  <c r="D31" i="86"/>
  <c r="D31" i="88" s="1"/>
  <c r="D31" i="128" s="1"/>
  <c r="H32" i="84"/>
  <c r="D49" i="86"/>
  <c r="D49" i="88" s="1"/>
  <c r="D49" i="128" s="1"/>
  <c r="H50" i="84"/>
  <c r="I50" i="131" s="1"/>
  <c r="K50" i="131" s="1"/>
  <c r="K55" i="79"/>
  <c r="E54" i="83"/>
  <c r="I55" i="131"/>
  <c r="K55" i="131" s="1"/>
  <c r="E55" i="83"/>
  <c r="I56" i="131"/>
  <c r="K56" i="131" s="1"/>
  <c r="K56" i="79"/>
  <c r="K9" i="79"/>
  <c r="E8" i="83"/>
  <c r="D7" i="86"/>
  <c r="D7" i="88" s="1"/>
  <c r="D7" i="128" s="1"/>
  <c r="H8" i="84"/>
  <c r="L56" i="86"/>
  <c r="Q57" i="84"/>
  <c r="K56" i="86" s="1"/>
  <c r="J57" i="88"/>
  <c r="I57" i="128" s="1"/>
  <c r="D35" i="88"/>
  <c r="D35" i="128" s="1"/>
  <c r="D55" i="88"/>
  <c r="D55" i="128" s="1"/>
  <c r="K48" i="79"/>
  <c r="E47" i="83"/>
  <c r="K18" i="79"/>
  <c r="E17" i="83"/>
  <c r="K28" i="84"/>
  <c r="E27" i="86"/>
  <c r="D9" i="88"/>
  <c r="D9" i="128" s="1"/>
  <c r="D41" i="88"/>
  <c r="D41" i="128" s="1"/>
  <c r="D16" i="88"/>
  <c r="D16" i="128" s="1"/>
  <c r="H31" i="84"/>
  <c r="D30" i="86"/>
  <c r="D30" i="88" s="1"/>
  <c r="D30" i="128" s="1"/>
  <c r="L21" i="79"/>
  <c r="H20" i="83" s="1"/>
  <c r="G20" i="83"/>
  <c r="M21" i="79"/>
  <c r="J21" i="79"/>
  <c r="L57" i="83"/>
  <c r="Q58" i="79"/>
  <c r="K57" i="83" s="1"/>
  <c r="K36" i="84"/>
  <c r="E35" i="86"/>
  <c r="E49" i="83"/>
  <c r="K50" i="79"/>
  <c r="K35" i="84"/>
  <c r="E34" i="86"/>
  <c r="E34" i="88" s="1"/>
  <c r="E34" i="128" s="1"/>
  <c r="D38" i="88"/>
  <c r="D38" i="128" s="1"/>
  <c r="D22" i="88"/>
  <c r="D22" i="128" s="1"/>
  <c r="J15" i="79"/>
  <c r="L15" i="79"/>
  <c r="H14" i="83" s="1"/>
  <c r="M15" i="79"/>
  <c r="G14" i="83"/>
  <c r="E10" i="83"/>
  <c r="K11" i="79"/>
  <c r="K10" i="79"/>
  <c r="E9" i="83"/>
  <c r="K42" i="79"/>
  <c r="E41" i="83"/>
  <c r="I42" i="131"/>
  <c r="K42" i="131" s="1"/>
  <c r="K17" i="79"/>
  <c r="E16" i="83"/>
  <c r="E16" i="88" s="1"/>
  <c r="E16" i="128" s="1"/>
  <c r="D28" i="88"/>
  <c r="D28" i="128" s="1"/>
  <c r="K36" i="79"/>
  <c r="E35" i="83"/>
  <c r="L57" i="86"/>
  <c r="Q58" i="84"/>
  <c r="K57" i="86" s="1"/>
  <c r="H46" i="84"/>
  <c r="I46" i="131" s="1"/>
  <c r="K46" i="131" s="1"/>
  <c r="D45" i="86"/>
  <c r="D45" i="88" s="1"/>
  <c r="D45" i="128" s="1"/>
  <c r="H54" i="84"/>
  <c r="I54" i="131" s="1"/>
  <c r="K54" i="131" s="1"/>
  <c r="D53" i="86"/>
  <c r="D53" i="88" s="1"/>
  <c r="D53" i="128" s="1"/>
  <c r="H7" i="84"/>
  <c r="D6" i="86"/>
  <c r="D6" i="88" s="1"/>
  <c r="D6" i="128" s="1"/>
  <c r="K8" i="79"/>
  <c r="E7" i="83"/>
  <c r="E18" i="88" l="1"/>
  <c r="E18" i="128" s="1"/>
  <c r="E26" i="88"/>
  <c r="E26" i="128" s="1"/>
  <c r="E54" i="88"/>
  <c r="E54" i="128" s="1"/>
  <c r="E8" i="88"/>
  <c r="E8" i="128" s="1"/>
  <c r="E39" i="88"/>
  <c r="E39" i="128" s="1"/>
  <c r="E27" i="88"/>
  <c r="E27" i="128" s="1"/>
  <c r="E19" i="88"/>
  <c r="E19" i="128" s="1"/>
  <c r="E35" i="88"/>
  <c r="E35" i="128" s="1"/>
  <c r="E42" i="88"/>
  <c r="E42" i="128" s="1"/>
  <c r="K57" i="88"/>
  <c r="J57" i="128" s="1"/>
  <c r="K56" i="88"/>
  <c r="J56" i="128" s="1"/>
  <c r="E55" i="88"/>
  <c r="E55" i="128" s="1"/>
  <c r="E33" i="88"/>
  <c r="E33" i="128" s="1"/>
  <c r="E23" i="88"/>
  <c r="E23" i="128" s="1"/>
  <c r="M54" i="131"/>
  <c r="N54" i="131" s="1"/>
  <c r="J54" i="131"/>
  <c r="J39" i="131"/>
  <c r="M39" i="131"/>
  <c r="N39" i="131" s="1"/>
  <c r="J41" i="131"/>
  <c r="M41" i="131"/>
  <c r="N41" i="131" s="1"/>
  <c r="J46" i="131"/>
  <c r="M46" i="131"/>
  <c r="N46" i="131" s="1"/>
  <c r="J35" i="84"/>
  <c r="M35" i="84"/>
  <c r="L35" i="84"/>
  <c r="H34" i="86" s="1"/>
  <c r="G34" i="86"/>
  <c r="F34" i="86" s="1"/>
  <c r="L25" i="79"/>
  <c r="H24" i="83" s="1"/>
  <c r="J25" i="79"/>
  <c r="G24" i="83"/>
  <c r="M25" i="79"/>
  <c r="M27" i="84"/>
  <c r="L27" i="84"/>
  <c r="H26" i="86" s="1"/>
  <c r="G26" i="86"/>
  <c r="F26" i="86" s="1"/>
  <c r="J27" i="84"/>
  <c r="M49" i="79"/>
  <c r="G48" i="83"/>
  <c r="J49" i="79"/>
  <c r="L49" i="79"/>
  <c r="H48" i="83" s="1"/>
  <c r="L11" i="79"/>
  <c r="H10" i="83" s="1"/>
  <c r="J11" i="79"/>
  <c r="G10" i="83"/>
  <c r="M11" i="79"/>
  <c r="J50" i="131"/>
  <c r="M50" i="131"/>
  <c r="N50" i="131" s="1"/>
  <c r="F20" i="83"/>
  <c r="E7" i="86"/>
  <c r="E7" i="88" s="1"/>
  <c r="E7" i="128" s="1"/>
  <c r="K8" i="84"/>
  <c r="K32" i="84"/>
  <c r="E31" i="86"/>
  <c r="E31" i="88" s="1"/>
  <c r="E31" i="128" s="1"/>
  <c r="L19" i="79"/>
  <c r="H18" i="83" s="1"/>
  <c r="M19" i="79"/>
  <c r="G18" i="83"/>
  <c r="J19" i="79"/>
  <c r="K52" i="84"/>
  <c r="E51" i="86"/>
  <c r="E51" i="88" s="1"/>
  <c r="E51" i="128" s="1"/>
  <c r="L28" i="79"/>
  <c r="H27" i="83" s="1"/>
  <c r="J28" i="79"/>
  <c r="M28" i="79"/>
  <c r="G27" i="83"/>
  <c r="K11" i="84"/>
  <c r="E10" i="86"/>
  <c r="E10" i="88" s="1"/>
  <c r="E10" i="128" s="1"/>
  <c r="G30" i="83"/>
  <c r="M31" i="79"/>
  <c r="L31" i="79"/>
  <c r="H30" i="83" s="1"/>
  <c r="J31" i="79"/>
  <c r="K37" i="84"/>
  <c r="E36" i="86"/>
  <c r="E36" i="88" s="1"/>
  <c r="E36" i="128" s="1"/>
  <c r="J42" i="84"/>
  <c r="M42" i="84"/>
  <c r="L42" i="84"/>
  <c r="H41" i="86" s="1"/>
  <c r="G41" i="86"/>
  <c r="F41" i="86" s="1"/>
  <c r="L14" i="79"/>
  <c r="H13" i="83" s="1"/>
  <c r="M14" i="79"/>
  <c r="J14" i="79"/>
  <c r="G13" i="83"/>
  <c r="M52" i="79"/>
  <c r="G51" i="83"/>
  <c r="L52" i="79"/>
  <c r="H51" i="83" s="1"/>
  <c r="J52" i="79"/>
  <c r="M50" i="79"/>
  <c r="G49" i="83"/>
  <c r="L50" i="79"/>
  <c r="H49" i="83" s="1"/>
  <c r="J50" i="79"/>
  <c r="J48" i="131"/>
  <c r="M48" i="131"/>
  <c r="N48" i="131" s="1"/>
  <c r="M56" i="84"/>
  <c r="J56" i="84"/>
  <c r="G55" i="86"/>
  <c r="F55" i="86" s="1"/>
  <c r="L56" i="84"/>
  <c r="H55" i="86" s="1"/>
  <c r="J16" i="79"/>
  <c r="G15" i="83"/>
  <c r="L16" i="79"/>
  <c r="H15" i="83" s="1"/>
  <c r="M16" i="79"/>
  <c r="G40" i="83"/>
  <c r="M41" i="79"/>
  <c r="J41" i="79"/>
  <c r="L41" i="79"/>
  <c r="H40" i="83" s="1"/>
  <c r="F46" i="83"/>
  <c r="J24" i="79"/>
  <c r="L24" i="79"/>
  <c r="H23" i="83" s="1"/>
  <c r="M24" i="79"/>
  <c r="G23" i="83"/>
  <c r="M18" i="79"/>
  <c r="G17" i="83"/>
  <c r="L18" i="79"/>
  <c r="H17" i="83" s="1"/>
  <c r="J18" i="79"/>
  <c r="K13" i="84"/>
  <c r="E12" i="86"/>
  <c r="E12" i="88" s="1"/>
  <c r="E12" i="128" s="1"/>
  <c r="F14" i="83"/>
  <c r="M48" i="79"/>
  <c r="G47" i="83"/>
  <c r="J48" i="79"/>
  <c r="L48" i="79"/>
  <c r="H47" i="83" s="1"/>
  <c r="L40" i="84"/>
  <c r="H39" i="86" s="1"/>
  <c r="G39" i="86"/>
  <c r="F39" i="86" s="1"/>
  <c r="J40" i="84"/>
  <c r="M40" i="84"/>
  <c r="K14" i="84"/>
  <c r="E13" i="86"/>
  <c r="E13" i="88" s="1"/>
  <c r="E13" i="128" s="1"/>
  <c r="L56" i="88"/>
  <c r="K56" i="128" s="1"/>
  <c r="M33" i="79"/>
  <c r="G32" i="83"/>
  <c r="J33" i="79"/>
  <c r="L33" i="79"/>
  <c r="H32" i="83" s="1"/>
  <c r="M34" i="84"/>
  <c r="L34" i="84"/>
  <c r="H33" i="86" s="1"/>
  <c r="J34" i="84"/>
  <c r="G33" i="86"/>
  <c r="F33" i="86" s="1"/>
  <c r="K23" i="84"/>
  <c r="E22" i="86"/>
  <c r="E22" i="88" s="1"/>
  <c r="E22" i="128" s="1"/>
  <c r="K51" i="84"/>
  <c r="E50" i="86"/>
  <c r="E50" i="88" s="1"/>
  <c r="E50" i="128" s="1"/>
  <c r="M36" i="79"/>
  <c r="G35" i="83"/>
  <c r="L36" i="79"/>
  <c r="H35" i="83" s="1"/>
  <c r="J36" i="79"/>
  <c r="N15" i="79"/>
  <c r="I14" i="83"/>
  <c r="K31" i="84"/>
  <c r="E30" i="86"/>
  <c r="L9" i="79"/>
  <c r="H8" i="83" s="1"/>
  <c r="J9" i="79"/>
  <c r="M9" i="79"/>
  <c r="G8" i="83"/>
  <c r="M40" i="131"/>
  <c r="N40" i="131" s="1"/>
  <c r="J40" i="131"/>
  <c r="J29" i="79"/>
  <c r="L29" i="79"/>
  <c r="H28" i="83" s="1"/>
  <c r="G28" i="83"/>
  <c r="M29" i="79"/>
  <c r="M19" i="84"/>
  <c r="J19" i="84"/>
  <c r="L19" i="84"/>
  <c r="H18" i="86" s="1"/>
  <c r="G18" i="86"/>
  <c r="F18" i="86" s="1"/>
  <c r="E9" i="86"/>
  <c r="E9" i="88" s="1"/>
  <c r="E9" i="128" s="1"/>
  <c r="K10" i="84"/>
  <c r="J46" i="79"/>
  <c r="L46" i="79"/>
  <c r="H45" i="83" s="1"/>
  <c r="M46" i="79"/>
  <c r="G45" i="83"/>
  <c r="K44" i="84"/>
  <c r="E43" i="86"/>
  <c r="E43" i="88" s="1"/>
  <c r="E43" i="128" s="1"/>
  <c r="G9" i="83"/>
  <c r="M10" i="79"/>
  <c r="J10" i="79"/>
  <c r="L10" i="79"/>
  <c r="H9" i="83" s="1"/>
  <c r="J8" i="79"/>
  <c r="L8" i="79"/>
  <c r="H7" i="83" s="1"/>
  <c r="M8" i="79"/>
  <c r="G7" i="83"/>
  <c r="M56" i="79"/>
  <c r="G55" i="83"/>
  <c r="J56" i="79"/>
  <c r="L56" i="79"/>
  <c r="H55" i="83" s="1"/>
  <c r="K49" i="84"/>
  <c r="E48" i="86"/>
  <c r="M40" i="79"/>
  <c r="L40" i="79"/>
  <c r="H39" i="83" s="1"/>
  <c r="J40" i="79"/>
  <c r="G39" i="83"/>
  <c r="L12" i="84"/>
  <c r="H11" i="86" s="1"/>
  <c r="G11" i="86"/>
  <c r="F11" i="86" s="1"/>
  <c r="J12" i="84"/>
  <c r="M12" i="84"/>
  <c r="K16" i="84"/>
  <c r="E15" i="86"/>
  <c r="E15" i="88" s="1"/>
  <c r="E15" i="128" s="1"/>
  <c r="M55" i="84"/>
  <c r="L55" i="84"/>
  <c r="H54" i="86" s="1"/>
  <c r="J55" i="84"/>
  <c r="G54" i="86"/>
  <c r="F54" i="86" s="1"/>
  <c r="J45" i="131"/>
  <c r="M45" i="131"/>
  <c r="N45" i="131" s="1"/>
  <c r="K29" i="84"/>
  <c r="E28" i="86"/>
  <c r="E28" i="88" s="1"/>
  <c r="E28" i="128" s="1"/>
  <c r="K26" i="84"/>
  <c r="E25" i="86"/>
  <c r="E25" i="88" s="1"/>
  <c r="E25" i="128" s="1"/>
  <c r="N47" i="79"/>
  <c r="I46" i="83"/>
  <c r="N21" i="79"/>
  <c r="I20" i="83"/>
  <c r="N53" i="79"/>
  <c r="I52" i="83"/>
  <c r="J56" i="131"/>
  <c r="M56" i="131"/>
  <c r="N56" i="131" s="1"/>
  <c r="K47" i="84"/>
  <c r="E46" i="86"/>
  <c r="E46" i="88" s="1"/>
  <c r="E46" i="128" s="1"/>
  <c r="I47" i="131"/>
  <c r="K47" i="131" s="1"/>
  <c r="E11" i="88"/>
  <c r="E11" i="128" s="1"/>
  <c r="J39" i="79"/>
  <c r="L39" i="79"/>
  <c r="H38" i="83" s="1"/>
  <c r="M39" i="79"/>
  <c r="G38" i="83"/>
  <c r="G29" i="83"/>
  <c r="J30" i="79"/>
  <c r="L30" i="79"/>
  <c r="H29" i="83" s="1"/>
  <c r="M30" i="79"/>
  <c r="E6" i="86"/>
  <c r="E6" i="88" s="1"/>
  <c r="E6" i="128" s="1"/>
  <c r="K7" i="84"/>
  <c r="J17" i="79"/>
  <c r="M17" i="79"/>
  <c r="L17" i="79"/>
  <c r="H16" i="83" s="1"/>
  <c r="G16" i="83"/>
  <c r="M36" i="84"/>
  <c r="J36" i="84"/>
  <c r="L36" i="84"/>
  <c r="H35" i="86" s="1"/>
  <c r="G35" i="86"/>
  <c r="F35" i="86" s="1"/>
  <c r="K41" i="84"/>
  <c r="E40" i="86"/>
  <c r="E40" i="88" s="1"/>
  <c r="E40" i="128" s="1"/>
  <c r="L27" i="79"/>
  <c r="H26" i="83" s="1"/>
  <c r="J27" i="79"/>
  <c r="M27" i="79"/>
  <c r="G26" i="83"/>
  <c r="K18" i="84"/>
  <c r="E17" i="86"/>
  <c r="M51" i="131"/>
  <c r="N51" i="131" s="1"/>
  <c r="J51" i="131"/>
  <c r="M9" i="84"/>
  <c r="L9" i="84"/>
  <c r="H8" i="86" s="1"/>
  <c r="H8" i="88" s="1"/>
  <c r="J9" i="84"/>
  <c r="G8" i="86"/>
  <c r="F8" i="86" s="1"/>
  <c r="L45" i="79"/>
  <c r="H44" i="83" s="1"/>
  <c r="J45" i="79"/>
  <c r="M45" i="79"/>
  <c r="G44" i="83"/>
  <c r="J12" i="79"/>
  <c r="M12" i="79"/>
  <c r="L12" i="79"/>
  <c r="H11" i="83" s="1"/>
  <c r="G11" i="83"/>
  <c r="M38" i="131"/>
  <c r="N38" i="131" s="1"/>
  <c r="J38" i="131"/>
  <c r="L32" i="79"/>
  <c r="H31" i="83" s="1"/>
  <c r="J32" i="79"/>
  <c r="M32" i="79"/>
  <c r="G31" i="83"/>
  <c r="K38" i="84"/>
  <c r="E37" i="86"/>
  <c r="E37" i="88" s="1"/>
  <c r="E37" i="128" s="1"/>
  <c r="M54" i="79"/>
  <c r="L54" i="79"/>
  <c r="H53" i="83" s="1"/>
  <c r="J54" i="79"/>
  <c r="G53" i="83"/>
  <c r="J23" i="79"/>
  <c r="L23" i="79"/>
  <c r="H22" i="83" s="1"/>
  <c r="M23" i="79"/>
  <c r="G22" i="83"/>
  <c r="K46" i="84"/>
  <c r="E45" i="86"/>
  <c r="E45" i="88" s="1"/>
  <c r="E45" i="128" s="1"/>
  <c r="J42" i="131"/>
  <c r="M42" i="131"/>
  <c r="N42" i="131" s="1"/>
  <c r="M55" i="131"/>
  <c r="N55" i="131" s="1"/>
  <c r="J55" i="131"/>
  <c r="J44" i="79"/>
  <c r="M44" i="79"/>
  <c r="L44" i="79"/>
  <c r="H43" i="83" s="1"/>
  <c r="G43" i="83"/>
  <c r="G21" i="83"/>
  <c r="J22" i="79"/>
  <c r="L22" i="79"/>
  <c r="H21" i="83" s="1"/>
  <c r="M22" i="79"/>
  <c r="L51" i="79"/>
  <c r="H50" i="83" s="1"/>
  <c r="M51" i="79"/>
  <c r="J51" i="79"/>
  <c r="G50" i="83"/>
  <c r="J17" i="84"/>
  <c r="M17" i="84"/>
  <c r="G16" i="86"/>
  <c r="F16" i="86" s="1"/>
  <c r="L17" i="84"/>
  <c r="H16" i="86" s="1"/>
  <c r="M20" i="84"/>
  <c r="L20" i="84"/>
  <c r="H19" i="86" s="1"/>
  <c r="G19" i="86"/>
  <c r="F19" i="86" s="1"/>
  <c r="J20" i="84"/>
  <c r="K54" i="84"/>
  <c r="E53" i="86"/>
  <c r="E53" i="88" s="1"/>
  <c r="E53" i="128" s="1"/>
  <c r="E41" i="88"/>
  <c r="E41" i="128" s="1"/>
  <c r="J44" i="131"/>
  <c r="M44" i="131"/>
  <c r="N44" i="131" s="1"/>
  <c r="J13" i="79"/>
  <c r="L13" i="79"/>
  <c r="H12" i="83" s="1"/>
  <c r="M13" i="79"/>
  <c r="G12" i="83"/>
  <c r="E21" i="86"/>
  <c r="E21" i="88" s="1"/>
  <c r="E21" i="128" s="1"/>
  <c r="K22" i="84"/>
  <c r="J20" i="79"/>
  <c r="M20" i="79"/>
  <c r="L20" i="79"/>
  <c r="H19" i="83" s="1"/>
  <c r="G19" i="83"/>
  <c r="E38" i="86"/>
  <c r="E38" i="88" s="1"/>
  <c r="E38" i="128" s="1"/>
  <c r="K39" i="84"/>
  <c r="M34" i="79"/>
  <c r="L34" i="79"/>
  <c r="H33" i="83" s="1"/>
  <c r="J34" i="79"/>
  <c r="G33" i="83"/>
  <c r="L35" i="79"/>
  <c r="H34" i="83" s="1"/>
  <c r="M35" i="79"/>
  <c r="J35" i="79"/>
  <c r="G34" i="83"/>
  <c r="K25" i="84"/>
  <c r="E24" i="86"/>
  <c r="E24" i="88" s="1"/>
  <c r="E24" i="128" s="1"/>
  <c r="J38" i="79"/>
  <c r="L38" i="79"/>
  <c r="H37" i="83" s="1"/>
  <c r="M38" i="79"/>
  <c r="G37" i="83"/>
  <c r="K21" i="84"/>
  <c r="E20" i="86"/>
  <c r="E20" i="88" s="1"/>
  <c r="E20" i="128" s="1"/>
  <c r="K45" i="84"/>
  <c r="E44" i="86"/>
  <c r="E44" i="88" s="1"/>
  <c r="E44" i="128" s="1"/>
  <c r="J26" i="79"/>
  <c r="G25" i="83"/>
  <c r="M26" i="79"/>
  <c r="L26" i="79"/>
  <c r="H25" i="83" s="1"/>
  <c r="E30" i="88"/>
  <c r="E30" i="128" s="1"/>
  <c r="L42" i="79"/>
  <c r="H41" i="83" s="1"/>
  <c r="M42" i="79"/>
  <c r="J42" i="79"/>
  <c r="G41" i="83"/>
  <c r="L57" i="88"/>
  <c r="K57" i="128" s="1"/>
  <c r="M28" i="84"/>
  <c r="J28" i="84"/>
  <c r="G27" i="86"/>
  <c r="F27" i="86" s="1"/>
  <c r="L28" i="84"/>
  <c r="H27" i="86" s="1"/>
  <c r="J55" i="79"/>
  <c r="L55" i="79"/>
  <c r="H54" i="83" s="1"/>
  <c r="G54" i="83"/>
  <c r="M55" i="79"/>
  <c r="M7" i="79"/>
  <c r="L7" i="79"/>
  <c r="H6" i="83" s="1"/>
  <c r="J7" i="79"/>
  <c r="G6" i="83"/>
  <c r="M24" i="84"/>
  <c r="J24" i="84"/>
  <c r="L24" i="84"/>
  <c r="H23" i="86" s="1"/>
  <c r="G23" i="86"/>
  <c r="F23" i="86" s="1"/>
  <c r="L53" i="84"/>
  <c r="H52" i="86" s="1"/>
  <c r="J53" i="84"/>
  <c r="M53" i="84"/>
  <c r="G52" i="86"/>
  <c r="F52" i="86" s="1"/>
  <c r="F52" i="83"/>
  <c r="G52" i="88"/>
  <c r="M43" i="131"/>
  <c r="N43" i="131" s="1"/>
  <c r="J43" i="131"/>
  <c r="I37" i="131"/>
  <c r="K37" i="131" s="1"/>
  <c r="K33" i="84"/>
  <c r="E32" i="86"/>
  <c r="E32" i="88" s="1"/>
  <c r="E32" i="128" s="1"/>
  <c r="E48" i="88"/>
  <c r="E48" i="128" s="1"/>
  <c r="E17" i="88"/>
  <c r="E17" i="128" s="1"/>
  <c r="E49" i="86"/>
  <c r="E49" i="88" s="1"/>
  <c r="E49" i="128" s="1"/>
  <c r="K50" i="84"/>
  <c r="L43" i="84"/>
  <c r="H42" i="86" s="1"/>
  <c r="J43" i="84"/>
  <c r="M43" i="84"/>
  <c r="G42" i="86"/>
  <c r="F42" i="86" s="1"/>
  <c r="K48" i="84"/>
  <c r="E47" i="86"/>
  <c r="E47" i="88" s="1"/>
  <c r="E47" i="128" s="1"/>
  <c r="M30" i="84"/>
  <c r="J30" i="84"/>
  <c r="L30" i="84"/>
  <c r="H29" i="86" s="1"/>
  <c r="G29" i="86"/>
  <c r="F29" i="86" s="1"/>
  <c r="E14" i="86"/>
  <c r="E14" i="88" s="1"/>
  <c r="E14" i="128" s="1"/>
  <c r="K15" i="84"/>
  <c r="E29" i="88"/>
  <c r="E29" i="128" s="1"/>
  <c r="J43" i="79"/>
  <c r="M43" i="79"/>
  <c r="G42" i="83"/>
  <c r="L43" i="79"/>
  <c r="H42" i="83" s="1"/>
  <c r="M37" i="79"/>
  <c r="J37" i="79"/>
  <c r="G36" i="83"/>
  <c r="L37" i="79"/>
  <c r="H36" i="83" s="1"/>
  <c r="I52" i="131"/>
  <c r="K52" i="131" s="1"/>
  <c r="I49" i="131"/>
  <c r="K49" i="131" s="1"/>
  <c r="H35" i="88" l="1"/>
  <c r="L56" i="131"/>
  <c r="H55" i="88" s="1"/>
  <c r="L40" i="131"/>
  <c r="H19" i="88"/>
  <c r="H23" i="88"/>
  <c r="L43" i="131"/>
  <c r="H42" i="88" s="1"/>
  <c r="G48" i="86"/>
  <c r="F48" i="86" s="1"/>
  <c r="J49" i="84"/>
  <c r="M49" i="84"/>
  <c r="L49" i="84"/>
  <c r="H48" i="86" s="1"/>
  <c r="I25" i="83"/>
  <c r="N26" i="79"/>
  <c r="F19" i="83"/>
  <c r="G19" i="88"/>
  <c r="L41" i="84"/>
  <c r="H40" i="86" s="1"/>
  <c r="J41" i="84"/>
  <c r="M41" i="84"/>
  <c r="G40" i="86"/>
  <c r="F40" i="86" s="1"/>
  <c r="H29" i="88"/>
  <c r="R47" i="79"/>
  <c r="J46" i="83"/>
  <c r="F9" i="83"/>
  <c r="N19" i="84"/>
  <c r="I18" i="86"/>
  <c r="L23" i="84"/>
  <c r="H22" i="86" s="1"/>
  <c r="H22" i="88" s="1"/>
  <c r="M23" i="84"/>
  <c r="G22" i="86"/>
  <c r="F22" i="86" s="1"/>
  <c r="J23" i="84"/>
  <c r="N40" i="84"/>
  <c r="I39" i="86"/>
  <c r="L13" i="84"/>
  <c r="H12" i="86" s="1"/>
  <c r="H12" i="88" s="1"/>
  <c r="M13" i="84"/>
  <c r="J13" i="84"/>
  <c r="G12" i="86"/>
  <c r="F12" i="86" s="1"/>
  <c r="N27" i="84"/>
  <c r="I26" i="86"/>
  <c r="L52" i="84"/>
  <c r="H51" i="86" s="1"/>
  <c r="J52" i="84"/>
  <c r="M52" i="84"/>
  <c r="G51" i="86"/>
  <c r="F51" i="86" s="1"/>
  <c r="M48" i="84"/>
  <c r="L48" i="84"/>
  <c r="J48" i="84"/>
  <c r="G47" i="86"/>
  <c r="F47" i="86" s="1"/>
  <c r="J33" i="84"/>
  <c r="L33" i="84"/>
  <c r="H32" i="86" s="1"/>
  <c r="H32" i="88" s="1"/>
  <c r="M33" i="84"/>
  <c r="G32" i="86"/>
  <c r="F32" i="86" s="1"/>
  <c r="F25" i="83"/>
  <c r="M25" i="84"/>
  <c r="G24" i="86"/>
  <c r="F24" i="86" s="1"/>
  <c r="J25" i="84"/>
  <c r="L25" i="84"/>
  <c r="H24" i="86" s="1"/>
  <c r="H24" i="88" s="1"/>
  <c r="F50" i="83"/>
  <c r="F53" i="83"/>
  <c r="N9" i="84"/>
  <c r="I8" i="86"/>
  <c r="L47" i="84"/>
  <c r="H46" i="86" s="1"/>
  <c r="M47" i="84"/>
  <c r="J47" i="84"/>
  <c r="G46" i="86"/>
  <c r="M16" i="84"/>
  <c r="L16" i="84"/>
  <c r="H15" i="86" s="1"/>
  <c r="G15" i="86"/>
  <c r="F15" i="86" s="1"/>
  <c r="J16" i="84"/>
  <c r="I28" i="83"/>
  <c r="N29" i="79"/>
  <c r="N41" i="79"/>
  <c r="I40" i="83"/>
  <c r="F13" i="83"/>
  <c r="N31" i="79"/>
  <c r="I30" i="83"/>
  <c r="F18" i="83"/>
  <c r="G18" i="88"/>
  <c r="I10" i="83"/>
  <c r="N11" i="79"/>
  <c r="N55" i="84"/>
  <c r="I54" i="86"/>
  <c r="N37" i="79"/>
  <c r="I36" i="83"/>
  <c r="F42" i="83"/>
  <c r="G42" i="88"/>
  <c r="J37" i="131"/>
  <c r="M37" i="131"/>
  <c r="N37" i="131" s="1"/>
  <c r="F34" i="83"/>
  <c r="G34" i="88"/>
  <c r="N20" i="79"/>
  <c r="I19" i="83"/>
  <c r="L55" i="131"/>
  <c r="H54" i="88" s="1"/>
  <c r="F11" i="83"/>
  <c r="G11" i="88"/>
  <c r="G29" i="88"/>
  <c r="F29" i="83"/>
  <c r="J26" i="84"/>
  <c r="L26" i="84"/>
  <c r="H25" i="86" s="1"/>
  <c r="H25" i="88" s="1"/>
  <c r="G25" i="86"/>
  <c r="F25" i="86" s="1"/>
  <c r="M26" i="84"/>
  <c r="N12" i="84"/>
  <c r="I11" i="86"/>
  <c r="F55" i="83"/>
  <c r="G55" i="88"/>
  <c r="L44" i="84"/>
  <c r="J44" i="84"/>
  <c r="M44" i="84"/>
  <c r="G43" i="86"/>
  <c r="F43" i="86" s="1"/>
  <c r="F28" i="83"/>
  <c r="L31" i="84"/>
  <c r="H30" i="86" s="1"/>
  <c r="H30" i="88" s="1"/>
  <c r="J31" i="84"/>
  <c r="M31" i="84"/>
  <c r="G30" i="86"/>
  <c r="F30" i="86" s="1"/>
  <c r="F40" i="83"/>
  <c r="G40" i="88"/>
  <c r="F30" i="83"/>
  <c r="N19" i="79"/>
  <c r="I18" i="83"/>
  <c r="F10" i="83"/>
  <c r="N25" i="79"/>
  <c r="I24" i="83"/>
  <c r="J47" i="131"/>
  <c r="M47" i="131"/>
  <c r="N47" i="131" s="1"/>
  <c r="I9" i="83"/>
  <c r="N10" i="79"/>
  <c r="L14" i="84"/>
  <c r="H13" i="86" s="1"/>
  <c r="J14" i="84"/>
  <c r="M14" i="84"/>
  <c r="G13" i="86"/>
  <c r="F13" i="86" s="1"/>
  <c r="J54" i="84"/>
  <c r="M54" i="84"/>
  <c r="L54" i="84"/>
  <c r="H53" i="86" s="1"/>
  <c r="G53" i="86"/>
  <c r="F53" i="86" s="1"/>
  <c r="N51" i="79"/>
  <c r="I50" i="83"/>
  <c r="F38" i="83"/>
  <c r="I55" i="83"/>
  <c r="N56" i="79"/>
  <c r="F45" i="83"/>
  <c r="H33" i="88"/>
  <c r="F17" i="83"/>
  <c r="I15" i="83"/>
  <c r="N16" i="79"/>
  <c r="N14" i="79"/>
  <c r="I13" i="83"/>
  <c r="H18" i="88"/>
  <c r="F24" i="83"/>
  <c r="G24" i="88"/>
  <c r="N43" i="84"/>
  <c r="I42" i="86"/>
  <c r="N24" i="84"/>
  <c r="I23" i="86"/>
  <c r="F6" i="83"/>
  <c r="I27" i="86"/>
  <c r="N28" i="84"/>
  <c r="M45" i="84"/>
  <c r="J45" i="84"/>
  <c r="L45" i="84"/>
  <c r="H44" i="86" s="1"/>
  <c r="G44" i="86"/>
  <c r="F44" i="86" s="1"/>
  <c r="N35" i="79"/>
  <c r="I34" i="83"/>
  <c r="G21" i="86"/>
  <c r="F21" i="86" s="1"/>
  <c r="M22" i="84"/>
  <c r="J22" i="84"/>
  <c r="L22" i="84"/>
  <c r="H21" i="86" s="1"/>
  <c r="H21" i="88" s="1"/>
  <c r="L42" i="131"/>
  <c r="H41" i="88" s="1"/>
  <c r="N54" i="79"/>
  <c r="I53" i="83"/>
  <c r="I11" i="83"/>
  <c r="N12" i="79"/>
  <c r="N36" i="84"/>
  <c r="I35" i="86"/>
  <c r="N39" i="79"/>
  <c r="I38" i="83"/>
  <c r="L29" i="84"/>
  <c r="H28" i="86" s="1"/>
  <c r="H28" i="88" s="1"/>
  <c r="M29" i="84"/>
  <c r="J29" i="84"/>
  <c r="G28" i="86"/>
  <c r="F28" i="86" s="1"/>
  <c r="N46" i="79"/>
  <c r="I45" i="83"/>
  <c r="R15" i="79"/>
  <c r="J14" i="83"/>
  <c r="N34" i="84"/>
  <c r="I33" i="86"/>
  <c r="N18" i="79"/>
  <c r="I17" i="83"/>
  <c r="H15" i="88"/>
  <c r="H13" i="88"/>
  <c r="N52" i="79"/>
  <c r="I51" i="83"/>
  <c r="I21" i="83"/>
  <c r="N22" i="79"/>
  <c r="F16" i="83"/>
  <c r="G16" i="88"/>
  <c r="H11" i="88"/>
  <c r="F7" i="83"/>
  <c r="F23" i="83"/>
  <c r="G23" i="88"/>
  <c r="F15" i="83"/>
  <c r="G15" i="88"/>
  <c r="F49" i="83"/>
  <c r="M11" i="84"/>
  <c r="J11" i="84"/>
  <c r="G10" i="86"/>
  <c r="F10" i="86" s="1"/>
  <c r="L11" i="84"/>
  <c r="H10" i="86" s="1"/>
  <c r="H10" i="88" s="1"/>
  <c r="G31" i="86"/>
  <c r="F31" i="86" s="1"/>
  <c r="M32" i="84"/>
  <c r="J32" i="84"/>
  <c r="L32" i="84"/>
  <c r="H31" i="86" s="1"/>
  <c r="F52" i="88"/>
  <c r="G52" i="128"/>
  <c r="F52" i="128" s="1"/>
  <c r="F41" i="83"/>
  <c r="G41" i="88"/>
  <c r="F33" i="83"/>
  <c r="G33" i="88"/>
  <c r="F12" i="83"/>
  <c r="L38" i="84"/>
  <c r="G37" i="86"/>
  <c r="F37" i="86" s="1"/>
  <c r="M38" i="84"/>
  <c r="J38" i="84"/>
  <c r="F44" i="83"/>
  <c r="J18" i="84"/>
  <c r="L18" i="84"/>
  <c r="H17" i="86" s="1"/>
  <c r="H17" i="88" s="1"/>
  <c r="M18" i="84"/>
  <c r="G17" i="86"/>
  <c r="F17" i="86" s="1"/>
  <c r="H16" i="88"/>
  <c r="F39" i="83"/>
  <c r="G39" i="88"/>
  <c r="N8" i="79"/>
  <c r="I7" i="83"/>
  <c r="F47" i="83"/>
  <c r="N24" i="79"/>
  <c r="I23" i="83"/>
  <c r="I49" i="83"/>
  <c r="N50" i="79"/>
  <c r="F27" i="83"/>
  <c r="G27" i="88"/>
  <c r="L8" i="84"/>
  <c r="H7" i="86" s="1"/>
  <c r="H7" i="88" s="1"/>
  <c r="J8" i="84"/>
  <c r="G7" i="86"/>
  <c r="F7" i="86" s="1"/>
  <c r="M8" i="84"/>
  <c r="N30" i="84"/>
  <c r="I29" i="86"/>
  <c r="I29" i="83"/>
  <c r="N30" i="79"/>
  <c r="M50" i="84"/>
  <c r="J50" i="84"/>
  <c r="G49" i="86"/>
  <c r="F49" i="86" s="1"/>
  <c r="L50" i="84"/>
  <c r="H49" i="86" s="1"/>
  <c r="N7" i="79"/>
  <c r="I6" i="83"/>
  <c r="J21" i="84"/>
  <c r="L21" i="84"/>
  <c r="H20" i="86" s="1"/>
  <c r="H20" i="88" s="1"/>
  <c r="M21" i="84"/>
  <c r="G20" i="86"/>
  <c r="N13" i="79"/>
  <c r="I12" i="83"/>
  <c r="N20" i="84"/>
  <c r="I19" i="86"/>
  <c r="F31" i="83"/>
  <c r="N45" i="79"/>
  <c r="I44" i="83"/>
  <c r="G26" i="88"/>
  <c r="F26" i="83"/>
  <c r="N17" i="79"/>
  <c r="I16" i="83"/>
  <c r="R53" i="79"/>
  <c r="J52" i="83"/>
  <c r="L10" i="84"/>
  <c r="H9" i="86" s="1"/>
  <c r="J10" i="84"/>
  <c r="M10" i="84"/>
  <c r="G9" i="86"/>
  <c r="F9" i="86" s="1"/>
  <c r="F35" i="83"/>
  <c r="G35" i="88"/>
  <c r="F32" i="83"/>
  <c r="N48" i="79"/>
  <c r="I47" i="83"/>
  <c r="N42" i="84"/>
  <c r="I41" i="86"/>
  <c r="N28" i="79"/>
  <c r="I27" i="83"/>
  <c r="I27" i="88" s="1"/>
  <c r="H27" i="128" s="1"/>
  <c r="G48" i="88"/>
  <c r="F48" i="83"/>
  <c r="H34" i="88"/>
  <c r="N43" i="79"/>
  <c r="I42" i="83"/>
  <c r="I42" i="88" s="1"/>
  <c r="H42" i="128" s="1"/>
  <c r="L15" i="84"/>
  <c r="H14" i="86" s="1"/>
  <c r="H14" i="88" s="1"/>
  <c r="G14" i="86"/>
  <c r="M15" i="84"/>
  <c r="J15" i="84"/>
  <c r="J49" i="131"/>
  <c r="M49" i="131"/>
  <c r="N49" i="131" s="1"/>
  <c r="L49" i="131"/>
  <c r="J52" i="131"/>
  <c r="M52" i="131"/>
  <c r="N52" i="131" s="1"/>
  <c r="N42" i="79"/>
  <c r="I41" i="83"/>
  <c r="F37" i="83"/>
  <c r="F21" i="83"/>
  <c r="G21" i="88"/>
  <c r="G45" i="86"/>
  <c r="F45" i="86" s="1"/>
  <c r="L46" i="84"/>
  <c r="J46" i="84"/>
  <c r="M46" i="84"/>
  <c r="N32" i="79"/>
  <c r="I31" i="83"/>
  <c r="N27" i="79"/>
  <c r="I26" i="83"/>
  <c r="H39" i="88"/>
  <c r="I35" i="83"/>
  <c r="N36" i="79"/>
  <c r="I32" i="83"/>
  <c r="N33" i="79"/>
  <c r="I48" i="83"/>
  <c r="N49" i="79"/>
  <c r="N35" i="84"/>
  <c r="I34" i="86"/>
  <c r="I34" i="88" s="1"/>
  <c r="H34" i="128" s="1"/>
  <c r="I43" i="83"/>
  <c r="N44" i="79"/>
  <c r="I52" i="86"/>
  <c r="I52" i="88" s="1"/>
  <c r="H52" i="128" s="1"/>
  <c r="N53" i="84"/>
  <c r="P53" i="131" s="1"/>
  <c r="R53" i="131" s="1"/>
  <c r="N55" i="79"/>
  <c r="I54" i="83"/>
  <c r="I54" i="88" s="1"/>
  <c r="H54" i="128" s="1"/>
  <c r="N38" i="79"/>
  <c r="I37" i="83"/>
  <c r="N34" i="79"/>
  <c r="I33" i="83"/>
  <c r="F43" i="83"/>
  <c r="F22" i="83"/>
  <c r="G22" i="88"/>
  <c r="J7" i="84"/>
  <c r="M7" i="84"/>
  <c r="G6" i="86"/>
  <c r="F6" i="86" s="1"/>
  <c r="L7" i="84"/>
  <c r="H6" i="86" s="1"/>
  <c r="H6" i="88" s="1"/>
  <c r="R21" i="79"/>
  <c r="J20" i="83"/>
  <c r="I39" i="83"/>
  <c r="I39" i="88" s="1"/>
  <c r="H39" i="128" s="1"/>
  <c r="N40" i="79"/>
  <c r="H9" i="88"/>
  <c r="F8" i="83"/>
  <c r="G8" i="88"/>
  <c r="H27" i="88"/>
  <c r="F36" i="83"/>
  <c r="F54" i="83"/>
  <c r="G54" i="88"/>
  <c r="L39" i="84"/>
  <c r="H38" i="86" s="1"/>
  <c r="G38" i="86"/>
  <c r="F38" i="86" s="1"/>
  <c r="M39" i="84"/>
  <c r="J39" i="84"/>
  <c r="N17" i="84"/>
  <c r="I16" i="86"/>
  <c r="N23" i="79"/>
  <c r="I22" i="83"/>
  <c r="H31" i="88"/>
  <c r="H26" i="88"/>
  <c r="N9" i="79"/>
  <c r="I8" i="83"/>
  <c r="L51" i="84"/>
  <c r="H50" i="86" s="1"/>
  <c r="M51" i="84"/>
  <c r="J51" i="84"/>
  <c r="G50" i="86"/>
  <c r="F50" i="86" s="1"/>
  <c r="N56" i="84"/>
  <c r="I55" i="86"/>
  <c r="I55" i="88" s="1"/>
  <c r="H55" i="128" s="1"/>
  <c r="F51" i="83"/>
  <c r="G51" i="88"/>
  <c r="G36" i="86"/>
  <c r="F36" i="86" s="1"/>
  <c r="J37" i="84"/>
  <c r="M37" i="84"/>
  <c r="L37" i="84"/>
  <c r="H36" i="86" s="1"/>
  <c r="L50" i="131"/>
  <c r="L53" i="131"/>
  <c r="H52" i="88" s="1"/>
  <c r="H48" i="88" l="1"/>
  <c r="G43" i="88"/>
  <c r="I29" i="88"/>
  <c r="H29" i="128" s="1"/>
  <c r="G32" i="88"/>
  <c r="G12" i="88"/>
  <c r="G37" i="88"/>
  <c r="F37" i="88" s="1"/>
  <c r="G47" i="88"/>
  <c r="G47" i="128" s="1"/>
  <c r="F47" i="128" s="1"/>
  <c r="I41" i="88"/>
  <c r="H41" i="128" s="1"/>
  <c r="I26" i="88"/>
  <c r="H26" i="128" s="1"/>
  <c r="L45" i="131"/>
  <c r="H44" i="88" s="1"/>
  <c r="L47" i="131"/>
  <c r="H46" i="88" s="1"/>
  <c r="G10" i="88"/>
  <c r="G10" i="128" s="1"/>
  <c r="F10" i="128" s="1"/>
  <c r="I18" i="88"/>
  <c r="H18" i="128" s="1"/>
  <c r="I23" i="88"/>
  <c r="H23" i="128" s="1"/>
  <c r="G17" i="88"/>
  <c r="G17" i="128" s="1"/>
  <c r="F17" i="128" s="1"/>
  <c r="G53" i="88"/>
  <c r="F53" i="88" s="1"/>
  <c r="I19" i="88"/>
  <c r="H19" i="128" s="1"/>
  <c r="L52" i="131"/>
  <c r="H51" i="88" s="1"/>
  <c r="H49" i="88"/>
  <c r="G31" i="88"/>
  <c r="G31" i="128" s="1"/>
  <c r="F31" i="128" s="1"/>
  <c r="L41" i="131"/>
  <c r="H40" i="88" s="1"/>
  <c r="R42" i="84"/>
  <c r="J41" i="86"/>
  <c r="G36" i="88"/>
  <c r="I6" i="86"/>
  <c r="N7" i="84"/>
  <c r="R55" i="79"/>
  <c r="P55" i="131"/>
  <c r="R55" i="131" s="1"/>
  <c r="J54" i="83"/>
  <c r="O55" i="131"/>
  <c r="R36" i="79"/>
  <c r="J35" i="83"/>
  <c r="N15" i="84"/>
  <c r="I14" i="86"/>
  <c r="I14" i="88" s="1"/>
  <c r="H14" i="128" s="1"/>
  <c r="J29" i="83"/>
  <c r="R30" i="79"/>
  <c r="F41" i="88"/>
  <c r="G41" i="128"/>
  <c r="F41" i="128" s="1"/>
  <c r="I10" i="86"/>
  <c r="I10" i="88" s="1"/>
  <c r="H10" i="128" s="1"/>
  <c r="N11" i="84"/>
  <c r="J17" i="83"/>
  <c r="R18" i="79"/>
  <c r="R24" i="84"/>
  <c r="J23" i="86"/>
  <c r="N54" i="84"/>
  <c r="I53" i="86"/>
  <c r="I53" i="88" s="1"/>
  <c r="H53" i="128" s="1"/>
  <c r="I30" i="86"/>
  <c r="I30" i="88" s="1"/>
  <c r="H30" i="128" s="1"/>
  <c r="N31" i="84"/>
  <c r="R12" i="84"/>
  <c r="J11" i="86"/>
  <c r="J19" i="83"/>
  <c r="R20" i="79"/>
  <c r="J18" i="86"/>
  <c r="R19" i="84"/>
  <c r="F19" i="88"/>
  <c r="G19" i="128"/>
  <c r="F19" i="128" s="1"/>
  <c r="R53" i="84"/>
  <c r="J52" i="86"/>
  <c r="J52" i="88" s="1"/>
  <c r="I52" i="128" s="1"/>
  <c r="F14" i="86"/>
  <c r="G14" i="88"/>
  <c r="R48" i="79"/>
  <c r="J47" i="83"/>
  <c r="Q53" i="79"/>
  <c r="K52" i="83" s="1"/>
  <c r="L52" i="83"/>
  <c r="R13" i="79"/>
  <c r="J12" i="83"/>
  <c r="R24" i="79"/>
  <c r="J23" i="83"/>
  <c r="G49" i="88"/>
  <c r="F16" i="88"/>
  <c r="G16" i="128"/>
  <c r="F16" i="128" s="1"/>
  <c r="R39" i="79"/>
  <c r="J38" i="83"/>
  <c r="R25" i="79"/>
  <c r="J24" i="83"/>
  <c r="I25" i="86"/>
  <c r="I25" i="88" s="1"/>
  <c r="H25" i="128" s="1"/>
  <c r="N26" i="84"/>
  <c r="F34" i="88"/>
  <c r="G34" i="128"/>
  <c r="F34" i="128" s="1"/>
  <c r="R11" i="79"/>
  <c r="J10" i="83"/>
  <c r="G50" i="88"/>
  <c r="G9" i="88"/>
  <c r="F22" i="88"/>
  <c r="G22" i="128"/>
  <c r="F22" i="128" s="1"/>
  <c r="I16" i="88"/>
  <c r="H16" i="128" s="1"/>
  <c r="F20" i="86"/>
  <c r="G20" i="88"/>
  <c r="F47" i="88"/>
  <c r="G44" i="88"/>
  <c r="I33" i="88"/>
  <c r="H33" i="128" s="1"/>
  <c r="I35" i="88"/>
  <c r="H35" i="128" s="1"/>
  <c r="R35" i="79"/>
  <c r="J34" i="83"/>
  <c r="J42" i="86"/>
  <c r="R43" i="84"/>
  <c r="G45" i="88"/>
  <c r="J25" i="83"/>
  <c r="R26" i="79"/>
  <c r="N37" i="84"/>
  <c r="P37" i="131" s="1"/>
  <c r="R37" i="131" s="1"/>
  <c r="I36" i="86"/>
  <c r="I36" i="88" s="1"/>
  <c r="H36" i="128" s="1"/>
  <c r="F21" i="88"/>
  <c r="G21" i="128"/>
  <c r="F21" i="128" s="1"/>
  <c r="J19" i="86"/>
  <c r="R20" i="84"/>
  <c r="N18" i="84"/>
  <c r="I17" i="86"/>
  <c r="I17" i="88" s="1"/>
  <c r="H17" i="128" s="1"/>
  <c r="I21" i="86"/>
  <c r="I21" i="88" s="1"/>
  <c r="H21" i="128" s="1"/>
  <c r="N22" i="84"/>
  <c r="F32" i="88"/>
  <c r="G32" i="128"/>
  <c r="F32" i="128" s="1"/>
  <c r="R17" i="79"/>
  <c r="J16" i="83"/>
  <c r="N21" i="84"/>
  <c r="I20" i="86"/>
  <c r="I20" i="88" s="1"/>
  <c r="H20" i="128" s="1"/>
  <c r="R30" i="84"/>
  <c r="J29" i="86"/>
  <c r="F15" i="88"/>
  <c r="G15" i="128"/>
  <c r="F15" i="128" s="1"/>
  <c r="R22" i="79"/>
  <c r="J21" i="83"/>
  <c r="R34" i="84"/>
  <c r="J33" i="86"/>
  <c r="R36" i="84"/>
  <c r="J35" i="86"/>
  <c r="F24" i="88"/>
  <c r="G24" i="128"/>
  <c r="F24" i="128" s="1"/>
  <c r="N14" i="84"/>
  <c r="I13" i="86"/>
  <c r="I13" i="88" s="1"/>
  <c r="H13" i="128" s="1"/>
  <c r="G28" i="88"/>
  <c r="L37" i="131"/>
  <c r="H36" i="88" s="1"/>
  <c r="F18" i="88"/>
  <c r="G18" i="128"/>
  <c r="F18" i="128" s="1"/>
  <c r="H47" i="86"/>
  <c r="L48" i="131"/>
  <c r="N13" i="84"/>
  <c r="I12" i="86"/>
  <c r="I12" i="88" s="1"/>
  <c r="H12" i="128" s="1"/>
  <c r="R9" i="79"/>
  <c r="J8" i="83"/>
  <c r="R27" i="79"/>
  <c r="J26" i="83"/>
  <c r="R42" i="79"/>
  <c r="O42" i="131"/>
  <c r="J41" i="83"/>
  <c r="P42" i="131"/>
  <c r="R42" i="131" s="1"/>
  <c r="P43" i="131"/>
  <c r="R43" i="131" s="1"/>
  <c r="O43" i="131"/>
  <c r="J42" i="83"/>
  <c r="R43" i="79"/>
  <c r="F35" i="88"/>
  <c r="G35" i="128"/>
  <c r="F35" i="128" s="1"/>
  <c r="N8" i="84"/>
  <c r="I7" i="86"/>
  <c r="I7" i="88" s="1"/>
  <c r="H7" i="128" s="1"/>
  <c r="J11" i="83"/>
  <c r="R12" i="79"/>
  <c r="R56" i="79"/>
  <c r="J55" i="83"/>
  <c r="P56" i="131"/>
  <c r="R56" i="131" s="1"/>
  <c r="O56" i="131"/>
  <c r="N16" i="84"/>
  <c r="I15" i="86"/>
  <c r="I15" i="88" s="1"/>
  <c r="H15" i="128" s="1"/>
  <c r="N48" i="84"/>
  <c r="P48" i="131" s="1"/>
  <c r="R48" i="131" s="1"/>
  <c r="I47" i="86"/>
  <c r="I47" i="88" s="1"/>
  <c r="H47" i="128" s="1"/>
  <c r="R55" i="84"/>
  <c r="J54" i="86"/>
  <c r="F8" i="88"/>
  <c r="G8" i="128"/>
  <c r="F8" i="128" s="1"/>
  <c r="L54" i="131"/>
  <c r="H53" i="88" s="1"/>
  <c r="G26" i="128"/>
  <c r="F26" i="128" s="1"/>
  <c r="F26" i="88"/>
  <c r="R8" i="79"/>
  <c r="J7" i="83"/>
  <c r="N38" i="84"/>
  <c r="I37" i="86"/>
  <c r="I37" i="88" s="1"/>
  <c r="H37" i="128" s="1"/>
  <c r="F23" i="88"/>
  <c r="G23" i="128"/>
  <c r="F23" i="128" s="1"/>
  <c r="Q15" i="79"/>
  <c r="K14" i="83" s="1"/>
  <c r="L14" i="83"/>
  <c r="I11" i="88"/>
  <c r="H11" i="128" s="1"/>
  <c r="R19" i="79"/>
  <c r="J18" i="83"/>
  <c r="F46" i="86"/>
  <c r="G46" i="88"/>
  <c r="I48" i="86"/>
  <c r="I48" i="88" s="1"/>
  <c r="H48" i="128" s="1"/>
  <c r="N49" i="84"/>
  <c r="I49" i="86"/>
  <c r="I49" i="88" s="1"/>
  <c r="H49" i="128" s="1"/>
  <c r="N50" i="84"/>
  <c r="R44" i="79"/>
  <c r="J43" i="83"/>
  <c r="R56" i="84"/>
  <c r="J55" i="86"/>
  <c r="R32" i="79"/>
  <c r="J31" i="83"/>
  <c r="I6" i="88"/>
  <c r="H6" i="128" s="1"/>
  <c r="F39" i="88"/>
  <c r="G39" i="128"/>
  <c r="F39" i="128" s="1"/>
  <c r="R52" i="79"/>
  <c r="J51" i="83"/>
  <c r="N45" i="84"/>
  <c r="P45" i="131" s="1"/>
  <c r="R45" i="131" s="1"/>
  <c r="I44" i="86"/>
  <c r="I44" i="88" s="1"/>
  <c r="H44" i="128" s="1"/>
  <c r="G38" i="88"/>
  <c r="R10" i="79"/>
  <c r="J9" i="83"/>
  <c r="G30" i="88"/>
  <c r="N44" i="84"/>
  <c r="O44" i="131" s="1"/>
  <c r="I43" i="86"/>
  <c r="I43" i="88" s="1"/>
  <c r="H43" i="128" s="1"/>
  <c r="G29" i="128"/>
  <c r="F29" i="128" s="1"/>
  <c r="F29" i="88"/>
  <c r="F42" i="88"/>
  <c r="G42" i="128"/>
  <c r="F42" i="128" s="1"/>
  <c r="R31" i="79"/>
  <c r="J30" i="83"/>
  <c r="I24" i="86"/>
  <c r="I24" i="88" s="1"/>
  <c r="H24" i="128" s="1"/>
  <c r="N25" i="84"/>
  <c r="N52" i="84"/>
  <c r="P52" i="131" s="1"/>
  <c r="R52" i="131" s="1"/>
  <c r="I51" i="86"/>
  <c r="I51" i="88" s="1"/>
  <c r="H51" i="128" s="1"/>
  <c r="R40" i="84"/>
  <c r="J39" i="86"/>
  <c r="L46" i="83"/>
  <c r="Q47" i="79"/>
  <c r="K46" i="83" s="1"/>
  <c r="R17" i="84"/>
  <c r="J16" i="86"/>
  <c r="F43" i="88"/>
  <c r="G43" i="128"/>
  <c r="F43" i="128" s="1"/>
  <c r="O40" i="131"/>
  <c r="J39" i="83"/>
  <c r="P40" i="131"/>
  <c r="R40" i="131" s="1"/>
  <c r="R40" i="79"/>
  <c r="I38" i="86"/>
  <c r="I38" i="88" s="1"/>
  <c r="H38" i="128" s="1"/>
  <c r="N39" i="84"/>
  <c r="R34" i="79"/>
  <c r="J33" i="83"/>
  <c r="R35" i="84"/>
  <c r="J34" i="86"/>
  <c r="I45" i="86"/>
  <c r="I45" i="88" s="1"/>
  <c r="H45" i="128" s="1"/>
  <c r="N46" i="84"/>
  <c r="O46" i="131" s="1"/>
  <c r="F48" i="88"/>
  <c r="G48" i="128"/>
  <c r="F48" i="128" s="1"/>
  <c r="N10" i="84"/>
  <c r="I9" i="86"/>
  <c r="I9" i="88" s="1"/>
  <c r="H9" i="128" s="1"/>
  <c r="R45" i="79"/>
  <c r="J44" i="83"/>
  <c r="J6" i="83"/>
  <c r="R7" i="79"/>
  <c r="H37" i="86"/>
  <c r="L38" i="131"/>
  <c r="I31" i="86"/>
  <c r="I31" i="88" s="1"/>
  <c r="H31" i="128" s="1"/>
  <c r="N32" i="84"/>
  <c r="R46" i="79"/>
  <c r="J45" i="83"/>
  <c r="P46" i="131"/>
  <c r="R46" i="131" s="1"/>
  <c r="R54" i="79"/>
  <c r="O54" i="131"/>
  <c r="J53" i="83"/>
  <c r="P54" i="131"/>
  <c r="R54" i="131" s="1"/>
  <c r="R28" i="84"/>
  <c r="J27" i="86"/>
  <c r="R14" i="79"/>
  <c r="J13" i="83"/>
  <c r="L51" i="131"/>
  <c r="H50" i="88" s="1"/>
  <c r="G13" i="88"/>
  <c r="I46" i="86"/>
  <c r="I46" i="88" s="1"/>
  <c r="H46" i="128" s="1"/>
  <c r="N47" i="84"/>
  <c r="G25" i="88"/>
  <c r="J28" i="83"/>
  <c r="R29" i="79"/>
  <c r="F27" i="88"/>
  <c r="G27" i="128"/>
  <c r="F27" i="128" s="1"/>
  <c r="R16" i="79"/>
  <c r="J15" i="83"/>
  <c r="F40" i="88"/>
  <c r="G40" i="128"/>
  <c r="F40" i="128" s="1"/>
  <c r="H43" i="86"/>
  <c r="L44" i="131"/>
  <c r="F11" i="88"/>
  <c r="G11" i="128"/>
  <c r="F11" i="128" s="1"/>
  <c r="R27" i="84"/>
  <c r="J26" i="86"/>
  <c r="N51" i="84"/>
  <c r="P51" i="131" s="1"/>
  <c r="R51" i="131" s="1"/>
  <c r="I50" i="86"/>
  <c r="I50" i="88" s="1"/>
  <c r="H50" i="128" s="1"/>
  <c r="Q21" i="79"/>
  <c r="K20" i="83" s="1"/>
  <c r="L20" i="83"/>
  <c r="R38" i="79"/>
  <c r="J37" i="83"/>
  <c r="O38" i="131"/>
  <c r="P38" i="131"/>
  <c r="R38" i="131" s="1"/>
  <c r="H45" i="86"/>
  <c r="L46" i="131"/>
  <c r="J27" i="83"/>
  <c r="R28" i="79"/>
  <c r="F12" i="88"/>
  <c r="G12" i="128"/>
  <c r="F12" i="128" s="1"/>
  <c r="G7" i="88"/>
  <c r="R51" i="79"/>
  <c r="J50" i="83"/>
  <c r="G55" i="128"/>
  <c r="F55" i="128" s="1"/>
  <c r="F55" i="88"/>
  <c r="R37" i="79"/>
  <c r="J36" i="83"/>
  <c r="I8" i="88"/>
  <c r="H8" i="128" s="1"/>
  <c r="N23" i="84"/>
  <c r="I22" i="86"/>
  <c r="I22" i="88" s="1"/>
  <c r="H22" i="128" s="1"/>
  <c r="N41" i="84"/>
  <c r="O41" i="131" s="1"/>
  <c r="I40" i="86"/>
  <c r="I40" i="88" s="1"/>
  <c r="H40" i="128" s="1"/>
  <c r="G51" i="128"/>
  <c r="F51" i="128" s="1"/>
  <c r="F51" i="88"/>
  <c r="R23" i="79"/>
  <c r="J22" i="83"/>
  <c r="P49" i="131"/>
  <c r="R49" i="131" s="1"/>
  <c r="R49" i="79"/>
  <c r="O49" i="131"/>
  <c r="J48" i="83"/>
  <c r="F54" i="88"/>
  <c r="G54" i="128"/>
  <c r="F54" i="128" s="1"/>
  <c r="J32" i="83"/>
  <c r="R33" i="79"/>
  <c r="O53" i="131"/>
  <c r="Q53" i="131" s="1"/>
  <c r="P50" i="131"/>
  <c r="R50" i="131" s="1"/>
  <c r="J49" i="83"/>
  <c r="O50" i="131"/>
  <c r="R50" i="79"/>
  <c r="F33" i="88"/>
  <c r="G33" i="128"/>
  <c r="F33" i="128" s="1"/>
  <c r="N29" i="84"/>
  <c r="I28" i="86"/>
  <c r="I28" i="88" s="1"/>
  <c r="H28" i="128" s="1"/>
  <c r="G6" i="88"/>
  <c r="J40" i="83"/>
  <c r="R41" i="79"/>
  <c r="J8" i="86"/>
  <c r="R9" i="84"/>
  <c r="N33" i="84"/>
  <c r="I32" i="86"/>
  <c r="I32" i="88" s="1"/>
  <c r="H32" i="128" s="1"/>
  <c r="L39" i="131"/>
  <c r="H38" i="88" s="1"/>
  <c r="G53" i="128" l="1"/>
  <c r="F53" i="128" s="1"/>
  <c r="Q42" i="131"/>
  <c r="G37" i="128"/>
  <c r="F37" i="128" s="1"/>
  <c r="F10" i="88"/>
  <c r="F17" i="88"/>
  <c r="J11" i="88"/>
  <c r="I11" i="128" s="1"/>
  <c r="F31" i="88"/>
  <c r="P44" i="131"/>
  <c r="R44" i="131" s="1"/>
  <c r="O51" i="131"/>
  <c r="Q51" i="131" s="1"/>
  <c r="J34" i="88"/>
  <c r="I34" i="128" s="1"/>
  <c r="J8" i="88"/>
  <c r="I8" i="128" s="1"/>
  <c r="Q54" i="131"/>
  <c r="O52" i="131"/>
  <c r="Q52" i="131" s="1"/>
  <c r="J41" i="88"/>
  <c r="I41" i="128" s="1"/>
  <c r="Q40" i="131"/>
  <c r="H45" i="88"/>
  <c r="Q38" i="131"/>
  <c r="H43" i="88"/>
  <c r="O45" i="131"/>
  <c r="Q45" i="131" s="1"/>
  <c r="O37" i="131"/>
  <c r="Q37" i="131" s="1"/>
  <c r="Q49" i="131"/>
  <c r="P41" i="131"/>
  <c r="R41" i="131" s="1"/>
  <c r="Q41" i="131" s="1"/>
  <c r="H37" i="88"/>
  <c r="J42" i="88"/>
  <c r="I42" i="128" s="1"/>
  <c r="J16" i="88"/>
  <c r="I16" i="128" s="1"/>
  <c r="R29" i="84"/>
  <c r="J28" i="86"/>
  <c r="J28" i="88" s="1"/>
  <c r="I28" i="128" s="1"/>
  <c r="R23" i="84"/>
  <c r="J22" i="86"/>
  <c r="J22" i="88" s="1"/>
  <c r="I22" i="128" s="1"/>
  <c r="Q46" i="131"/>
  <c r="R39" i="84"/>
  <c r="J38" i="86"/>
  <c r="J38" i="88" s="1"/>
  <c r="I38" i="128" s="1"/>
  <c r="Q44" i="79"/>
  <c r="K43" i="83" s="1"/>
  <c r="L43" i="83"/>
  <c r="Q56" i="79"/>
  <c r="K55" i="83" s="1"/>
  <c r="L55" i="83"/>
  <c r="H47" i="88"/>
  <c r="Q36" i="84"/>
  <c r="K35" i="86" s="1"/>
  <c r="L35" i="86"/>
  <c r="Q17" i="79"/>
  <c r="K16" i="83" s="1"/>
  <c r="L16" i="83"/>
  <c r="J36" i="86"/>
  <c r="J36" i="88" s="1"/>
  <c r="I36" i="128" s="1"/>
  <c r="R37" i="84"/>
  <c r="O39" i="131"/>
  <c r="O48" i="131"/>
  <c r="Q48" i="131" s="1"/>
  <c r="J18" i="88"/>
  <c r="I18" i="128" s="1"/>
  <c r="Q24" i="84"/>
  <c r="K23" i="86" s="1"/>
  <c r="L23" i="86"/>
  <c r="L35" i="83"/>
  <c r="Q36" i="79"/>
  <c r="K35" i="83" s="1"/>
  <c r="J35" i="88"/>
  <c r="I35" i="128" s="1"/>
  <c r="Q19" i="84"/>
  <c r="K18" i="86" s="1"/>
  <c r="L18" i="86"/>
  <c r="F13" i="88"/>
  <c r="G13" i="128"/>
  <c r="F13" i="128" s="1"/>
  <c r="Q44" i="131"/>
  <c r="Q12" i="79"/>
  <c r="K11" i="83" s="1"/>
  <c r="L11" i="83"/>
  <c r="J33" i="88"/>
  <c r="I33" i="128" s="1"/>
  <c r="Q26" i="79"/>
  <c r="K25" i="83" s="1"/>
  <c r="L25" i="83"/>
  <c r="F9" i="88"/>
  <c r="G9" i="128"/>
  <c r="F9" i="128" s="1"/>
  <c r="P39" i="131"/>
  <c r="R39" i="131" s="1"/>
  <c r="L17" i="83"/>
  <c r="Q18" i="79"/>
  <c r="K17" i="83" s="1"/>
  <c r="F7" i="88"/>
  <c r="G7" i="128"/>
  <c r="F7" i="128" s="1"/>
  <c r="Q45" i="79"/>
  <c r="K44" i="83" s="1"/>
  <c r="L44" i="83"/>
  <c r="R33" i="84"/>
  <c r="J32" i="86"/>
  <c r="J32" i="88" s="1"/>
  <c r="I32" i="128" s="1"/>
  <c r="L49" i="83"/>
  <c r="Q50" i="79"/>
  <c r="K49" i="83" s="1"/>
  <c r="L48" i="83"/>
  <c r="Q49" i="79"/>
  <c r="K48" i="83" s="1"/>
  <c r="Q38" i="79"/>
  <c r="K37" i="83" s="1"/>
  <c r="L37" i="83"/>
  <c r="Q40" i="79"/>
  <c r="K39" i="83" s="1"/>
  <c r="L39" i="83"/>
  <c r="Q40" i="84"/>
  <c r="K39" i="86" s="1"/>
  <c r="L39" i="86"/>
  <c r="J43" i="86"/>
  <c r="J43" i="88" s="1"/>
  <c r="I43" i="128" s="1"/>
  <c r="R44" i="84"/>
  <c r="Q52" i="79"/>
  <c r="K51" i="83" s="1"/>
  <c r="L51" i="83"/>
  <c r="J49" i="86"/>
  <c r="J49" i="88" s="1"/>
  <c r="I49" i="128" s="1"/>
  <c r="R50" i="84"/>
  <c r="Q42" i="79"/>
  <c r="K41" i="83" s="1"/>
  <c r="L41" i="83"/>
  <c r="Q34" i="84"/>
  <c r="K33" i="86" s="1"/>
  <c r="L33" i="86"/>
  <c r="F20" i="88"/>
  <c r="G20" i="128"/>
  <c r="F20" i="128" s="1"/>
  <c r="F50" i="88"/>
  <c r="G50" i="128"/>
  <c r="F50" i="128" s="1"/>
  <c r="Q39" i="79"/>
  <c r="K38" i="83" s="1"/>
  <c r="L38" i="83"/>
  <c r="J54" i="88"/>
  <c r="I54" i="128" s="1"/>
  <c r="G44" i="128"/>
  <c r="F44" i="128" s="1"/>
  <c r="F44" i="88"/>
  <c r="L45" i="83"/>
  <c r="Q46" i="79"/>
  <c r="K45" i="83" s="1"/>
  <c r="R10" i="84"/>
  <c r="J9" i="86"/>
  <c r="J9" i="88" s="1"/>
  <c r="I9" i="128" s="1"/>
  <c r="G30" i="128"/>
  <c r="F30" i="128" s="1"/>
  <c r="F30" i="88"/>
  <c r="Q55" i="84"/>
  <c r="K54" i="86" s="1"/>
  <c r="L54" i="86"/>
  <c r="J26" i="88"/>
  <c r="I26" i="128" s="1"/>
  <c r="J21" i="86"/>
  <c r="J21" i="88" s="1"/>
  <c r="I21" i="128" s="1"/>
  <c r="R22" i="84"/>
  <c r="L47" i="83"/>
  <c r="Q48" i="79"/>
  <c r="K47" i="83" s="1"/>
  <c r="L19" i="83"/>
  <c r="Q20" i="79"/>
  <c r="K19" i="83" s="1"/>
  <c r="R11" i="84"/>
  <c r="J10" i="86"/>
  <c r="J10" i="88" s="1"/>
  <c r="I10" i="128" s="1"/>
  <c r="Q55" i="131"/>
  <c r="R32" i="84"/>
  <c r="J31" i="86"/>
  <c r="J31" i="88" s="1"/>
  <c r="I31" i="128" s="1"/>
  <c r="J39" i="88"/>
  <c r="I39" i="128" s="1"/>
  <c r="R52" i="84"/>
  <c r="J51" i="86"/>
  <c r="J51" i="88" s="1"/>
  <c r="I51" i="128" s="1"/>
  <c r="R49" i="84"/>
  <c r="J48" i="86"/>
  <c r="J48" i="88" s="1"/>
  <c r="I48" i="128" s="1"/>
  <c r="R8" i="84"/>
  <c r="J7" i="86"/>
  <c r="J7" i="88" s="1"/>
  <c r="I7" i="128" s="1"/>
  <c r="Q27" i="79"/>
  <c r="K26" i="83" s="1"/>
  <c r="L26" i="83"/>
  <c r="F28" i="88"/>
  <c r="G28" i="128"/>
  <c r="F28" i="128" s="1"/>
  <c r="Q22" i="79"/>
  <c r="K21" i="83" s="1"/>
  <c r="L21" i="83"/>
  <c r="F45" i="88"/>
  <c r="G45" i="128"/>
  <c r="F45" i="128" s="1"/>
  <c r="Q11" i="79"/>
  <c r="K10" i="83" s="1"/>
  <c r="L10" i="83"/>
  <c r="F14" i="88"/>
  <c r="G14" i="128"/>
  <c r="F14" i="128" s="1"/>
  <c r="J19" i="88"/>
  <c r="I19" i="128" s="1"/>
  <c r="Q55" i="79"/>
  <c r="K54" i="83" s="1"/>
  <c r="L54" i="83"/>
  <c r="Q16" i="79"/>
  <c r="K15" i="83" s="1"/>
  <c r="L15" i="83"/>
  <c r="Q14" i="79"/>
  <c r="K13" i="83" s="1"/>
  <c r="L13" i="83"/>
  <c r="R25" i="84"/>
  <c r="J24" i="86"/>
  <c r="J24" i="88" s="1"/>
  <c r="I24" i="128" s="1"/>
  <c r="L9" i="83"/>
  <c r="Q10" i="79"/>
  <c r="K9" i="83" s="1"/>
  <c r="J37" i="86"/>
  <c r="J37" i="88" s="1"/>
  <c r="I37" i="128" s="1"/>
  <c r="R38" i="84"/>
  <c r="L42" i="86"/>
  <c r="Q43" i="84"/>
  <c r="K42" i="86" s="1"/>
  <c r="F49" i="88"/>
  <c r="G49" i="128"/>
  <c r="F49" i="128" s="1"/>
  <c r="R7" i="84"/>
  <c r="J6" i="86"/>
  <c r="Q50" i="131"/>
  <c r="Q23" i="79"/>
  <c r="K22" i="83" s="1"/>
  <c r="L22" i="83"/>
  <c r="L27" i="83"/>
  <c r="Q28" i="79"/>
  <c r="K27" i="83" s="1"/>
  <c r="R51" i="84"/>
  <c r="J50" i="86"/>
  <c r="J50" i="88" s="1"/>
  <c r="I50" i="128" s="1"/>
  <c r="R46" i="84"/>
  <c r="J45" i="86"/>
  <c r="J45" i="88" s="1"/>
  <c r="I45" i="128" s="1"/>
  <c r="G38" i="128"/>
  <c r="F38" i="128" s="1"/>
  <c r="F38" i="88"/>
  <c r="F46" i="88"/>
  <c r="G46" i="128"/>
  <c r="F46" i="128" s="1"/>
  <c r="R48" i="84"/>
  <c r="J47" i="86"/>
  <c r="J47" i="88" s="1"/>
  <c r="I47" i="128" s="1"/>
  <c r="J17" i="86"/>
  <c r="J17" i="88" s="1"/>
  <c r="I17" i="128" s="1"/>
  <c r="R18" i="84"/>
  <c r="J23" i="88"/>
  <c r="I23" i="128" s="1"/>
  <c r="Q12" i="84"/>
  <c r="K11" i="86" s="1"/>
  <c r="L11" i="86"/>
  <c r="L8" i="86"/>
  <c r="Q9" i="84"/>
  <c r="K8" i="86" s="1"/>
  <c r="Q37" i="79"/>
  <c r="K36" i="83" s="1"/>
  <c r="L36" i="83"/>
  <c r="L40" i="83"/>
  <c r="Q41" i="79"/>
  <c r="K40" i="83" s="1"/>
  <c r="Q33" i="79"/>
  <c r="K32" i="83" s="1"/>
  <c r="L32" i="83"/>
  <c r="J27" i="88"/>
  <c r="I27" i="128" s="1"/>
  <c r="Q28" i="84"/>
  <c r="K27" i="86" s="1"/>
  <c r="L27" i="86"/>
  <c r="Q32" i="79"/>
  <c r="K31" i="83" s="1"/>
  <c r="L31" i="83"/>
  <c r="Q8" i="79"/>
  <c r="K7" i="83" s="1"/>
  <c r="L7" i="83"/>
  <c r="L42" i="83"/>
  <c r="Q43" i="79"/>
  <c r="K42" i="83" s="1"/>
  <c r="Q9" i="79"/>
  <c r="K8" i="83" s="1"/>
  <c r="L8" i="83"/>
  <c r="Q20" i="84"/>
  <c r="K19" i="86" s="1"/>
  <c r="L19" i="86"/>
  <c r="R26" i="84"/>
  <c r="J25" i="86"/>
  <c r="J25" i="88" s="1"/>
  <c r="I25" i="128" s="1"/>
  <c r="Q24" i="79"/>
  <c r="K23" i="83" s="1"/>
  <c r="L23" i="83"/>
  <c r="Q53" i="84"/>
  <c r="K52" i="86" s="1"/>
  <c r="K52" i="88" s="1"/>
  <c r="J52" i="128" s="1"/>
  <c r="L52" i="86"/>
  <c r="L52" i="88" s="1"/>
  <c r="K52" i="128" s="1"/>
  <c r="J30" i="86"/>
  <c r="J30" i="88" s="1"/>
  <c r="I30" i="128" s="1"/>
  <c r="R31" i="84"/>
  <c r="Q30" i="79"/>
  <c r="K29" i="83" s="1"/>
  <c r="L29" i="83"/>
  <c r="F36" i="88"/>
  <c r="G36" i="128"/>
  <c r="F36" i="128" s="1"/>
  <c r="Q27" i="84"/>
  <c r="K26" i="86" s="1"/>
  <c r="L26" i="86"/>
  <c r="Q29" i="79"/>
  <c r="K28" i="83" s="1"/>
  <c r="L28" i="83"/>
  <c r="Q7" i="79"/>
  <c r="K6" i="83" s="1"/>
  <c r="L6" i="83"/>
  <c r="Q31" i="79"/>
  <c r="K30" i="83" s="1"/>
  <c r="L30" i="83"/>
  <c r="J55" i="88"/>
  <c r="I55" i="128" s="1"/>
  <c r="J15" i="86"/>
  <c r="J15" i="88" s="1"/>
  <c r="I15" i="128" s="1"/>
  <c r="R16" i="84"/>
  <c r="R14" i="84"/>
  <c r="J13" i="86"/>
  <c r="J13" i="88" s="1"/>
  <c r="I13" i="128" s="1"/>
  <c r="Q30" i="84"/>
  <c r="K29" i="86" s="1"/>
  <c r="L29" i="86"/>
  <c r="L34" i="83"/>
  <c r="Q35" i="79"/>
  <c r="K34" i="83" s="1"/>
  <c r="J29" i="88"/>
  <c r="I29" i="128" s="1"/>
  <c r="J46" i="86"/>
  <c r="J46" i="88" s="1"/>
  <c r="I46" i="128" s="1"/>
  <c r="R47" i="84"/>
  <c r="O47" i="131"/>
  <c r="P47" i="131"/>
  <c r="R47" i="131" s="1"/>
  <c r="Q34" i="79"/>
  <c r="K33" i="83" s="1"/>
  <c r="L33" i="83"/>
  <c r="J6" i="88"/>
  <c r="I6" i="128" s="1"/>
  <c r="Q35" i="84"/>
  <c r="K34" i="86" s="1"/>
  <c r="L34" i="86"/>
  <c r="Q17" i="84"/>
  <c r="K16" i="86" s="1"/>
  <c r="L16" i="86"/>
  <c r="R45" i="84"/>
  <c r="J44" i="86"/>
  <c r="J44" i="88" s="1"/>
  <c r="I44" i="128" s="1"/>
  <c r="Q56" i="84"/>
  <c r="K55" i="86" s="1"/>
  <c r="L55" i="86"/>
  <c r="Q13" i="79"/>
  <c r="K12" i="83" s="1"/>
  <c r="L12" i="83"/>
  <c r="Q42" i="84"/>
  <c r="K41" i="86" s="1"/>
  <c r="L41" i="86"/>
  <c r="Q51" i="79"/>
  <c r="K50" i="83" s="1"/>
  <c r="L50" i="83"/>
  <c r="Q54" i="79"/>
  <c r="K53" i="83" s="1"/>
  <c r="L53" i="83"/>
  <c r="F6" i="88"/>
  <c r="G6" i="128"/>
  <c r="F6" i="128" s="1"/>
  <c r="R41" i="84"/>
  <c r="J40" i="86"/>
  <c r="J40" i="88" s="1"/>
  <c r="I40" i="128" s="1"/>
  <c r="F25" i="88"/>
  <c r="G25" i="128"/>
  <c r="F25" i="128" s="1"/>
  <c r="L18" i="83"/>
  <c r="Q19" i="79"/>
  <c r="K18" i="83" s="1"/>
  <c r="Q56" i="131"/>
  <c r="Q43" i="131"/>
  <c r="R13" i="84"/>
  <c r="J12" i="86"/>
  <c r="J12" i="88" s="1"/>
  <c r="I12" i="128" s="1"/>
  <c r="R21" i="84"/>
  <c r="J20" i="86"/>
  <c r="J20" i="88" s="1"/>
  <c r="I20" i="128" s="1"/>
  <c r="Q25" i="79"/>
  <c r="K24" i="83" s="1"/>
  <c r="L24" i="83"/>
  <c r="R54" i="84"/>
  <c r="J53" i="86"/>
  <c r="J53" i="88" s="1"/>
  <c r="I53" i="128" s="1"/>
  <c r="J14" i="86"/>
  <c r="J14" i="88" s="1"/>
  <c r="I14" i="128" s="1"/>
  <c r="R15" i="84"/>
  <c r="K54" i="88" l="1"/>
  <c r="J54" i="128" s="1"/>
  <c r="L29" i="88"/>
  <c r="K29" i="128" s="1"/>
  <c r="K29" i="88"/>
  <c r="J29" i="128" s="1"/>
  <c r="Q47" i="131"/>
  <c r="K55" i="88"/>
  <c r="J55" i="128" s="1"/>
  <c r="K39" i="88"/>
  <c r="J39" i="128" s="1"/>
  <c r="Q39" i="131"/>
  <c r="L34" i="88"/>
  <c r="K34" i="128" s="1"/>
  <c r="L55" i="88"/>
  <c r="K55" i="128" s="1"/>
  <c r="L54" i="88"/>
  <c r="K54" i="128" s="1"/>
  <c r="L41" i="88"/>
  <c r="K41" i="128" s="1"/>
  <c r="Q52" i="84"/>
  <c r="K51" i="86" s="1"/>
  <c r="K51" i="88" s="1"/>
  <c r="J51" i="128" s="1"/>
  <c r="L51" i="86"/>
  <c r="L51" i="88" s="1"/>
  <c r="K51" i="128" s="1"/>
  <c r="Q46" i="84"/>
  <c r="K45" i="86" s="1"/>
  <c r="L45" i="86"/>
  <c r="L45" i="88" s="1"/>
  <c r="K45" i="128" s="1"/>
  <c r="L21" i="86"/>
  <c r="L21" i="88" s="1"/>
  <c r="K21" i="128" s="1"/>
  <c r="Q22" i="84"/>
  <c r="K21" i="86" s="1"/>
  <c r="K21" i="88" s="1"/>
  <c r="J21" i="128" s="1"/>
  <c r="K41" i="88"/>
  <c r="J41" i="128" s="1"/>
  <c r="Q32" i="84"/>
  <c r="K31" i="86" s="1"/>
  <c r="L31" i="86"/>
  <c r="L49" i="86"/>
  <c r="L49" i="88" s="1"/>
  <c r="K49" i="128" s="1"/>
  <c r="Q50" i="84"/>
  <c r="K49" i="86" s="1"/>
  <c r="K49" i="88" s="1"/>
  <c r="J49" i="128" s="1"/>
  <c r="Q37" i="84"/>
  <c r="K36" i="86" s="1"/>
  <c r="K36" i="88" s="1"/>
  <c r="J36" i="128" s="1"/>
  <c r="L36" i="86"/>
  <c r="L36" i="88" s="1"/>
  <c r="K36" i="128" s="1"/>
  <c r="L30" i="86"/>
  <c r="Q31" i="84"/>
  <c r="K30" i="86" s="1"/>
  <c r="K30" i="88" s="1"/>
  <c r="J30" i="128" s="1"/>
  <c r="K42" i="88"/>
  <c r="J42" i="128" s="1"/>
  <c r="Q18" i="84"/>
  <c r="K17" i="86" s="1"/>
  <c r="K17" i="88" s="1"/>
  <c r="J17" i="128" s="1"/>
  <c r="L17" i="86"/>
  <c r="L17" i="88" s="1"/>
  <c r="K17" i="128" s="1"/>
  <c r="Q51" i="84"/>
  <c r="K50" i="86" s="1"/>
  <c r="K50" i="88" s="1"/>
  <c r="J50" i="128" s="1"/>
  <c r="L50" i="86"/>
  <c r="L26" i="88"/>
  <c r="K26" i="128" s="1"/>
  <c r="L38" i="86"/>
  <c r="L38" i="88" s="1"/>
  <c r="K38" i="128" s="1"/>
  <c r="Q39" i="84"/>
  <c r="K38" i="86" s="1"/>
  <c r="K38" i="88" s="1"/>
  <c r="J38" i="128" s="1"/>
  <c r="Q13" i="84"/>
  <c r="K12" i="86" s="1"/>
  <c r="K12" i="88" s="1"/>
  <c r="J12" i="128" s="1"/>
  <c r="L12" i="86"/>
  <c r="L12" i="88" s="1"/>
  <c r="K12" i="128" s="1"/>
  <c r="L42" i="88"/>
  <c r="K42" i="128" s="1"/>
  <c r="K27" i="88"/>
  <c r="J27" i="128" s="1"/>
  <c r="L37" i="86"/>
  <c r="L37" i="88" s="1"/>
  <c r="K37" i="128" s="1"/>
  <c r="Q38" i="84"/>
  <c r="K37" i="86" s="1"/>
  <c r="K37" i="88" s="1"/>
  <c r="J37" i="128" s="1"/>
  <c r="K26" i="88"/>
  <c r="J26" i="128" s="1"/>
  <c r="L18" i="88"/>
  <c r="K18" i="128" s="1"/>
  <c r="L16" i="88"/>
  <c r="K16" i="128" s="1"/>
  <c r="Q47" i="84"/>
  <c r="K46" i="86" s="1"/>
  <c r="K46" i="88" s="1"/>
  <c r="J46" i="128" s="1"/>
  <c r="L46" i="86"/>
  <c r="L46" i="88" s="1"/>
  <c r="K46" i="128" s="1"/>
  <c r="L27" i="88"/>
  <c r="K27" i="128" s="1"/>
  <c r="K18" i="88"/>
  <c r="J18" i="128" s="1"/>
  <c r="K16" i="88"/>
  <c r="J16" i="128" s="1"/>
  <c r="K33" i="88"/>
  <c r="J33" i="128" s="1"/>
  <c r="L50" i="88"/>
  <c r="K50" i="128" s="1"/>
  <c r="Q48" i="84"/>
  <c r="K47" i="86" s="1"/>
  <c r="K47" i="88" s="1"/>
  <c r="J47" i="128" s="1"/>
  <c r="L47" i="86"/>
  <c r="L47" i="88" s="1"/>
  <c r="K47" i="128" s="1"/>
  <c r="Q8" i="84"/>
  <c r="K7" i="86" s="1"/>
  <c r="K7" i="88" s="1"/>
  <c r="J7" i="128" s="1"/>
  <c r="L7" i="86"/>
  <c r="L7" i="88" s="1"/>
  <c r="K7" i="128" s="1"/>
  <c r="Q44" i="84"/>
  <c r="K43" i="86" s="1"/>
  <c r="K43" i="88" s="1"/>
  <c r="J43" i="128" s="1"/>
  <c r="L43" i="86"/>
  <c r="L43" i="88" s="1"/>
  <c r="K43" i="128" s="1"/>
  <c r="L35" i="88"/>
  <c r="K35" i="128" s="1"/>
  <c r="Q23" i="84"/>
  <c r="K22" i="86" s="1"/>
  <c r="K22" i="88" s="1"/>
  <c r="J22" i="128" s="1"/>
  <c r="L22" i="86"/>
  <c r="L22" i="88" s="1"/>
  <c r="K22" i="128" s="1"/>
  <c r="L6" i="86"/>
  <c r="L6" i="88" s="1"/>
  <c r="K6" i="128" s="1"/>
  <c r="Q7" i="84"/>
  <c r="K6" i="86" s="1"/>
  <c r="K6" i="88" s="1"/>
  <c r="J6" i="128" s="1"/>
  <c r="K34" i="88"/>
  <c r="J34" i="128" s="1"/>
  <c r="L31" i="88"/>
  <c r="K31" i="128" s="1"/>
  <c r="Q11" i="84"/>
  <c r="K10" i="86" s="1"/>
  <c r="K10" i="88" s="1"/>
  <c r="J10" i="128" s="1"/>
  <c r="L10" i="86"/>
  <c r="L10" i="88" s="1"/>
  <c r="K10" i="128" s="1"/>
  <c r="Q33" i="84"/>
  <c r="K32" i="86" s="1"/>
  <c r="K32" i="88" s="1"/>
  <c r="J32" i="128" s="1"/>
  <c r="L32" i="86"/>
  <c r="L32" i="88" s="1"/>
  <c r="K32" i="128" s="1"/>
  <c r="K35" i="88"/>
  <c r="J35" i="128" s="1"/>
  <c r="L30" i="88"/>
  <c r="K30" i="128" s="1"/>
  <c r="Q45" i="84"/>
  <c r="K44" i="86" s="1"/>
  <c r="K44" i="88" s="1"/>
  <c r="J44" i="128" s="1"/>
  <c r="L44" i="86"/>
  <c r="L44" i="88" s="1"/>
  <c r="K44" i="128" s="1"/>
  <c r="K31" i="88"/>
  <c r="J31" i="128" s="1"/>
  <c r="L48" i="86"/>
  <c r="L48" i="88" s="1"/>
  <c r="K48" i="128" s="1"/>
  <c r="Q49" i="84"/>
  <c r="K48" i="86" s="1"/>
  <c r="K48" i="88" s="1"/>
  <c r="J48" i="128" s="1"/>
  <c r="K19" i="88"/>
  <c r="J19" i="128" s="1"/>
  <c r="L11" i="88"/>
  <c r="K11" i="128" s="1"/>
  <c r="Q16" i="84"/>
  <c r="K15" i="86" s="1"/>
  <c r="K15" i="88" s="1"/>
  <c r="J15" i="128" s="1"/>
  <c r="L15" i="86"/>
  <c r="L15" i="88" s="1"/>
  <c r="K15" i="128" s="1"/>
  <c r="L14" i="86"/>
  <c r="L14" i="88" s="1"/>
  <c r="K14" i="128" s="1"/>
  <c r="Q15" i="84"/>
  <c r="K14" i="86" s="1"/>
  <c r="K14" i="88" s="1"/>
  <c r="J14" i="128" s="1"/>
  <c r="K8" i="88"/>
  <c r="J8" i="128" s="1"/>
  <c r="L24" i="86"/>
  <c r="L24" i="88" s="1"/>
  <c r="K24" i="128" s="1"/>
  <c r="Q25" i="84"/>
  <c r="K24" i="86" s="1"/>
  <c r="K24" i="88" s="1"/>
  <c r="J24" i="128" s="1"/>
  <c r="L19" i="88"/>
  <c r="K19" i="128" s="1"/>
  <c r="Q10" i="84"/>
  <c r="K9" i="86" s="1"/>
  <c r="K9" i="88" s="1"/>
  <c r="J9" i="128" s="1"/>
  <c r="L9" i="86"/>
  <c r="L9" i="88" s="1"/>
  <c r="K9" i="128" s="1"/>
  <c r="K11" i="88"/>
  <c r="J11" i="128" s="1"/>
  <c r="L23" i="88"/>
  <c r="K23" i="128" s="1"/>
  <c r="Q29" i="84"/>
  <c r="K28" i="86" s="1"/>
  <c r="K28" i="88" s="1"/>
  <c r="J28" i="128" s="1"/>
  <c r="L28" i="86"/>
  <c r="L28" i="88" s="1"/>
  <c r="K28" i="128" s="1"/>
  <c r="Q21" i="84"/>
  <c r="K20" i="86" s="1"/>
  <c r="K20" i="88" s="1"/>
  <c r="J20" i="128" s="1"/>
  <c r="L20" i="86"/>
  <c r="L20" i="88" s="1"/>
  <c r="K20" i="128" s="1"/>
  <c r="Q41" i="84"/>
  <c r="K40" i="86" s="1"/>
  <c r="K40" i="88" s="1"/>
  <c r="J40" i="128" s="1"/>
  <c r="L40" i="86"/>
  <c r="L40" i="88" s="1"/>
  <c r="K40" i="128" s="1"/>
  <c r="Q54" i="84"/>
  <c r="K53" i="86" s="1"/>
  <c r="K53" i="88" s="1"/>
  <c r="J53" i="128" s="1"/>
  <c r="L53" i="86"/>
  <c r="L53" i="88" s="1"/>
  <c r="K53" i="128" s="1"/>
  <c r="Q14" i="84"/>
  <c r="K13" i="86" s="1"/>
  <c r="K13" i="88" s="1"/>
  <c r="J13" i="128" s="1"/>
  <c r="L13" i="86"/>
  <c r="L13" i="88" s="1"/>
  <c r="K13" i="128" s="1"/>
  <c r="Q26" i="84"/>
  <c r="K25" i="86" s="1"/>
  <c r="K25" i="88" s="1"/>
  <c r="J25" i="128" s="1"/>
  <c r="L25" i="86"/>
  <c r="L25" i="88" s="1"/>
  <c r="K25" i="128" s="1"/>
  <c r="L8" i="88"/>
  <c r="K8" i="128" s="1"/>
  <c r="K45" i="88"/>
  <c r="J45" i="128" s="1"/>
  <c r="L33" i="88"/>
  <c r="K33" i="128" s="1"/>
  <c r="L39" i="88"/>
  <c r="K39" i="128" s="1"/>
  <c r="K23" i="88"/>
  <c r="J23" i="128" s="1"/>
</calcChain>
</file>

<file path=xl/sharedStrings.xml><?xml version="1.0" encoding="utf-8"?>
<sst xmlns="http://schemas.openxmlformats.org/spreadsheetml/2006/main" count="4556" uniqueCount="162">
  <si>
    <t>Year</t>
  </si>
  <si>
    <t>Retail weight</t>
  </si>
  <si>
    <t>Nonedible share</t>
  </si>
  <si>
    <t>Loss from primary to retail weight</t>
  </si>
  <si>
    <t>Loss from retail/ institutional to consumer level</t>
  </si>
  <si>
    <t>Consumer weight</t>
  </si>
  <si>
    <t>Loss at consumer level</t>
  </si>
  <si>
    <t>Total loss, all levels</t>
  </si>
  <si>
    <t>Other (cooking loss and uneaten food)</t>
  </si>
  <si>
    <r>
      <t>Primary weight</t>
    </r>
    <r>
      <rPr>
        <vertAlign val="superscript"/>
        <sz val="8"/>
        <rFont val="Arial"/>
        <family val="2"/>
      </rPr>
      <t>2</t>
    </r>
  </si>
  <si>
    <r>
      <t>Retail weight</t>
    </r>
    <r>
      <rPr>
        <vertAlign val="superscript"/>
        <sz val="8"/>
        <rFont val="Arial"/>
        <family val="2"/>
      </rPr>
      <t>2</t>
    </r>
  </si>
  <si>
    <t>Filename:</t>
  </si>
  <si>
    <t>Worksheets:</t>
  </si>
  <si>
    <t>Total dairy products - Milk and cream, cheese, and frozen dairy products</t>
  </si>
  <si>
    <t>Skim milk</t>
  </si>
  <si>
    <t>Total plain milk - Whole and lower fat plain, unflavored milk</t>
  </si>
  <si>
    <t>Whole flavored milk</t>
  </si>
  <si>
    <t>Buttermilk</t>
  </si>
  <si>
    <t>Total beverage milk - All plain and flavored milk</t>
  </si>
  <si>
    <t>Refrigerated yogurt</t>
  </si>
  <si>
    <t>Total cheese - American, Italian, and miscellaneous cheese</t>
  </si>
  <si>
    <t>Cheddar cheese</t>
  </si>
  <si>
    <t>Other American cheese</t>
  </si>
  <si>
    <t>Total American cheese - Cheddar and other American cheese</t>
  </si>
  <si>
    <t>Total Italian cheese</t>
  </si>
  <si>
    <t>Provolone cheese</t>
  </si>
  <si>
    <t>Romano cheese</t>
  </si>
  <si>
    <t>Parmesan cheese</t>
  </si>
  <si>
    <t>Ricotta cheese</t>
  </si>
  <si>
    <t>Other Italian cheese</t>
  </si>
  <si>
    <t>Total miscellaneous cheese - Swiss, brick, Muenster, blue and other</t>
  </si>
  <si>
    <t>Swiss cheese</t>
  </si>
  <si>
    <t>Brick cheese</t>
  </si>
  <si>
    <t>Muenster cheese</t>
  </si>
  <si>
    <t>Blue cheese</t>
  </si>
  <si>
    <t>Other miscellaneous cheese</t>
  </si>
  <si>
    <t>Cottage cheese - Regular and lowfat cottage cheese</t>
  </si>
  <si>
    <t>Regular cottage cheese</t>
  </si>
  <si>
    <t>Lowfat cottage cheese</t>
  </si>
  <si>
    <t>Regular ice cream</t>
  </si>
  <si>
    <t>Lowfat ice cream (ice milk)</t>
  </si>
  <si>
    <t>Frozen yogurt and other miscelleneous frozen products</t>
  </si>
  <si>
    <t>Total frozen dairy products - Ice cream, and miscellaneous products</t>
  </si>
  <si>
    <t>Total evaporated and condensed milk</t>
  </si>
  <si>
    <t>Evaporated and condensed canned whole milk</t>
  </si>
  <si>
    <t>Evaporated and condensed bulk whole milk</t>
  </si>
  <si>
    <t>Total dry milk products</t>
  </si>
  <si>
    <t>Dry whole milk</t>
  </si>
  <si>
    <t>Nonfat dry milk</t>
  </si>
  <si>
    <t>Dry buttermilk</t>
  </si>
  <si>
    <t>Dairy share of half and half</t>
  </si>
  <si>
    <t>Dairy share of eggnog</t>
  </si>
  <si>
    <t>NA</t>
  </si>
  <si>
    <t>Plain whole milk</t>
  </si>
  <si>
    <t>Per capita availability adjusted for loss</t>
  </si>
  <si>
    <t>Plain 2-percent milk</t>
  </si>
  <si>
    <t>Plain 1-percent milk</t>
  </si>
  <si>
    <t>Evaporated and condensed bulk and canned skim milk</t>
  </si>
  <si>
    <r>
      <t>Calories per cup-equivalent</t>
    </r>
    <r>
      <rPr>
        <vertAlign val="superscript"/>
        <sz val="8"/>
        <rFont val="Arial"/>
        <family val="2"/>
      </rPr>
      <t>3</t>
    </r>
  </si>
  <si>
    <r>
      <t>Calories available daily</t>
    </r>
    <r>
      <rPr>
        <vertAlign val="superscript"/>
        <sz val="8"/>
        <rFont val="Arial"/>
        <family val="2"/>
      </rPr>
      <t>4</t>
    </r>
  </si>
  <si>
    <r>
      <t>Calories available daily</t>
    </r>
    <r>
      <rPr>
        <vertAlign val="superscript"/>
        <sz val="8"/>
        <rFont val="Arial"/>
        <family val="2"/>
      </rPr>
      <t>3</t>
    </r>
  </si>
  <si>
    <r>
      <t>Retail weight</t>
    </r>
    <r>
      <rPr>
        <vertAlign val="superscript"/>
        <sz val="8"/>
        <rFont val="Arial"/>
        <family val="2"/>
      </rPr>
      <t>2</t>
    </r>
  </si>
  <si>
    <r>
      <t>Food pattern equivalents available daily</t>
    </r>
    <r>
      <rPr>
        <vertAlign val="superscript"/>
        <sz val="8"/>
        <rFont val="Arial"/>
        <family val="2"/>
      </rPr>
      <t>5</t>
    </r>
  </si>
  <si>
    <r>
      <t>Food pattern equivalents available daily</t>
    </r>
    <r>
      <rPr>
        <vertAlign val="superscript"/>
        <sz val="8"/>
        <rFont val="Arial"/>
        <family val="2"/>
      </rPr>
      <t>4</t>
    </r>
  </si>
  <si>
    <t>-- Lbs/year --</t>
  </si>
  <si>
    <t>-- Percent --</t>
  </si>
  <si>
    <t>-- Oz/day --</t>
  </si>
  <si>
    <t>-- G/day --</t>
  </si>
  <si>
    <t>-- Number --</t>
  </si>
  <si>
    <t>-- Grams --</t>
  </si>
  <si>
    <t>-- Cups --</t>
  </si>
  <si>
    <t>-- Gals/year --</t>
  </si>
  <si>
    <t xml:space="preserve"> -- Percent --</t>
  </si>
  <si>
    <t xml:space="preserve">-- Percent -- </t>
  </si>
  <si>
    <t xml:space="preserve">-- Oz/day -- </t>
  </si>
  <si>
    <t xml:space="preserve">-- Number -- </t>
  </si>
  <si>
    <t>NA = Not available.</t>
  </si>
  <si>
    <r>
      <t>Plain whole milk: Per capita availability adjusted for loss</t>
    </r>
    <r>
      <rPr>
        <b/>
        <vertAlign val="superscript"/>
        <sz val="8"/>
        <rFont val="Arial"/>
        <family val="2"/>
      </rPr>
      <t>1</t>
    </r>
  </si>
  <si>
    <r>
      <t>Plain 2-percent milk: Per capita availability adjusted for loss</t>
    </r>
    <r>
      <rPr>
        <b/>
        <vertAlign val="superscript"/>
        <sz val="8"/>
        <rFont val="Arial"/>
        <family val="2"/>
      </rPr>
      <t>1</t>
    </r>
  </si>
  <si>
    <r>
      <t>Skim milk: Per capita availability adjusted for loss</t>
    </r>
    <r>
      <rPr>
        <b/>
        <vertAlign val="superscript"/>
        <sz val="8"/>
        <rFont val="Arial"/>
        <family val="2"/>
      </rPr>
      <t>1</t>
    </r>
  </si>
  <si>
    <r>
      <t>All plain milk: Per capita availability adjusted for loss</t>
    </r>
    <r>
      <rPr>
        <b/>
        <vertAlign val="superscript"/>
        <sz val="8"/>
        <rFont val="Arial"/>
        <family val="2"/>
      </rPr>
      <t>1</t>
    </r>
  </si>
  <si>
    <r>
      <t>Whole flavored milk: Per capita availability adjusted for loss</t>
    </r>
    <r>
      <rPr>
        <b/>
        <vertAlign val="superscript"/>
        <sz val="8"/>
        <rFont val="Arial"/>
        <family val="2"/>
      </rPr>
      <t>1</t>
    </r>
  </si>
  <si>
    <r>
      <t>Flavored lower fat milk: Per capita availability adjusted for loss</t>
    </r>
    <r>
      <rPr>
        <b/>
        <vertAlign val="superscript"/>
        <sz val="8"/>
        <rFont val="Arial"/>
        <family val="2"/>
      </rPr>
      <t>1</t>
    </r>
  </si>
  <si>
    <r>
      <t>All flavored milk: Per capita availability adjusted for loss</t>
    </r>
    <r>
      <rPr>
        <b/>
        <vertAlign val="superscript"/>
        <sz val="8"/>
        <rFont val="Arial"/>
        <family val="2"/>
      </rPr>
      <t>1</t>
    </r>
  </si>
  <si>
    <r>
      <t>All beverage milks: Per capita availability adjusted for loss</t>
    </r>
    <r>
      <rPr>
        <b/>
        <vertAlign val="superscript"/>
        <sz val="8"/>
        <rFont val="Arial"/>
        <family val="2"/>
      </rPr>
      <t>1</t>
    </r>
  </si>
  <si>
    <r>
      <t>Yogurt: Per capita availability adjusted for loss</t>
    </r>
    <r>
      <rPr>
        <b/>
        <vertAlign val="superscript"/>
        <sz val="8"/>
        <rFont val="Arial"/>
        <family val="2"/>
      </rPr>
      <t>1</t>
    </r>
  </si>
  <si>
    <r>
      <t>Cheddar cheese: Per capita availability adjusted for loss</t>
    </r>
    <r>
      <rPr>
        <b/>
        <vertAlign val="superscript"/>
        <sz val="8"/>
        <rFont val="Arial"/>
        <family val="2"/>
      </rPr>
      <t>1</t>
    </r>
  </si>
  <si>
    <r>
      <t>Other American cheese: Per capita availability adjusted for loss</t>
    </r>
    <r>
      <rPr>
        <b/>
        <vertAlign val="superscript"/>
        <sz val="8"/>
        <rFont val="Arial"/>
        <family val="2"/>
      </rPr>
      <t>1</t>
    </r>
  </si>
  <si>
    <r>
      <t>All American cheese: Per capita availability adjusted for loss</t>
    </r>
    <r>
      <rPr>
        <b/>
        <vertAlign val="superscript"/>
        <sz val="8"/>
        <rFont val="Arial"/>
        <family val="2"/>
      </rPr>
      <t>1</t>
    </r>
  </si>
  <si>
    <r>
      <t>Provolone cheese: Per capita availability adjusted for loss</t>
    </r>
    <r>
      <rPr>
        <b/>
        <vertAlign val="superscript"/>
        <sz val="8"/>
        <rFont val="Arial"/>
        <family val="2"/>
      </rPr>
      <t>1</t>
    </r>
  </si>
  <si>
    <r>
      <t>Romano cheese: Per capita availability adjusted for loss</t>
    </r>
    <r>
      <rPr>
        <b/>
        <vertAlign val="superscript"/>
        <sz val="8"/>
        <rFont val="Arial"/>
        <family val="2"/>
      </rPr>
      <t>1</t>
    </r>
  </si>
  <si>
    <r>
      <t>Parmesan cheese: Per capita availability adjusted for loss</t>
    </r>
    <r>
      <rPr>
        <b/>
        <vertAlign val="superscript"/>
        <sz val="8"/>
        <rFont val="Arial"/>
        <family val="2"/>
      </rPr>
      <t>1</t>
    </r>
  </si>
  <si>
    <r>
      <t>Ricotta cheese: Per capita availability adjusted for loss</t>
    </r>
    <r>
      <rPr>
        <b/>
        <vertAlign val="superscript"/>
        <sz val="8"/>
        <rFont val="Arial"/>
        <family val="2"/>
      </rPr>
      <t>1</t>
    </r>
  </si>
  <si>
    <r>
      <t>All Italian cheese: Per capita availability adjusted for loss</t>
    </r>
    <r>
      <rPr>
        <b/>
        <vertAlign val="superscript"/>
        <sz val="8"/>
        <rFont val="Arial"/>
        <family val="2"/>
      </rPr>
      <t>1</t>
    </r>
  </si>
  <si>
    <r>
      <t>Swiss cheese: Per capita availability adjusted for loss</t>
    </r>
    <r>
      <rPr>
        <b/>
        <vertAlign val="superscript"/>
        <sz val="8"/>
        <rFont val="Arial"/>
        <family val="2"/>
      </rPr>
      <t>1</t>
    </r>
  </si>
  <si>
    <r>
      <t>Brick cheese: Per capita availability adjusted for loss</t>
    </r>
    <r>
      <rPr>
        <b/>
        <vertAlign val="superscript"/>
        <sz val="8"/>
        <rFont val="Arial"/>
        <family val="2"/>
      </rPr>
      <t>1</t>
    </r>
  </si>
  <si>
    <r>
      <t>Muenster cheese: Per capita availability adjusted for loss</t>
    </r>
    <r>
      <rPr>
        <b/>
        <vertAlign val="superscript"/>
        <sz val="8"/>
        <rFont val="Arial"/>
        <family val="2"/>
      </rPr>
      <t>1</t>
    </r>
  </si>
  <si>
    <r>
      <t>Blue cheese: Per capita availability adjusted for loss</t>
    </r>
    <r>
      <rPr>
        <b/>
        <vertAlign val="superscript"/>
        <sz val="8"/>
        <rFont val="Arial"/>
        <family val="2"/>
      </rPr>
      <t>1</t>
    </r>
  </si>
  <si>
    <r>
      <t>Other miscellaneous cheese: Per capita availability adjusted for loss</t>
    </r>
    <r>
      <rPr>
        <b/>
        <vertAlign val="superscript"/>
        <sz val="8"/>
        <rFont val="Arial"/>
        <family val="2"/>
      </rPr>
      <t>1</t>
    </r>
  </si>
  <si>
    <r>
      <t>All miscellaneous cheese: Per capita availability adjusted for loss</t>
    </r>
    <r>
      <rPr>
        <b/>
        <vertAlign val="superscript"/>
        <sz val="8"/>
        <rFont val="Arial"/>
        <family val="2"/>
      </rPr>
      <t>1</t>
    </r>
  </si>
  <si>
    <r>
      <t>All cheese: Per capita availability adjusted for loss</t>
    </r>
    <r>
      <rPr>
        <b/>
        <vertAlign val="superscript"/>
        <sz val="8"/>
        <rFont val="Arial"/>
        <family val="2"/>
      </rPr>
      <t>1</t>
    </r>
  </si>
  <si>
    <r>
      <t>Regular cottage cheese: Per capita availability adjusted for loss</t>
    </r>
    <r>
      <rPr>
        <b/>
        <vertAlign val="superscript"/>
        <sz val="8"/>
        <rFont val="Arial"/>
        <family val="2"/>
      </rPr>
      <t>1</t>
    </r>
  </si>
  <si>
    <r>
      <t>Lowfat cottage cheese: Per capita availability adjusted for loss</t>
    </r>
    <r>
      <rPr>
        <b/>
        <vertAlign val="superscript"/>
        <sz val="8"/>
        <rFont val="Arial"/>
        <family val="2"/>
      </rPr>
      <t>1</t>
    </r>
  </si>
  <si>
    <r>
      <t>Total cottage cheese: Per capita availability adjusted for loss</t>
    </r>
    <r>
      <rPr>
        <b/>
        <vertAlign val="superscript"/>
        <sz val="8"/>
        <rFont val="Arial"/>
        <family val="2"/>
      </rPr>
      <t>1</t>
    </r>
  </si>
  <si>
    <r>
      <t>Total frozen dairy products: Per capita availability adjusted for loss</t>
    </r>
    <r>
      <rPr>
        <b/>
        <vertAlign val="superscript"/>
        <sz val="8"/>
        <rFont val="Arial"/>
        <family val="2"/>
      </rPr>
      <t>1</t>
    </r>
  </si>
  <si>
    <r>
      <t>Evaporated and condensed canned whole milk: Per capita availability adjusted for loss</t>
    </r>
    <r>
      <rPr>
        <b/>
        <vertAlign val="superscript"/>
        <sz val="8"/>
        <rFont val="Arial"/>
        <family val="2"/>
      </rPr>
      <t>1</t>
    </r>
  </si>
  <si>
    <r>
      <t>Evaporated and condensed bulk whole milk: Per capita availability adjusted for loss</t>
    </r>
    <r>
      <rPr>
        <b/>
        <vertAlign val="superscript"/>
        <sz val="8"/>
        <rFont val="Arial"/>
        <family val="2"/>
      </rPr>
      <t>1</t>
    </r>
  </si>
  <si>
    <r>
      <t>Evaporated and condensed bulk and canned skim milk: Per capita availability adjusted for loss</t>
    </r>
    <r>
      <rPr>
        <b/>
        <vertAlign val="superscript"/>
        <sz val="8"/>
        <rFont val="Arial"/>
        <family val="2"/>
      </rPr>
      <t>1</t>
    </r>
  </si>
  <si>
    <r>
      <t>Total evaporated and condensed milk: Per capita availability adjusted for loss</t>
    </r>
    <r>
      <rPr>
        <b/>
        <vertAlign val="superscript"/>
        <sz val="8"/>
        <rFont val="Arial"/>
        <family val="2"/>
      </rPr>
      <t>1</t>
    </r>
  </si>
  <si>
    <r>
      <t>Dry whole milk: Per capita availability adjusted for loss</t>
    </r>
    <r>
      <rPr>
        <b/>
        <vertAlign val="superscript"/>
        <sz val="8"/>
        <rFont val="Arial"/>
        <family val="2"/>
      </rPr>
      <t>1</t>
    </r>
  </si>
  <si>
    <r>
      <t>Nonfat dry milk: Per capita availability adjusted for loss</t>
    </r>
    <r>
      <rPr>
        <b/>
        <vertAlign val="superscript"/>
        <sz val="8"/>
        <rFont val="Arial"/>
        <family val="2"/>
      </rPr>
      <t>1</t>
    </r>
  </si>
  <si>
    <r>
      <t>Dry buttermilk: Per capita availability adjusted for loss</t>
    </r>
    <r>
      <rPr>
        <b/>
        <vertAlign val="superscript"/>
        <sz val="8"/>
        <rFont val="Arial"/>
        <family val="2"/>
      </rPr>
      <t>1</t>
    </r>
  </si>
  <si>
    <r>
      <t>All dry milk products: Per capita availability adjusted for loss</t>
    </r>
    <r>
      <rPr>
        <b/>
        <vertAlign val="superscript"/>
        <sz val="8"/>
        <rFont val="Arial"/>
        <family val="2"/>
      </rPr>
      <t>1</t>
    </r>
  </si>
  <si>
    <r>
      <t>Dairy share of half and half: Per capita availability adjusted for loss</t>
    </r>
    <r>
      <rPr>
        <b/>
        <vertAlign val="superscript"/>
        <sz val="8"/>
        <rFont val="Arial"/>
        <family val="2"/>
      </rPr>
      <t>1</t>
    </r>
  </si>
  <si>
    <r>
      <t>Dairy share of eggnog: Per capita availability adjusted for loss</t>
    </r>
    <r>
      <rPr>
        <b/>
        <vertAlign val="superscript"/>
        <sz val="8"/>
        <rFont val="Arial"/>
        <family val="2"/>
      </rPr>
      <t>1</t>
    </r>
  </si>
  <si>
    <r>
      <t>All dairy products: Per capita availability adjusted for loss</t>
    </r>
    <r>
      <rPr>
        <b/>
        <vertAlign val="superscript"/>
        <sz val="8"/>
        <rFont val="Arial"/>
        <family val="2"/>
      </rPr>
      <t>1</t>
    </r>
  </si>
  <si>
    <r>
      <t>Plain 1-percent milk: Per capita availability adjusted for loss</t>
    </r>
    <r>
      <rPr>
        <b/>
        <vertAlign val="superscript"/>
        <sz val="8"/>
        <rFont val="Arial"/>
        <family val="2"/>
      </rPr>
      <t>1</t>
    </r>
  </si>
  <si>
    <r>
      <t>Buttermilk: Per capita availability adjusted for loss</t>
    </r>
    <r>
      <rPr>
        <b/>
        <vertAlign val="superscript"/>
        <sz val="8"/>
        <rFont val="Arial"/>
        <family val="2"/>
      </rPr>
      <t>1</t>
    </r>
  </si>
  <si>
    <t>6/</t>
  </si>
  <si>
    <r>
      <t>Calories per cup-equivalent</t>
    </r>
    <r>
      <rPr>
        <vertAlign val="superscript"/>
        <sz val="8"/>
        <rFont val="Arial"/>
        <family val="2"/>
      </rPr>
      <t>3</t>
    </r>
  </si>
  <si>
    <t>Edible weight</t>
  </si>
  <si>
    <t>All flavored milk</t>
  </si>
  <si>
    <r>
      <t>Other Italian cheese: Per capita availability adjusted for loss</t>
    </r>
    <r>
      <rPr>
        <b/>
        <vertAlign val="superscript"/>
        <sz val="8"/>
        <rFont val="Arial"/>
        <family val="2"/>
      </rPr>
      <t>1,6</t>
    </r>
  </si>
  <si>
    <r>
      <t>Regular ice cream: Per capita availability adjusted for loss</t>
    </r>
    <r>
      <rPr>
        <b/>
        <vertAlign val="superscript"/>
        <sz val="8"/>
        <rFont val="Arial"/>
        <family val="2"/>
      </rPr>
      <t>1</t>
    </r>
  </si>
  <si>
    <r>
      <t>Lowfat and nonfat ice cream: Per capita availability adjusted for loss</t>
    </r>
    <r>
      <rPr>
        <b/>
        <vertAlign val="superscript"/>
        <sz val="8"/>
        <rFont val="Arial"/>
        <family val="2"/>
      </rPr>
      <t>1</t>
    </r>
  </si>
  <si>
    <r>
      <t>Frozen yogurt, sherbet, and other miscellaneous frozen products: Per capita availability adjusted for loss</t>
    </r>
    <r>
      <rPr>
        <b/>
        <vertAlign val="superscript"/>
        <sz val="8"/>
        <rFont val="Arial"/>
        <family val="2"/>
      </rPr>
      <t>1</t>
    </r>
  </si>
  <si>
    <r>
      <t>Miscellaneous milk: Per capita availability adjusted for loss</t>
    </r>
    <r>
      <rPr>
        <b/>
        <vertAlign val="superscript"/>
        <sz val="8"/>
        <rFont val="Arial"/>
        <family val="2"/>
      </rPr>
      <t>1</t>
    </r>
  </si>
  <si>
    <t>Calories per cup-equivalent</t>
  </si>
  <si>
    <t>Miscellaneous fluid milk</t>
  </si>
  <si>
    <t>Lower fat flavored milk</t>
  </si>
  <si>
    <r>
      <t>Grams per 
cup-equivalent</t>
    </r>
    <r>
      <rPr>
        <vertAlign val="superscript"/>
        <sz val="8"/>
        <rFont val="Arial"/>
        <family val="2"/>
      </rPr>
      <t>3</t>
    </r>
  </si>
  <si>
    <t>Grams per 
cup-equivalent</t>
  </si>
  <si>
    <t>Dairy.xlsx</t>
  </si>
  <si>
    <t xml:space="preserve">Note: The loss factors presented here are preliminary estimates and are intended to serve as a starting point for additional research and discussion. The USDA, Economic Research Service (ERS) welcomes suggestions to expand on and improve USDA, ERS loss estimates. </t>
  </si>
  <si>
    <t>Contact Linda Kantor or Andrzej Blazejczyk for more information.</t>
  </si>
  <si>
    <t xml:space="preserve">Data last updated December 1, 2022. </t>
  </si>
  <si>
    <t>Source: USDA, Economic Research Service using data from various sources as documented on the Food Availability Data System home page.</t>
  </si>
  <si>
    <r>
      <rPr>
        <vertAlign val="superscript"/>
        <sz val="8"/>
        <rFont val="Arial"/>
        <family val="2"/>
      </rPr>
      <t>1</t>
    </r>
    <r>
      <rPr>
        <sz val="8"/>
        <rFont val="Arial"/>
        <family val="2"/>
      </rPr>
      <t>This table uses aggregate food availability data, adjusts for losses, and converts the remaining supply into daily per capita calories and food pattern equivalents.</t>
    </r>
  </si>
  <si>
    <r>
      <rPr>
        <vertAlign val="superscript"/>
        <sz val="8"/>
        <rFont val="Arial"/>
        <family val="2"/>
      </rPr>
      <t>2</t>
    </r>
    <r>
      <rPr>
        <sz val="8"/>
        <rFont val="Arial"/>
        <family val="2"/>
      </rPr>
      <t>The basic availability estimate is made at a primary distribution level, which is dictated for each commodity by the structure of the marketing system and data availability. Includes commercial sales and milk consumed on farms. For milk, the primary weight is also the retail weight.</t>
    </r>
  </si>
  <si>
    <r>
      <rPr>
        <vertAlign val="superscript"/>
        <sz val="8"/>
        <rFont val="Arial"/>
        <family val="2"/>
      </rPr>
      <t>3</t>
    </r>
    <r>
      <rPr>
        <sz val="8"/>
        <rFont val="Arial"/>
        <family val="2"/>
      </rPr>
      <t>Calories per cup-equivalent and grams per cup-equivalent were obtained from USDA's Nutrient Database for Standard Reference Release.</t>
    </r>
  </si>
  <si>
    <r>
      <rPr>
        <vertAlign val="superscript"/>
        <sz val="8"/>
        <rFont val="Arial"/>
        <family val="2"/>
      </rPr>
      <t>4</t>
    </r>
    <r>
      <rPr>
        <sz val="8"/>
        <rFont val="Arial"/>
        <family val="2"/>
      </rPr>
      <t>Food pattern equivalents multiplied by calories per cup-equivalent.</t>
    </r>
  </si>
  <si>
    <r>
      <rPr>
        <vertAlign val="superscript"/>
        <sz val="8"/>
        <rFont val="Arial"/>
        <family val="2"/>
      </rPr>
      <t>5</t>
    </r>
    <r>
      <rPr>
        <sz val="8"/>
        <rFont val="Arial"/>
        <family val="2"/>
      </rPr>
      <t>Grams per day divided by grams per cup-equivalent.</t>
    </r>
  </si>
  <si>
    <r>
      <rPr>
        <vertAlign val="superscript"/>
        <sz val="8"/>
        <rFont val="Arial"/>
        <family val="2"/>
      </rPr>
      <t>3</t>
    </r>
    <r>
      <rPr>
        <sz val="8"/>
        <rFont val="Arial"/>
        <family val="2"/>
      </rPr>
      <t>Food pattern equivalents multiplied by calories per cup-equivalent.</t>
    </r>
  </si>
  <si>
    <r>
      <rPr>
        <vertAlign val="superscript"/>
        <sz val="8"/>
        <rFont val="Arial"/>
        <family val="2"/>
      </rPr>
      <t>4</t>
    </r>
    <r>
      <rPr>
        <sz val="8"/>
        <rFont val="Arial"/>
        <family val="2"/>
      </rPr>
      <t>Grams per day divided by grams per cup-equivalent.</t>
    </r>
  </si>
  <si>
    <t>Lbs = pounds, Gals = gallons, Oz = ounces, G = grams.</t>
  </si>
  <si>
    <r>
      <rPr>
        <vertAlign val="superscript"/>
        <sz val="8"/>
        <rFont val="Arial"/>
        <family val="2"/>
      </rPr>
      <t>2</t>
    </r>
    <r>
      <rPr>
        <sz val="8"/>
        <rFont val="Arial"/>
        <family val="2"/>
      </rPr>
      <t>The basic availability estimate is made at a primary distribution level, which is dictated for each commodity by the structure of the marketing system and data availability. For eggnog, the primary weight includes only the dairy portion of the product and excludes the fat. For that dairy portion, the primary weight is also the retail weight.</t>
    </r>
  </si>
  <si>
    <r>
      <rPr>
        <vertAlign val="superscript"/>
        <sz val="8"/>
        <rFont val="Arial"/>
        <family val="2"/>
      </rPr>
      <t>2</t>
    </r>
    <r>
      <rPr>
        <sz val="8"/>
        <rFont val="Arial"/>
        <family val="2"/>
      </rPr>
      <t>The basic availability estimate is made at a primary distribution level, which is dictated for each commodity by the structure of the marketing system and data availability. For milk, the primary weight is also the retail weight.</t>
    </r>
  </si>
  <si>
    <t>Lbs = pounds, Oz = ounces, G = grams.</t>
  </si>
  <si>
    <r>
      <rPr>
        <vertAlign val="superscript"/>
        <sz val="8"/>
        <rFont val="Arial"/>
        <family val="2"/>
      </rPr>
      <t>2</t>
    </r>
    <r>
      <rPr>
        <sz val="8"/>
        <rFont val="Arial"/>
        <family val="2"/>
      </rPr>
      <t>The basic availability estimate is made at a primary distribution level, which is dictated for each commodity by the structure of the marketing system and data availability. Natural equivalent of cheese and cheese products. For cheese, the primary weight is also the retail weight.</t>
    </r>
  </si>
  <si>
    <r>
      <rPr>
        <vertAlign val="superscript"/>
        <sz val="8"/>
        <rFont val="Arial"/>
        <family val="2"/>
      </rPr>
      <t>6</t>
    </r>
    <r>
      <rPr>
        <sz val="8"/>
        <rFont val="Arial"/>
        <family val="2"/>
      </rPr>
      <t>Included in Other Italian Cheese after 1994.</t>
    </r>
  </si>
  <si>
    <r>
      <rPr>
        <vertAlign val="superscript"/>
        <sz val="8"/>
        <rFont val="Arial"/>
        <family val="2"/>
      </rPr>
      <t>6</t>
    </r>
    <r>
      <rPr>
        <sz val="8"/>
        <rFont val="Arial"/>
        <family val="2"/>
      </rPr>
      <t>Includes Provolone, Romano, Parmesan, and Ricotta after 1994.</t>
    </r>
  </si>
  <si>
    <r>
      <rPr>
        <vertAlign val="superscript"/>
        <sz val="8"/>
        <rFont val="Arial"/>
        <family val="2"/>
      </rPr>
      <t>1</t>
    </r>
    <r>
      <rPr>
        <sz val="8"/>
        <rFont val="Arial"/>
        <family val="2"/>
      </rPr>
      <t>This table uses aggregate food availability data, adjusts for losses, and converts the remaining supply into daily per capita calories and food pattern equivalents. Miscellaneous cheese does not include cream and Neufchatel and Hispanic cheeses.</t>
    </r>
  </si>
  <si>
    <r>
      <rPr>
        <vertAlign val="superscript"/>
        <sz val="8"/>
        <rFont val="Arial"/>
        <family val="2"/>
      </rPr>
      <t>1</t>
    </r>
    <r>
      <rPr>
        <sz val="8"/>
        <rFont val="Arial"/>
        <family val="2"/>
      </rPr>
      <t>This table uses aggregate food availability data, adjusts for losses, and converts the remaining supply into daily per capita calories and food pattern equivalents. Cream and Neufchatel and Hispanic cheeses are not included.</t>
    </r>
  </si>
  <si>
    <r>
      <rPr>
        <vertAlign val="superscript"/>
        <sz val="8"/>
        <rFont val="Arial"/>
        <family val="2"/>
      </rPr>
      <t>2</t>
    </r>
    <r>
      <rPr>
        <sz val="8"/>
        <rFont val="Arial"/>
        <family val="2"/>
      </rPr>
      <t>The basic availability estimate is made at a primary distribution level, which is dictated for each commodity by the structure of the marketing system and data availability. For cottage cheese, the primary weight is also the retail weight.</t>
    </r>
  </si>
  <si>
    <r>
      <rPr>
        <vertAlign val="superscript"/>
        <sz val="8"/>
        <rFont val="Arial"/>
        <family val="2"/>
      </rPr>
      <t>2</t>
    </r>
    <r>
      <rPr>
        <sz val="8"/>
        <rFont val="Arial"/>
        <family val="2"/>
      </rPr>
      <t>The basic availability estimate is made at a primary distribution level, which is dictated for each commodity by the structure of the marketing system and data availability. For frozen dairy products, the primary weight is also the retail weight.</t>
    </r>
  </si>
  <si>
    <r>
      <rPr>
        <vertAlign val="superscript"/>
        <sz val="8"/>
        <rFont val="Arial"/>
        <family val="2"/>
      </rPr>
      <t>2</t>
    </r>
    <r>
      <rPr>
        <sz val="8"/>
        <rFont val="Arial"/>
        <family val="2"/>
      </rPr>
      <t>The basic availability estimate is made at a primary distribution level, which is dictated for each commodity by the structure of the marketing system and data availability. For evaporated and condensed milk products, the primary weight is also the retail weight.</t>
    </r>
  </si>
  <si>
    <r>
      <rPr>
        <vertAlign val="superscript"/>
        <sz val="8"/>
        <rFont val="Arial"/>
        <family val="2"/>
      </rPr>
      <t>2</t>
    </r>
    <r>
      <rPr>
        <sz val="8"/>
        <rFont val="Arial"/>
        <family val="2"/>
      </rPr>
      <t>The basic availability estimate is made at a primary distribution level, which is dictated for each commodity by the structure of the marketing system and data availability. For dry milk products, the primary weight is also the retail weight.</t>
    </r>
  </si>
  <si>
    <r>
      <rPr>
        <vertAlign val="superscript"/>
        <sz val="8"/>
        <rFont val="Arial"/>
        <family val="2"/>
      </rPr>
      <t>2</t>
    </r>
    <r>
      <rPr>
        <sz val="8"/>
        <rFont val="Arial"/>
        <family val="2"/>
      </rPr>
      <t>The basic availability estimate is made at a primary distribution level, which is dictated for each commodity by the structure of the marketing system and data availability. For dairy products, the primary weight is also the retail weight.</t>
    </r>
  </si>
  <si>
    <r>
      <rPr>
        <vertAlign val="superscript"/>
        <sz val="8"/>
        <rFont val="Arial"/>
        <family val="2"/>
      </rPr>
      <t>1</t>
    </r>
    <r>
      <rPr>
        <sz val="8"/>
        <rFont val="Arial"/>
        <family val="2"/>
      </rPr>
      <t>This table uses aggregate food availability data, adjusts for losses, and converts the remaining supply into daily per capita calories and food pattern equivalents. For miscellaneous milk, no details are known except for the primary weight. It is likely that changes over time reflect inconsistencies in how milk was classified in the primary data source. Percentages and conversion factors used in this table are weighted averages of all plain and flavored milks each year.</t>
    </r>
  </si>
  <si>
    <r>
      <rPr>
        <vertAlign val="superscript"/>
        <sz val="8"/>
        <rFont val="Arial"/>
        <family val="2"/>
      </rPr>
      <t>2</t>
    </r>
    <r>
      <rPr>
        <sz val="8"/>
        <rFont val="Arial"/>
        <family val="2"/>
      </rPr>
      <t>The basic availability estimate is made at a primary distribution level, which is dictated for each commodity by the structure of the marketing system and data availability. For half and half, the retail weight includes only the dairy portion of the product and excludes the fat. For that dairy portion, the primary weight is also the retail weight.</t>
    </r>
  </si>
  <si>
    <t>Mozzarella cheese</t>
  </si>
  <si>
    <r>
      <t>Mozzarella cheese: Per capita availability adjusted for loss</t>
    </r>
    <r>
      <rPr>
        <b/>
        <vertAlign val="superscript"/>
        <sz val="8"/>
        <rFont val="Arial"/>
        <family val="2"/>
      </rPr>
      <t>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</si>
</sst>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5" formatCode="&quot;$&quot;#,##0_);\(&quot;$&quot;#,##0\)"/>
    <numFmt numFmtId="164" formatCode="0.0"/>
    <numFmt numFmtId="165" formatCode="0.000"/>
    <numFmt numFmtId="166" formatCode="0.0000"/>
    <numFmt numFmtId="167" formatCode="mmmm\ d\,\ yyyy"/>
    <numFmt numFmtId="168" formatCode="0.000000000000000"/>
  </numFmts>
  <fonts count="14" x14ac:knownFonts="1">
    <font>
      <sz val="10"/>
      <name val="Arial"/>
    </font>
    <font>
      <sz val="10"/>
      <name val="Arial"/>
      <family val="2"/>
    </font>
    <font>
      <sz val="8"/>
      <name val="Arial"/>
      <family val="2"/>
    </font>
    <font>
      <b/>
      <sz val="8"/>
      <name val="Arial"/>
      <family val="2"/>
    </font>
    <font>
      <vertAlign val="superscript"/>
      <sz val="8"/>
      <name val="Arial"/>
      <family val="2"/>
    </font>
    <font>
      <b/>
      <sz val="18"/>
      <name val="Arial"/>
      <family val="2"/>
    </font>
    <font>
      <b/>
      <sz val="12"/>
      <name val="Arial"/>
      <family val="2"/>
    </font>
    <font>
      <u/>
      <sz val="10"/>
      <color indexed="12"/>
      <name val="Arial"/>
      <family val="2"/>
    </font>
    <font>
      <sz val="9"/>
      <name val="Arial"/>
      <family val="2"/>
    </font>
    <font>
      <b/>
      <sz val="9"/>
      <name val="Arial"/>
      <family val="2"/>
    </font>
    <font>
      <u/>
      <sz val="9"/>
      <color indexed="12"/>
      <name val="Arial"/>
      <family val="2"/>
    </font>
    <font>
      <sz val="10"/>
      <name val="Arial"/>
      <family val="2"/>
    </font>
    <font>
      <b/>
      <vertAlign val="superscript"/>
      <sz val="8"/>
      <name val="Arial"/>
      <family val="2"/>
    </font>
    <font>
      <i/>
      <sz val="8"/>
      <name val="Arial"/>
      <family val="2"/>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22">
    <border>
      <left/>
      <right/>
      <top/>
      <bottom/>
      <diagonal/>
    </border>
    <border>
      <left/>
      <right/>
      <top style="double">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double">
        <color indexed="64"/>
      </bottom>
      <diagonal/>
    </border>
    <border>
      <left style="thin">
        <color indexed="64"/>
      </left>
      <right style="thin">
        <color indexed="64"/>
      </right>
      <top style="double">
        <color indexed="64"/>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style="double">
        <color indexed="64"/>
      </bottom>
      <diagonal/>
    </border>
    <border>
      <left style="thin">
        <color theme="0" tint="-0.34998626667073579"/>
      </left>
      <right/>
      <top/>
      <bottom/>
      <diagonal/>
    </border>
    <border>
      <left/>
      <right style="thin">
        <color theme="0" tint="-0.34998626667073579"/>
      </right>
      <top/>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double">
        <color indexed="64"/>
      </top>
      <bottom/>
      <diagonal/>
    </border>
    <border>
      <left style="thin">
        <color theme="0" tint="-0.34998626667073579"/>
      </left>
      <right style="thin">
        <color theme="0" tint="-0.34998626667073579"/>
      </right>
      <top/>
      <bottom/>
      <diagonal/>
    </border>
  </borders>
  <cellStyleXfs count="12">
    <xf numFmtId="0" fontId="0" fillId="0" borderId="0"/>
    <xf numFmtId="3" fontId="1" fillId="0" borderId="0" applyFill="0" applyBorder="0" applyAlignment="0" applyProtection="0"/>
    <xf numFmtId="5" fontId="1" fillId="0" borderId="0" applyFill="0" applyBorder="0" applyAlignment="0" applyProtection="0"/>
    <xf numFmtId="167" fontId="1" fillId="0" borderId="0" applyFill="0" applyBorder="0" applyAlignment="0" applyProtection="0"/>
    <xf numFmtId="2" fontId="1" fillId="0" borderId="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alignment vertical="top"/>
      <protection locked="0"/>
    </xf>
    <xf numFmtId="0" fontId="11" fillId="0" borderId="0" applyNumberFormat="0" applyFill="0" applyBorder="0" applyAlignment="0" applyProtection="0"/>
    <xf numFmtId="0" fontId="1" fillId="0" borderId="0"/>
    <xf numFmtId="0" fontId="1" fillId="0" borderId="1" applyNumberFormat="0" applyFill="0" applyAlignment="0" applyProtection="0"/>
    <xf numFmtId="0" fontId="1" fillId="0" borderId="0"/>
  </cellStyleXfs>
  <cellXfs count="159">
    <xf numFmtId="0" fontId="0" fillId="0" borderId="0" xfId="0"/>
    <xf numFmtId="0" fontId="8" fillId="0" borderId="0" xfId="9" applyFont="1"/>
    <xf numFmtId="0" fontId="9" fillId="0" borderId="0" xfId="9" applyFont="1"/>
    <xf numFmtId="0" fontId="10" fillId="0" borderId="0" xfId="7" applyFont="1" applyAlignment="1" applyProtection="1"/>
    <xf numFmtId="0" fontId="8" fillId="0" borderId="0" xfId="9" quotePrefix="1" applyFont="1" applyAlignment="1">
      <alignment horizontal="left"/>
    </xf>
    <xf numFmtId="0" fontId="2" fillId="0" borderId="0" xfId="0" applyFont="1" applyFill="1" applyBorder="1" applyAlignment="1">
      <alignment horizontal="center" vertical="center" wrapText="1"/>
    </xf>
    <xf numFmtId="0" fontId="2" fillId="0" borderId="0" xfId="0" applyFont="1" applyFill="1"/>
    <xf numFmtId="0" fontId="2" fillId="0" borderId="0" xfId="0" applyFont="1" applyFill="1" applyBorder="1"/>
    <xf numFmtId="0" fontId="2" fillId="0" borderId="0" xfId="0" applyFont="1" applyFill="1" applyBorder="1" applyAlignment="1"/>
    <xf numFmtId="168" fontId="2" fillId="0" borderId="0" xfId="0" applyNumberFormat="1" applyFont="1" applyFill="1" applyBorder="1"/>
    <xf numFmtId="0" fontId="2" fillId="0" borderId="13" xfId="0" applyFont="1" applyFill="1" applyBorder="1" applyAlignment="1">
      <alignment horizontal="center"/>
    </xf>
    <xf numFmtId="164" fontId="2" fillId="0" borderId="13" xfId="0" applyNumberFormat="1" applyFont="1" applyFill="1" applyBorder="1"/>
    <xf numFmtId="1" fontId="2" fillId="0" borderId="13" xfId="0" applyNumberFormat="1" applyFont="1" applyFill="1" applyBorder="1"/>
    <xf numFmtId="164" fontId="2" fillId="0" borderId="13" xfId="0" applyNumberFormat="1" applyFont="1" applyFill="1" applyBorder="1" applyAlignment="1"/>
    <xf numFmtId="2" fontId="2" fillId="0" borderId="13" xfId="0" applyNumberFormat="1" applyFont="1" applyFill="1" applyBorder="1"/>
    <xf numFmtId="0" fontId="2" fillId="2" borderId="13" xfId="0" applyFont="1" applyFill="1" applyBorder="1" applyAlignment="1">
      <alignment horizontal="center"/>
    </xf>
    <xf numFmtId="164" fontId="2" fillId="2" borderId="13" xfId="0" applyNumberFormat="1" applyFont="1" applyFill="1" applyBorder="1"/>
    <xf numFmtId="1" fontId="2" fillId="2" borderId="13" xfId="0" applyNumberFormat="1" applyFont="1" applyFill="1" applyBorder="1"/>
    <xf numFmtId="164" fontId="2" fillId="2" borderId="13" xfId="0" applyNumberFormat="1" applyFont="1" applyFill="1" applyBorder="1" applyAlignment="1"/>
    <xf numFmtId="2" fontId="2" fillId="2" borderId="13" xfId="0" applyNumberFormat="1" applyFont="1" applyFill="1" applyBorder="1"/>
    <xf numFmtId="0" fontId="2" fillId="0" borderId="0" xfId="0" applyFont="1" applyFill="1" applyBorder="1" applyAlignment="1">
      <alignment vertical="top" wrapText="1"/>
    </xf>
    <xf numFmtId="165" fontId="2" fillId="0" borderId="13" xfId="0" applyNumberFormat="1" applyFont="1" applyFill="1" applyBorder="1"/>
    <xf numFmtId="165" fontId="2" fillId="2" borderId="13" xfId="0" applyNumberFormat="1" applyFont="1" applyFill="1" applyBorder="1"/>
    <xf numFmtId="2" fontId="2" fillId="0" borderId="13" xfId="0" applyNumberFormat="1" applyFont="1" applyFill="1" applyBorder="1" applyAlignment="1"/>
    <xf numFmtId="2" fontId="2" fillId="2" borderId="13" xfId="0" applyNumberFormat="1" applyFont="1" applyFill="1" applyBorder="1" applyAlignment="1"/>
    <xf numFmtId="165" fontId="2" fillId="0" borderId="13" xfId="0" applyNumberFormat="1" applyFont="1" applyFill="1" applyBorder="1" applyAlignment="1"/>
    <xf numFmtId="166" fontId="2" fillId="0" borderId="13" xfId="0" applyNumberFormat="1" applyFont="1" applyFill="1" applyBorder="1"/>
    <xf numFmtId="165" fontId="2" fillId="2" borderId="13" xfId="0" applyNumberFormat="1" applyFont="1" applyFill="1" applyBorder="1" applyAlignment="1"/>
    <xf numFmtId="166" fontId="2" fillId="2" borderId="13" xfId="0" applyNumberFormat="1" applyFont="1" applyFill="1" applyBorder="1"/>
    <xf numFmtId="164" fontId="2" fillId="0" borderId="13" xfId="0" applyNumberFormat="1" applyFont="1" applyFill="1" applyBorder="1" applyAlignment="1">
      <alignment horizontal="right"/>
    </xf>
    <xf numFmtId="165" fontId="2" fillId="0" borderId="13" xfId="0" applyNumberFormat="1" applyFont="1" applyFill="1" applyBorder="1" applyAlignment="1">
      <alignment horizontal="right"/>
    </xf>
    <xf numFmtId="164" fontId="2" fillId="2" borderId="13" xfId="0" applyNumberFormat="1" applyFont="1" applyFill="1" applyBorder="1" applyAlignment="1">
      <alignment horizontal="right"/>
    </xf>
    <xf numFmtId="165" fontId="2" fillId="2" borderId="13" xfId="0" applyNumberFormat="1" applyFont="1" applyFill="1" applyBorder="1" applyAlignment="1">
      <alignment horizontal="right"/>
    </xf>
    <xf numFmtId="0" fontId="2" fillId="3" borderId="13" xfId="0" applyFont="1" applyFill="1" applyBorder="1" applyAlignment="1">
      <alignment horizontal="center"/>
    </xf>
    <xf numFmtId="164" fontId="2" fillId="3" borderId="13" xfId="0" applyNumberFormat="1" applyFont="1" applyFill="1" applyBorder="1"/>
    <xf numFmtId="0" fontId="2" fillId="0" borderId="0" xfId="0" quotePrefix="1" applyFont="1" applyFill="1" applyBorder="1"/>
    <xf numFmtId="0" fontId="13" fillId="0" borderId="0" xfId="0" quotePrefix="1" applyFont="1" applyFill="1" applyBorder="1" applyAlignment="1">
      <alignment horizontal="center" vertical="center" wrapText="1"/>
    </xf>
    <xf numFmtId="0" fontId="2" fillId="2" borderId="14" xfId="0" applyFont="1" applyFill="1" applyBorder="1" applyAlignment="1">
      <alignment horizontal="center"/>
    </xf>
    <xf numFmtId="164" fontId="2" fillId="2" borderId="14" xfId="0" applyNumberFormat="1" applyFont="1" applyFill="1" applyBorder="1"/>
    <xf numFmtId="1" fontId="2" fillId="2" borderId="14" xfId="0" applyNumberFormat="1" applyFont="1" applyFill="1" applyBorder="1"/>
    <xf numFmtId="164" fontId="2" fillId="2" borderId="14" xfId="0" applyNumberFormat="1" applyFont="1" applyFill="1" applyBorder="1" applyAlignment="1"/>
    <xf numFmtId="2" fontId="2" fillId="2" borderId="14" xfId="0" applyNumberFormat="1" applyFont="1" applyFill="1" applyBorder="1"/>
    <xf numFmtId="165" fontId="2" fillId="2" borderId="14" xfId="0" applyNumberFormat="1" applyFont="1" applyFill="1" applyBorder="1"/>
    <xf numFmtId="164" fontId="2" fillId="3" borderId="13" xfId="0" applyNumberFormat="1" applyFont="1" applyFill="1" applyBorder="1" applyAlignment="1">
      <alignment horizontal="right"/>
    </xf>
    <xf numFmtId="2" fontId="2" fillId="3" borderId="13" xfId="0" applyNumberFormat="1" applyFont="1" applyFill="1" applyBorder="1"/>
    <xf numFmtId="2" fontId="2" fillId="2" borderId="13" xfId="0" applyNumberFormat="1" applyFont="1" applyFill="1" applyBorder="1" applyAlignment="1">
      <alignment horizontal="right"/>
    </xf>
    <xf numFmtId="0" fontId="2" fillId="2" borderId="13" xfId="0" applyNumberFormat="1" applyFont="1" applyFill="1" applyBorder="1" applyAlignment="1">
      <alignment horizontal="center"/>
    </xf>
    <xf numFmtId="2" fontId="4" fillId="2" borderId="13" xfId="0" quotePrefix="1" applyNumberFormat="1" applyFont="1" applyFill="1" applyBorder="1" applyAlignment="1">
      <alignment horizontal="right"/>
    </xf>
    <xf numFmtId="2" fontId="4" fillId="3" borderId="13" xfId="0" quotePrefix="1" applyNumberFormat="1" applyFont="1" applyFill="1" applyBorder="1" applyAlignment="1">
      <alignment horizontal="right"/>
    </xf>
    <xf numFmtId="1" fontId="2" fillId="3" borderId="13" xfId="0" applyNumberFormat="1" applyFont="1" applyFill="1" applyBorder="1"/>
    <xf numFmtId="164" fontId="2" fillId="3" borderId="13" xfId="0" applyNumberFormat="1" applyFont="1" applyFill="1" applyBorder="1" applyAlignment="1"/>
    <xf numFmtId="165" fontId="2" fillId="3" borderId="13" xfId="0" applyNumberFormat="1" applyFont="1" applyFill="1" applyBorder="1"/>
    <xf numFmtId="2" fontId="2" fillId="3" borderId="13" xfId="0" applyNumberFormat="1" applyFont="1" applyFill="1" applyBorder="1" applyAlignment="1"/>
    <xf numFmtId="2" fontId="4" fillId="0" borderId="13" xfId="0" quotePrefix="1" applyNumberFormat="1" applyFont="1" applyFill="1" applyBorder="1" applyAlignment="1">
      <alignment horizontal="right"/>
    </xf>
    <xf numFmtId="165" fontId="2" fillId="3" borderId="13" xfId="0" applyNumberFormat="1" applyFont="1" applyFill="1" applyBorder="1" applyAlignment="1">
      <alignment horizontal="right"/>
    </xf>
    <xf numFmtId="165" fontId="2" fillId="3" borderId="13" xfId="0" applyNumberFormat="1" applyFont="1" applyFill="1" applyBorder="1" applyAlignment="1"/>
    <xf numFmtId="166" fontId="2" fillId="3" borderId="13" xfId="0" applyNumberFormat="1" applyFont="1" applyFill="1" applyBorder="1"/>
    <xf numFmtId="0" fontId="2" fillId="3" borderId="14" xfId="0" applyFont="1" applyFill="1" applyBorder="1" applyAlignment="1">
      <alignment horizontal="center"/>
    </xf>
    <xf numFmtId="164" fontId="2" fillId="3" borderId="14" xfId="0" applyNumberFormat="1" applyFont="1" applyFill="1" applyBorder="1"/>
    <xf numFmtId="164" fontId="2" fillId="0" borderId="14" xfId="0" applyNumberFormat="1" applyFont="1" applyFill="1" applyBorder="1"/>
    <xf numFmtId="1" fontId="2" fillId="3" borderId="14" xfId="0" applyNumberFormat="1" applyFont="1" applyFill="1" applyBorder="1"/>
    <xf numFmtId="164" fontId="2" fillId="3" borderId="14" xfId="0" applyNumberFormat="1" applyFont="1" applyFill="1" applyBorder="1" applyAlignment="1"/>
    <xf numFmtId="2" fontId="2" fillId="3" borderId="14" xfId="0" applyNumberFormat="1" applyFont="1" applyFill="1" applyBorder="1"/>
    <xf numFmtId="165" fontId="2" fillId="3" borderId="14" xfId="0" applyNumberFormat="1" applyFont="1" applyFill="1" applyBorder="1"/>
    <xf numFmtId="2" fontId="2" fillId="3" borderId="14" xfId="0" applyNumberFormat="1" applyFont="1" applyFill="1" applyBorder="1" applyAlignment="1"/>
    <xf numFmtId="2" fontId="4" fillId="3" borderId="14" xfId="0" quotePrefix="1" applyNumberFormat="1" applyFont="1" applyFill="1" applyBorder="1" applyAlignment="1">
      <alignment horizontal="right"/>
    </xf>
    <xf numFmtId="2" fontId="2" fillId="0" borderId="14" xfId="0" applyNumberFormat="1" applyFont="1" applyFill="1" applyBorder="1"/>
    <xf numFmtId="0" fontId="2" fillId="0" borderId="14" xfId="0" applyFont="1" applyFill="1" applyBorder="1" applyAlignment="1">
      <alignment horizontal="center"/>
    </xf>
    <xf numFmtId="2" fontId="4" fillId="0" borderId="14" xfId="0" quotePrefix="1" applyNumberFormat="1" applyFont="1" applyFill="1" applyBorder="1" applyAlignment="1">
      <alignment horizontal="right"/>
    </xf>
    <xf numFmtId="164" fontId="2" fillId="3" borderId="14" xfId="0" applyNumberFormat="1" applyFont="1" applyFill="1" applyBorder="1" applyAlignment="1">
      <alignment horizontal="right"/>
    </xf>
    <xf numFmtId="165" fontId="2" fillId="3" borderId="14" xfId="0" applyNumberFormat="1" applyFont="1" applyFill="1" applyBorder="1" applyAlignment="1">
      <alignment horizontal="right"/>
    </xf>
    <xf numFmtId="165" fontId="2" fillId="3" borderId="14" xfId="0" applyNumberFormat="1" applyFont="1" applyFill="1" applyBorder="1" applyAlignment="1"/>
    <xf numFmtId="166" fontId="2" fillId="3" borderId="14" xfId="0" applyNumberFormat="1" applyFont="1" applyFill="1" applyBorder="1"/>
    <xf numFmtId="1" fontId="2" fillId="0" borderId="13" xfId="0" quotePrefix="1" applyNumberFormat="1" applyFont="1" applyFill="1" applyBorder="1"/>
    <xf numFmtId="0" fontId="2" fillId="0" borderId="16" xfId="0" applyFont="1" applyFill="1" applyBorder="1" applyAlignment="1">
      <alignment horizontal="center"/>
    </xf>
    <xf numFmtId="2" fontId="4" fillId="0" borderId="0" xfId="0" quotePrefix="1" applyNumberFormat="1" applyFont="1" applyFill="1" applyBorder="1" applyAlignment="1">
      <alignment horizontal="right"/>
    </xf>
    <xf numFmtId="2" fontId="4" fillId="0" borderId="17" xfId="0" quotePrefix="1" applyNumberFormat="1" applyFont="1" applyFill="1" applyBorder="1" applyAlignment="1">
      <alignment horizontal="right"/>
    </xf>
    <xf numFmtId="0" fontId="2" fillId="2" borderId="13" xfId="0" applyFont="1" applyFill="1" applyBorder="1" applyAlignment="1">
      <alignment horizontal="right"/>
    </xf>
    <xf numFmtId="0" fontId="2" fillId="3" borderId="21" xfId="0" applyFont="1" applyFill="1" applyBorder="1" applyAlignment="1">
      <alignment horizontal="center"/>
    </xf>
    <xf numFmtId="164" fontId="2" fillId="3" borderId="21" xfId="0" applyNumberFormat="1" applyFont="1" applyFill="1" applyBorder="1"/>
    <xf numFmtId="164" fontId="2" fillId="0" borderId="21" xfId="0" applyNumberFormat="1" applyFont="1" applyFill="1" applyBorder="1"/>
    <xf numFmtId="1" fontId="2" fillId="3" borderId="21" xfId="0" applyNumberFormat="1" applyFont="1" applyFill="1" applyBorder="1"/>
    <xf numFmtId="164" fontId="2" fillId="3" borderId="21" xfId="0" applyNumberFormat="1" applyFont="1" applyFill="1" applyBorder="1" applyAlignment="1"/>
    <xf numFmtId="2" fontId="2" fillId="3" borderId="21" xfId="0" applyNumberFormat="1" applyFont="1" applyFill="1" applyBorder="1"/>
    <xf numFmtId="0" fontId="2" fillId="2" borderId="15" xfId="0" applyFont="1" applyFill="1" applyBorder="1" applyAlignment="1">
      <alignment horizontal="center"/>
    </xf>
    <xf numFmtId="164" fontId="2" fillId="2" borderId="19" xfId="0" applyNumberFormat="1" applyFont="1" applyFill="1" applyBorder="1"/>
    <xf numFmtId="164" fontId="2" fillId="2" borderId="15" xfId="0" applyNumberFormat="1" applyFont="1" applyFill="1" applyBorder="1"/>
    <xf numFmtId="1" fontId="2" fillId="2" borderId="15" xfId="0" applyNumberFormat="1" applyFont="1" applyFill="1" applyBorder="1"/>
    <xf numFmtId="164" fontId="2" fillId="2" borderId="15" xfId="0" applyNumberFormat="1" applyFont="1" applyFill="1" applyBorder="1" applyAlignment="1"/>
    <xf numFmtId="2" fontId="2" fillId="2" borderId="15" xfId="0" applyNumberFormat="1" applyFont="1" applyFill="1" applyBorder="1"/>
    <xf numFmtId="165" fontId="2" fillId="3" borderId="21" xfId="0" applyNumberFormat="1" applyFont="1" applyFill="1" applyBorder="1"/>
    <xf numFmtId="165" fontId="2" fillId="2" borderId="15" xfId="0" applyNumberFormat="1" applyFont="1" applyFill="1" applyBorder="1"/>
    <xf numFmtId="2" fontId="2" fillId="0" borderId="21" xfId="0" applyNumberFormat="1" applyFont="1" applyFill="1" applyBorder="1"/>
    <xf numFmtId="2" fontId="2" fillId="3" borderId="21" xfId="0" applyNumberFormat="1" applyFont="1" applyFill="1" applyBorder="1" applyAlignment="1"/>
    <xf numFmtId="165" fontId="2" fillId="3" borderId="21" xfId="0" applyNumberFormat="1" applyFont="1" applyFill="1" applyBorder="1" applyAlignment="1"/>
    <xf numFmtId="166" fontId="2" fillId="3" borderId="21" xfId="0" applyNumberFormat="1" applyFont="1" applyFill="1" applyBorder="1"/>
    <xf numFmtId="2" fontId="2" fillId="2" borderId="19" xfId="0" applyNumberFormat="1" applyFont="1" applyFill="1" applyBorder="1"/>
    <xf numFmtId="2" fontId="2" fillId="2" borderId="15" xfId="0" applyNumberFormat="1" applyFont="1" applyFill="1" applyBorder="1" applyAlignment="1"/>
    <xf numFmtId="165" fontId="2" fillId="2" borderId="15" xfId="0" applyNumberFormat="1" applyFont="1" applyFill="1" applyBorder="1" applyAlignment="1"/>
    <xf numFmtId="166" fontId="2" fillId="2" borderId="15" xfId="0" applyNumberFormat="1" applyFont="1" applyFill="1" applyBorder="1"/>
    <xf numFmtId="1" fontId="2" fillId="0" borderId="14" xfId="0" quotePrefix="1" applyNumberFormat="1" applyFont="1" applyFill="1" applyBorder="1"/>
    <xf numFmtId="1" fontId="2" fillId="0" borderId="14" xfId="0" applyNumberFormat="1" applyFont="1" applyFill="1" applyBorder="1"/>
    <xf numFmtId="1" fontId="2" fillId="2" borderId="15" xfId="0" quotePrefix="1" applyNumberFormat="1" applyFont="1" applyFill="1" applyBorder="1"/>
    <xf numFmtId="165" fontId="2" fillId="0" borderId="14" xfId="0" applyNumberFormat="1" applyFont="1" applyFill="1" applyBorder="1"/>
    <xf numFmtId="2" fontId="4" fillId="3" borderId="21" xfId="0" quotePrefix="1" applyNumberFormat="1" applyFont="1" applyFill="1" applyBorder="1" applyAlignment="1">
      <alignment horizontal="right"/>
    </xf>
    <xf numFmtId="2" fontId="4" fillId="2" borderId="15" xfId="0" quotePrefix="1" applyNumberFormat="1" applyFont="1" applyFill="1" applyBorder="1" applyAlignment="1">
      <alignment horizontal="right"/>
    </xf>
    <xf numFmtId="0" fontId="2" fillId="0" borderId="21" xfId="0" applyFont="1" applyFill="1" applyBorder="1" applyAlignment="1">
      <alignment horizontal="center"/>
    </xf>
    <xf numFmtId="2" fontId="4" fillId="0" borderId="21" xfId="0" quotePrefix="1" applyNumberFormat="1" applyFont="1" applyFill="1" applyBorder="1" applyAlignment="1">
      <alignment horizontal="right"/>
    </xf>
    <xf numFmtId="2" fontId="2" fillId="2" borderId="19" xfId="0" applyNumberFormat="1" applyFont="1" applyFill="1" applyBorder="1" applyAlignment="1">
      <alignment horizontal="right"/>
    </xf>
    <xf numFmtId="164" fontId="2" fillId="3" borderId="18" xfId="0" applyNumberFormat="1" applyFont="1" applyFill="1" applyBorder="1"/>
    <xf numFmtId="164" fontId="2" fillId="2" borderId="0" xfId="0" applyNumberFormat="1" applyFont="1" applyFill="1" applyBorder="1"/>
    <xf numFmtId="164" fontId="2" fillId="3" borderId="21" xfId="0" applyNumberFormat="1" applyFont="1" applyFill="1" applyBorder="1" applyAlignment="1">
      <alignment horizontal="right"/>
    </xf>
    <xf numFmtId="165" fontId="2" fillId="3" borderId="21" xfId="0" applyNumberFormat="1" applyFont="1" applyFill="1" applyBorder="1" applyAlignment="1">
      <alignment horizontal="right"/>
    </xf>
    <xf numFmtId="164" fontId="2" fillId="2" borderId="15" xfId="0" applyNumberFormat="1" applyFont="1" applyFill="1" applyBorder="1" applyAlignment="1">
      <alignment horizontal="right"/>
    </xf>
    <xf numFmtId="165" fontId="2" fillId="2" borderId="15" xfId="0" applyNumberFormat="1" applyFont="1" applyFill="1" applyBorder="1" applyAlignment="1">
      <alignment horizontal="right"/>
    </xf>
    <xf numFmtId="0" fontId="2" fillId="0" borderId="1" xfId="0" applyFont="1" applyFill="1" applyBorder="1"/>
    <xf numFmtId="0" fontId="2" fillId="0" borderId="0" xfId="0" applyFont="1"/>
    <xf numFmtId="0" fontId="2" fillId="0" borderId="0" xfId="0" applyFont="1" applyFill="1"/>
    <xf numFmtId="0" fontId="2" fillId="0" borderId="20" xfId="0" applyFont="1" applyFill="1" applyBorder="1" applyAlignment="1"/>
    <xf numFmtId="0" fontId="2" fillId="0" borderId="1" xfId="0" applyFont="1" applyFill="1" applyBorder="1" applyAlignment="1"/>
    <xf numFmtId="0" fontId="8" fillId="0" borderId="0" xfId="11" applyFont="1"/>
    <xf numFmtId="0" fontId="2" fillId="0" borderId="0" xfId="0" applyNumberFormat="1" applyFont="1" applyBorder="1" applyAlignment="1">
      <alignment horizontal="left" vertical="center" wrapText="1"/>
    </xf>
    <xf numFmtId="0" fontId="2" fillId="0" borderId="0" xfId="0" applyNumberFormat="1" applyFont="1" applyBorder="1" applyAlignment="1">
      <alignment horizontal="left" vertical="center"/>
    </xf>
    <xf numFmtId="0" fontId="2" fillId="0" borderId="0" xfId="0" applyNumberFormat="1" applyFont="1" applyBorder="1" applyAlignment="1"/>
    <xf numFmtId="0" fontId="2" fillId="0" borderId="5"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3" fillId="0" borderId="11" xfId="0" applyFont="1" applyFill="1" applyBorder="1" applyAlignment="1">
      <alignment horizontal="left"/>
    </xf>
    <xf numFmtId="0" fontId="2" fillId="0" borderId="5" xfId="0" quotePrefix="1" applyFont="1" applyBorder="1" applyAlignment="1">
      <alignment horizontal="center" vertical="center" wrapText="1"/>
    </xf>
    <xf numFmtId="0" fontId="0" fillId="0" borderId="5" xfId="0" applyBorder="1" applyAlignment="1">
      <alignment horizontal="center" vertical="center" wrapText="1"/>
    </xf>
    <xf numFmtId="0" fontId="0" fillId="0" borderId="2" xfId="0" applyBorder="1" applyAlignment="1">
      <alignment horizontal="center" vertical="center" wrapText="1"/>
    </xf>
    <xf numFmtId="0" fontId="2" fillId="0" borderId="5" xfId="0" applyFont="1" applyBorder="1" applyAlignment="1">
      <alignment horizontal="center" vertical="center" wrapText="1"/>
    </xf>
    <xf numFmtId="0" fontId="2" fillId="0" borderId="5" xfId="0" quotePrefix="1" applyFont="1" applyFill="1" applyBorder="1" applyAlignment="1">
      <alignment horizontal="center" vertical="center" wrapText="1"/>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4" xfId="0" applyFont="1" applyFill="1" applyBorder="1" applyAlignment="1">
      <alignment horizontal="center" vertical="center" wrapText="1"/>
    </xf>
    <xf numFmtId="0" fontId="2" fillId="0" borderId="6"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8"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0" fillId="0" borderId="0" xfId="0" applyFill="1" applyBorder="1" applyAlignment="1">
      <alignment horizontal="center" vertical="center" wrapText="1"/>
    </xf>
    <xf numFmtId="0" fontId="0" fillId="0" borderId="5" xfId="0" applyFill="1" applyBorder="1" applyAlignment="1">
      <alignment horizontal="center" vertical="center" wrapText="1"/>
    </xf>
    <xf numFmtId="0" fontId="0" fillId="0" borderId="2" xfId="0" applyFill="1" applyBorder="1" applyAlignment="1">
      <alignment horizontal="center" vertical="center" wrapText="1"/>
    </xf>
    <xf numFmtId="0" fontId="0" fillId="0" borderId="3" xfId="0" applyFill="1" applyBorder="1" applyAlignment="1">
      <alignment horizontal="center" vertical="center" wrapText="1"/>
    </xf>
    <xf numFmtId="0" fontId="2" fillId="0" borderId="5" xfId="0" applyFont="1" applyBorder="1"/>
    <xf numFmtId="0" fontId="2" fillId="0" borderId="2" xfId="0" applyFont="1" applyBorder="1"/>
    <xf numFmtId="0" fontId="2" fillId="0" borderId="0" xfId="0" applyFont="1" applyBorder="1"/>
    <xf numFmtId="0" fontId="2" fillId="0" borderId="0" xfId="0" applyFont="1"/>
    <xf numFmtId="0" fontId="2" fillId="0" borderId="3" xfId="0" applyFont="1" applyBorder="1"/>
    <xf numFmtId="0" fontId="2" fillId="0" borderId="2" xfId="0" quotePrefix="1" applyFont="1" applyBorder="1" applyAlignment="1">
      <alignment horizontal="center" vertical="center" wrapText="1"/>
    </xf>
    <xf numFmtId="0" fontId="2" fillId="0" borderId="2" xfId="0" applyFont="1" applyBorder="1" applyAlignment="1">
      <alignment horizontal="center" vertical="center" wrapText="1"/>
    </xf>
    <xf numFmtId="0" fontId="2" fillId="0" borderId="12" xfId="0" applyFont="1" applyFill="1" applyBorder="1" applyAlignment="1">
      <alignment horizontal="center" vertical="center" wrapText="1"/>
    </xf>
    <xf numFmtId="0" fontId="0" fillId="0" borderId="0" xfId="0" applyBorder="1"/>
    <xf numFmtId="0" fontId="0" fillId="0" borderId="5" xfId="0" applyBorder="1"/>
    <xf numFmtId="0" fontId="0" fillId="0" borderId="0" xfId="0"/>
    <xf numFmtId="0" fontId="0" fillId="0" borderId="2" xfId="0" applyBorder="1"/>
    <xf numFmtId="0" fontId="0" fillId="0" borderId="3" xfId="0" applyBorder="1"/>
    <xf numFmtId="0" fontId="3" fillId="0" borderId="11" xfId="0" applyFont="1" applyFill="1" applyBorder="1" applyAlignment="1"/>
    <xf numFmtId="0" fontId="3" fillId="0" borderId="11" xfId="0" quotePrefix="1" applyFont="1" applyFill="1" applyBorder="1" applyAlignment="1">
      <alignment horizontal="left"/>
    </xf>
  </cellXfs>
  <cellStyles count="12">
    <cellStyle name="Comma0" xfId="1" xr:uid="{00000000-0005-0000-0000-000000000000}"/>
    <cellStyle name="Currency0" xfId="2" xr:uid="{00000000-0005-0000-0000-000001000000}"/>
    <cellStyle name="Date" xfId="3" xr:uid="{00000000-0005-0000-0000-000002000000}"/>
    <cellStyle name="Fixed" xfId="4" xr:uid="{00000000-0005-0000-0000-000003000000}"/>
    <cellStyle name="Heading 1" xfId="5" builtinId="16" customBuiltin="1"/>
    <cellStyle name="Heading 2" xfId="6" builtinId="17" customBuiltin="1"/>
    <cellStyle name="Hyperlink" xfId="7" builtinId="8"/>
    <cellStyle name="Normal" xfId="0" builtinId="0"/>
    <cellStyle name="normal 2" xfId="8" xr:uid="{00000000-0005-0000-0000-000008000000}"/>
    <cellStyle name="Normal_dyfluidlink" xfId="9" xr:uid="{00000000-0005-0000-0000-000009000000}"/>
    <cellStyle name="Normal_sweets_1" xfId="11" xr:uid="{5DA90678-C2D8-408A-938C-7258C278D35D}"/>
    <cellStyle name="Total" xfId="10" builtinId="25"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55"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H60"/>
  <sheetViews>
    <sheetView tabSelected="1" zoomScaleNormal="100" workbookViewId="0"/>
  </sheetViews>
  <sheetFormatPr defaultColWidth="8.77734375" defaultRowHeight="11.4" x14ac:dyDescent="0.2"/>
  <cols>
    <col min="1" max="1" width="12" style="1" customWidth="1"/>
    <col min="2" max="16384" width="8.77734375" style="1"/>
  </cols>
  <sheetData>
    <row r="2" spans="1:8" ht="12" x14ac:dyDescent="0.25">
      <c r="A2" s="1" t="s">
        <v>11</v>
      </c>
      <c r="B2" s="2" t="s">
        <v>132</v>
      </c>
    </row>
    <row r="4" spans="1:8" x14ac:dyDescent="0.2">
      <c r="A4" s="1" t="s">
        <v>12</v>
      </c>
      <c r="B4" s="3" t="s">
        <v>13</v>
      </c>
      <c r="H4" s="4"/>
    </row>
    <row r="5" spans="1:8" x14ac:dyDescent="0.2">
      <c r="B5" s="3"/>
      <c r="H5" s="4"/>
    </row>
    <row r="6" spans="1:8" x14ac:dyDescent="0.2">
      <c r="B6" s="3" t="s">
        <v>53</v>
      </c>
      <c r="H6" s="4"/>
    </row>
    <row r="7" spans="1:8" x14ac:dyDescent="0.2">
      <c r="B7" s="3" t="s">
        <v>55</v>
      </c>
      <c r="H7" s="4"/>
    </row>
    <row r="8" spans="1:8" x14ac:dyDescent="0.2">
      <c r="B8" s="3" t="s">
        <v>56</v>
      </c>
      <c r="H8" s="4"/>
    </row>
    <row r="9" spans="1:8" x14ac:dyDescent="0.2">
      <c r="B9" s="3" t="s">
        <v>14</v>
      </c>
      <c r="H9" s="4"/>
    </row>
    <row r="10" spans="1:8" x14ac:dyDescent="0.2">
      <c r="B10" s="3" t="s">
        <v>15</v>
      </c>
      <c r="H10" s="4"/>
    </row>
    <row r="11" spans="1:8" x14ac:dyDescent="0.2">
      <c r="B11" s="3" t="s">
        <v>16</v>
      </c>
      <c r="H11" s="4"/>
    </row>
    <row r="12" spans="1:8" x14ac:dyDescent="0.2">
      <c r="B12" s="3" t="s">
        <v>129</v>
      </c>
      <c r="H12" s="4"/>
    </row>
    <row r="13" spans="1:8" x14ac:dyDescent="0.2">
      <c r="B13" s="3" t="s">
        <v>121</v>
      </c>
      <c r="H13" s="4"/>
    </row>
    <row r="14" spans="1:8" x14ac:dyDescent="0.2">
      <c r="B14" s="3" t="s">
        <v>17</v>
      </c>
      <c r="H14" s="4"/>
    </row>
    <row r="15" spans="1:8" x14ac:dyDescent="0.2">
      <c r="B15" s="3" t="s">
        <v>51</v>
      </c>
      <c r="H15" s="4"/>
    </row>
    <row r="16" spans="1:8" x14ac:dyDescent="0.2">
      <c r="B16" s="3" t="s">
        <v>128</v>
      </c>
      <c r="H16" s="4"/>
    </row>
    <row r="17" spans="2:8" x14ac:dyDescent="0.2">
      <c r="B17" s="3" t="s">
        <v>18</v>
      </c>
      <c r="H17" s="4"/>
    </row>
    <row r="18" spans="2:8" x14ac:dyDescent="0.2">
      <c r="H18" s="4"/>
    </row>
    <row r="19" spans="2:8" x14ac:dyDescent="0.2">
      <c r="B19" s="3" t="s">
        <v>19</v>
      </c>
      <c r="H19" s="4"/>
    </row>
    <row r="20" spans="2:8" x14ac:dyDescent="0.2">
      <c r="B20" s="3" t="s">
        <v>21</v>
      </c>
      <c r="H20" s="4"/>
    </row>
    <row r="21" spans="2:8" x14ac:dyDescent="0.2">
      <c r="B21" s="3" t="s">
        <v>22</v>
      </c>
      <c r="H21" s="4"/>
    </row>
    <row r="22" spans="2:8" x14ac:dyDescent="0.2">
      <c r="B22" s="3" t="s">
        <v>23</v>
      </c>
      <c r="H22" s="4"/>
    </row>
    <row r="23" spans="2:8" x14ac:dyDescent="0.2">
      <c r="B23" s="3" t="s">
        <v>25</v>
      </c>
      <c r="H23" s="4"/>
    </row>
    <row r="24" spans="2:8" x14ac:dyDescent="0.2">
      <c r="B24" s="3" t="s">
        <v>26</v>
      </c>
      <c r="H24" s="4"/>
    </row>
    <row r="25" spans="2:8" x14ac:dyDescent="0.2">
      <c r="B25" s="3" t="s">
        <v>27</v>
      </c>
      <c r="H25" s="4"/>
    </row>
    <row r="26" spans="2:8" x14ac:dyDescent="0.2">
      <c r="B26" s="3" t="s">
        <v>160</v>
      </c>
      <c r="H26" s="4"/>
    </row>
    <row r="27" spans="2:8" x14ac:dyDescent="0.2">
      <c r="B27" s="3" t="s">
        <v>28</v>
      </c>
      <c r="H27" s="4"/>
    </row>
    <row r="28" spans="2:8" x14ac:dyDescent="0.2">
      <c r="B28" s="3" t="s">
        <v>29</v>
      </c>
      <c r="H28" s="4"/>
    </row>
    <row r="29" spans="2:8" x14ac:dyDescent="0.2">
      <c r="B29" s="3" t="s">
        <v>24</v>
      </c>
      <c r="H29" s="4"/>
    </row>
    <row r="30" spans="2:8" x14ac:dyDescent="0.2">
      <c r="B30" s="3" t="s">
        <v>31</v>
      </c>
      <c r="H30" s="4"/>
    </row>
    <row r="31" spans="2:8" x14ac:dyDescent="0.2">
      <c r="B31" s="3" t="s">
        <v>32</v>
      </c>
      <c r="C31" s="3"/>
      <c r="H31" s="4"/>
    </row>
    <row r="32" spans="2:8" x14ac:dyDescent="0.2">
      <c r="B32" s="3" t="s">
        <v>33</v>
      </c>
      <c r="H32" s="4"/>
    </row>
    <row r="33" spans="2:8" x14ac:dyDescent="0.2">
      <c r="B33" s="3" t="s">
        <v>34</v>
      </c>
      <c r="H33" s="4"/>
    </row>
    <row r="34" spans="2:8" x14ac:dyDescent="0.2">
      <c r="B34" s="3" t="s">
        <v>35</v>
      </c>
      <c r="H34" s="4"/>
    </row>
    <row r="35" spans="2:8" x14ac:dyDescent="0.2">
      <c r="B35" s="3" t="s">
        <v>30</v>
      </c>
      <c r="H35" s="4"/>
    </row>
    <row r="36" spans="2:8" x14ac:dyDescent="0.2">
      <c r="B36" s="3" t="s">
        <v>20</v>
      </c>
      <c r="H36" s="4"/>
    </row>
    <row r="37" spans="2:8" x14ac:dyDescent="0.2">
      <c r="B37" s="3"/>
      <c r="H37" s="4"/>
    </row>
    <row r="38" spans="2:8" x14ac:dyDescent="0.2">
      <c r="B38" s="3" t="s">
        <v>37</v>
      </c>
      <c r="H38" s="4"/>
    </row>
    <row r="39" spans="2:8" x14ac:dyDescent="0.2">
      <c r="B39" s="3" t="s">
        <v>38</v>
      </c>
      <c r="H39" s="4"/>
    </row>
    <row r="40" spans="2:8" x14ac:dyDescent="0.2">
      <c r="B40" s="3" t="s">
        <v>36</v>
      </c>
      <c r="H40" s="4"/>
    </row>
    <row r="41" spans="2:8" x14ac:dyDescent="0.2">
      <c r="B41" s="3"/>
      <c r="H41" s="4"/>
    </row>
    <row r="42" spans="2:8" x14ac:dyDescent="0.2">
      <c r="B42" s="3" t="s">
        <v>39</v>
      </c>
      <c r="H42" s="4"/>
    </row>
    <row r="43" spans="2:8" x14ac:dyDescent="0.2">
      <c r="B43" s="3" t="s">
        <v>40</v>
      </c>
      <c r="H43" s="4"/>
    </row>
    <row r="44" spans="2:8" x14ac:dyDescent="0.2">
      <c r="B44" s="3" t="s">
        <v>41</v>
      </c>
      <c r="H44" s="4"/>
    </row>
    <row r="45" spans="2:8" x14ac:dyDescent="0.2">
      <c r="B45" s="3" t="s">
        <v>42</v>
      </c>
      <c r="H45" s="4"/>
    </row>
    <row r="46" spans="2:8" x14ac:dyDescent="0.2">
      <c r="B46" s="3" t="s">
        <v>44</v>
      </c>
      <c r="H46" s="4"/>
    </row>
    <row r="47" spans="2:8" x14ac:dyDescent="0.2">
      <c r="B47" s="3" t="s">
        <v>45</v>
      </c>
      <c r="H47" s="4"/>
    </row>
    <row r="48" spans="2:8" x14ac:dyDescent="0.2">
      <c r="B48" s="3" t="s">
        <v>57</v>
      </c>
      <c r="H48" s="4"/>
    </row>
    <row r="49" spans="1:8" x14ac:dyDescent="0.2">
      <c r="B49" s="3" t="s">
        <v>43</v>
      </c>
      <c r="H49" s="4"/>
    </row>
    <row r="50" spans="1:8" x14ac:dyDescent="0.2">
      <c r="B50" s="3"/>
      <c r="H50" s="4"/>
    </row>
    <row r="51" spans="1:8" x14ac:dyDescent="0.2">
      <c r="B51" s="3" t="s">
        <v>47</v>
      </c>
      <c r="H51" s="4"/>
    </row>
    <row r="52" spans="1:8" x14ac:dyDescent="0.2">
      <c r="B52" s="3" t="s">
        <v>48</v>
      </c>
      <c r="H52" s="4"/>
    </row>
    <row r="53" spans="1:8" x14ac:dyDescent="0.2">
      <c r="B53" s="3" t="s">
        <v>49</v>
      </c>
      <c r="H53" s="4"/>
    </row>
    <row r="54" spans="1:8" x14ac:dyDescent="0.2">
      <c r="B54" s="3" t="s">
        <v>46</v>
      </c>
      <c r="H54" s="4"/>
    </row>
    <row r="55" spans="1:8" x14ac:dyDescent="0.2">
      <c r="H55" s="4"/>
    </row>
    <row r="56" spans="1:8" x14ac:dyDescent="0.2">
      <c r="B56" s="3" t="s">
        <v>50</v>
      </c>
      <c r="H56" s="4"/>
    </row>
    <row r="57" spans="1:8" x14ac:dyDescent="0.2">
      <c r="B57" s="3"/>
      <c r="H57" s="4"/>
    </row>
    <row r="58" spans="1:8" x14ac:dyDescent="0.2">
      <c r="A58" s="120" t="s">
        <v>133</v>
      </c>
      <c r="B58" s="3"/>
      <c r="H58" s="4"/>
    </row>
    <row r="59" spans="1:8" x14ac:dyDescent="0.2">
      <c r="A59" s="120" t="s">
        <v>134</v>
      </c>
    </row>
    <row r="60" spans="1:8" x14ac:dyDescent="0.2">
      <c r="A60" s="120" t="s">
        <v>135</v>
      </c>
    </row>
  </sheetData>
  <phoneticPr fontId="2" type="noConversion"/>
  <hyperlinks>
    <hyperlink ref="B4" location="'Total dairy products'!A1" display="Fluid milk and cream - Per capita consumption, half pints" xr:uid="{00000000-0004-0000-0000-000000000000}"/>
    <hyperlink ref="B10" location="'All plain milk'!A1" display="Total plain milk - Whole and lower fat plain, unflavored milk" xr:uid="{00000000-0004-0000-0000-000001000000}"/>
    <hyperlink ref="B7" location="'2 percent milk'!A1" display="Plain 2 percent milk" xr:uid="{00000000-0004-0000-0000-000002000000}"/>
    <hyperlink ref="B17" location="'All beverage milks'!A1" display="Total beverage milk - All plain and flavored milk" xr:uid="{00000000-0004-0000-0000-000003000000}"/>
    <hyperlink ref="B8" location="'1 percent milk'!A1" display="Plain 1 percent milk" xr:uid="{00000000-0004-0000-0000-000004000000}"/>
    <hyperlink ref="B9" location="'Skim milk'!A1" display="Skim milk" xr:uid="{00000000-0004-0000-0000-000005000000}"/>
    <hyperlink ref="B11" location="'Whole flavored milk'!A1" display="Whole flavored milk" xr:uid="{00000000-0004-0000-0000-000006000000}"/>
    <hyperlink ref="B14" location="Buttermilk!A1" display="Buttermilk" xr:uid="{00000000-0004-0000-0000-000007000000}"/>
    <hyperlink ref="B19" location="Yogurt!A1" display="Refrigerated yogurt" xr:uid="{00000000-0004-0000-0000-000008000000}"/>
    <hyperlink ref="B36" location="'Total cheese'!A1" display="Total cheese - American, Italian, and miscellaneous cheese" xr:uid="{00000000-0004-0000-0000-000009000000}"/>
    <hyperlink ref="B22" location="'All American cheese'!A1" display="Total American cheese - Cheddar and other American cheese" xr:uid="{00000000-0004-0000-0000-00000A000000}"/>
    <hyperlink ref="B20" location="'Cheddar cheese'!A1" display="Cheddar cheese" xr:uid="{00000000-0004-0000-0000-00000B000000}"/>
    <hyperlink ref="B21" location="'Other American cheese'!A1" display="Other American cheese" xr:uid="{00000000-0004-0000-0000-00000C000000}"/>
    <hyperlink ref="B29" location="'All Italian cheese'!A1" display="Total Italian cheese" xr:uid="{00000000-0004-0000-0000-00000D000000}"/>
    <hyperlink ref="B23" location="'Provolone cheese'!A1" display="Provolone cheese" xr:uid="{00000000-0004-0000-0000-00000E000000}"/>
    <hyperlink ref="B24:B28" location="Buttermilk!A1" display="Buttermilk" xr:uid="{00000000-0004-0000-0000-00000F000000}"/>
    <hyperlink ref="B30:B33" location="Buttermilk!A1" display="Buttermilk" xr:uid="{00000000-0004-0000-0000-000010000000}"/>
    <hyperlink ref="B34" location="'Other miscellaneous cheese'!A1" display="Other miscellaneous cheese" xr:uid="{00000000-0004-0000-0000-000011000000}"/>
    <hyperlink ref="B24" location="'Romano cheese'!A1" display="Romano cheese" xr:uid="{00000000-0004-0000-0000-000012000000}"/>
    <hyperlink ref="B25" location="'Parmesan cheese'!A1" display="Parmesan cheese" xr:uid="{00000000-0004-0000-0000-000013000000}"/>
    <hyperlink ref="B26" location="'Mozzarella cheese'!A1" display="Mozzarella cheese" xr:uid="{00000000-0004-0000-0000-000014000000}"/>
    <hyperlink ref="B27" location="'Ricotta cheese'!A1" display="Ricotta cheese" xr:uid="{00000000-0004-0000-0000-000015000000}"/>
    <hyperlink ref="B28" location="'Other Italian cheese'!A1" display="Other Italian cheese" xr:uid="{00000000-0004-0000-0000-000016000000}"/>
    <hyperlink ref="B35" location="'Total miscellaneous cheese'!A1" display="Total miscellaneous cheese - Swiss, brick, Muenster, blue and other" xr:uid="{00000000-0004-0000-0000-000017000000}"/>
    <hyperlink ref="B30" location="'Swiss cheese'!A1" display="Swiss cheese" xr:uid="{00000000-0004-0000-0000-000018000000}"/>
    <hyperlink ref="B31" location="'Brick cheese'!A1" display="Brick cheese" xr:uid="{00000000-0004-0000-0000-000019000000}"/>
    <hyperlink ref="B32" location="'Muenster cheese'!A1" display="Muenster cheese" xr:uid="{00000000-0004-0000-0000-00001A000000}"/>
    <hyperlink ref="B33" location="'Blue cheese'!A1" display="Blue cheese" xr:uid="{00000000-0004-0000-0000-00001B000000}"/>
    <hyperlink ref="B45" location="'Frozen dairy products'!A1" display="Total frozen dairy products - Ice cream, sherbet, and miscellaneous products" xr:uid="{00000000-0004-0000-0000-00001C000000}"/>
    <hyperlink ref="B42" location="'Regular ice cream'!A1" display="Regular ice cream" xr:uid="{00000000-0004-0000-0000-00001D000000}"/>
    <hyperlink ref="B43" location="'Lowfat and nonfat ice cream'!A1" display="Lowfat ice cream (ice milk)" xr:uid="{00000000-0004-0000-0000-00001E000000}"/>
    <hyperlink ref="B44" location="'Other frozen'!A1" display="Frozen yogurt and other miscelleneous frozen products" xr:uid="{00000000-0004-0000-0000-00001F000000}"/>
    <hyperlink ref="B49" location="'All evaporated condensed milk'!A1" display="Total evaporated and condensed milk" xr:uid="{00000000-0004-0000-0000-000020000000}"/>
    <hyperlink ref="B46" location="'Evap cond canned whole milk'!A1" display="Evaporated and condensed canned whole milk" xr:uid="{00000000-0004-0000-0000-000021000000}"/>
    <hyperlink ref="B47" location="'Evap cond bulk whole milk'!A1" display="Evaporated and condensed bulk whole milk" xr:uid="{00000000-0004-0000-0000-000022000000}"/>
    <hyperlink ref="B48" location="'Evap cond skim milk'!A1" display="Evaporated and condensed bulk skim milk" xr:uid="{00000000-0004-0000-0000-000023000000}"/>
    <hyperlink ref="B54" location="'Dry milk products'!A1" display="Total dry milk products" xr:uid="{00000000-0004-0000-0000-000024000000}"/>
    <hyperlink ref="B51" location="'Dry whole milk'!A1" display="Dry whole milk" xr:uid="{00000000-0004-0000-0000-000025000000}"/>
    <hyperlink ref="B52" location="'Nonfat dry milk'!A1" display="Nonfat dry milk" xr:uid="{00000000-0004-0000-0000-000026000000}"/>
    <hyperlink ref="B53" location="'Dry buttermilk'!A1" display="Dry buttermilk" xr:uid="{00000000-0004-0000-0000-000027000000}"/>
    <hyperlink ref="B56" location="'Half and half'!A1" display="Dairy share of half and half" xr:uid="{00000000-0004-0000-0000-000028000000}"/>
    <hyperlink ref="B6" location="'Plain whole milk'!A1" display="Plain whole milk" xr:uid="{00000000-0004-0000-0000-000029000000}"/>
    <hyperlink ref="B13" location="'All flavored milk'!A1" display="All flavored milk" xr:uid="{00000000-0004-0000-0000-00002A000000}"/>
    <hyperlink ref="B40" location="'Total cottage cheese'!A1" display="Cottage cheese - Regular and lowfat cottage cheese" xr:uid="{00000000-0004-0000-0000-00002B000000}"/>
    <hyperlink ref="B38" location="'Regular cottage cheese'!A1" display="Regular cottage cheese" xr:uid="{00000000-0004-0000-0000-00002C000000}"/>
    <hyperlink ref="B39" location="'Lowfat cottage cheese'!A1" display="Lowfat cottage cheese" xr:uid="{00000000-0004-0000-0000-00002D000000}"/>
    <hyperlink ref="B16" location="'Miscellaneous fluid milk'!A1" display="Miscellaneous fluid milk" xr:uid="{00000000-0004-0000-0000-00002E000000}"/>
    <hyperlink ref="B15" location="Eggnog!A1" display="Dairy share of eggnog" xr:uid="{00000000-0004-0000-0000-00002F000000}"/>
    <hyperlink ref="B12" location="'Lower fat flavored milk'!A1" display="Lower fat flavored milk" xr:uid="{00000000-0004-0000-0000-000030000000}"/>
  </hyperlinks>
  <pageMargins left="0.75" right="0.75" top="0.7" bottom="0.44" header="0.5" footer="0.2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S67"/>
  <sheetViews>
    <sheetView zoomScaleNormal="100" workbookViewId="0">
      <pane ySplit="6" topLeftCell="A7" activePane="bottomLeft" state="frozen"/>
      <selection pane="bottomLeft" sqref="A1:R1"/>
    </sheetView>
  </sheetViews>
  <sheetFormatPr defaultColWidth="10.77734375" defaultRowHeight="12" customHeight="1" x14ac:dyDescent="0.2"/>
  <cols>
    <col min="1" max="18" width="10.77734375" style="6" customWidth="1"/>
    <col min="19" max="16384" width="10.77734375" style="7"/>
  </cols>
  <sheetData>
    <row r="1" spans="1:18" ht="12" customHeight="1" thickBot="1" x14ac:dyDescent="0.25">
      <c r="A1" s="126" t="s">
        <v>117</v>
      </c>
      <c r="B1" s="126"/>
      <c r="C1" s="126"/>
      <c r="D1" s="126"/>
      <c r="E1" s="126"/>
      <c r="F1" s="126"/>
      <c r="G1" s="126"/>
      <c r="H1" s="126"/>
      <c r="I1" s="126"/>
      <c r="J1" s="126"/>
      <c r="K1" s="126"/>
      <c r="L1" s="126"/>
      <c r="M1" s="126"/>
      <c r="N1" s="126"/>
      <c r="O1" s="126"/>
      <c r="P1" s="126"/>
      <c r="Q1" s="126"/>
      <c r="R1" s="126"/>
    </row>
    <row r="2" spans="1:18" ht="12" customHeight="1" thickTop="1" x14ac:dyDescent="0.2">
      <c r="A2" s="138" t="s">
        <v>0</v>
      </c>
      <c r="B2" s="124" t="s">
        <v>9</v>
      </c>
      <c r="C2" s="131" t="s">
        <v>3</v>
      </c>
      <c r="D2" s="124" t="s">
        <v>1</v>
      </c>
      <c r="E2" s="124" t="s">
        <v>4</v>
      </c>
      <c r="F2" s="124" t="s">
        <v>5</v>
      </c>
      <c r="G2" s="132" t="s">
        <v>6</v>
      </c>
      <c r="H2" s="133"/>
      <c r="I2" s="133"/>
      <c r="J2" s="124" t="s">
        <v>7</v>
      </c>
      <c r="K2" s="124" t="s">
        <v>54</v>
      </c>
      <c r="L2" s="140"/>
      <c r="M2" s="140"/>
      <c r="N2" s="140"/>
      <c r="O2" s="130" t="s">
        <v>58</v>
      </c>
      <c r="P2" s="130" t="s">
        <v>130</v>
      </c>
      <c r="Q2" s="127" t="s">
        <v>59</v>
      </c>
      <c r="R2" s="127" t="s">
        <v>62</v>
      </c>
    </row>
    <row r="3" spans="1:18" ht="12" customHeight="1" x14ac:dyDescent="0.2">
      <c r="A3" s="138"/>
      <c r="B3" s="124"/>
      <c r="C3" s="124"/>
      <c r="D3" s="124"/>
      <c r="E3" s="124"/>
      <c r="F3" s="124"/>
      <c r="G3" s="134" t="s">
        <v>2</v>
      </c>
      <c r="H3" s="135" t="s">
        <v>120</v>
      </c>
      <c r="I3" s="134" t="s">
        <v>8</v>
      </c>
      <c r="J3" s="124"/>
      <c r="K3" s="141"/>
      <c r="L3" s="140"/>
      <c r="M3" s="140"/>
      <c r="N3" s="140"/>
      <c r="O3" s="128"/>
      <c r="P3" s="128"/>
      <c r="Q3" s="128"/>
      <c r="R3" s="128"/>
    </row>
    <row r="4" spans="1:18" ht="12" customHeight="1" x14ac:dyDescent="0.2">
      <c r="A4" s="138"/>
      <c r="B4" s="124"/>
      <c r="C4" s="124"/>
      <c r="D4" s="124"/>
      <c r="E4" s="124"/>
      <c r="F4" s="124"/>
      <c r="G4" s="124"/>
      <c r="H4" s="136"/>
      <c r="I4" s="124"/>
      <c r="J4" s="124"/>
      <c r="K4" s="141"/>
      <c r="L4" s="140"/>
      <c r="M4" s="140"/>
      <c r="N4" s="140"/>
      <c r="O4" s="128"/>
      <c r="P4" s="128"/>
      <c r="Q4" s="128"/>
      <c r="R4" s="128"/>
    </row>
    <row r="5" spans="1:18" ht="18.75" customHeight="1" x14ac:dyDescent="0.2">
      <c r="A5" s="139"/>
      <c r="B5" s="125"/>
      <c r="C5" s="125"/>
      <c r="D5" s="125"/>
      <c r="E5" s="125"/>
      <c r="F5" s="125"/>
      <c r="G5" s="125"/>
      <c r="H5" s="137"/>
      <c r="I5" s="125"/>
      <c r="J5" s="125"/>
      <c r="K5" s="142"/>
      <c r="L5" s="143"/>
      <c r="M5" s="143"/>
      <c r="N5" s="143"/>
      <c r="O5" s="129"/>
      <c r="P5" s="129"/>
      <c r="Q5" s="129"/>
      <c r="R5" s="129"/>
    </row>
    <row r="6" spans="1:18" ht="12" customHeight="1" x14ac:dyDescent="0.2">
      <c r="A6" s="5"/>
      <c r="B6" s="36" t="s">
        <v>64</v>
      </c>
      <c r="C6" s="36" t="s">
        <v>65</v>
      </c>
      <c r="D6" s="36" t="s">
        <v>64</v>
      </c>
      <c r="E6" s="36" t="s">
        <v>65</v>
      </c>
      <c r="F6" s="36" t="s">
        <v>64</v>
      </c>
      <c r="G6" s="36" t="s">
        <v>65</v>
      </c>
      <c r="H6" s="36" t="s">
        <v>64</v>
      </c>
      <c r="I6" s="36" t="s">
        <v>65</v>
      </c>
      <c r="J6" s="36" t="s">
        <v>65</v>
      </c>
      <c r="K6" s="36" t="s">
        <v>64</v>
      </c>
      <c r="L6" s="36" t="s">
        <v>71</v>
      </c>
      <c r="M6" s="36" t="s">
        <v>66</v>
      </c>
      <c r="N6" s="36" t="s">
        <v>67</v>
      </c>
      <c r="O6" s="36" t="s">
        <v>68</v>
      </c>
      <c r="P6" s="36" t="s">
        <v>69</v>
      </c>
      <c r="Q6" s="36" t="s">
        <v>68</v>
      </c>
      <c r="R6" s="36" t="s">
        <v>70</v>
      </c>
    </row>
    <row r="7" spans="1:18" ht="12" customHeight="1" x14ac:dyDescent="0.2">
      <c r="A7" s="10">
        <v>1970</v>
      </c>
      <c r="B7" s="11">
        <v>5.5396501686406783</v>
      </c>
      <c r="C7" s="11">
        <v>0</v>
      </c>
      <c r="D7" s="11">
        <f t="shared" ref="D7:D48" si="0">+B7-B7*(C7/100)</f>
        <v>5.5396501686406783</v>
      </c>
      <c r="E7" s="11">
        <v>12</v>
      </c>
      <c r="F7" s="11">
        <f t="shared" ref="F7:F48" si="1">+(D7-D7*(E7)/100)</f>
        <v>4.8748921484037968</v>
      </c>
      <c r="G7" s="11">
        <v>0</v>
      </c>
      <c r="H7" s="11">
        <f>F7-(F7*G7/100)</f>
        <v>4.8748921484037968</v>
      </c>
      <c r="I7" s="11">
        <v>18</v>
      </c>
      <c r="J7" s="12">
        <f t="shared" ref="J7:J48" si="2">100-(K7/B7*100)</f>
        <v>27.840000000000003</v>
      </c>
      <c r="K7" s="11">
        <f>+H7-H7*I7/100</f>
        <v>3.9974115616911137</v>
      </c>
      <c r="L7" s="11">
        <f t="shared" ref="L7:L48" si="3">K7/8.66</f>
        <v>0.46159486855555587</v>
      </c>
      <c r="M7" s="13">
        <f t="shared" ref="M7:M48" si="4">+(K7/365)*16</f>
        <v>0.17522899996454197</v>
      </c>
      <c r="N7" s="11">
        <f t="shared" ref="N7:N39" si="5">+M7*28.3495</f>
        <v>4.9676545344947822</v>
      </c>
      <c r="O7" s="12">
        <v>98</v>
      </c>
      <c r="P7" s="12">
        <v>245</v>
      </c>
      <c r="Q7" s="11">
        <f t="shared" ref="Q7:Q48" si="6">+R7*O7</f>
        <v>1.987061813797913</v>
      </c>
      <c r="R7" s="21">
        <f t="shared" ref="R7:R48" si="7">+N7/P7</f>
        <v>2.0276140957121561E-2</v>
      </c>
    </row>
    <row r="8" spans="1:18" ht="12" customHeight="1" x14ac:dyDescent="0.2">
      <c r="A8" s="15">
        <v>1971</v>
      </c>
      <c r="B8" s="16">
        <v>5.5747073641255733</v>
      </c>
      <c r="C8" s="16">
        <v>0</v>
      </c>
      <c r="D8" s="16">
        <f t="shared" si="0"/>
        <v>5.5747073641255733</v>
      </c>
      <c r="E8" s="16">
        <v>12</v>
      </c>
      <c r="F8" s="16">
        <f t="shared" si="1"/>
        <v>4.9057424804305043</v>
      </c>
      <c r="G8" s="16">
        <v>0</v>
      </c>
      <c r="H8" s="16">
        <f t="shared" ref="H8:H53" si="8">F8-(F8*G8/100)</f>
        <v>4.9057424804305043</v>
      </c>
      <c r="I8" s="16">
        <v>18</v>
      </c>
      <c r="J8" s="17">
        <f t="shared" si="2"/>
        <v>27.840000000000003</v>
      </c>
      <c r="K8" s="16">
        <f t="shared" ref="K8:K53" si="9">+H8-H8*I8/100</f>
        <v>4.022708833953013</v>
      </c>
      <c r="L8" s="16">
        <f t="shared" si="3"/>
        <v>0.46451603163429711</v>
      </c>
      <c r="M8" s="18">
        <f t="shared" si="4"/>
        <v>0.17633792148835126</v>
      </c>
      <c r="N8" s="16">
        <f t="shared" si="5"/>
        <v>4.9990919052340139</v>
      </c>
      <c r="O8" s="17">
        <v>98</v>
      </c>
      <c r="P8" s="17">
        <v>245</v>
      </c>
      <c r="Q8" s="16">
        <f t="shared" si="6"/>
        <v>1.9996367620936057</v>
      </c>
      <c r="R8" s="22">
        <f t="shared" si="7"/>
        <v>2.0404456756057201E-2</v>
      </c>
    </row>
    <row r="9" spans="1:18" ht="12" customHeight="1" x14ac:dyDescent="0.2">
      <c r="A9" s="15">
        <v>1972</v>
      </c>
      <c r="B9" s="16">
        <v>5.4041398291317062</v>
      </c>
      <c r="C9" s="16">
        <v>0</v>
      </c>
      <c r="D9" s="16">
        <f t="shared" si="0"/>
        <v>5.4041398291317062</v>
      </c>
      <c r="E9" s="16">
        <v>12</v>
      </c>
      <c r="F9" s="16">
        <f t="shared" si="1"/>
        <v>4.7556430496359017</v>
      </c>
      <c r="G9" s="16">
        <v>0</v>
      </c>
      <c r="H9" s="16">
        <f t="shared" si="8"/>
        <v>4.7556430496359017</v>
      </c>
      <c r="I9" s="16">
        <v>18</v>
      </c>
      <c r="J9" s="17">
        <f t="shared" si="2"/>
        <v>27.840000000000003</v>
      </c>
      <c r="K9" s="16">
        <f t="shared" si="9"/>
        <v>3.8996273007014395</v>
      </c>
      <c r="L9" s="16">
        <f t="shared" si="3"/>
        <v>0.45030338345282211</v>
      </c>
      <c r="M9" s="18">
        <f t="shared" si="4"/>
        <v>0.1709425666060905</v>
      </c>
      <c r="N9" s="16">
        <f t="shared" si="5"/>
        <v>4.8461362919993629</v>
      </c>
      <c r="O9" s="17">
        <v>98</v>
      </c>
      <c r="P9" s="17">
        <v>245</v>
      </c>
      <c r="Q9" s="16">
        <f t="shared" si="6"/>
        <v>1.9384545167997453</v>
      </c>
      <c r="R9" s="22">
        <f t="shared" si="7"/>
        <v>1.9780148130609645E-2</v>
      </c>
    </row>
    <row r="10" spans="1:18" ht="12" customHeight="1" x14ac:dyDescent="0.2">
      <c r="A10" s="15">
        <v>1973</v>
      </c>
      <c r="B10" s="16">
        <v>5.0388678870347325</v>
      </c>
      <c r="C10" s="16">
        <v>0</v>
      </c>
      <c r="D10" s="16">
        <f t="shared" si="0"/>
        <v>5.0388678870347325</v>
      </c>
      <c r="E10" s="16">
        <v>12</v>
      </c>
      <c r="F10" s="16">
        <f t="shared" si="1"/>
        <v>4.434203740590565</v>
      </c>
      <c r="G10" s="16">
        <v>0</v>
      </c>
      <c r="H10" s="16">
        <f t="shared" si="8"/>
        <v>4.434203740590565</v>
      </c>
      <c r="I10" s="16">
        <v>18</v>
      </c>
      <c r="J10" s="17">
        <f t="shared" si="2"/>
        <v>27.839999999999989</v>
      </c>
      <c r="K10" s="16">
        <f t="shared" si="9"/>
        <v>3.6360470672842635</v>
      </c>
      <c r="L10" s="16">
        <f t="shared" si="3"/>
        <v>0.4198668668919473</v>
      </c>
      <c r="M10" s="18">
        <f t="shared" si="4"/>
        <v>0.15938836459328279</v>
      </c>
      <c r="N10" s="16">
        <f t="shared" si="5"/>
        <v>4.5185804420372699</v>
      </c>
      <c r="O10" s="17">
        <v>98</v>
      </c>
      <c r="P10" s="17">
        <v>245</v>
      </c>
      <c r="Q10" s="16">
        <f t="shared" si="6"/>
        <v>1.807432176814908</v>
      </c>
      <c r="R10" s="22">
        <f t="shared" si="7"/>
        <v>1.8443185477703142E-2</v>
      </c>
    </row>
    <row r="11" spans="1:18" ht="12" customHeight="1" x14ac:dyDescent="0.2">
      <c r="A11" s="15">
        <v>1974</v>
      </c>
      <c r="B11" s="16">
        <v>4.6310618631118112</v>
      </c>
      <c r="C11" s="16">
        <v>0</v>
      </c>
      <c r="D11" s="16">
        <f t="shared" si="0"/>
        <v>4.6310618631118112</v>
      </c>
      <c r="E11" s="16">
        <v>12</v>
      </c>
      <c r="F11" s="16">
        <f t="shared" si="1"/>
        <v>4.0753344395383939</v>
      </c>
      <c r="G11" s="16">
        <v>0</v>
      </c>
      <c r="H11" s="16">
        <f t="shared" si="8"/>
        <v>4.0753344395383939</v>
      </c>
      <c r="I11" s="16">
        <v>18</v>
      </c>
      <c r="J11" s="17">
        <f t="shared" si="2"/>
        <v>27.840000000000003</v>
      </c>
      <c r="K11" s="16">
        <f t="shared" si="9"/>
        <v>3.3417742404214827</v>
      </c>
      <c r="L11" s="16">
        <f t="shared" si="3"/>
        <v>0.38588617094936289</v>
      </c>
      <c r="M11" s="18">
        <f t="shared" si="4"/>
        <v>0.14648873382669514</v>
      </c>
      <c r="N11" s="16">
        <f t="shared" si="5"/>
        <v>4.1528823596198938</v>
      </c>
      <c r="O11" s="17">
        <v>98</v>
      </c>
      <c r="P11" s="17">
        <v>245</v>
      </c>
      <c r="Q11" s="16">
        <f t="shared" si="6"/>
        <v>1.6611529438479575</v>
      </c>
      <c r="R11" s="22">
        <f t="shared" si="7"/>
        <v>1.6950540243346506E-2</v>
      </c>
    </row>
    <row r="12" spans="1:18" ht="12" customHeight="1" x14ac:dyDescent="0.2">
      <c r="A12" s="15">
        <v>1975</v>
      </c>
      <c r="B12" s="16">
        <v>4.6921773837978327</v>
      </c>
      <c r="C12" s="16">
        <v>0</v>
      </c>
      <c r="D12" s="16">
        <f t="shared" si="0"/>
        <v>4.6921773837978327</v>
      </c>
      <c r="E12" s="16">
        <v>12</v>
      </c>
      <c r="F12" s="16">
        <f t="shared" si="1"/>
        <v>4.1291160977420924</v>
      </c>
      <c r="G12" s="16">
        <v>0</v>
      </c>
      <c r="H12" s="16">
        <f t="shared" si="8"/>
        <v>4.1291160977420924</v>
      </c>
      <c r="I12" s="16">
        <v>18</v>
      </c>
      <c r="J12" s="17">
        <f t="shared" si="2"/>
        <v>27.840000000000003</v>
      </c>
      <c r="K12" s="16">
        <f t="shared" si="9"/>
        <v>3.385875200148516</v>
      </c>
      <c r="L12" s="16">
        <f t="shared" si="3"/>
        <v>0.39097866052523278</v>
      </c>
      <c r="M12" s="18">
        <f t="shared" si="4"/>
        <v>0.14842192658185274</v>
      </c>
      <c r="N12" s="16">
        <f t="shared" si="5"/>
        <v>4.2076874076322346</v>
      </c>
      <c r="O12" s="17">
        <v>98</v>
      </c>
      <c r="P12" s="17">
        <v>245</v>
      </c>
      <c r="Q12" s="16">
        <f t="shared" si="6"/>
        <v>1.6830749630528936</v>
      </c>
      <c r="R12" s="22">
        <f t="shared" si="7"/>
        <v>1.7174234316866262E-2</v>
      </c>
    </row>
    <row r="13" spans="1:18" ht="12" customHeight="1" x14ac:dyDescent="0.2">
      <c r="A13" s="10">
        <v>1976</v>
      </c>
      <c r="B13" s="11">
        <v>4.6928935526720998</v>
      </c>
      <c r="C13" s="11">
        <v>0</v>
      </c>
      <c r="D13" s="11">
        <f t="shared" si="0"/>
        <v>4.6928935526720998</v>
      </c>
      <c r="E13" s="11">
        <v>12</v>
      </c>
      <c r="F13" s="11">
        <f t="shared" si="1"/>
        <v>4.129746326351448</v>
      </c>
      <c r="G13" s="11">
        <v>0</v>
      </c>
      <c r="H13" s="11">
        <f t="shared" si="8"/>
        <v>4.129746326351448</v>
      </c>
      <c r="I13" s="11">
        <v>18</v>
      </c>
      <c r="J13" s="12">
        <f t="shared" si="2"/>
        <v>27.840000000000003</v>
      </c>
      <c r="K13" s="11">
        <f t="shared" si="9"/>
        <v>3.3863919876081874</v>
      </c>
      <c r="L13" s="11">
        <f t="shared" si="3"/>
        <v>0.3910383357515228</v>
      </c>
      <c r="M13" s="13">
        <f t="shared" si="4"/>
        <v>0.14844458027871507</v>
      </c>
      <c r="N13" s="11">
        <f t="shared" si="5"/>
        <v>4.2083296286114331</v>
      </c>
      <c r="O13" s="12">
        <v>98</v>
      </c>
      <c r="P13" s="12">
        <v>245</v>
      </c>
      <c r="Q13" s="11">
        <f t="shared" si="6"/>
        <v>1.6833318514445732</v>
      </c>
      <c r="R13" s="21">
        <f t="shared" si="7"/>
        <v>1.7176855626985441E-2</v>
      </c>
    </row>
    <row r="14" spans="1:18" ht="12" customHeight="1" x14ac:dyDescent="0.2">
      <c r="A14" s="10">
        <v>1977</v>
      </c>
      <c r="B14" s="11">
        <v>4.5822715689843472</v>
      </c>
      <c r="C14" s="11">
        <v>0</v>
      </c>
      <c r="D14" s="11">
        <f t="shared" si="0"/>
        <v>4.5822715689843472</v>
      </c>
      <c r="E14" s="11">
        <v>12</v>
      </c>
      <c r="F14" s="11">
        <f t="shared" si="1"/>
        <v>4.0323989807062253</v>
      </c>
      <c r="G14" s="11">
        <v>0</v>
      </c>
      <c r="H14" s="11">
        <f t="shared" si="8"/>
        <v>4.0323989807062253</v>
      </c>
      <c r="I14" s="11">
        <v>18</v>
      </c>
      <c r="J14" s="12">
        <f t="shared" si="2"/>
        <v>27.840000000000003</v>
      </c>
      <c r="K14" s="11">
        <f t="shared" si="9"/>
        <v>3.3065671641791048</v>
      </c>
      <c r="L14" s="11">
        <f t="shared" si="3"/>
        <v>0.38182068870428459</v>
      </c>
      <c r="M14" s="13">
        <f t="shared" si="4"/>
        <v>0.14494540993661828</v>
      </c>
      <c r="N14" s="11">
        <f t="shared" si="5"/>
        <v>4.1091298989981597</v>
      </c>
      <c r="O14" s="12">
        <v>98</v>
      </c>
      <c r="P14" s="12">
        <v>245</v>
      </c>
      <c r="Q14" s="11">
        <f t="shared" si="6"/>
        <v>1.6436519595992638</v>
      </c>
      <c r="R14" s="21">
        <f t="shared" si="7"/>
        <v>1.6771958771421059E-2</v>
      </c>
    </row>
    <row r="15" spans="1:18" ht="12" customHeight="1" x14ac:dyDescent="0.2">
      <c r="A15" s="10">
        <v>1978</v>
      </c>
      <c r="B15" s="11">
        <v>4.426033904410275</v>
      </c>
      <c r="C15" s="11">
        <v>0</v>
      </c>
      <c r="D15" s="11">
        <f t="shared" si="0"/>
        <v>4.426033904410275</v>
      </c>
      <c r="E15" s="11">
        <v>12</v>
      </c>
      <c r="F15" s="11">
        <f t="shared" si="1"/>
        <v>3.8949098358810419</v>
      </c>
      <c r="G15" s="11">
        <v>0</v>
      </c>
      <c r="H15" s="11">
        <f t="shared" si="8"/>
        <v>3.8949098358810419</v>
      </c>
      <c r="I15" s="11">
        <v>18</v>
      </c>
      <c r="J15" s="12">
        <f t="shared" si="2"/>
        <v>27.840000000000003</v>
      </c>
      <c r="K15" s="11">
        <f t="shared" si="9"/>
        <v>3.1938260654224542</v>
      </c>
      <c r="L15" s="11">
        <f t="shared" si="3"/>
        <v>0.36880208607649584</v>
      </c>
      <c r="M15" s="13">
        <f t="shared" si="4"/>
        <v>0.14000333437468293</v>
      </c>
      <c r="N15" s="11">
        <f t="shared" si="5"/>
        <v>3.9690245278550735</v>
      </c>
      <c r="O15" s="12">
        <v>98</v>
      </c>
      <c r="P15" s="12">
        <v>245</v>
      </c>
      <c r="Q15" s="11">
        <f t="shared" si="6"/>
        <v>1.5876098111420294</v>
      </c>
      <c r="R15" s="21">
        <f t="shared" si="7"/>
        <v>1.6200100113694178E-2</v>
      </c>
    </row>
    <row r="16" spans="1:18" ht="12" customHeight="1" x14ac:dyDescent="0.2">
      <c r="A16" s="10">
        <v>1979</v>
      </c>
      <c r="B16" s="11">
        <v>4.1813801671661466</v>
      </c>
      <c r="C16" s="11">
        <v>0</v>
      </c>
      <c r="D16" s="11">
        <f t="shared" si="0"/>
        <v>4.1813801671661466</v>
      </c>
      <c r="E16" s="11">
        <v>12</v>
      </c>
      <c r="F16" s="11">
        <f t="shared" si="1"/>
        <v>3.6796145471062092</v>
      </c>
      <c r="G16" s="11">
        <v>0</v>
      </c>
      <c r="H16" s="11">
        <f t="shared" si="8"/>
        <v>3.6796145471062092</v>
      </c>
      <c r="I16" s="11">
        <v>18</v>
      </c>
      <c r="J16" s="12">
        <f t="shared" si="2"/>
        <v>27.840000000000003</v>
      </c>
      <c r="K16" s="11">
        <f t="shared" si="9"/>
        <v>3.0172839286270916</v>
      </c>
      <c r="L16" s="11">
        <f t="shared" si="3"/>
        <v>0.34841615804007986</v>
      </c>
      <c r="M16" s="13">
        <f t="shared" si="4"/>
        <v>0.13226450098091361</v>
      </c>
      <c r="N16" s="11">
        <f t="shared" si="5"/>
        <v>3.7496324705584101</v>
      </c>
      <c r="O16" s="12">
        <v>98</v>
      </c>
      <c r="P16" s="12">
        <v>245</v>
      </c>
      <c r="Q16" s="11">
        <f t="shared" si="6"/>
        <v>1.499852988223364</v>
      </c>
      <c r="R16" s="21">
        <f t="shared" si="7"/>
        <v>1.5304622328809837E-2</v>
      </c>
    </row>
    <row r="17" spans="1:18" ht="12" customHeight="1" x14ac:dyDescent="0.2">
      <c r="A17" s="10">
        <v>1980</v>
      </c>
      <c r="B17" s="11">
        <v>4.0796567279128615</v>
      </c>
      <c r="C17" s="11">
        <v>0</v>
      </c>
      <c r="D17" s="11">
        <f t="shared" si="0"/>
        <v>4.0796567279128615</v>
      </c>
      <c r="E17" s="11">
        <v>12</v>
      </c>
      <c r="F17" s="11">
        <f t="shared" si="1"/>
        <v>3.5900979205633181</v>
      </c>
      <c r="G17" s="11">
        <v>0</v>
      </c>
      <c r="H17" s="11">
        <f t="shared" si="8"/>
        <v>3.5900979205633181</v>
      </c>
      <c r="I17" s="11">
        <v>18</v>
      </c>
      <c r="J17" s="12">
        <f t="shared" si="2"/>
        <v>27.840000000000003</v>
      </c>
      <c r="K17" s="11">
        <f t="shared" si="9"/>
        <v>2.9438802948619207</v>
      </c>
      <c r="L17" s="11">
        <f t="shared" si="3"/>
        <v>0.33993998785934421</v>
      </c>
      <c r="M17" s="13">
        <f t="shared" si="4"/>
        <v>0.129046807446002</v>
      </c>
      <c r="N17" s="11">
        <f t="shared" si="5"/>
        <v>3.6584124676904337</v>
      </c>
      <c r="O17" s="12">
        <v>98</v>
      </c>
      <c r="P17" s="12">
        <v>245</v>
      </c>
      <c r="Q17" s="11">
        <f t="shared" si="6"/>
        <v>1.4633649870761736</v>
      </c>
      <c r="R17" s="21">
        <f t="shared" si="7"/>
        <v>1.4932295786491566E-2</v>
      </c>
    </row>
    <row r="18" spans="1:18" ht="12" customHeight="1" x14ac:dyDescent="0.2">
      <c r="A18" s="15">
        <v>1981</v>
      </c>
      <c r="B18" s="16">
        <v>4.0354562331674408</v>
      </c>
      <c r="C18" s="16">
        <v>0</v>
      </c>
      <c r="D18" s="16">
        <f t="shared" si="0"/>
        <v>4.0354562331674408</v>
      </c>
      <c r="E18" s="16">
        <v>12</v>
      </c>
      <c r="F18" s="16">
        <f t="shared" si="1"/>
        <v>3.5512014851873479</v>
      </c>
      <c r="G18" s="16">
        <v>0</v>
      </c>
      <c r="H18" s="16">
        <f t="shared" si="8"/>
        <v>3.5512014851873479</v>
      </c>
      <c r="I18" s="16">
        <v>18</v>
      </c>
      <c r="J18" s="17">
        <f t="shared" si="2"/>
        <v>27.840000000000003</v>
      </c>
      <c r="K18" s="16">
        <f t="shared" si="9"/>
        <v>2.9119852178536254</v>
      </c>
      <c r="L18" s="16">
        <f t="shared" si="3"/>
        <v>0.3362569535627743</v>
      </c>
      <c r="M18" s="18">
        <f t="shared" si="4"/>
        <v>0.12764866708399453</v>
      </c>
      <c r="N18" s="16">
        <f t="shared" si="5"/>
        <v>3.6187758874977027</v>
      </c>
      <c r="O18" s="17">
        <v>98</v>
      </c>
      <c r="P18" s="17">
        <v>245</v>
      </c>
      <c r="Q18" s="16">
        <f t="shared" si="6"/>
        <v>1.4475103549990811</v>
      </c>
      <c r="R18" s="22">
        <f t="shared" si="7"/>
        <v>1.4770513826521236E-2</v>
      </c>
    </row>
    <row r="19" spans="1:18" ht="12" customHeight="1" x14ac:dyDescent="0.2">
      <c r="A19" s="15">
        <v>1982</v>
      </c>
      <c r="B19" s="16">
        <v>4.1007666275295254</v>
      </c>
      <c r="C19" s="16">
        <v>0</v>
      </c>
      <c r="D19" s="16">
        <f t="shared" si="0"/>
        <v>4.1007666275295254</v>
      </c>
      <c r="E19" s="16">
        <v>12</v>
      </c>
      <c r="F19" s="16">
        <f t="shared" si="1"/>
        <v>3.6086746322259824</v>
      </c>
      <c r="G19" s="16">
        <v>0</v>
      </c>
      <c r="H19" s="16">
        <f t="shared" si="8"/>
        <v>3.6086746322259824</v>
      </c>
      <c r="I19" s="16">
        <v>18</v>
      </c>
      <c r="J19" s="17">
        <f t="shared" si="2"/>
        <v>27.840000000000003</v>
      </c>
      <c r="K19" s="16">
        <f t="shared" si="9"/>
        <v>2.9591131984253054</v>
      </c>
      <c r="L19" s="16">
        <f t="shared" si="3"/>
        <v>0.34169898365188284</v>
      </c>
      <c r="M19" s="18">
        <f t="shared" si="4"/>
        <v>0.129714551163849</v>
      </c>
      <c r="N19" s="16">
        <f t="shared" si="5"/>
        <v>3.6773426682195369</v>
      </c>
      <c r="O19" s="17">
        <v>98</v>
      </c>
      <c r="P19" s="17">
        <v>245</v>
      </c>
      <c r="Q19" s="16">
        <f t="shared" si="6"/>
        <v>1.4709370672878148</v>
      </c>
      <c r="R19" s="22">
        <f t="shared" si="7"/>
        <v>1.5009561911100151E-2</v>
      </c>
    </row>
    <row r="20" spans="1:18" ht="12" customHeight="1" x14ac:dyDescent="0.2">
      <c r="A20" s="15">
        <v>1983</v>
      </c>
      <c r="B20" s="16">
        <v>4.3029701615110865</v>
      </c>
      <c r="C20" s="16">
        <v>0</v>
      </c>
      <c r="D20" s="16">
        <f t="shared" si="0"/>
        <v>4.3029701615110865</v>
      </c>
      <c r="E20" s="16">
        <v>12</v>
      </c>
      <c r="F20" s="16">
        <f t="shared" si="1"/>
        <v>3.7866137421297559</v>
      </c>
      <c r="G20" s="16">
        <v>0</v>
      </c>
      <c r="H20" s="16">
        <f t="shared" si="8"/>
        <v>3.7866137421297559</v>
      </c>
      <c r="I20" s="16">
        <v>18</v>
      </c>
      <c r="J20" s="17">
        <f t="shared" si="2"/>
        <v>27.840000000000003</v>
      </c>
      <c r="K20" s="16">
        <f t="shared" si="9"/>
        <v>3.1050232685463999</v>
      </c>
      <c r="L20" s="16">
        <f t="shared" si="3"/>
        <v>0.35854772154115472</v>
      </c>
      <c r="M20" s="18">
        <f t="shared" si="4"/>
        <v>0.13611060903217095</v>
      </c>
      <c r="N20" s="16">
        <f t="shared" si="5"/>
        <v>3.8586677107575302</v>
      </c>
      <c r="O20" s="17">
        <v>98</v>
      </c>
      <c r="P20" s="17">
        <v>245</v>
      </c>
      <c r="Q20" s="16">
        <f t="shared" si="6"/>
        <v>1.543467084303012</v>
      </c>
      <c r="R20" s="22">
        <f t="shared" si="7"/>
        <v>1.5749664125540939E-2</v>
      </c>
    </row>
    <row r="21" spans="1:18" ht="12" customHeight="1" x14ac:dyDescent="0.2">
      <c r="A21" s="15">
        <v>1984</v>
      </c>
      <c r="B21" s="16">
        <v>4.3252411745998094</v>
      </c>
      <c r="C21" s="16">
        <v>0</v>
      </c>
      <c r="D21" s="16">
        <f t="shared" si="0"/>
        <v>4.3252411745998094</v>
      </c>
      <c r="E21" s="16">
        <v>12</v>
      </c>
      <c r="F21" s="16">
        <f t="shared" si="1"/>
        <v>3.8062122336478321</v>
      </c>
      <c r="G21" s="16">
        <v>0</v>
      </c>
      <c r="H21" s="16">
        <f t="shared" si="8"/>
        <v>3.8062122336478321</v>
      </c>
      <c r="I21" s="16">
        <v>18</v>
      </c>
      <c r="J21" s="17">
        <f t="shared" si="2"/>
        <v>27.840000000000003</v>
      </c>
      <c r="K21" s="16">
        <f t="shared" si="9"/>
        <v>3.1210940315912223</v>
      </c>
      <c r="L21" s="16">
        <f t="shared" si="3"/>
        <v>0.36040346785118038</v>
      </c>
      <c r="M21" s="18">
        <f t="shared" si="4"/>
        <v>0.13681508083687549</v>
      </c>
      <c r="N21" s="16">
        <f t="shared" si="5"/>
        <v>3.8786391341850015</v>
      </c>
      <c r="O21" s="17">
        <v>98</v>
      </c>
      <c r="P21" s="17">
        <v>245</v>
      </c>
      <c r="Q21" s="16">
        <f t="shared" si="6"/>
        <v>1.5514556536740007</v>
      </c>
      <c r="R21" s="22">
        <f t="shared" si="7"/>
        <v>1.583118013953062E-2</v>
      </c>
    </row>
    <row r="22" spans="1:18" ht="12" customHeight="1" x14ac:dyDescent="0.2">
      <c r="A22" s="15">
        <v>1985</v>
      </c>
      <c r="B22" s="16">
        <v>4.3963618634521948</v>
      </c>
      <c r="C22" s="16">
        <v>0</v>
      </c>
      <c r="D22" s="16">
        <f t="shared" si="0"/>
        <v>4.3963618634521948</v>
      </c>
      <c r="E22" s="16">
        <v>12</v>
      </c>
      <c r="F22" s="16">
        <f t="shared" si="1"/>
        <v>3.8687984398379314</v>
      </c>
      <c r="G22" s="16">
        <v>0</v>
      </c>
      <c r="H22" s="16">
        <f t="shared" si="8"/>
        <v>3.8687984398379314</v>
      </c>
      <c r="I22" s="16">
        <v>18</v>
      </c>
      <c r="J22" s="17">
        <f t="shared" si="2"/>
        <v>27.840000000000003</v>
      </c>
      <c r="K22" s="16">
        <f t="shared" si="9"/>
        <v>3.1724147206671036</v>
      </c>
      <c r="L22" s="16">
        <f t="shared" si="3"/>
        <v>0.36632964441883414</v>
      </c>
      <c r="M22" s="18">
        <f t="shared" si="4"/>
        <v>0.13906475487855796</v>
      </c>
      <c r="N22" s="16">
        <f t="shared" si="5"/>
        <v>3.9424162684296786</v>
      </c>
      <c r="O22" s="17">
        <v>98</v>
      </c>
      <c r="P22" s="17">
        <v>245</v>
      </c>
      <c r="Q22" s="16">
        <f t="shared" si="6"/>
        <v>1.5769665073718715</v>
      </c>
      <c r="R22" s="22">
        <f t="shared" si="7"/>
        <v>1.6091494973182362E-2</v>
      </c>
    </row>
    <row r="23" spans="1:18" ht="12" customHeight="1" x14ac:dyDescent="0.2">
      <c r="A23" s="10">
        <v>1986</v>
      </c>
      <c r="B23" s="11">
        <v>4.2351530193684335</v>
      </c>
      <c r="C23" s="11">
        <v>0</v>
      </c>
      <c r="D23" s="11">
        <f t="shared" si="0"/>
        <v>4.2351530193684335</v>
      </c>
      <c r="E23" s="11">
        <v>12</v>
      </c>
      <c r="F23" s="11">
        <f t="shared" si="1"/>
        <v>3.7269346570442217</v>
      </c>
      <c r="G23" s="11">
        <v>0</v>
      </c>
      <c r="H23" s="11">
        <f t="shared" si="8"/>
        <v>3.7269346570442217</v>
      </c>
      <c r="I23" s="11">
        <v>18</v>
      </c>
      <c r="J23" s="12">
        <f t="shared" si="2"/>
        <v>27.840000000000003</v>
      </c>
      <c r="K23" s="11">
        <f t="shared" si="9"/>
        <v>3.0560864187762617</v>
      </c>
      <c r="L23" s="11">
        <f t="shared" si="3"/>
        <v>0.35289681510118498</v>
      </c>
      <c r="M23" s="13">
        <f t="shared" si="4"/>
        <v>0.13396543205594572</v>
      </c>
      <c r="N23" s="11">
        <f t="shared" si="5"/>
        <v>3.7978530160700328</v>
      </c>
      <c r="O23" s="12">
        <v>98</v>
      </c>
      <c r="P23" s="12">
        <v>245</v>
      </c>
      <c r="Q23" s="11">
        <f t="shared" si="6"/>
        <v>1.5191412064280132</v>
      </c>
      <c r="R23" s="21">
        <f t="shared" si="7"/>
        <v>1.5501440881918502E-2</v>
      </c>
    </row>
    <row r="24" spans="1:18" ht="12" customHeight="1" x14ac:dyDescent="0.2">
      <c r="A24" s="10">
        <v>1987</v>
      </c>
      <c r="B24" s="11">
        <v>4.2923946196484364</v>
      </c>
      <c r="C24" s="11">
        <v>0</v>
      </c>
      <c r="D24" s="11">
        <f t="shared" si="0"/>
        <v>4.2923946196484364</v>
      </c>
      <c r="E24" s="11">
        <v>12</v>
      </c>
      <c r="F24" s="11">
        <f t="shared" si="1"/>
        <v>3.7773072652906241</v>
      </c>
      <c r="G24" s="11">
        <v>0</v>
      </c>
      <c r="H24" s="11">
        <f t="shared" si="8"/>
        <v>3.7773072652906241</v>
      </c>
      <c r="I24" s="11">
        <v>18</v>
      </c>
      <c r="J24" s="12">
        <f t="shared" si="2"/>
        <v>27.840000000000003</v>
      </c>
      <c r="K24" s="11">
        <f t="shared" si="9"/>
        <v>3.0973919575383118</v>
      </c>
      <c r="L24" s="11">
        <f t="shared" si="3"/>
        <v>0.35766650779888126</v>
      </c>
      <c r="M24" s="13">
        <f t="shared" si="4"/>
        <v>0.13577608580989861</v>
      </c>
      <c r="N24" s="11">
        <f t="shared" si="5"/>
        <v>3.8491841446677206</v>
      </c>
      <c r="O24" s="12">
        <v>98</v>
      </c>
      <c r="P24" s="12">
        <v>245</v>
      </c>
      <c r="Q24" s="11">
        <f t="shared" si="6"/>
        <v>1.5396736578670884</v>
      </c>
      <c r="R24" s="21">
        <f t="shared" si="7"/>
        <v>1.571095569252131E-2</v>
      </c>
    </row>
    <row r="25" spans="1:18" ht="12" customHeight="1" x14ac:dyDescent="0.2">
      <c r="A25" s="10">
        <v>1988</v>
      </c>
      <c r="B25" s="11">
        <v>4.1145362557720073</v>
      </c>
      <c r="C25" s="11">
        <v>0</v>
      </c>
      <c r="D25" s="11">
        <f t="shared" si="0"/>
        <v>4.1145362557720073</v>
      </c>
      <c r="E25" s="11">
        <v>12</v>
      </c>
      <c r="F25" s="11">
        <f t="shared" si="1"/>
        <v>3.6207919050793667</v>
      </c>
      <c r="G25" s="11">
        <v>0</v>
      </c>
      <c r="H25" s="11">
        <f t="shared" si="8"/>
        <v>3.6207919050793667</v>
      </c>
      <c r="I25" s="11">
        <v>18</v>
      </c>
      <c r="J25" s="12">
        <f t="shared" si="2"/>
        <v>27.840000000000003</v>
      </c>
      <c r="K25" s="11">
        <f t="shared" si="9"/>
        <v>2.9690493621650806</v>
      </c>
      <c r="L25" s="11">
        <f t="shared" si="3"/>
        <v>0.34284634667033265</v>
      </c>
      <c r="M25" s="13">
        <f t="shared" si="4"/>
        <v>0.1301501090264145</v>
      </c>
      <c r="N25" s="11">
        <f t="shared" si="5"/>
        <v>3.6896905158443376</v>
      </c>
      <c r="O25" s="12">
        <v>98</v>
      </c>
      <c r="P25" s="12">
        <v>245</v>
      </c>
      <c r="Q25" s="11">
        <f t="shared" si="6"/>
        <v>1.4758762063377351</v>
      </c>
      <c r="R25" s="21">
        <f t="shared" si="7"/>
        <v>1.5059961289160562E-2</v>
      </c>
    </row>
    <row r="26" spans="1:18" ht="12" customHeight="1" x14ac:dyDescent="0.2">
      <c r="A26" s="10">
        <v>1989</v>
      </c>
      <c r="B26" s="11">
        <v>3.6869122717456926</v>
      </c>
      <c r="C26" s="11">
        <v>0</v>
      </c>
      <c r="D26" s="11">
        <f t="shared" si="0"/>
        <v>3.6869122717456926</v>
      </c>
      <c r="E26" s="11">
        <v>12</v>
      </c>
      <c r="F26" s="11">
        <f t="shared" si="1"/>
        <v>3.2444827991362093</v>
      </c>
      <c r="G26" s="11">
        <v>0</v>
      </c>
      <c r="H26" s="11">
        <f t="shared" si="8"/>
        <v>3.2444827991362093</v>
      </c>
      <c r="I26" s="11">
        <v>18</v>
      </c>
      <c r="J26" s="12">
        <f t="shared" si="2"/>
        <v>27.840000000000003</v>
      </c>
      <c r="K26" s="11">
        <f t="shared" si="9"/>
        <v>2.6604758952916918</v>
      </c>
      <c r="L26" s="11">
        <f t="shared" si="3"/>
        <v>0.30721430661566879</v>
      </c>
      <c r="M26" s="13">
        <f t="shared" si="4"/>
        <v>0.11662360088949882</v>
      </c>
      <c r="N26" s="11">
        <f t="shared" si="5"/>
        <v>3.3062207734168467</v>
      </c>
      <c r="O26" s="12">
        <v>98</v>
      </c>
      <c r="P26" s="12">
        <v>245</v>
      </c>
      <c r="Q26" s="11">
        <f t="shared" si="6"/>
        <v>1.3224883093667388</v>
      </c>
      <c r="R26" s="21">
        <f t="shared" si="7"/>
        <v>1.3494778667007538E-2</v>
      </c>
    </row>
    <row r="27" spans="1:18" ht="12" customHeight="1" x14ac:dyDescent="0.2">
      <c r="A27" s="10">
        <v>1990</v>
      </c>
      <c r="B27" s="11">
        <v>3.5213101356846126</v>
      </c>
      <c r="C27" s="11">
        <v>0</v>
      </c>
      <c r="D27" s="11">
        <f t="shared" si="0"/>
        <v>3.5213101356846126</v>
      </c>
      <c r="E27" s="11">
        <v>12</v>
      </c>
      <c r="F27" s="11">
        <f t="shared" si="1"/>
        <v>3.0987529194024592</v>
      </c>
      <c r="G27" s="11">
        <v>0</v>
      </c>
      <c r="H27" s="11">
        <f t="shared" si="8"/>
        <v>3.0987529194024592</v>
      </c>
      <c r="I27" s="11">
        <v>18</v>
      </c>
      <c r="J27" s="12">
        <f t="shared" si="2"/>
        <v>27.840000000000003</v>
      </c>
      <c r="K27" s="11">
        <f t="shared" si="9"/>
        <v>2.5409773939100164</v>
      </c>
      <c r="L27" s="11">
        <f t="shared" si="3"/>
        <v>0.29341540345381251</v>
      </c>
      <c r="M27" s="13">
        <f t="shared" si="4"/>
        <v>0.11138531041797332</v>
      </c>
      <c r="N27" s="11">
        <f t="shared" si="5"/>
        <v>3.1577178576943346</v>
      </c>
      <c r="O27" s="12">
        <v>98</v>
      </c>
      <c r="P27" s="12">
        <v>245</v>
      </c>
      <c r="Q27" s="11">
        <f t="shared" si="6"/>
        <v>1.2630871430777337</v>
      </c>
      <c r="R27" s="21">
        <f t="shared" si="7"/>
        <v>1.2888644317119733E-2</v>
      </c>
    </row>
    <row r="28" spans="1:18" ht="12" customHeight="1" x14ac:dyDescent="0.2">
      <c r="A28" s="15">
        <v>1991</v>
      </c>
      <c r="B28" s="16">
        <v>3.3797004518125866</v>
      </c>
      <c r="C28" s="16">
        <v>0</v>
      </c>
      <c r="D28" s="16">
        <f t="shared" si="0"/>
        <v>3.3797004518125866</v>
      </c>
      <c r="E28" s="16">
        <v>12</v>
      </c>
      <c r="F28" s="16">
        <f t="shared" si="1"/>
        <v>2.9741363975950761</v>
      </c>
      <c r="G28" s="16">
        <v>0</v>
      </c>
      <c r="H28" s="16">
        <f t="shared" si="8"/>
        <v>2.9741363975950761</v>
      </c>
      <c r="I28" s="16">
        <v>18</v>
      </c>
      <c r="J28" s="17">
        <f t="shared" si="2"/>
        <v>27.840000000000003</v>
      </c>
      <c r="K28" s="16">
        <f t="shared" si="9"/>
        <v>2.4387918460279625</v>
      </c>
      <c r="L28" s="16">
        <f t="shared" si="3"/>
        <v>0.28161568660830977</v>
      </c>
      <c r="M28" s="18">
        <f t="shared" si="4"/>
        <v>0.10690594393547233</v>
      </c>
      <c r="N28" s="16">
        <f t="shared" si="5"/>
        <v>3.0307300575986726</v>
      </c>
      <c r="O28" s="17">
        <v>98</v>
      </c>
      <c r="P28" s="17">
        <v>245</v>
      </c>
      <c r="Q28" s="16">
        <f t="shared" si="6"/>
        <v>1.2122920230394691</v>
      </c>
      <c r="R28" s="22">
        <f t="shared" si="7"/>
        <v>1.2370326765708869E-2</v>
      </c>
    </row>
    <row r="29" spans="1:18" ht="12" customHeight="1" x14ac:dyDescent="0.2">
      <c r="A29" s="15">
        <v>1992</v>
      </c>
      <c r="B29" s="16">
        <v>3.1499255401264645</v>
      </c>
      <c r="C29" s="16">
        <v>0</v>
      </c>
      <c r="D29" s="16">
        <f t="shared" si="0"/>
        <v>3.1499255401264645</v>
      </c>
      <c r="E29" s="16">
        <v>12</v>
      </c>
      <c r="F29" s="16">
        <f t="shared" si="1"/>
        <v>2.7719344753112889</v>
      </c>
      <c r="G29" s="16">
        <v>0</v>
      </c>
      <c r="H29" s="16">
        <f t="shared" si="8"/>
        <v>2.7719344753112889</v>
      </c>
      <c r="I29" s="16">
        <v>18</v>
      </c>
      <c r="J29" s="17">
        <f t="shared" si="2"/>
        <v>27.840000000000003</v>
      </c>
      <c r="K29" s="16">
        <f t="shared" si="9"/>
        <v>2.2729862697552567</v>
      </c>
      <c r="L29" s="16">
        <f t="shared" si="3"/>
        <v>0.26246954616111512</v>
      </c>
      <c r="M29" s="18">
        <f t="shared" si="4"/>
        <v>9.9637754290641395E-2</v>
      </c>
      <c r="N29" s="16">
        <f t="shared" si="5"/>
        <v>2.8246805152625383</v>
      </c>
      <c r="O29" s="17">
        <v>98</v>
      </c>
      <c r="P29" s="17">
        <v>245</v>
      </c>
      <c r="Q29" s="16">
        <f t="shared" si="6"/>
        <v>1.1298722061050153</v>
      </c>
      <c r="R29" s="22">
        <f t="shared" si="7"/>
        <v>1.1529308225561381E-2</v>
      </c>
    </row>
    <row r="30" spans="1:18" ht="12" customHeight="1" x14ac:dyDescent="0.2">
      <c r="A30" s="15">
        <v>1993</v>
      </c>
      <c r="B30" s="16">
        <v>3.0009349066439932</v>
      </c>
      <c r="C30" s="16">
        <v>0</v>
      </c>
      <c r="D30" s="16">
        <f t="shared" si="0"/>
        <v>3.0009349066439932</v>
      </c>
      <c r="E30" s="16">
        <v>12</v>
      </c>
      <c r="F30" s="16">
        <f t="shared" si="1"/>
        <v>2.6408227178467141</v>
      </c>
      <c r="G30" s="16">
        <v>0</v>
      </c>
      <c r="H30" s="16">
        <f t="shared" si="8"/>
        <v>2.6408227178467141</v>
      </c>
      <c r="I30" s="16">
        <v>18</v>
      </c>
      <c r="J30" s="17">
        <f t="shared" si="2"/>
        <v>27.840000000000003</v>
      </c>
      <c r="K30" s="16">
        <f t="shared" si="9"/>
        <v>2.1654746286343056</v>
      </c>
      <c r="L30" s="16">
        <f t="shared" si="3"/>
        <v>0.25005480700165189</v>
      </c>
      <c r="M30" s="18">
        <f t="shared" si="4"/>
        <v>9.4924915227805176E-2</v>
      </c>
      <c r="N30" s="16">
        <f t="shared" si="5"/>
        <v>2.6910738842506627</v>
      </c>
      <c r="O30" s="17">
        <v>98</v>
      </c>
      <c r="P30" s="17">
        <v>245</v>
      </c>
      <c r="Q30" s="16">
        <f t="shared" si="6"/>
        <v>1.0764295537002651</v>
      </c>
      <c r="R30" s="22">
        <f t="shared" si="7"/>
        <v>1.0983975037757807E-2</v>
      </c>
    </row>
    <row r="31" spans="1:18" ht="12" customHeight="1" x14ac:dyDescent="0.2">
      <c r="A31" s="15">
        <v>1994</v>
      </c>
      <c r="B31" s="16">
        <v>2.8883500680282452</v>
      </c>
      <c r="C31" s="16">
        <v>0</v>
      </c>
      <c r="D31" s="16">
        <f t="shared" si="0"/>
        <v>2.8883500680282452</v>
      </c>
      <c r="E31" s="16">
        <v>12</v>
      </c>
      <c r="F31" s="16">
        <f t="shared" si="1"/>
        <v>2.5417480598648559</v>
      </c>
      <c r="G31" s="16">
        <v>0</v>
      </c>
      <c r="H31" s="16">
        <f t="shared" si="8"/>
        <v>2.5417480598648559</v>
      </c>
      <c r="I31" s="16">
        <v>18</v>
      </c>
      <c r="J31" s="17">
        <f t="shared" si="2"/>
        <v>27.840000000000003</v>
      </c>
      <c r="K31" s="16">
        <f t="shared" si="9"/>
        <v>2.0842334090891819</v>
      </c>
      <c r="L31" s="16">
        <f t="shared" si="3"/>
        <v>0.24067360382092168</v>
      </c>
      <c r="M31" s="18">
        <f t="shared" si="4"/>
        <v>9.1363656288840855E-2</v>
      </c>
      <c r="N31" s="16">
        <f t="shared" si="5"/>
        <v>2.5901139739604937</v>
      </c>
      <c r="O31" s="17">
        <v>98</v>
      </c>
      <c r="P31" s="17">
        <v>245</v>
      </c>
      <c r="Q31" s="16">
        <f t="shared" si="6"/>
        <v>1.0360455895841976</v>
      </c>
      <c r="R31" s="22">
        <f t="shared" si="7"/>
        <v>1.0571893771267321E-2</v>
      </c>
    </row>
    <row r="32" spans="1:18" ht="12" customHeight="1" x14ac:dyDescent="0.2">
      <c r="A32" s="15">
        <v>1995</v>
      </c>
      <c r="B32" s="16">
        <v>2.775294992451498</v>
      </c>
      <c r="C32" s="16">
        <v>0</v>
      </c>
      <c r="D32" s="16">
        <f t="shared" si="0"/>
        <v>2.775294992451498</v>
      </c>
      <c r="E32" s="16">
        <v>12</v>
      </c>
      <c r="F32" s="16">
        <f t="shared" si="1"/>
        <v>2.4422595933573183</v>
      </c>
      <c r="G32" s="16">
        <v>0</v>
      </c>
      <c r="H32" s="16">
        <f t="shared" si="8"/>
        <v>2.4422595933573183</v>
      </c>
      <c r="I32" s="16">
        <v>18</v>
      </c>
      <c r="J32" s="17">
        <f t="shared" si="2"/>
        <v>27.839999999999989</v>
      </c>
      <c r="K32" s="16">
        <f t="shared" si="9"/>
        <v>2.0026528665530012</v>
      </c>
      <c r="L32" s="16">
        <f t="shared" si="3"/>
        <v>0.23125321784676689</v>
      </c>
      <c r="M32" s="18">
        <f t="shared" si="4"/>
        <v>8.7787522917391836E-2</v>
      </c>
      <c r="N32" s="16">
        <f t="shared" si="5"/>
        <v>2.4887323809465998</v>
      </c>
      <c r="O32" s="17">
        <v>98</v>
      </c>
      <c r="P32" s="17">
        <v>245</v>
      </c>
      <c r="Q32" s="16">
        <f t="shared" si="6"/>
        <v>0.99549295237863977</v>
      </c>
      <c r="R32" s="22">
        <f t="shared" si="7"/>
        <v>1.0158091350802447E-2</v>
      </c>
    </row>
    <row r="33" spans="1:18" ht="12" customHeight="1" x14ac:dyDescent="0.2">
      <c r="A33" s="10">
        <v>1996</v>
      </c>
      <c r="B33" s="11">
        <v>2.6392569990422947</v>
      </c>
      <c r="C33" s="11">
        <v>0</v>
      </c>
      <c r="D33" s="11">
        <f t="shared" si="0"/>
        <v>2.6392569990422947</v>
      </c>
      <c r="E33" s="11">
        <v>12</v>
      </c>
      <c r="F33" s="11">
        <f t="shared" si="1"/>
        <v>2.3225461591572194</v>
      </c>
      <c r="G33" s="11">
        <v>0</v>
      </c>
      <c r="H33" s="11">
        <f t="shared" si="8"/>
        <v>2.3225461591572194</v>
      </c>
      <c r="I33" s="11">
        <v>18</v>
      </c>
      <c r="J33" s="12">
        <f t="shared" si="2"/>
        <v>27.840000000000003</v>
      </c>
      <c r="K33" s="11">
        <f t="shared" si="9"/>
        <v>1.9044878505089198</v>
      </c>
      <c r="L33" s="11">
        <f t="shared" si="3"/>
        <v>0.21991776564768126</v>
      </c>
      <c r="M33" s="13">
        <f t="shared" si="4"/>
        <v>8.3484398926418402E-2</v>
      </c>
      <c r="N33" s="11">
        <f t="shared" si="5"/>
        <v>2.3667409673644983</v>
      </c>
      <c r="O33" s="12">
        <v>98</v>
      </c>
      <c r="P33" s="12">
        <v>245</v>
      </c>
      <c r="Q33" s="11">
        <f t="shared" si="6"/>
        <v>0.94669638694579938</v>
      </c>
      <c r="R33" s="21">
        <f t="shared" si="7"/>
        <v>9.6601672137326469E-3</v>
      </c>
    </row>
    <row r="34" spans="1:18" ht="12" customHeight="1" x14ac:dyDescent="0.2">
      <c r="A34" s="10">
        <v>1997</v>
      </c>
      <c r="B34" s="11">
        <v>2.534412628783739</v>
      </c>
      <c r="C34" s="11">
        <v>0</v>
      </c>
      <c r="D34" s="11">
        <f t="shared" si="0"/>
        <v>2.534412628783739</v>
      </c>
      <c r="E34" s="11">
        <v>12</v>
      </c>
      <c r="F34" s="11">
        <f t="shared" si="1"/>
        <v>2.2302831133296905</v>
      </c>
      <c r="G34" s="11">
        <v>0</v>
      </c>
      <c r="H34" s="11">
        <f t="shared" si="8"/>
        <v>2.2302831133296905</v>
      </c>
      <c r="I34" s="11">
        <v>18</v>
      </c>
      <c r="J34" s="12">
        <f t="shared" si="2"/>
        <v>27.840000000000003</v>
      </c>
      <c r="K34" s="11">
        <f t="shared" si="9"/>
        <v>1.8288321529303462</v>
      </c>
      <c r="L34" s="11">
        <f t="shared" si="3"/>
        <v>0.21118154190881594</v>
      </c>
      <c r="M34" s="13">
        <f t="shared" si="4"/>
        <v>8.0167984785987773E-2</v>
      </c>
      <c r="N34" s="11">
        <f t="shared" si="5"/>
        <v>2.2727222846903601</v>
      </c>
      <c r="O34" s="12">
        <v>98</v>
      </c>
      <c r="P34" s="12">
        <v>245</v>
      </c>
      <c r="Q34" s="11">
        <f t="shared" si="6"/>
        <v>0.90908891387614399</v>
      </c>
      <c r="R34" s="21">
        <f t="shared" si="7"/>
        <v>9.2764174885320815E-3</v>
      </c>
    </row>
    <row r="35" spans="1:18" ht="12" customHeight="1" x14ac:dyDescent="0.2">
      <c r="A35" s="10">
        <v>1998</v>
      </c>
      <c r="B35" s="11">
        <v>2.4505716792216172</v>
      </c>
      <c r="C35" s="11">
        <v>0</v>
      </c>
      <c r="D35" s="11">
        <f t="shared" si="0"/>
        <v>2.4505716792216172</v>
      </c>
      <c r="E35" s="11">
        <v>12</v>
      </c>
      <c r="F35" s="11">
        <f t="shared" si="1"/>
        <v>2.1565030777150231</v>
      </c>
      <c r="G35" s="11">
        <v>0</v>
      </c>
      <c r="H35" s="11">
        <f t="shared" si="8"/>
        <v>2.1565030777150231</v>
      </c>
      <c r="I35" s="11">
        <v>18</v>
      </c>
      <c r="J35" s="12">
        <f t="shared" si="2"/>
        <v>27.840000000000003</v>
      </c>
      <c r="K35" s="11">
        <f t="shared" si="9"/>
        <v>1.768332523726319</v>
      </c>
      <c r="L35" s="11">
        <f t="shared" si="3"/>
        <v>0.2041954415388359</v>
      </c>
      <c r="M35" s="13">
        <f t="shared" si="4"/>
        <v>7.7515946245537273E-2</v>
      </c>
      <c r="N35" s="11">
        <f t="shared" si="5"/>
        <v>2.1975383180878589</v>
      </c>
      <c r="O35" s="12">
        <v>98</v>
      </c>
      <c r="P35" s="12">
        <v>245</v>
      </c>
      <c r="Q35" s="11">
        <f t="shared" si="6"/>
        <v>0.87901532723514364</v>
      </c>
      <c r="R35" s="21">
        <f t="shared" si="7"/>
        <v>8.969544155460649E-3</v>
      </c>
    </row>
    <row r="36" spans="1:18" ht="12" customHeight="1" x14ac:dyDescent="0.2">
      <c r="A36" s="10">
        <v>1999</v>
      </c>
      <c r="B36" s="11">
        <v>2.3939220183486238</v>
      </c>
      <c r="C36" s="11">
        <v>0</v>
      </c>
      <c r="D36" s="11">
        <f t="shared" si="0"/>
        <v>2.3939220183486238</v>
      </c>
      <c r="E36" s="11">
        <v>12</v>
      </c>
      <c r="F36" s="11">
        <f t="shared" si="1"/>
        <v>2.1066513761467891</v>
      </c>
      <c r="G36" s="11">
        <v>0</v>
      </c>
      <c r="H36" s="11">
        <f t="shared" si="8"/>
        <v>2.1066513761467891</v>
      </c>
      <c r="I36" s="11">
        <v>18</v>
      </c>
      <c r="J36" s="12">
        <f t="shared" si="2"/>
        <v>27.840000000000003</v>
      </c>
      <c r="K36" s="11">
        <f t="shared" si="9"/>
        <v>1.7274541284403671</v>
      </c>
      <c r="L36" s="11">
        <f t="shared" si="3"/>
        <v>0.19947507256817171</v>
      </c>
      <c r="M36" s="13">
        <f t="shared" si="4"/>
        <v>7.5724016589166776E-2</v>
      </c>
      <c r="N36" s="11">
        <f t="shared" si="5"/>
        <v>2.1467380082945833</v>
      </c>
      <c r="O36" s="12">
        <v>98</v>
      </c>
      <c r="P36" s="12">
        <v>245</v>
      </c>
      <c r="Q36" s="11">
        <f t="shared" si="6"/>
        <v>0.85869520331783333</v>
      </c>
      <c r="R36" s="21">
        <f t="shared" si="7"/>
        <v>8.7621959522227889E-3</v>
      </c>
    </row>
    <row r="37" spans="1:18" ht="12" customHeight="1" x14ac:dyDescent="0.2">
      <c r="A37" s="10">
        <v>2000</v>
      </c>
      <c r="B37" s="11">
        <v>2.2085819996314306</v>
      </c>
      <c r="C37" s="11">
        <v>0</v>
      </c>
      <c r="D37" s="11">
        <f t="shared" si="0"/>
        <v>2.2085819996314306</v>
      </c>
      <c r="E37" s="11">
        <v>12</v>
      </c>
      <c r="F37" s="11">
        <f t="shared" si="1"/>
        <v>1.9435521596756589</v>
      </c>
      <c r="G37" s="11">
        <v>0</v>
      </c>
      <c r="H37" s="11">
        <f t="shared" si="8"/>
        <v>1.9435521596756589</v>
      </c>
      <c r="I37" s="11">
        <v>18</v>
      </c>
      <c r="J37" s="12">
        <f t="shared" si="2"/>
        <v>27.840000000000003</v>
      </c>
      <c r="K37" s="11">
        <f t="shared" si="9"/>
        <v>1.5937127709340402</v>
      </c>
      <c r="L37" s="11">
        <f t="shared" si="3"/>
        <v>0.18403149779838801</v>
      </c>
      <c r="M37" s="13">
        <f t="shared" si="4"/>
        <v>6.986138173957436E-2</v>
      </c>
      <c r="N37" s="11">
        <f t="shared" si="5"/>
        <v>1.9805352416260633</v>
      </c>
      <c r="O37" s="12">
        <v>98</v>
      </c>
      <c r="P37" s="12">
        <v>245</v>
      </c>
      <c r="Q37" s="11">
        <f t="shared" si="6"/>
        <v>0.7922140966504253</v>
      </c>
      <c r="R37" s="21">
        <f t="shared" si="7"/>
        <v>8.0838173127594417E-3</v>
      </c>
    </row>
    <row r="38" spans="1:18" ht="12" customHeight="1" x14ac:dyDescent="0.2">
      <c r="A38" s="15">
        <v>2001</v>
      </c>
      <c r="B38" s="16">
        <v>2.1001007865973631</v>
      </c>
      <c r="C38" s="16">
        <v>0</v>
      </c>
      <c r="D38" s="16">
        <f t="shared" si="0"/>
        <v>2.1001007865973631</v>
      </c>
      <c r="E38" s="16">
        <v>12</v>
      </c>
      <c r="F38" s="16">
        <f t="shared" si="1"/>
        <v>1.8480886922056796</v>
      </c>
      <c r="G38" s="16">
        <v>0</v>
      </c>
      <c r="H38" s="16">
        <f t="shared" si="8"/>
        <v>1.8480886922056796</v>
      </c>
      <c r="I38" s="16">
        <v>18</v>
      </c>
      <c r="J38" s="17">
        <f t="shared" si="2"/>
        <v>27.839999999999989</v>
      </c>
      <c r="K38" s="16">
        <f t="shared" si="9"/>
        <v>1.5154327276086574</v>
      </c>
      <c r="L38" s="16">
        <f t="shared" si="3"/>
        <v>0.17499223182548007</v>
      </c>
      <c r="M38" s="18">
        <f t="shared" si="4"/>
        <v>6.6429927785584986E-2</v>
      </c>
      <c r="N38" s="16">
        <f t="shared" si="5"/>
        <v>1.8832552377574414</v>
      </c>
      <c r="O38" s="17">
        <v>98</v>
      </c>
      <c r="P38" s="17">
        <v>245</v>
      </c>
      <c r="Q38" s="16">
        <f t="shared" si="6"/>
        <v>0.75330209510297652</v>
      </c>
      <c r="R38" s="22">
        <f t="shared" si="7"/>
        <v>7.6867560724793527E-3</v>
      </c>
    </row>
    <row r="39" spans="1:18" ht="12" customHeight="1" x14ac:dyDescent="0.2">
      <c r="A39" s="15">
        <v>2002</v>
      </c>
      <c r="B39" s="16">
        <v>2.0114389410284392</v>
      </c>
      <c r="C39" s="16">
        <v>0</v>
      </c>
      <c r="D39" s="16">
        <f t="shared" si="0"/>
        <v>2.0114389410284392</v>
      </c>
      <c r="E39" s="16">
        <v>12</v>
      </c>
      <c r="F39" s="16">
        <f t="shared" si="1"/>
        <v>1.7700662681050265</v>
      </c>
      <c r="G39" s="16">
        <v>0</v>
      </c>
      <c r="H39" s="16">
        <f t="shared" si="8"/>
        <v>1.7700662681050265</v>
      </c>
      <c r="I39" s="16">
        <v>18</v>
      </c>
      <c r="J39" s="17">
        <f t="shared" si="2"/>
        <v>27.840000000000003</v>
      </c>
      <c r="K39" s="16">
        <f t="shared" si="9"/>
        <v>1.4514543398461217</v>
      </c>
      <c r="L39" s="16">
        <f t="shared" si="3"/>
        <v>0.16760442723396324</v>
      </c>
      <c r="M39" s="18">
        <f t="shared" si="4"/>
        <v>6.3625395719282052E-2</v>
      </c>
      <c r="N39" s="16">
        <f t="shared" si="5"/>
        <v>1.8037481559437865</v>
      </c>
      <c r="O39" s="17">
        <v>98</v>
      </c>
      <c r="P39" s="17">
        <v>245</v>
      </c>
      <c r="Q39" s="16">
        <f t="shared" si="6"/>
        <v>0.72149926237751461</v>
      </c>
      <c r="R39" s="22">
        <f t="shared" si="7"/>
        <v>7.3622373711991285E-3</v>
      </c>
    </row>
    <row r="40" spans="1:18" ht="12" customHeight="1" x14ac:dyDescent="0.2">
      <c r="A40" s="15">
        <v>2003</v>
      </c>
      <c r="B40" s="16">
        <v>1.9137080387910137</v>
      </c>
      <c r="C40" s="16">
        <v>0</v>
      </c>
      <c r="D40" s="16">
        <f t="shared" si="0"/>
        <v>1.9137080387910137</v>
      </c>
      <c r="E40" s="16">
        <v>12</v>
      </c>
      <c r="F40" s="16">
        <f t="shared" si="1"/>
        <v>1.684063074136092</v>
      </c>
      <c r="G40" s="16">
        <v>0</v>
      </c>
      <c r="H40" s="16">
        <f t="shared" si="8"/>
        <v>1.684063074136092</v>
      </c>
      <c r="I40" s="16">
        <v>18</v>
      </c>
      <c r="J40" s="17">
        <f t="shared" si="2"/>
        <v>27.840000000000003</v>
      </c>
      <c r="K40" s="16">
        <f t="shared" si="9"/>
        <v>1.3809317207915954</v>
      </c>
      <c r="L40" s="16">
        <f t="shared" si="3"/>
        <v>0.15946093773575004</v>
      </c>
      <c r="M40" s="18">
        <f t="shared" si="4"/>
        <v>6.0533993240179523E-2</v>
      </c>
      <c r="N40" s="16">
        <f t="shared" ref="N40:N45" si="10">+M40*28.3495</f>
        <v>1.7161084413624694</v>
      </c>
      <c r="O40" s="17">
        <v>98</v>
      </c>
      <c r="P40" s="17">
        <v>245</v>
      </c>
      <c r="Q40" s="16">
        <f t="shared" si="6"/>
        <v>0.68644337654498777</v>
      </c>
      <c r="R40" s="22">
        <f t="shared" si="7"/>
        <v>7.0045242504590587E-3</v>
      </c>
    </row>
    <row r="41" spans="1:18" ht="12" customHeight="1" x14ac:dyDescent="0.2">
      <c r="A41" s="15">
        <v>2004</v>
      </c>
      <c r="B41" s="16">
        <v>1.8218998911975306</v>
      </c>
      <c r="C41" s="16">
        <v>0</v>
      </c>
      <c r="D41" s="16">
        <f t="shared" si="0"/>
        <v>1.8218998911975306</v>
      </c>
      <c r="E41" s="16">
        <v>12</v>
      </c>
      <c r="F41" s="16">
        <f t="shared" si="1"/>
        <v>1.6032719042538268</v>
      </c>
      <c r="G41" s="16">
        <v>0</v>
      </c>
      <c r="H41" s="16">
        <f t="shared" si="8"/>
        <v>1.6032719042538268</v>
      </c>
      <c r="I41" s="16">
        <v>18</v>
      </c>
      <c r="J41" s="17">
        <f t="shared" si="2"/>
        <v>27.840000000000003</v>
      </c>
      <c r="K41" s="16">
        <f t="shared" si="9"/>
        <v>1.3146829614881379</v>
      </c>
      <c r="L41" s="16">
        <f t="shared" si="3"/>
        <v>0.15181096552980808</v>
      </c>
      <c r="M41" s="18">
        <f t="shared" si="4"/>
        <v>5.7629938037836184E-2</v>
      </c>
      <c r="N41" s="16">
        <f t="shared" si="10"/>
        <v>1.6337799284036369</v>
      </c>
      <c r="O41" s="17">
        <v>98</v>
      </c>
      <c r="P41" s="17">
        <v>245</v>
      </c>
      <c r="Q41" s="16">
        <f t="shared" si="6"/>
        <v>0.65351197136145478</v>
      </c>
      <c r="R41" s="22">
        <f t="shared" si="7"/>
        <v>6.6684895036883138E-3</v>
      </c>
    </row>
    <row r="42" spans="1:18" ht="12" customHeight="1" x14ac:dyDescent="0.2">
      <c r="A42" s="15">
        <v>2005</v>
      </c>
      <c r="B42" s="16">
        <v>1.7643091822883066</v>
      </c>
      <c r="C42" s="16">
        <v>0</v>
      </c>
      <c r="D42" s="16">
        <f t="shared" si="0"/>
        <v>1.7643091822883066</v>
      </c>
      <c r="E42" s="16">
        <v>12</v>
      </c>
      <c r="F42" s="16">
        <f t="shared" si="1"/>
        <v>1.5525920804137097</v>
      </c>
      <c r="G42" s="16">
        <v>0</v>
      </c>
      <c r="H42" s="16">
        <f t="shared" si="8"/>
        <v>1.5525920804137097</v>
      </c>
      <c r="I42" s="16">
        <v>18</v>
      </c>
      <c r="J42" s="17">
        <f t="shared" si="2"/>
        <v>27.840000000000003</v>
      </c>
      <c r="K42" s="16">
        <f t="shared" si="9"/>
        <v>1.2731255059392419</v>
      </c>
      <c r="L42" s="16">
        <f t="shared" si="3"/>
        <v>0.14701218313386163</v>
      </c>
      <c r="M42" s="18">
        <f t="shared" si="4"/>
        <v>5.580824135624074E-2</v>
      </c>
      <c r="N42" s="16">
        <f t="shared" si="10"/>
        <v>1.5821357383287469</v>
      </c>
      <c r="O42" s="17">
        <v>98</v>
      </c>
      <c r="P42" s="17">
        <v>245</v>
      </c>
      <c r="Q42" s="16">
        <f t="shared" si="6"/>
        <v>0.63285429533149873</v>
      </c>
      <c r="R42" s="22">
        <f t="shared" si="7"/>
        <v>6.4576968911377423E-3</v>
      </c>
    </row>
    <row r="43" spans="1:18" ht="12" customHeight="1" x14ac:dyDescent="0.2">
      <c r="A43" s="10">
        <v>2006</v>
      </c>
      <c r="B43" s="11">
        <v>1.7257592580503809</v>
      </c>
      <c r="C43" s="11">
        <v>0</v>
      </c>
      <c r="D43" s="11">
        <f t="shared" si="0"/>
        <v>1.7257592580503809</v>
      </c>
      <c r="E43" s="11">
        <v>12</v>
      </c>
      <c r="F43" s="11">
        <f t="shared" si="1"/>
        <v>1.5186681470843353</v>
      </c>
      <c r="G43" s="11">
        <v>0</v>
      </c>
      <c r="H43" s="11">
        <f t="shared" si="8"/>
        <v>1.5186681470843353</v>
      </c>
      <c r="I43" s="11">
        <v>18</v>
      </c>
      <c r="J43" s="12">
        <f t="shared" si="2"/>
        <v>27.840000000000003</v>
      </c>
      <c r="K43" s="11">
        <f t="shared" si="9"/>
        <v>1.2453078806091549</v>
      </c>
      <c r="L43" s="11">
        <f t="shared" si="3"/>
        <v>0.14379998621352827</v>
      </c>
      <c r="M43" s="13">
        <f t="shared" si="4"/>
        <v>5.4588838602045144E-2</v>
      </c>
      <c r="N43" s="11">
        <f t="shared" si="10"/>
        <v>1.5475662799486787</v>
      </c>
      <c r="O43" s="12">
        <v>98</v>
      </c>
      <c r="P43" s="12">
        <v>245</v>
      </c>
      <c r="Q43" s="11">
        <f t="shared" si="6"/>
        <v>0.61902651197947145</v>
      </c>
      <c r="R43" s="21">
        <f t="shared" si="7"/>
        <v>6.3165970610150153E-3</v>
      </c>
    </row>
    <row r="44" spans="1:18" ht="12" customHeight="1" x14ac:dyDescent="0.2">
      <c r="A44" s="10">
        <v>2007</v>
      </c>
      <c r="B44" s="11">
        <v>1.7308846135117864</v>
      </c>
      <c r="C44" s="11">
        <v>0</v>
      </c>
      <c r="D44" s="11">
        <f t="shared" si="0"/>
        <v>1.7308846135117864</v>
      </c>
      <c r="E44" s="11">
        <v>12</v>
      </c>
      <c r="F44" s="11">
        <f t="shared" si="1"/>
        <v>1.5231784598903719</v>
      </c>
      <c r="G44" s="11">
        <v>0</v>
      </c>
      <c r="H44" s="11">
        <f t="shared" si="8"/>
        <v>1.5231784598903719</v>
      </c>
      <c r="I44" s="11">
        <v>18</v>
      </c>
      <c r="J44" s="12">
        <f t="shared" si="2"/>
        <v>27.840000000000003</v>
      </c>
      <c r="K44" s="11">
        <f t="shared" si="9"/>
        <v>1.249006337110105</v>
      </c>
      <c r="L44" s="11">
        <f t="shared" si="3"/>
        <v>0.14422705971248326</v>
      </c>
      <c r="M44" s="13">
        <f t="shared" si="4"/>
        <v>5.4750962722634737E-2</v>
      </c>
      <c r="N44" s="11">
        <f t="shared" si="10"/>
        <v>1.5521624177053335</v>
      </c>
      <c r="O44" s="12">
        <v>98</v>
      </c>
      <c r="P44" s="12">
        <v>245</v>
      </c>
      <c r="Q44" s="11">
        <f t="shared" si="6"/>
        <v>0.62086496708213335</v>
      </c>
      <c r="R44" s="21">
        <f t="shared" si="7"/>
        <v>6.3353568069605447E-3</v>
      </c>
    </row>
    <row r="45" spans="1:18" ht="12" customHeight="1" x14ac:dyDescent="0.2">
      <c r="A45" s="10">
        <v>2008</v>
      </c>
      <c r="B45" s="11">
        <v>1.5888303726648949</v>
      </c>
      <c r="C45" s="11">
        <v>0</v>
      </c>
      <c r="D45" s="11">
        <f t="shared" si="0"/>
        <v>1.5888303726648949</v>
      </c>
      <c r="E45" s="11">
        <v>12</v>
      </c>
      <c r="F45" s="11">
        <f t="shared" si="1"/>
        <v>1.3981707279451074</v>
      </c>
      <c r="G45" s="11">
        <v>0</v>
      </c>
      <c r="H45" s="11">
        <f t="shared" si="8"/>
        <v>1.3981707279451074</v>
      </c>
      <c r="I45" s="11">
        <v>18</v>
      </c>
      <c r="J45" s="12">
        <f t="shared" si="2"/>
        <v>27.840000000000003</v>
      </c>
      <c r="K45" s="11">
        <f t="shared" si="9"/>
        <v>1.1464999969149881</v>
      </c>
      <c r="L45" s="11">
        <f t="shared" si="3"/>
        <v>0.13239029987470993</v>
      </c>
      <c r="M45" s="13">
        <f t="shared" si="4"/>
        <v>5.0257534111341942E-2</v>
      </c>
      <c r="N45" s="11">
        <f t="shared" si="10"/>
        <v>1.4247759632894883</v>
      </c>
      <c r="O45" s="12">
        <v>98</v>
      </c>
      <c r="P45" s="12">
        <v>245</v>
      </c>
      <c r="Q45" s="11">
        <f t="shared" si="6"/>
        <v>0.5699103853157953</v>
      </c>
      <c r="R45" s="21">
        <f t="shared" si="7"/>
        <v>5.8154120950591357E-3</v>
      </c>
    </row>
    <row r="46" spans="1:18" ht="12" customHeight="1" x14ac:dyDescent="0.2">
      <c r="A46" s="10">
        <v>2009</v>
      </c>
      <c r="B46" s="11">
        <v>1.476841455011302</v>
      </c>
      <c r="C46" s="11">
        <v>0</v>
      </c>
      <c r="D46" s="11">
        <f t="shared" si="0"/>
        <v>1.476841455011302</v>
      </c>
      <c r="E46" s="11">
        <v>12</v>
      </c>
      <c r="F46" s="11">
        <f t="shared" si="1"/>
        <v>1.2996204804099458</v>
      </c>
      <c r="G46" s="11">
        <v>0</v>
      </c>
      <c r="H46" s="11">
        <f t="shared" si="8"/>
        <v>1.2996204804099458</v>
      </c>
      <c r="I46" s="11">
        <v>18</v>
      </c>
      <c r="J46" s="12">
        <f t="shared" si="2"/>
        <v>27.839999999999989</v>
      </c>
      <c r="K46" s="11">
        <f t="shared" si="9"/>
        <v>1.0656887939361557</v>
      </c>
      <c r="L46" s="11">
        <f t="shared" si="3"/>
        <v>0.12305875218662306</v>
      </c>
      <c r="M46" s="13">
        <f t="shared" si="4"/>
        <v>4.6715125213639699E-2</v>
      </c>
      <c r="N46" s="11">
        <f t="shared" ref="N46:N51" si="11">+M46*28.3495</f>
        <v>1.3243504422440786</v>
      </c>
      <c r="O46" s="12">
        <v>98</v>
      </c>
      <c r="P46" s="12">
        <v>245</v>
      </c>
      <c r="Q46" s="11">
        <f t="shared" si="6"/>
        <v>0.52974017689763142</v>
      </c>
      <c r="R46" s="21">
        <f t="shared" si="7"/>
        <v>5.4055120091595042E-3</v>
      </c>
    </row>
    <row r="47" spans="1:18" ht="12" customHeight="1" x14ac:dyDescent="0.2">
      <c r="A47" s="10">
        <v>2010</v>
      </c>
      <c r="B47" s="11">
        <v>1.4686976372356668</v>
      </c>
      <c r="C47" s="11">
        <v>0</v>
      </c>
      <c r="D47" s="11">
        <f t="shared" si="0"/>
        <v>1.4686976372356668</v>
      </c>
      <c r="E47" s="11">
        <v>12</v>
      </c>
      <c r="F47" s="11">
        <f t="shared" si="1"/>
        <v>1.2924539207673869</v>
      </c>
      <c r="G47" s="11">
        <v>0</v>
      </c>
      <c r="H47" s="11">
        <f t="shared" si="8"/>
        <v>1.2924539207673869</v>
      </c>
      <c r="I47" s="11">
        <v>18</v>
      </c>
      <c r="J47" s="12">
        <f t="shared" si="2"/>
        <v>27.840000000000003</v>
      </c>
      <c r="K47" s="11">
        <f t="shared" si="9"/>
        <v>1.0598122150292573</v>
      </c>
      <c r="L47" s="11">
        <f t="shared" si="3"/>
        <v>0.1223801633982976</v>
      </c>
      <c r="M47" s="13">
        <f t="shared" si="4"/>
        <v>4.6457521754707166E-2</v>
      </c>
      <c r="N47" s="11">
        <f t="shared" si="11"/>
        <v>1.3170475129850707</v>
      </c>
      <c r="O47" s="12">
        <v>98</v>
      </c>
      <c r="P47" s="12">
        <v>245</v>
      </c>
      <c r="Q47" s="11">
        <f t="shared" si="6"/>
        <v>0.52681900519402824</v>
      </c>
      <c r="R47" s="21">
        <f t="shared" si="7"/>
        <v>5.3757041346329413E-3</v>
      </c>
    </row>
    <row r="48" spans="1:18" ht="12" customHeight="1" x14ac:dyDescent="0.2">
      <c r="A48" s="15">
        <v>2011</v>
      </c>
      <c r="B48" s="16">
        <v>1.5127254101284893</v>
      </c>
      <c r="C48" s="16">
        <v>0</v>
      </c>
      <c r="D48" s="16">
        <f t="shared" si="0"/>
        <v>1.5127254101284893</v>
      </c>
      <c r="E48" s="16">
        <v>12</v>
      </c>
      <c r="F48" s="16">
        <f t="shared" si="1"/>
        <v>1.3311983609130706</v>
      </c>
      <c r="G48" s="16">
        <v>0</v>
      </c>
      <c r="H48" s="16">
        <f t="shared" si="8"/>
        <v>1.3311983609130706</v>
      </c>
      <c r="I48" s="16">
        <v>18</v>
      </c>
      <c r="J48" s="17">
        <f t="shared" si="2"/>
        <v>27.840000000000003</v>
      </c>
      <c r="K48" s="16">
        <f t="shared" si="9"/>
        <v>1.0915826559487178</v>
      </c>
      <c r="L48" s="16">
        <f t="shared" si="3"/>
        <v>0.12604880553680345</v>
      </c>
      <c r="M48" s="18">
        <f t="shared" si="4"/>
        <v>4.7850198616930094E-2</v>
      </c>
      <c r="N48" s="16">
        <f t="shared" si="11"/>
        <v>1.3565292056906597</v>
      </c>
      <c r="O48" s="17">
        <v>98</v>
      </c>
      <c r="P48" s="17">
        <v>245</v>
      </c>
      <c r="Q48" s="16">
        <f t="shared" si="6"/>
        <v>0.54261168227626388</v>
      </c>
      <c r="R48" s="22">
        <f t="shared" si="7"/>
        <v>5.5368539007782033E-3</v>
      </c>
    </row>
    <row r="49" spans="1:19" ht="12" customHeight="1" x14ac:dyDescent="0.2">
      <c r="A49" s="15">
        <v>2012</v>
      </c>
      <c r="B49" s="16">
        <v>1.5192890925144136</v>
      </c>
      <c r="C49" s="16">
        <v>0</v>
      </c>
      <c r="D49" s="16">
        <f t="shared" ref="D49:D58" si="12">+B49-B49*(C49/100)</f>
        <v>1.5192890925144136</v>
      </c>
      <c r="E49" s="16">
        <v>12</v>
      </c>
      <c r="F49" s="16">
        <f t="shared" ref="F49:F58" si="13">+(D49-D49*(E49)/100)</f>
        <v>1.3369744014126839</v>
      </c>
      <c r="G49" s="16">
        <v>0</v>
      </c>
      <c r="H49" s="16">
        <f t="shared" si="8"/>
        <v>1.3369744014126839</v>
      </c>
      <c r="I49" s="16">
        <v>18</v>
      </c>
      <c r="J49" s="17">
        <f t="shared" ref="J49:J58" si="14">100-(K49/B49*100)</f>
        <v>27.840000000000003</v>
      </c>
      <c r="K49" s="16">
        <f t="shared" si="9"/>
        <v>1.0963190091584007</v>
      </c>
      <c r="L49" s="16">
        <f t="shared" ref="L49:L58" si="15">K49/8.66</f>
        <v>0.12659572854023105</v>
      </c>
      <c r="M49" s="18">
        <f t="shared" ref="M49:M58" si="16">+(K49/365)*16</f>
        <v>4.8057819579546336E-2</v>
      </c>
      <c r="N49" s="16">
        <f t="shared" si="11"/>
        <v>1.3624151561703488</v>
      </c>
      <c r="O49" s="17">
        <v>98</v>
      </c>
      <c r="P49" s="17">
        <v>245</v>
      </c>
      <c r="Q49" s="16">
        <f t="shared" ref="Q49:Q58" si="17">+R49*O49</f>
        <v>0.54496606246813961</v>
      </c>
      <c r="R49" s="22">
        <f t="shared" ref="R49:R58" si="18">+N49/P49</f>
        <v>5.5608781884504037E-3</v>
      </c>
    </row>
    <row r="50" spans="1:19" ht="12" customHeight="1" x14ac:dyDescent="0.2">
      <c r="A50" s="15">
        <v>2013</v>
      </c>
      <c r="B50" s="16">
        <v>1.5680691623882457</v>
      </c>
      <c r="C50" s="16">
        <v>0</v>
      </c>
      <c r="D50" s="16">
        <f t="shared" si="12"/>
        <v>1.5680691623882457</v>
      </c>
      <c r="E50" s="16">
        <v>12</v>
      </c>
      <c r="F50" s="16">
        <f t="shared" si="13"/>
        <v>1.3799008629016563</v>
      </c>
      <c r="G50" s="16">
        <v>0</v>
      </c>
      <c r="H50" s="16">
        <f t="shared" si="8"/>
        <v>1.3799008629016563</v>
      </c>
      <c r="I50" s="16">
        <v>18</v>
      </c>
      <c r="J50" s="17">
        <f t="shared" si="14"/>
        <v>27.840000000000003</v>
      </c>
      <c r="K50" s="16">
        <f t="shared" si="9"/>
        <v>1.131518707579358</v>
      </c>
      <c r="L50" s="16">
        <f t="shared" si="15"/>
        <v>0.13066035884288199</v>
      </c>
      <c r="M50" s="18">
        <f t="shared" si="16"/>
        <v>4.960082005827323E-2</v>
      </c>
      <c r="N50" s="16">
        <f t="shared" si="11"/>
        <v>1.4061584482420169</v>
      </c>
      <c r="O50" s="17">
        <v>98</v>
      </c>
      <c r="P50" s="17">
        <v>245</v>
      </c>
      <c r="Q50" s="16">
        <f t="shared" si="17"/>
        <v>0.56246337929680679</v>
      </c>
      <c r="R50" s="22">
        <f t="shared" si="18"/>
        <v>5.739422237722518E-3</v>
      </c>
    </row>
    <row r="51" spans="1:19" ht="12" customHeight="1" x14ac:dyDescent="0.2">
      <c r="A51" s="15">
        <v>2014</v>
      </c>
      <c r="B51" s="16">
        <v>1.5268566161750889</v>
      </c>
      <c r="C51" s="16">
        <v>0</v>
      </c>
      <c r="D51" s="16">
        <f t="shared" si="12"/>
        <v>1.5268566161750889</v>
      </c>
      <c r="E51" s="16">
        <v>12</v>
      </c>
      <c r="F51" s="16">
        <f t="shared" si="13"/>
        <v>1.3436338222340782</v>
      </c>
      <c r="G51" s="16">
        <v>0</v>
      </c>
      <c r="H51" s="16">
        <f t="shared" si="8"/>
        <v>1.3436338222340782</v>
      </c>
      <c r="I51" s="16">
        <v>18</v>
      </c>
      <c r="J51" s="17">
        <f t="shared" si="14"/>
        <v>27.840000000000003</v>
      </c>
      <c r="K51" s="16">
        <f t="shared" si="9"/>
        <v>1.1017797342319442</v>
      </c>
      <c r="L51" s="16">
        <f t="shared" si="15"/>
        <v>0.12722629725542081</v>
      </c>
      <c r="M51" s="18">
        <f t="shared" si="16"/>
        <v>4.8297193829345497E-2</v>
      </c>
      <c r="N51" s="16">
        <f t="shared" si="11"/>
        <v>1.3692012964650302</v>
      </c>
      <c r="O51" s="17">
        <v>98</v>
      </c>
      <c r="P51" s="17">
        <v>245</v>
      </c>
      <c r="Q51" s="16">
        <f t="shared" si="17"/>
        <v>0.54768051858601208</v>
      </c>
      <c r="R51" s="22">
        <f t="shared" si="18"/>
        <v>5.5885767202654294E-3</v>
      </c>
    </row>
    <row r="52" spans="1:19" ht="12" customHeight="1" x14ac:dyDescent="0.2">
      <c r="A52" s="15">
        <v>2015</v>
      </c>
      <c r="B52" s="16">
        <v>1.6040037380429171</v>
      </c>
      <c r="C52" s="16">
        <v>0</v>
      </c>
      <c r="D52" s="16">
        <f t="shared" si="12"/>
        <v>1.6040037380429171</v>
      </c>
      <c r="E52" s="16">
        <v>12</v>
      </c>
      <c r="F52" s="16">
        <f t="shared" si="13"/>
        <v>1.411523289477767</v>
      </c>
      <c r="G52" s="16">
        <v>0</v>
      </c>
      <c r="H52" s="16">
        <f t="shared" si="8"/>
        <v>1.411523289477767</v>
      </c>
      <c r="I52" s="16">
        <v>18</v>
      </c>
      <c r="J52" s="17">
        <f t="shared" si="14"/>
        <v>27.840000000000003</v>
      </c>
      <c r="K52" s="16">
        <f t="shared" si="9"/>
        <v>1.1574490973717688</v>
      </c>
      <c r="L52" s="16">
        <f t="shared" si="15"/>
        <v>0.13365463018149756</v>
      </c>
      <c r="M52" s="18">
        <f t="shared" si="16"/>
        <v>5.0737494679310415E-2</v>
      </c>
      <c r="N52" s="16">
        <f>+M52*28.3495</f>
        <v>1.4383826054111106</v>
      </c>
      <c r="O52" s="17">
        <v>98</v>
      </c>
      <c r="P52" s="17">
        <v>245</v>
      </c>
      <c r="Q52" s="16">
        <f t="shared" si="17"/>
        <v>0.57535304216444427</v>
      </c>
      <c r="R52" s="22">
        <f t="shared" si="18"/>
        <v>5.870949409841268E-3</v>
      </c>
    </row>
    <row r="53" spans="1:19" ht="12" customHeight="1" x14ac:dyDescent="0.2">
      <c r="A53" s="33">
        <v>2016</v>
      </c>
      <c r="B53" s="11">
        <v>1.5851177367642508</v>
      </c>
      <c r="C53" s="34">
        <v>0</v>
      </c>
      <c r="D53" s="34">
        <f t="shared" si="12"/>
        <v>1.5851177367642508</v>
      </c>
      <c r="E53" s="34">
        <v>12</v>
      </c>
      <c r="F53" s="34">
        <f t="shared" si="13"/>
        <v>1.3949036083525408</v>
      </c>
      <c r="G53" s="34">
        <v>0</v>
      </c>
      <c r="H53" s="11">
        <f t="shared" si="8"/>
        <v>1.3949036083525408</v>
      </c>
      <c r="I53" s="34">
        <v>18</v>
      </c>
      <c r="J53" s="49">
        <f t="shared" si="14"/>
        <v>27.839999999999989</v>
      </c>
      <c r="K53" s="11">
        <f t="shared" si="9"/>
        <v>1.1438209588490835</v>
      </c>
      <c r="L53" s="34">
        <f t="shared" si="15"/>
        <v>0.13208094213037916</v>
      </c>
      <c r="M53" s="50">
        <f t="shared" si="16"/>
        <v>5.0140096826261193E-2</v>
      </c>
      <c r="N53" s="34">
        <f>+M53*28.3495</f>
        <v>1.4214466749760917</v>
      </c>
      <c r="O53" s="49">
        <v>98</v>
      </c>
      <c r="P53" s="49">
        <v>245</v>
      </c>
      <c r="Q53" s="34">
        <f t="shared" si="17"/>
        <v>0.5685786699904366</v>
      </c>
      <c r="R53" s="51">
        <f t="shared" si="18"/>
        <v>5.8018231631677209E-3</v>
      </c>
    </row>
    <row r="54" spans="1:19" ht="12" customHeight="1" x14ac:dyDescent="0.2">
      <c r="A54" s="57">
        <v>2017</v>
      </c>
      <c r="B54" s="11">
        <v>1.5419147619365303</v>
      </c>
      <c r="C54" s="58">
        <v>0</v>
      </c>
      <c r="D54" s="58">
        <f t="shared" si="12"/>
        <v>1.5419147619365303</v>
      </c>
      <c r="E54" s="58">
        <v>12</v>
      </c>
      <c r="F54" s="58">
        <f t="shared" si="13"/>
        <v>1.3568849905041467</v>
      </c>
      <c r="G54" s="58">
        <v>0</v>
      </c>
      <c r="H54" s="59">
        <f>F54-(F54*G54/100)</f>
        <v>1.3568849905041467</v>
      </c>
      <c r="I54" s="58">
        <v>18</v>
      </c>
      <c r="J54" s="60">
        <f t="shared" si="14"/>
        <v>27.840000000000003</v>
      </c>
      <c r="K54" s="59">
        <f>+H54-H54*I54/100</f>
        <v>1.1126456922134003</v>
      </c>
      <c r="L54" s="58">
        <f t="shared" si="15"/>
        <v>0.1284810268144804</v>
      </c>
      <c r="M54" s="61">
        <f t="shared" si="16"/>
        <v>4.8773509795655902E-2</v>
      </c>
      <c r="N54" s="58">
        <f>+M54*28.3495</f>
        <v>1.3827046159519469</v>
      </c>
      <c r="O54" s="60">
        <v>98</v>
      </c>
      <c r="P54" s="60">
        <v>245</v>
      </c>
      <c r="Q54" s="58">
        <f t="shared" si="17"/>
        <v>0.55308184638077884</v>
      </c>
      <c r="R54" s="63">
        <f t="shared" si="18"/>
        <v>5.6436923100079469E-3</v>
      </c>
    </row>
    <row r="55" spans="1:19" ht="12" customHeight="1" x14ac:dyDescent="0.2">
      <c r="A55" s="33">
        <v>2018</v>
      </c>
      <c r="B55" s="11">
        <v>1.4640902958818738</v>
      </c>
      <c r="C55" s="34">
        <v>0</v>
      </c>
      <c r="D55" s="34">
        <f t="shared" si="12"/>
        <v>1.4640902958818738</v>
      </c>
      <c r="E55" s="34">
        <v>12</v>
      </c>
      <c r="F55" s="34">
        <f t="shared" si="13"/>
        <v>1.2883994603760489</v>
      </c>
      <c r="G55" s="34">
        <v>0</v>
      </c>
      <c r="H55" s="11">
        <f>F55-(F55*G55/100)</f>
        <v>1.2883994603760489</v>
      </c>
      <c r="I55" s="34">
        <v>18</v>
      </c>
      <c r="J55" s="49">
        <f t="shared" si="14"/>
        <v>27.840000000000003</v>
      </c>
      <c r="K55" s="11">
        <f>+H55-H55*I55/100</f>
        <v>1.0564875575083601</v>
      </c>
      <c r="L55" s="34">
        <f t="shared" si="15"/>
        <v>0.1219962537538522</v>
      </c>
      <c r="M55" s="50">
        <f t="shared" si="16"/>
        <v>4.6311783342832223E-2</v>
      </c>
      <c r="N55" s="34">
        <f>+M55*28.3495</f>
        <v>1.312915901877622</v>
      </c>
      <c r="O55" s="49">
        <v>98</v>
      </c>
      <c r="P55" s="49">
        <v>245</v>
      </c>
      <c r="Q55" s="34">
        <f t="shared" si="17"/>
        <v>0.52516636075104872</v>
      </c>
      <c r="R55" s="51">
        <f t="shared" si="18"/>
        <v>5.3588404158270283E-3</v>
      </c>
    </row>
    <row r="56" spans="1:19" ht="12" customHeight="1" x14ac:dyDescent="0.2">
      <c r="A56" s="78">
        <v>2019</v>
      </c>
      <c r="B56" s="59">
        <v>1.3557173003812828</v>
      </c>
      <c r="C56" s="79">
        <v>0</v>
      </c>
      <c r="D56" s="79">
        <f t="shared" si="12"/>
        <v>1.3557173003812828</v>
      </c>
      <c r="E56" s="79">
        <v>12</v>
      </c>
      <c r="F56" s="79">
        <f t="shared" si="13"/>
        <v>1.1930312243355288</v>
      </c>
      <c r="G56" s="79">
        <v>0</v>
      </c>
      <c r="H56" s="80">
        <f>F56-(F56*G56/100)</f>
        <v>1.1930312243355288</v>
      </c>
      <c r="I56" s="79">
        <v>18</v>
      </c>
      <c r="J56" s="81">
        <f t="shared" si="14"/>
        <v>27.840000000000003</v>
      </c>
      <c r="K56" s="80">
        <f>+H56-H56*I56/100</f>
        <v>0.97828560395513353</v>
      </c>
      <c r="L56" s="79">
        <f t="shared" si="15"/>
        <v>0.11296600507565052</v>
      </c>
      <c r="M56" s="82">
        <f t="shared" si="16"/>
        <v>4.2883752502142838E-2</v>
      </c>
      <c r="N56" s="79">
        <f>+M56*28.3495</f>
        <v>1.2157329415594984</v>
      </c>
      <c r="O56" s="81">
        <v>98</v>
      </c>
      <c r="P56" s="81">
        <v>245</v>
      </c>
      <c r="Q56" s="79">
        <f t="shared" si="17"/>
        <v>0.48629317662379939</v>
      </c>
      <c r="R56" s="90">
        <f t="shared" si="18"/>
        <v>4.9621752716714224E-3</v>
      </c>
    </row>
    <row r="57" spans="1:19" ht="12" customHeight="1" x14ac:dyDescent="0.2">
      <c r="A57" s="33">
        <v>2020</v>
      </c>
      <c r="B57" s="11">
        <v>1.2747155948084428</v>
      </c>
      <c r="C57" s="34">
        <v>0</v>
      </c>
      <c r="D57" s="34">
        <f t="shared" si="12"/>
        <v>1.2747155948084428</v>
      </c>
      <c r="E57" s="34">
        <v>12</v>
      </c>
      <c r="F57" s="34">
        <f t="shared" si="13"/>
        <v>1.1217497234314298</v>
      </c>
      <c r="G57" s="34">
        <v>0</v>
      </c>
      <c r="H57" s="11">
        <f t="shared" ref="H57:H58" si="19">F57-(F57*G57/100)</f>
        <v>1.1217497234314298</v>
      </c>
      <c r="I57" s="34">
        <v>18</v>
      </c>
      <c r="J57" s="49">
        <f t="shared" si="14"/>
        <v>27.840000000000003</v>
      </c>
      <c r="K57" s="11">
        <f t="shared" ref="K57:K58" si="20">+H57-H57*I57/100</f>
        <v>0.91983477321377238</v>
      </c>
      <c r="L57" s="34">
        <f t="shared" si="15"/>
        <v>0.10621648651429243</v>
      </c>
      <c r="M57" s="50">
        <f t="shared" si="16"/>
        <v>4.0321524305261258E-2</v>
      </c>
      <c r="N57" s="34">
        <f t="shared" ref="N57:N58" si="21">+M57*28.3495</f>
        <v>1.1430950532920039</v>
      </c>
      <c r="O57" s="49">
        <v>98</v>
      </c>
      <c r="P57" s="49">
        <v>245</v>
      </c>
      <c r="Q57" s="34">
        <f t="shared" si="17"/>
        <v>0.45723802131680152</v>
      </c>
      <c r="R57" s="51">
        <f t="shared" si="18"/>
        <v>4.6656940950694035E-3</v>
      </c>
    </row>
    <row r="58" spans="1:19" ht="12" customHeight="1" thickBot="1" x14ac:dyDescent="0.25">
      <c r="A58" s="84">
        <v>2021</v>
      </c>
      <c r="B58" s="85">
        <v>1.3682089730253879</v>
      </c>
      <c r="C58" s="86">
        <v>0</v>
      </c>
      <c r="D58" s="86">
        <f t="shared" si="12"/>
        <v>1.3682089730253879</v>
      </c>
      <c r="E58" s="86">
        <v>12</v>
      </c>
      <c r="F58" s="86">
        <f t="shared" si="13"/>
        <v>1.2040238962623413</v>
      </c>
      <c r="G58" s="86">
        <v>0</v>
      </c>
      <c r="H58" s="86">
        <f t="shared" si="19"/>
        <v>1.2040238962623413</v>
      </c>
      <c r="I58" s="86">
        <v>18</v>
      </c>
      <c r="J58" s="87">
        <f t="shared" si="14"/>
        <v>27.840000000000003</v>
      </c>
      <c r="K58" s="86">
        <f t="shared" si="20"/>
        <v>0.98729959493511987</v>
      </c>
      <c r="L58" s="86">
        <f t="shared" si="15"/>
        <v>0.11400688163223092</v>
      </c>
      <c r="M58" s="88">
        <f t="shared" si="16"/>
        <v>4.327888635332032E-2</v>
      </c>
      <c r="N58" s="86">
        <f t="shared" si="21"/>
        <v>1.2269347886734543</v>
      </c>
      <c r="O58" s="87">
        <v>98</v>
      </c>
      <c r="P58" s="87">
        <v>245</v>
      </c>
      <c r="Q58" s="86">
        <f t="shared" si="17"/>
        <v>0.49077391546938171</v>
      </c>
      <c r="R58" s="91">
        <f t="shared" si="18"/>
        <v>5.0078970966263439E-3</v>
      </c>
    </row>
    <row r="59" spans="1:19" ht="12" customHeight="1" thickTop="1" x14ac:dyDescent="0.2">
      <c r="A59" s="115" t="s">
        <v>144</v>
      </c>
      <c r="B59" s="115"/>
      <c r="C59" s="115"/>
      <c r="D59" s="115"/>
      <c r="S59" s="6"/>
    </row>
    <row r="61" spans="1:19" ht="12" customHeight="1" x14ac:dyDescent="0.2">
      <c r="A61" s="116" t="s">
        <v>137</v>
      </c>
    </row>
    <row r="62" spans="1:19" ht="12" customHeight="1" x14ac:dyDescent="0.2">
      <c r="A62" s="122" t="s">
        <v>138</v>
      </c>
    </row>
    <row r="63" spans="1:19" ht="12" customHeight="1" x14ac:dyDescent="0.2">
      <c r="A63" s="116" t="s">
        <v>139</v>
      </c>
    </row>
    <row r="64" spans="1:19" ht="12" customHeight="1" x14ac:dyDescent="0.2">
      <c r="A64" s="116" t="s">
        <v>140</v>
      </c>
    </row>
    <row r="65" spans="1:1" ht="12" customHeight="1" x14ac:dyDescent="0.2">
      <c r="A65" s="116" t="s">
        <v>141</v>
      </c>
    </row>
    <row r="66" spans="1:1" ht="12" customHeight="1" x14ac:dyDescent="0.2">
      <c r="A66" s="117"/>
    </row>
    <row r="67" spans="1:1" ht="12" customHeight="1" x14ac:dyDescent="0.2">
      <c r="A67" s="116" t="s">
        <v>136</v>
      </c>
    </row>
  </sheetData>
  <mergeCells count="17">
    <mergeCell ref="H3:H5"/>
    <mergeCell ref="E2:E5"/>
    <mergeCell ref="A1:R1"/>
    <mergeCell ref="R2:R5"/>
    <mergeCell ref="D2:D5"/>
    <mergeCell ref="O2:O5"/>
    <mergeCell ref="C2:C5"/>
    <mergeCell ref="Q2:Q5"/>
    <mergeCell ref="G2:I2"/>
    <mergeCell ref="G3:G5"/>
    <mergeCell ref="I3:I5"/>
    <mergeCell ref="P2:P5"/>
    <mergeCell ref="A2:A5"/>
    <mergeCell ref="B2:B5"/>
    <mergeCell ref="F2:F5"/>
    <mergeCell ref="K2:N5"/>
    <mergeCell ref="J2:J5"/>
  </mergeCells>
  <phoneticPr fontId="0" type="noConversion"/>
  <printOptions horizontalCentered="1"/>
  <pageMargins left="0.34" right="0.3" top="0.61" bottom="0.56000000000000005" header="0.5" footer="0.5"/>
  <pageSetup scale="78"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69">
    <pageSetUpPr fitToPage="1"/>
  </sheetPr>
  <dimension ref="A1:S67"/>
  <sheetViews>
    <sheetView zoomScaleNormal="100" workbookViewId="0">
      <pane ySplit="6" topLeftCell="A7" activePane="bottomLeft" state="frozen"/>
      <selection pane="bottomLeft" sqref="A1:R1"/>
    </sheetView>
  </sheetViews>
  <sheetFormatPr defaultColWidth="10.77734375" defaultRowHeight="12" customHeight="1" x14ac:dyDescent="0.2"/>
  <cols>
    <col min="1" max="18" width="10.77734375" style="6" customWidth="1"/>
    <col min="19" max="16384" width="10.77734375" style="7"/>
  </cols>
  <sheetData>
    <row r="1" spans="1:18" ht="12" customHeight="1" thickBot="1" x14ac:dyDescent="0.25">
      <c r="A1" s="126" t="s">
        <v>114</v>
      </c>
      <c r="B1" s="126"/>
      <c r="C1" s="126"/>
      <c r="D1" s="126"/>
      <c r="E1" s="126"/>
      <c r="F1" s="126"/>
      <c r="G1" s="126"/>
      <c r="H1" s="126"/>
      <c r="I1" s="126"/>
      <c r="J1" s="126"/>
      <c r="K1" s="126"/>
      <c r="L1" s="126"/>
      <c r="M1" s="126"/>
      <c r="N1" s="126"/>
      <c r="O1" s="126"/>
      <c r="P1" s="126"/>
      <c r="Q1" s="126"/>
      <c r="R1" s="126"/>
    </row>
    <row r="2" spans="1:18" ht="12" customHeight="1" thickTop="1" x14ac:dyDescent="0.2">
      <c r="A2" s="138" t="s">
        <v>0</v>
      </c>
      <c r="B2" s="124" t="s">
        <v>9</v>
      </c>
      <c r="C2" s="131" t="s">
        <v>3</v>
      </c>
      <c r="D2" s="124" t="s">
        <v>1</v>
      </c>
      <c r="E2" s="124" t="s">
        <v>4</v>
      </c>
      <c r="F2" s="124" t="s">
        <v>5</v>
      </c>
      <c r="G2" s="132" t="s">
        <v>6</v>
      </c>
      <c r="H2" s="133"/>
      <c r="I2" s="133"/>
      <c r="J2" s="124" t="s">
        <v>7</v>
      </c>
      <c r="K2" s="124" t="s">
        <v>54</v>
      </c>
      <c r="L2" s="140"/>
      <c r="M2" s="140"/>
      <c r="N2" s="140"/>
      <c r="O2" s="130" t="s">
        <v>58</v>
      </c>
      <c r="P2" s="130" t="s">
        <v>130</v>
      </c>
      <c r="Q2" s="127" t="s">
        <v>59</v>
      </c>
      <c r="R2" s="127" t="s">
        <v>62</v>
      </c>
    </row>
    <row r="3" spans="1:18" ht="12" customHeight="1" x14ac:dyDescent="0.2">
      <c r="A3" s="138"/>
      <c r="B3" s="124"/>
      <c r="C3" s="124"/>
      <c r="D3" s="124"/>
      <c r="E3" s="124"/>
      <c r="F3" s="124"/>
      <c r="G3" s="134" t="s">
        <v>2</v>
      </c>
      <c r="H3" s="135" t="s">
        <v>120</v>
      </c>
      <c r="I3" s="134" t="s">
        <v>8</v>
      </c>
      <c r="J3" s="124"/>
      <c r="K3" s="141"/>
      <c r="L3" s="140"/>
      <c r="M3" s="140"/>
      <c r="N3" s="140"/>
      <c r="O3" s="128"/>
      <c r="P3" s="128"/>
      <c r="Q3" s="128"/>
      <c r="R3" s="128"/>
    </row>
    <row r="4" spans="1:18" ht="12" customHeight="1" x14ac:dyDescent="0.2">
      <c r="A4" s="138"/>
      <c r="B4" s="124"/>
      <c r="C4" s="124"/>
      <c r="D4" s="124"/>
      <c r="E4" s="124"/>
      <c r="F4" s="124"/>
      <c r="G4" s="124"/>
      <c r="H4" s="136"/>
      <c r="I4" s="124"/>
      <c r="J4" s="124"/>
      <c r="K4" s="141"/>
      <c r="L4" s="140"/>
      <c r="M4" s="140"/>
      <c r="N4" s="140"/>
      <c r="O4" s="128"/>
      <c r="P4" s="128"/>
      <c r="Q4" s="128"/>
      <c r="R4" s="128"/>
    </row>
    <row r="5" spans="1:18" ht="18.75" customHeight="1" x14ac:dyDescent="0.2">
      <c r="A5" s="139"/>
      <c r="B5" s="125"/>
      <c r="C5" s="125"/>
      <c r="D5" s="125"/>
      <c r="E5" s="125"/>
      <c r="F5" s="125"/>
      <c r="G5" s="125"/>
      <c r="H5" s="137"/>
      <c r="I5" s="125"/>
      <c r="J5" s="125"/>
      <c r="K5" s="142"/>
      <c r="L5" s="143"/>
      <c r="M5" s="143"/>
      <c r="N5" s="143"/>
      <c r="O5" s="129"/>
      <c r="P5" s="129"/>
      <c r="Q5" s="129"/>
      <c r="R5" s="129"/>
    </row>
    <row r="6" spans="1:18" ht="12" customHeight="1" x14ac:dyDescent="0.2">
      <c r="A6" s="5"/>
      <c r="B6" s="36" t="s">
        <v>64</v>
      </c>
      <c r="C6" s="36" t="s">
        <v>65</v>
      </c>
      <c r="D6" s="36" t="s">
        <v>64</v>
      </c>
      <c r="E6" s="36" t="s">
        <v>65</v>
      </c>
      <c r="F6" s="36" t="s">
        <v>64</v>
      </c>
      <c r="G6" s="36" t="s">
        <v>65</v>
      </c>
      <c r="H6" s="36" t="s">
        <v>64</v>
      </c>
      <c r="I6" s="36" t="s">
        <v>65</v>
      </c>
      <c r="J6" s="36" t="s">
        <v>65</v>
      </c>
      <c r="K6" s="36" t="s">
        <v>64</v>
      </c>
      <c r="L6" s="36" t="s">
        <v>71</v>
      </c>
      <c r="M6" s="36" t="s">
        <v>66</v>
      </c>
      <c r="N6" s="36" t="s">
        <v>67</v>
      </c>
      <c r="O6" s="36" t="s">
        <v>68</v>
      </c>
      <c r="P6" s="36" t="s">
        <v>69</v>
      </c>
      <c r="Q6" s="36" t="s">
        <v>68</v>
      </c>
      <c r="R6" s="36" t="s">
        <v>70</v>
      </c>
    </row>
    <row r="7" spans="1:18" ht="12" customHeight="1" x14ac:dyDescent="0.2">
      <c r="A7" s="10">
        <v>1970</v>
      </c>
      <c r="B7" s="14">
        <v>0.29904306220095694</v>
      </c>
      <c r="C7" s="11">
        <v>0</v>
      </c>
      <c r="D7" s="14">
        <f t="shared" ref="D7:D48" si="0">+B7-B7*(C7/100)</f>
        <v>0.29904306220095694</v>
      </c>
      <c r="E7" s="11">
        <v>12</v>
      </c>
      <c r="F7" s="14">
        <f t="shared" ref="F7:F48" si="1">+(D7-D7*(E7)/100)</f>
        <v>0.26315789473684209</v>
      </c>
      <c r="G7" s="11">
        <v>0</v>
      </c>
      <c r="H7" s="14">
        <f>F7-(F7*G7/100)</f>
        <v>0.26315789473684209</v>
      </c>
      <c r="I7" s="11">
        <v>51</v>
      </c>
      <c r="J7" s="12">
        <f t="shared" ref="J7:J48" si="2">100-(K7/B7*100)</f>
        <v>56.88000000000001</v>
      </c>
      <c r="K7" s="14">
        <f>+H7-H7*I7/100</f>
        <v>0.12894736842105262</v>
      </c>
      <c r="L7" s="23">
        <f t="shared" ref="L7:L48" si="3">K7/8.54</f>
        <v>1.5099223468507334E-2</v>
      </c>
      <c r="M7" s="25">
        <f t="shared" ref="M7:M48" si="4">+(K7/365)*16</f>
        <v>5.6524873828406623E-3</v>
      </c>
      <c r="N7" s="14">
        <f t="shared" ref="N7:N39" si="5">+M7*28.3495</f>
        <v>0.16024519105984136</v>
      </c>
      <c r="O7" s="12">
        <v>150</v>
      </c>
      <c r="P7" s="12">
        <v>244</v>
      </c>
      <c r="Q7" s="11">
        <f t="shared" ref="Q7:Q48" si="6">+R7*O7</f>
        <v>9.8511387946623799E-2</v>
      </c>
      <c r="R7" s="26">
        <f t="shared" ref="R7:R48" si="7">+N7/P7</f>
        <v>6.5674258631082528E-4</v>
      </c>
    </row>
    <row r="8" spans="1:18" ht="12" customHeight="1" x14ac:dyDescent="0.2">
      <c r="A8" s="15">
        <v>1971</v>
      </c>
      <c r="B8" s="19">
        <v>0.35778694271057454</v>
      </c>
      <c r="C8" s="16">
        <v>0</v>
      </c>
      <c r="D8" s="19">
        <f t="shared" si="0"/>
        <v>0.35778694271057454</v>
      </c>
      <c r="E8" s="16">
        <v>12</v>
      </c>
      <c r="F8" s="19">
        <f t="shared" si="1"/>
        <v>0.31485250958530558</v>
      </c>
      <c r="G8" s="16">
        <v>0</v>
      </c>
      <c r="H8" s="19">
        <f t="shared" ref="H8:H53" si="8">F8-(F8*G8/100)</f>
        <v>0.31485250958530558</v>
      </c>
      <c r="I8" s="16">
        <v>51</v>
      </c>
      <c r="J8" s="17">
        <f t="shared" si="2"/>
        <v>56.88</v>
      </c>
      <c r="K8" s="19">
        <f t="shared" ref="K8:K53" si="9">+H8-H8*I8/100</f>
        <v>0.15427772969679973</v>
      </c>
      <c r="L8" s="24">
        <f t="shared" si="3"/>
        <v>1.8065307927025733E-2</v>
      </c>
      <c r="M8" s="27">
        <f t="shared" si="4"/>
        <v>6.7628593839693029E-3</v>
      </c>
      <c r="N8" s="19">
        <f t="shared" si="5"/>
        <v>0.19172368210583773</v>
      </c>
      <c r="O8" s="17">
        <v>150</v>
      </c>
      <c r="P8" s="17">
        <v>244</v>
      </c>
      <c r="Q8" s="16">
        <f t="shared" si="6"/>
        <v>0.11786291932735926</v>
      </c>
      <c r="R8" s="28">
        <f t="shared" si="7"/>
        <v>7.857527955157284E-4</v>
      </c>
    </row>
    <row r="9" spans="1:18" ht="12" customHeight="1" x14ac:dyDescent="0.2">
      <c r="A9" s="15">
        <v>1972</v>
      </c>
      <c r="B9" s="19">
        <v>0.49215420194568149</v>
      </c>
      <c r="C9" s="16">
        <v>0</v>
      </c>
      <c r="D9" s="19">
        <f t="shared" si="0"/>
        <v>0.49215420194568149</v>
      </c>
      <c r="E9" s="16">
        <v>12</v>
      </c>
      <c r="F9" s="19">
        <f t="shared" si="1"/>
        <v>0.43309569771219969</v>
      </c>
      <c r="G9" s="16">
        <v>0</v>
      </c>
      <c r="H9" s="19">
        <f t="shared" si="8"/>
        <v>0.43309569771219969</v>
      </c>
      <c r="I9" s="16">
        <v>51</v>
      </c>
      <c r="J9" s="17">
        <f t="shared" si="2"/>
        <v>56.88000000000001</v>
      </c>
      <c r="K9" s="19">
        <f t="shared" si="9"/>
        <v>0.21221689187897783</v>
      </c>
      <c r="L9" s="24">
        <f t="shared" si="3"/>
        <v>2.4849753147421293E-2</v>
      </c>
      <c r="M9" s="27">
        <f t="shared" si="4"/>
        <v>9.3026582741469726E-3</v>
      </c>
      <c r="N9" s="19">
        <f t="shared" si="5"/>
        <v>0.26372571074292961</v>
      </c>
      <c r="O9" s="17">
        <v>150</v>
      </c>
      <c r="P9" s="17">
        <v>244</v>
      </c>
      <c r="Q9" s="16">
        <f t="shared" si="6"/>
        <v>0.16212646152229279</v>
      </c>
      <c r="R9" s="28">
        <f t="shared" si="7"/>
        <v>1.0808430768152852E-3</v>
      </c>
    </row>
    <row r="10" spans="1:18" ht="12" customHeight="1" x14ac:dyDescent="0.2">
      <c r="A10" s="15">
        <v>1973</v>
      </c>
      <c r="B10" s="19">
        <v>0.378506507946271</v>
      </c>
      <c r="C10" s="16">
        <v>0</v>
      </c>
      <c r="D10" s="19">
        <f t="shared" si="0"/>
        <v>0.378506507946271</v>
      </c>
      <c r="E10" s="16">
        <v>12</v>
      </c>
      <c r="F10" s="19">
        <f t="shared" si="1"/>
        <v>0.33308572699271849</v>
      </c>
      <c r="G10" s="16">
        <v>0</v>
      </c>
      <c r="H10" s="19">
        <f t="shared" si="8"/>
        <v>0.33308572699271849</v>
      </c>
      <c r="I10" s="16">
        <v>51</v>
      </c>
      <c r="J10" s="17">
        <f t="shared" si="2"/>
        <v>56.879999999999995</v>
      </c>
      <c r="K10" s="19">
        <f t="shared" si="9"/>
        <v>0.16321200622643206</v>
      </c>
      <c r="L10" s="24">
        <f t="shared" si="3"/>
        <v>1.9111476138926473E-2</v>
      </c>
      <c r="M10" s="27">
        <f t="shared" si="4"/>
        <v>7.1544989030764743E-3</v>
      </c>
      <c r="N10" s="19">
        <f t="shared" si="5"/>
        <v>0.20282646665276649</v>
      </c>
      <c r="O10" s="17">
        <v>150</v>
      </c>
      <c r="P10" s="17">
        <v>244</v>
      </c>
      <c r="Q10" s="16">
        <f t="shared" si="6"/>
        <v>0.12468840163079907</v>
      </c>
      <c r="R10" s="28">
        <f t="shared" si="7"/>
        <v>8.3125601087199379E-4</v>
      </c>
    </row>
    <row r="11" spans="1:18" ht="12" customHeight="1" x14ac:dyDescent="0.2">
      <c r="A11" s="15">
        <v>1974</v>
      </c>
      <c r="B11" s="19">
        <v>0.37967207582191975</v>
      </c>
      <c r="C11" s="16">
        <v>0</v>
      </c>
      <c r="D11" s="19">
        <f t="shared" si="0"/>
        <v>0.37967207582191975</v>
      </c>
      <c r="E11" s="16">
        <v>12</v>
      </c>
      <c r="F11" s="19">
        <f t="shared" si="1"/>
        <v>0.33411142672328936</v>
      </c>
      <c r="G11" s="16">
        <v>0</v>
      </c>
      <c r="H11" s="19">
        <f t="shared" si="8"/>
        <v>0.33411142672328936</v>
      </c>
      <c r="I11" s="16">
        <v>51</v>
      </c>
      <c r="J11" s="17">
        <f t="shared" si="2"/>
        <v>56.879999999999995</v>
      </c>
      <c r="K11" s="19">
        <f t="shared" si="9"/>
        <v>0.1637145990944118</v>
      </c>
      <c r="L11" s="24">
        <f t="shared" si="3"/>
        <v>1.917032776281169E-2</v>
      </c>
      <c r="M11" s="27">
        <f t="shared" si="4"/>
        <v>7.1765303712618871E-3</v>
      </c>
      <c r="N11" s="19">
        <f t="shared" si="5"/>
        <v>0.20345104776008885</v>
      </c>
      <c r="O11" s="17">
        <v>150</v>
      </c>
      <c r="P11" s="17">
        <v>244</v>
      </c>
      <c r="Q11" s="16">
        <f t="shared" si="6"/>
        <v>0.12507236542628414</v>
      </c>
      <c r="R11" s="28">
        <f t="shared" si="7"/>
        <v>8.3381576950856083E-4</v>
      </c>
    </row>
    <row r="12" spans="1:18" ht="12" customHeight="1" x14ac:dyDescent="0.2">
      <c r="A12" s="15">
        <v>1975</v>
      </c>
      <c r="B12" s="19">
        <v>0.35272550066136032</v>
      </c>
      <c r="C12" s="16">
        <v>0</v>
      </c>
      <c r="D12" s="19">
        <f t="shared" si="0"/>
        <v>0.35272550066136032</v>
      </c>
      <c r="E12" s="16">
        <v>12</v>
      </c>
      <c r="F12" s="19">
        <f t="shared" si="1"/>
        <v>0.31039844058199706</v>
      </c>
      <c r="G12" s="16">
        <v>0</v>
      </c>
      <c r="H12" s="19">
        <f t="shared" si="8"/>
        <v>0.31039844058199706</v>
      </c>
      <c r="I12" s="16">
        <v>51</v>
      </c>
      <c r="J12" s="17">
        <f t="shared" si="2"/>
        <v>56.88</v>
      </c>
      <c r="K12" s="19">
        <f t="shared" si="9"/>
        <v>0.15209523588517856</v>
      </c>
      <c r="L12" s="24">
        <f t="shared" si="3"/>
        <v>1.7809746590770326E-2</v>
      </c>
      <c r="M12" s="27">
        <f t="shared" si="4"/>
        <v>6.667188422363992E-3</v>
      </c>
      <c r="N12" s="19">
        <f t="shared" si="5"/>
        <v>0.189011458179808</v>
      </c>
      <c r="O12" s="17">
        <v>150</v>
      </c>
      <c r="P12" s="17">
        <v>244</v>
      </c>
      <c r="Q12" s="16">
        <f t="shared" si="6"/>
        <v>0.11619556855316066</v>
      </c>
      <c r="R12" s="28">
        <f t="shared" si="7"/>
        <v>7.7463712368773768E-4</v>
      </c>
    </row>
    <row r="13" spans="1:18" ht="12" customHeight="1" x14ac:dyDescent="0.2">
      <c r="A13" s="10">
        <v>1976</v>
      </c>
      <c r="B13" s="14">
        <v>0.39988417148136401</v>
      </c>
      <c r="C13" s="11">
        <v>0</v>
      </c>
      <c r="D13" s="14">
        <f t="shared" si="0"/>
        <v>0.39988417148136401</v>
      </c>
      <c r="E13" s="11">
        <v>12</v>
      </c>
      <c r="F13" s="14">
        <f t="shared" si="1"/>
        <v>0.35189807090360031</v>
      </c>
      <c r="G13" s="11">
        <v>0</v>
      </c>
      <c r="H13" s="14">
        <f t="shared" si="8"/>
        <v>0.35189807090360031</v>
      </c>
      <c r="I13" s="11">
        <v>51</v>
      </c>
      <c r="J13" s="12">
        <f t="shared" si="2"/>
        <v>56.88</v>
      </c>
      <c r="K13" s="14">
        <f t="shared" si="9"/>
        <v>0.17243005474276416</v>
      </c>
      <c r="L13" s="23">
        <f t="shared" si="3"/>
        <v>2.0190872920698381E-2</v>
      </c>
      <c r="M13" s="25">
        <f t="shared" si="4"/>
        <v>7.558577742148566E-3</v>
      </c>
      <c r="N13" s="14">
        <f t="shared" si="5"/>
        <v>0.21428189970104078</v>
      </c>
      <c r="O13" s="12">
        <v>150</v>
      </c>
      <c r="P13" s="12">
        <v>244</v>
      </c>
      <c r="Q13" s="11">
        <f t="shared" si="6"/>
        <v>0.13173067604572181</v>
      </c>
      <c r="R13" s="26">
        <f t="shared" si="7"/>
        <v>8.7820450697147863E-4</v>
      </c>
    </row>
    <row r="14" spans="1:18" ht="12" customHeight="1" x14ac:dyDescent="0.2">
      <c r="A14" s="10">
        <v>1977</v>
      </c>
      <c r="B14" s="14">
        <v>0.42773935202038588</v>
      </c>
      <c r="C14" s="11">
        <v>0</v>
      </c>
      <c r="D14" s="14">
        <f t="shared" si="0"/>
        <v>0.42773935202038588</v>
      </c>
      <c r="E14" s="11">
        <v>12</v>
      </c>
      <c r="F14" s="14">
        <f t="shared" si="1"/>
        <v>0.3764106297779396</v>
      </c>
      <c r="G14" s="11">
        <v>0</v>
      </c>
      <c r="H14" s="14">
        <f t="shared" si="8"/>
        <v>0.3764106297779396</v>
      </c>
      <c r="I14" s="11">
        <v>51</v>
      </c>
      <c r="J14" s="12">
        <f t="shared" si="2"/>
        <v>56.879999999999995</v>
      </c>
      <c r="K14" s="14">
        <f t="shared" si="9"/>
        <v>0.1844412085911904</v>
      </c>
      <c r="L14" s="23">
        <f t="shared" si="3"/>
        <v>2.1597331216767029E-2</v>
      </c>
      <c r="M14" s="25">
        <f t="shared" si="4"/>
        <v>8.085094075230264E-3</v>
      </c>
      <c r="N14" s="14">
        <f t="shared" si="5"/>
        <v>0.22920837448574036</v>
      </c>
      <c r="O14" s="12">
        <v>150</v>
      </c>
      <c r="P14" s="12">
        <v>244</v>
      </c>
      <c r="Q14" s="11">
        <f t="shared" si="6"/>
        <v>0.14090678759369282</v>
      </c>
      <c r="R14" s="26">
        <f t="shared" si="7"/>
        <v>9.3937858395795224E-4</v>
      </c>
    </row>
    <row r="15" spans="1:18" ht="12" customHeight="1" x14ac:dyDescent="0.2">
      <c r="A15" s="10">
        <v>1978</v>
      </c>
      <c r="B15" s="14">
        <v>0.42324230622031112</v>
      </c>
      <c r="C15" s="11">
        <v>0</v>
      </c>
      <c r="D15" s="14">
        <f t="shared" si="0"/>
        <v>0.42324230622031112</v>
      </c>
      <c r="E15" s="11">
        <v>12</v>
      </c>
      <c r="F15" s="14">
        <f t="shared" si="1"/>
        <v>0.37245322947387377</v>
      </c>
      <c r="G15" s="11">
        <v>0</v>
      </c>
      <c r="H15" s="14">
        <f t="shared" si="8"/>
        <v>0.37245322947387377</v>
      </c>
      <c r="I15" s="11">
        <v>51</v>
      </c>
      <c r="J15" s="12">
        <f t="shared" si="2"/>
        <v>56.88</v>
      </c>
      <c r="K15" s="14">
        <f t="shared" si="9"/>
        <v>0.18250208244219815</v>
      </c>
      <c r="L15" s="23">
        <f t="shared" si="3"/>
        <v>2.13702672648944E-2</v>
      </c>
      <c r="M15" s="25">
        <f t="shared" si="4"/>
        <v>8.0000912851374527E-3</v>
      </c>
      <c r="N15" s="14">
        <f t="shared" si="5"/>
        <v>0.22679858788800419</v>
      </c>
      <c r="O15" s="12">
        <v>150</v>
      </c>
      <c r="P15" s="12">
        <v>244</v>
      </c>
      <c r="Q15" s="11">
        <f t="shared" si="6"/>
        <v>0.13942536140655995</v>
      </c>
      <c r="R15" s="26">
        <f t="shared" si="7"/>
        <v>9.2950240937706634E-4</v>
      </c>
    </row>
    <row r="16" spans="1:18" ht="12" customHeight="1" x14ac:dyDescent="0.2">
      <c r="A16" s="10">
        <v>1979</v>
      </c>
      <c r="B16" s="14">
        <v>0.41858331811886879</v>
      </c>
      <c r="C16" s="11">
        <v>0</v>
      </c>
      <c r="D16" s="14">
        <f t="shared" si="0"/>
        <v>0.41858331811886879</v>
      </c>
      <c r="E16" s="11">
        <v>12</v>
      </c>
      <c r="F16" s="14">
        <f t="shared" si="1"/>
        <v>0.36835331994460452</v>
      </c>
      <c r="G16" s="11">
        <v>0</v>
      </c>
      <c r="H16" s="14">
        <f t="shared" si="8"/>
        <v>0.36835331994460452</v>
      </c>
      <c r="I16" s="11">
        <v>51</v>
      </c>
      <c r="J16" s="12">
        <f t="shared" si="2"/>
        <v>56.879999999999995</v>
      </c>
      <c r="K16" s="14">
        <f t="shared" si="9"/>
        <v>0.18049312677285623</v>
      </c>
      <c r="L16" s="23">
        <f t="shared" si="3"/>
        <v>2.1135026554198622E-2</v>
      </c>
      <c r="M16" s="25">
        <f t="shared" si="4"/>
        <v>7.9120274749745201E-3</v>
      </c>
      <c r="N16" s="14">
        <f t="shared" si="5"/>
        <v>0.22430202290179016</v>
      </c>
      <c r="O16" s="12">
        <v>150</v>
      </c>
      <c r="P16" s="12">
        <v>244</v>
      </c>
      <c r="Q16" s="11">
        <f t="shared" si="6"/>
        <v>0.13789058784946115</v>
      </c>
      <c r="R16" s="26">
        <f t="shared" si="7"/>
        <v>9.1927058566307438E-4</v>
      </c>
    </row>
    <row r="17" spans="1:18" ht="12" customHeight="1" x14ac:dyDescent="0.2">
      <c r="A17" s="10">
        <v>1980</v>
      </c>
      <c r="B17" s="14">
        <v>0.41808779843767191</v>
      </c>
      <c r="C17" s="11">
        <v>0</v>
      </c>
      <c r="D17" s="14">
        <f t="shared" si="0"/>
        <v>0.41808779843767191</v>
      </c>
      <c r="E17" s="11">
        <v>12</v>
      </c>
      <c r="F17" s="14">
        <f t="shared" si="1"/>
        <v>0.36791726262515129</v>
      </c>
      <c r="G17" s="11">
        <v>0</v>
      </c>
      <c r="H17" s="14">
        <f t="shared" si="8"/>
        <v>0.36791726262515129</v>
      </c>
      <c r="I17" s="11">
        <v>51</v>
      </c>
      <c r="J17" s="12">
        <f t="shared" si="2"/>
        <v>56.879999999999995</v>
      </c>
      <c r="K17" s="14">
        <f t="shared" si="9"/>
        <v>0.18027945868632414</v>
      </c>
      <c r="L17" s="23">
        <f t="shared" si="3"/>
        <v>2.1110006871934914E-2</v>
      </c>
      <c r="M17" s="25">
        <f t="shared" si="4"/>
        <v>7.9026612026881823E-3</v>
      </c>
      <c r="N17" s="14">
        <f t="shared" si="5"/>
        <v>0.22403649376560861</v>
      </c>
      <c r="O17" s="12">
        <v>150</v>
      </c>
      <c r="P17" s="12">
        <v>244</v>
      </c>
      <c r="Q17" s="11">
        <f t="shared" si="6"/>
        <v>0.13772735272475939</v>
      </c>
      <c r="R17" s="26">
        <f t="shared" si="7"/>
        <v>9.1818235149839595E-4</v>
      </c>
    </row>
    <row r="18" spans="1:18" ht="12" customHeight="1" x14ac:dyDescent="0.2">
      <c r="A18" s="15">
        <v>1981</v>
      </c>
      <c r="B18" s="19">
        <v>0.43579440962931326</v>
      </c>
      <c r="C18" s="16">
        <v>0</v>
      </c>
      <c r="D18" s="19">
        <f t="shared" si="0"/>
        <v>0.43579440962931326</v>
      </c>
      <c r="E18" s="16">
        <v>12</v>
      </c>
      <c r="F18" s="19">
        <f t="shared" si="1"/>
        <v>0.38349908047379566</v>
      </c>
      <c r="G18" s="16">
        <v>0</v>
      </c>
      <c r="H18" s="19">
        <f t="shared" si="8"/>
        <v>0.38349908047379566</v>
      </c>
      <c r="I18" s="16">
        <v>51</v>
      </c>
      <c r="J18" s="17">
        <f t="shared" si="2"/>
        <v>56.88</v>
      </c>
      <c r="K18" s="19">
        <f t="shared" si="9"/>
        <v>0.18791454943215988</v>
      </c>
      <c r="L18" s="24">
        <f t="shared" si="3"/>
        <v>2.200404560095549E-2</v>
      </c>
      <c r="M18" s="27">
        <f t="shared" si="4"/>
        <v>8.2373501120946799E-3</v>
      </c>
      <c r="N18" s="19">
        <f t="shared" si="5"/>
        <v>0.23352475700282813</v>
      </c>
      <c r="O18" s="17">
        <v>150</v>
      </c>
      <c r="P18" s="17">
        <v>244</v>
      </c>
      <c r="Q18" s="16">
        <f t="shared" si="6"/>
        <v>0.14356030143616483</v>
      </c>
      <c r="R18" s="28">
        <f t="shared" si="7"/>
        <v>9.5706867624109886E-4</v>
      </c>
    </row>
    <row r="19" spans="1:18" ht="12" customHeight="1" x14ac:dyDescent="0.2">
      <c r="A19" s="15">
        <v>1982</v>
      </c>
      <c r="B19" s="19">
        <v>0.44892603080323229</v>
      </c>
      <c r="C19" s="16">
        <v>0</v>
      </c>
      <c r="D19" s="19">
        <f t="shared" si="0"/>
        <v>0.44892603080323229</v>
      </c>
      <c r="E19" s="16">
        <v>12</v>
      </c>
      <c r="F19" s="19">
        <f t="shared" si="1"/>
        <v>0.39505490710684443</v>
      </c>
      <c r="G19" s="16">
        <v>0</v>
      </c>
      <c r="H19" s="19">
        <f t="shared" si="8"/>
        <v>0.39505490710684443</v>
      </c>
      <c r="I19" s="16">
        <v>51</v>
      </c>
      <c r="J19" s="17">
        <f t="shared" si="2"/>
        <v>56.88</v>
      </c>
      <c r="K19" s="19">
        <f t="shared" si="9"/>
        <v>0.19357690448235376</v>
      </c>
      <c r="L19" s="24">
        <f t="shared" si="3"/>
        <v>2.2667084833999273E-2</v>
      </c>
      <c r="M19" s="27">
        <f t="shared" si="4"/>
        <v>8.4855629362127673E-3</v>
      </c>
      <c r="N19" s="19">
        <f t="shared" si="5"/>
        <v>0.24056146646016385</v>
      </c>
      <c r="O19" s="17">
        <v>150</v>
      </c>
      <c r="P19" s="17">
        <v>244</v>
      </c>
      <c r="Q19" s="16">
        <f t="shared" si="6"/>
        <v>0.14788614741403514</v>
      </c>
      <c r="R19" s="28">
        <f t="shared" si="7"/>
        <v>9.8590764942690099E-4</v>
      </c>
    </row>
    <row r="20" spans="1:18" ht="12" customHeight="1" x14ac:dyDescent="0.2">
      <c r="A20" s="15">
        <v>1983</v>
      </c>
      <c r="B20" s="19">
        <v>0.47905830823980289</v>
      </c>
      <c r="C20" s="16">
        <v>0</v>
      </c>
      <c r="D20" s="19">
        <f t="shared" si="0"/>
        <v>0.47905830823980289</v>
      </c>
      <c r="E20" s="16">
        <v>12</v>
      </c>
      <c r="F20" s="19">
        <f t="shared" si="1"/>
        <v>0.42157131125102654</v>
      </c>
      <c r="G20" s="16">
        <v>0</v>
      </c>
      <c r="H20" s="19">
        <f t="shared" si="8"/>
        <v>0.42157131125102654</v>
      </c>
      <c r="I20" s="16">
        <v>51</v>
      </c>
      <c r="J20" s="17">
        <f t="shared" si="2"/>
        <v>56.88</v>
      </c>
      <c r="K20" s="19">
        <f t="shared" si="9"/>
        <v>0.20656994251300298</v>
      </c>
      <c r="L20" s="24">
        <f t="shared" si="3"/>
        <v>2.4188517858665458E-2</v>
      </c>
      <c r="M20" s="27">
        <f t="shared" si="4"/>
        <v>9.055120767693282E-3</v>
      </c>
      <c r="N20" s="19">
        <f t="shared" si="5"/>
        <v>0.25670814620372068</v>
      </c>
      <c r="O20" s="17">
        <v>150</v>
      </c>
      <c r="P20" s="17">
        <v>244</v>
      </c>
      <c r="Q20" s="16">
        <f t="shared" si="6"/>
        <v>0.1578123849613037</v>
      </c>
      <c r="R20" s="28">
        <f t="shared" si="7"/>
        <v>1.0520825664086914E-3</v>
      </c>
    </row>
    <row r="21" spans="1:18" ht="12" customHeight="1" x14ac:dyDescent="0.2">
      <c r="A21" s="15">
        <v>1984</v>
      </c>
      <c r="B21" s="19">
        <v>0.49189017279762537</v>
      </c>
      <c r="C21" s="16">
        <v>0</v>
      </c>
      <c r="D21" s="19">
        <f t="shared" si="0"/>
        <v>0.49189017279762537</v>
      </c>
      <c r="E21" s="16">
        <v>12</v>
      </c>
      <c r="F21" s="19">
        <f t="shared" si="1"/>
        <v>0.43286335206191029</v>
      </c>
      <c r="G21" s="16">
        <v>0</v>
      </c>
      <c r="H21" s="19">
        <f t="shared" si="8"/>
        <v>0.43286335206191029</v>
      </c>
      <c r="I21" s="16">
        <v>51</v>
      </c>
      <c r="J21" s="17">
        <f t="shared" si="2"/>
        <v>56.88</v>
      </c>
      <c r="K21" s="19">
        <f t="shared" si="9"/>
        <v>0.21210304251033604</v>
      </c>
      <c r="L21" s="24">
        <f t="shared" si="3"/>
        <v>2.4836421839617807E-2</v>
      </c>
      <c r="M21" s="27">
        <f t="shared" si="4"/>
        <v>9.2976676168914432E-3</v>
      </c>
      <c r="N21" s="19">
        <f t="shared" si="5"/>
        <v>0.26358422810506393</v>
      </c>
      <c r="O21" s="17">
        <v>150</v>
      </c>
      <c r="P21" s="17">
        <v>244</v>
      </c>
      <c r="Q21" s="16">
        <f t="shared" si="6"/>
        <v>0.16203948449081801</v>
      </c>
      <c r="R21" s="28">
        <f t="shared" si="7"/>
        <v>1.0802632299387867E-3</v>
      </c>
    </row>
    <row r="22" spans="1:18" ht="12" customHeight="1" x14ac:dyDescent="0.2">
      <c r="A22" s="15">
        <v>1985</v>
      </c>
      <c r="B22" s="19">
        <v>0.50856576049494795</v>
      </c>
      <c r="C22" s="16">
        <v>0</v>
      </c>
      <c r="D22" s="19">
        <f t="shared" si="0"/>
        <v>0.50856576049494795</v>
      </c>
      <c r="E22" s="16">
        <v>12</v>
      </c>
      <c r="F22" s="19">
        <f t="shared" si="1"/>
        <v>0.44753786923555416</v>
      </c>
      <c r="G22" s="16">
        <v>0</v>
      </c>
      <c r="H22" s="19">
        <f t="shared" si="8"/>
        <v>0.44753786923555416</v>
      </c>
      <c r="I22" s="16">
        <v>51</v>
      </c>
      <c r="J22" s="17">
        <f t="shared" si="2"/>
        <v>56.88</v>
      </c>
      <c r="K22" s="19">
        <f t="shared" si="9"/>
        <v>0.21929355592542155</v>
      </c>
      <c r="L22" s="24">
        <f t="shared" si="3"/>
        <v>2.5678402333187536E-2</v>
      </c>
      <c r="M22" s="27">
        <f t="shared" si="4"/>
        <v>9.6128682049499859E-3</v>
      </c>
      <c r="N22" s="19">
        <f t="shared" si="5"/>
        <v>0.2725200071762296</v>
      </c>
      <c r="O22" s="17">
        <v>150</v>
      </c>
      <c r="P22" s="17">
        <v>244</v>
      </c>
      <c r="Q22" s="16">
        <f t="shared" si="6"/>
        <v>0.16753279129686244</v>
      </c>
      <c r="R22" s="28">
        <f t="shared" si="7"/>
        <v>1.1168852753124163E-3</v>
      </c>
    </row>
    <row r="23" spans="1:18" ht="12" customHeight="1" x14ac:dyDescent="0.2">
      <c r="A23" s="10">
        <v>1986</v>
      </c>
      <c r="B23" s="14">
        <v>0.50388742904973494</v>
      </c>
      <c r="C23" s="11">
        <v>0</v>
      </c>
      <c r="D23" s="14">
        <f t="shared" si="0"/>
        <v>0.50388742904973494</v>
      </c>
      <c r="E23" s="11">
        <v>12</v>
      </c>
      <c r="F23" s="14">
        <f t="shared" si="1"/>
        <v>0.44342093756376677</v>
      </c>
      <c r="G23" s="11">
        <v>0</v>
      </c>
      <c r="H23" s="14">
        <f t="shared" si="8"/>
        <v>0.44342093756376677</v>
      </c>
      <c r="I23" s="11">
        <v>51</v>
      </c>
      <c r="J23" s="12">
        <f t="shared" si="2"/>
        <v>56.88</v>
      </c>
      <c r="K23" s="14">
        <f t="shared" si="9"/>
        <v>0.2172762594062457</v>
      </c>
      <c r="L23" s="23">
        <f t="shared" si="3"/>
        <v>2.5442184942183341E-2</v>
      </c>
      <c r="M23" s="25">
        <f t="shared" si="4"/>
        <v>9.5244387684929616E-3</v>
      </c>
      <c r="N23" s="14">
        <f t="shared" si="5"/>
        <v>0.27001307686739123</v>
      </c>
      <c r="O23" s="12">
        <v>150</v>
      </c>
      <c r="P23" s="12">
        <v>244</v>
      </c>
      <c r="Q23" s="11">
        <f t="shared" si="6"/>
        <v>0.16599164561519952</v>
      </c>
      <c r="R23" s="26">
        <f t="shared" si="7"/>
        <v>1.1066109707679969E-3</v>
      </c>
    </row>
    <row r="24" spans="1:18" ht="12" customHeight="1" x14ac:dyDescent="0.2">
      <c r="A24" s="10">
        <v>1987</v>
      </c>
      <c r="B24" s="14">
        <v>0.5117855123426982</v>
      </c>
      <c r="C24" s="11">
        <v>0</v>
      </c>
      <c r="D24" s="14">
        <f t="shared" si="0"/>
        <v>0.5117855123426982</v>
      </c>
      <c r="E24" s="11">
        <v>12</v>
      </c>
      <c r="F24" s="14">
        <f t="shared" si="1"/>
        <v>0.45037125086157442</v>
      </c>
      <c r="G24" s="11">
        <v>0</v>
      </c>
      <c r="H24" s="14">
        <f t="shared" si="8"/>
        <v>0.45037125086157442</v>
      </c>
      <c r="I24" s="11">
        <v>51</v>
      </c>
      <c r="J24" s="12">
        <f t="shared" si="2"/>
        <v>56.879999999999995</v>
      </c>
      <c r="K24" s="14">
        <f t="shared" si="9"/>
        <v>0.22068191292217149</v>
      </c>
      <c r="L24" s="23">
        <f t="shared" si="3"/>
        <v>2.584097341009034E-2</v>
      </c>
      <c r="M24" s="25">
        <f t="shared" si="4"/>
        <v>9.6737276897390246E-3</v>
      </c>
      <c r="N24" s="14">
        <f t="shared" si="5"/>
        <v>0.27424534314025645</v>
      </c>
      <c r="O24" s="12">
        <v>150</v>
      </c>
      <c r="P24" s="12">
        <v>244</v>
      </c>
      <c r="Q24" s="11">
        <f t="shared" si="6"/>
        <v>0.16859344865179701</v>
      </c>
      <c r="R24" s="26">
        <f t="shared" si="7"/>
        <v>1.1239563243453134E-3</v>
      </c>
    </row>
    <row r="25" spans="1:18" ht="12" customHeight="1" x14ac:dyDescent="0.2">
      <c r="A25" s="10">
        <v>1988</v>
      </c>
      <c r="B25" s="14">
        <v>0.52760951987533689</v>
      </c>
      <c r="C25" s="11">
        <v>0</v>
      </c>
      <c r="D25" s="14">
        <f t="shared" si="0"/>
        <v>0.52760951987533689</v>
      </c>
      <c r="E25" s="11">
        <v>12</v>
      </c>
      <c r="F25" s="14">
        <f t="shared" si="1"/>
        <v>0.46429637749029645</v>
      </c>
      <c r="G25" s="11">
        <v>0</v>
      </c>
      <c r="H25" s="14">
        <f t="shared" si="8"/>
        <v>0.46429637749029645</v>
      </c>
      <c r="I25" s="11">
        <v>51</v>
      </c>
      <c r="J25" s="12">
        <f t="shared" si="2"/>
        <v>56.879999999999995</v>
      </c>
      <c r="K25" s="14">
        <f t="shared" si="9"/>
        <v>0.22750522497024528</v>
      </c>
      <c r="L25" s="23">
        <f t="shared" si="3"/>
        <v>2.6639956085508818E-2</v>
      </c>
      <c r="M25" s="25">
        <f t="shared" si="4"/>
        <v>9.9728317795176012E-3</v>
      </c>
      <c r="N25" s="14">
        <f t="shared" si="5"/>
        <v>0.28272479453343424</v>
      </c>
      <c r="O25" s="12">
        <v>150</v>
      </c>
      <c r="P25" s="12">
        <v>244</v>
      </c>
      <c r="Q25" s="11">
        <f t="shared" si="6"/>
        <v>0.17380622614760299</v>
      </c>
      <c r="R25" s="26">
        <f t="shared" si="7"/>
        <v>1.1587081743173534E-3</v>
      </c>
    </row>
    <row r="26" spans="1:18" ht="12" customHeight="1" x14ac:dyDescent="0.2">
      <c r="A26" s="10">
        <v>1989</v>
      </c>
      <c r="B26" s="14">
        <v>0.50239244142468775</v>
      </c>
      <c r="C26" s="11">
        <v>0</v>
      </c>
      <c r="D26" s="14">
        <f t="shared" si="0"/>
        <v>0.50239244142468775</v>
      </c>
      <c r="E26" s="11">
        <v>12</v>
      </c>
      <c r="F26" s="14">
        <f t="shared" si="1"/>
        <v>0.44210534845372523</v>
      </c>
      <c r="G26" s="11">
        <v>0</v>
      </c>
      <c r="H26" s="14">
        <f t="shared" si="8"/>
        <v>0.44210534845372523</v>
      </c>
      <c r="I26" s="11">
        <v>51</v>
      </c>
      <c r="J26" s="12">
        <f t="shared" si="2"/>
        <v>56.879999999999995</v>
      </c>
      <c r="K26" s="14">
        <f t="shared" si="9"/>
        <v>0.21663162074232536</v>
      </c>
      <c r="L26" s="23">
        <f t="shared" si="3"/>
        <v>2.5366700321115383E-2</v>
      </c>
      <c r="M26" s="25">
        <f t="shared" si="4"/>
        <v>9.496180635280016E-3</v>
      </c>
      <c r="N26" s="14">
        <f t="shared" si="5"/>
        <v>0.26921197291987081</v>
      </c>
      <c r="O26" s="12">
        <v>150</v>
      </c>
      <c r="P26" s="12">
        <v>244</v>
      </c>
      <c r="Q26" s="11">
        <f t="shared" si="6"/>
        <v>0.16549916368024847</v>
      </c>
      <c r="R26" s="26">
        <f t="shared" si="7"/>
        <v>1.1033277578683231E-3</v>
      </c>
    </row>
    <row r="27" spans="1:18" ht="12" customHeight="1" x14ac:dyDescent="0.2">
      <c r="A27" s="10">
        <v>1990</v>
      </c>
      <c r="B27" s="14">
        <v>0.4927430565292461</v>
      </c>
      <c r="C27" s="11">
        <v>0</v>
      </c>
      <c r="D27" s="14">
        <f t="shared" si="0"/>
        <v>0.4927430565292461</v>
      </c>
      <c r="E27" s="11">
        <v>12</v>
      </c>
      <c r="F27" s="14">
        <f t="shared" si="1"/>
        <v>0.43361388974573656</v>
      </c>
      <c r="G27" s="11">
        <v>0</v>
      </c>
      <c r="H27" s="14">
        <f t="shared" si="8"/>
        <v>0.43361388974573656</v>
      </c>
      <c r="I27" s="11">
        <v>51</v>
      </c>
      <c r="J27" s="12">
        <f t="shared" si="2"/>
        <v>56.88</v>
      </c>
      <c r="K27" s="14">
        <f t="shared" si="9"/>
        <v>0.2124708059754109</v>
      </c>
      <c r="L27" s="23">
        <f t="shared" si="3"/>
        <v>2.4879485477214393E-2</v>
      </c>
      <c r="M27" s="25">
        <f t="shared" si="4"/>
        <v>9.3137887550865054E-3</v>
      </c>
      <c r="N27" s="14">
        <f t="shared" si="5"/>
        <v>0.26404125431232489</v>
      </c>
      <c r="O27" s="12">
        <v>150</v>
      </c>
      <c r="P27" s="12">
        <v>244</v>
      </c>
      <c r="Q27" s="11">
        <f t="shared" si="6"/>
        <v>0.16232044322478989</v>
      </c>
      <c r="R27" s="26">
        <f t="shared" si="7"/>
        <v>1.082136288165266E-3</v>
      </c>
    </row>
    <row r="28" spans="1:18" ht="12" customHeight="1" x14ac:dyDescent="0.2">
      <c r="A28" s="15">
        <v>1991</v>
      </c>
      <c r="B28" s="19">
        <v>0.43876812883180949</v>
      </c>
      <c r="C28" s="16">
        <v>0</v>
      </c>
      <c r="D28" s="19">
        <f t="shared" si="0"/>
        <v>0.43876812883180949</v>
      </c>
      <c r="E28" s="16">
        <v>12</v>
      </c>
      <c r="F28" s="19">
        <f t="shared" si="1"/>
        <v>0.38611595337199234</v>
      </c>
      <c r="G28" s="16">
        <v>0</v>
      </c>
      <c r="H28" s="19">
        <f t="shared" si="8"/>
        <v>0.38611595337199234</v>
      </c>
      <c r="I28" s="16">
        <v>51</v>
      </c>
      <c r="J28" s="17">
        <f t="shared" si="2"/>
        <v>56.879999999999995</v>
      </c>
      <c r="K28" s="19">
        <f t="shared" si="9"/>
        <v>0.18919681715227626</v>
      </c>
      <c r="L28" s="24">
        <f t="shared" si="3"/>
        <v>2.2154194045933991E-2</v>
      </c>
      <c r="M28" s="27">
        <f t="shared" si="4"/>
        <v>8.2935591080449868E-3</v>
      </c>
      <c r="N28" s="19">
        <f t="shared" si="5"/>
        <v>0.23511825393352134</v>
      </c>
      <c r="O28" s="17">
        <v>150</v>
      </c>
      <c r="P28" s="17">
        <v>244</v>
      </c>
      <c r="Q28" s="16">
        <f t="shared" si="6"/>
        <v>0.14453991020503362</v>
      </c>
      <c r="R28" s="28">
        <f t="shared" si="7"/>
        <v>9.6359940136689077E-4</v>
      </c>
    </row>
    <row r="29" spans="1:18" ht="12" customHeight="1" x14ac:dyDescent="0.2">
      <c r="A29" s="15">
        <v>1992</v>
      </c>
      <c r="B29" s="19">
        <v>0.44831861029027653</v>
      </c>
      <c r="C29" s="16">
        <v>0</v>
      </c>
      <c r="D29" s="19">
        <f t="shared" si="0"/>
        <v>0.44831861029027653</v>
      </c>
      <c r="E29" s="16">
        <v>12</v>
      </c>
      <c r="F29" s="19">
        <f t="shared" si="1"/>
        <v>0.39452037705544335</v>
      </c>
      <c r="G29" s="16">
        <v>0</v>
      </c>
      <c r="H29" s="19">
        <f t="shared" si="8"/>
        <v>0.39452037705544335</v>
      </c>
      <c r="I29" s="16">
        <v>51</v>
      </c>
      <c r="J29" s="17">
        <f t="shared" si="2"/>
        <v>56.879999999999995</v>
      </c>
      <c r="K29" s="19">
        <f t="shared" si="9"/>
        <v>0.19331498475716724</v>
      </c>
      <c r="L29" s="24">
        <f t="shared" si="3"/>
        <v>2.2636415076951671E-2</v>
      </c>
      <c r="M29" s="27">
        <f t="shared" si="4"/>
        <v>8.4740815236018525E-3</v>
      </c>
      <c r="N29" s="19">
        <f t="shared" si="5"/>
        <v>0.24023597415335071</v>
      </c>
      <c r="O29" s="17">
        <v>150</v>
      </c>
      <c r="P29" s="17">
        <v>244</v>
      </c>
      <c r="Q29" s="16">
        <f t="shared" si="6"/>
        <v>0.14768604968443691</v>
      </c>
      <c r="R29" s="28">
        <f t="shared" si="7"/>
        <v>9.8457366456291282E-4</v>
      </c>
    </row>
    <row r="30" spans="1:18" ht="12" customHeight="1" x14ac:dyDescent="0.2">
      <c r="A30" s="15">
        <v>1993</v>
      </c>
      <c r="B30" s="19">
        <v>0.41166671155244522</v>
      </c>
      <c r="C30" s="16">
        <v>0</v>
      </c>
      <c r="D30" s="19">
        <f t="shared" si="0"/>
        <v>0.41166671155244522</v>
      </c>
      <c r="E30" s="16">
        <v>12</v>
      </c>
      <c r="F30" s="19">
        <f t="shared" si="1"/>
        <v>0.36226670616615181</v>
      </c>
      <c r="G30" s="16">
        <v>0</v>
      </c>
      <c r="H30" s="19">
        <f t="shared" si="8"/>
        <v>0.36226670616615181</v>
      </c>
      <c r="I30" s="16">
        <v>51</v>
      </c>
      <c r="J30" s="17">
        <f t="shared" si="2"/>
        <v>56.88</v>
      </c>
      <c r="K30" s="19">
        <f t="shared" si="9"/>
        <v>0.17751068602141437</v>
      </c>
      <c r="L30" s="24">
        <f t="shared" si="3"/>
        <v>2.0785794616090678E-2</v>
      </c>
      <c r="M30" s="27">
        <f t="shared" si="4"/>
        <v>7.781290346144192E-3</v>
      </c>
      <c r="N30" s="19">
        <f t="shared" si="5"/>
        <v>0.22059569066801477</v>
      </c>
      <c r="O30" s="17">
        <v>150</v>
      </c>
      <c r="P30" s="17">
        <v>244</v>
      </c>
      <c r="Q30" s="16">
        <f t="shared" si="6"/>
        <v>0.13561210491886155</v>
      </c>
      <c r="R30" s="28">
        <f t="shared" si="7"/>
        <v>9.0408069945907695E-4</v>
      </c>
    </row>
    <row r="31" spans="1:18" ht="12" customHeight="1" x14ac:dyDescent="0.2">
      <c r="A31" s="15">
        <v>1994</v>
      </c>
      <c r="B31" s="19">
        <v>0.41044974650927696</v>
      </c>
      <c r="C31" s="16">
        <v>0</v>
      </c>
      <c r="D31" s="19">
        <f t="shared" si="0"/>
        <v>0.41044974650927696</v>
      </c>
      <c r="E31" s="16">
        <v>12</v>
      </c>
      <c r="F31" s="19">
        <f t="shared" si="1"/>
        <v>0.36119577692816374</v>
      </c>
      <c r="G31" s="16">
        <v>0</v>
      </c>
      <c r="H31" s="19">
        <f t="shared" si="8"/>
        <v>0.36119577692816374</v>
      </c>
      <c r="I31" s="16">
        <v>51</v>
      </c>
      <c r="J31" s="17">
        <f t="shared" si="2"/>
        <v>56.88</v>
      </c>
      <c r="K31" s="19">
        <f t="shared" si="9"/>
        <v>0.1769859306948002</v>
      </c>
      <c r="L31" s="24">
        <f t="shared" si="3"/>
        <v>2.0724347856533983E-2</v>
      </c>
      <c r="M31" s="27">
        <f t="shared" si="4"/>
        <v>7.7582873729227482E-3</v>
      </c>
      <c r="N31" s="19">
        <f t="shared" si="5"/>
        <v>0.21994356787867345</v>
      </c>
      <c r="O31" s="17">
        <v>150</v>
      </c>
      <c r="P31" s="17">
        <v>244</v>
      </c>
      <c r="Q31" s="16">
        <f t="shared" si="6"/>
        <v>0.13521120976147957</v>
      </c>
      <c r="R31" s="28">
        <f t="shared" si="7"/>
        <v>9.0140806507653056E-4</v>
      </c>
    </row>
    <row r="32" spans="1:18" ht="12" customHeight="1" x14ac:dyDescent="0.2">
      <c r="A32" s="15">
        <v>1995</v>
      </c>
      <c r="B32" s="19">
        <v>0.42061304351091711</v>
      </c>
      <c r="C32" s="16">
        <v>0</v>
      </c>
      <c r="D32" s="19">
        <f t="shared" si="0"/>
        <v>0.42061304351091711</v>
      </c>
      <c r="E32" s="16">
        <v>12</v>
      </c>
      <c r="F32" s="19">
        <f t="shared" si="1"/>
        <v>0.37013947828960703</v>
      </c>
      <c r="G32" s="16">
        <v>0</v>
      </c>
      <c r="H32" s="19">
        <f t="shared" si="8"/>
        <v>0.37013947828960703</v>
      </c>
      <c r="I32" s="16">
        <v>51</v>
      </c>
      <c r="J32" s="17">
        <f t="shared" si="2"/>
        <v>56.879999999999995</v>
      </c>
      <c r="K32" s="19">
        <f t="shared" si="9"/>
        <v>0.18136834436190746</v>
      </c>
      <c r="L32" s="24">
        <f t="shared" si="3"/>
        <v>2.1237511049403687E-2</v>
      </c>
      <c r="M32" s="27">
        <f t="shared" si="4"/>
        <v>7.950393177508272E-3</v>
      </c>
      <c r="N32" s="19">
        <f t="shared" si="5"/>
        <v>0.22538967138577076</v>
      </c>
      <c r="O32" s="17">
        <v>150</v>
      </c>
      <c r="P32" s="17">
        <v>244</v>
      </c>
      <c r="Q32" s="16">
        <f t="shared" si="6"/>
        <v>0.138559224212564</v>
      </c>
      <c r="R32" s="28">
        <f t="shared" si="7"/>
        <v>9.237281614170933E-4</v>
      </c>
    </row>
    <row r="33" spans="1:18" ht="12" customHeight="1" x14ac:dyDescent="0.2">
      <c r="A33" s="10">
        <v>1996</v>
      </c>
      <c r="B33" s="14">
        <v>0.38233962152089501</v>
      </c>
      <c r="C33" s="11">
        <v>0</v>
      </c>
      <c r="D33" s="14">
        <f t="shared" si="0"/>
        <v>0.38233962152089501</v>
      </c>
      <c r="E33" s="11">
        <v>12</v>
      </c>
      <c r="F33" s="14">
        <f t="shared" si="1"/>
        <v>0.33645886693838761</v>
      </c>
      <c r="G33" s="11">
        <v>0</v>
      </c>
      <c r="H33" s="14">
        <f t="shared" si="8"/>
        <v>0.33645886693838761</v>
      </c>
      <c r="I33" s="11">
        <v>51</v>
      </c>
      <c r="J33" s="12">
        <f t="shared" si="2"/>
        <v>56.879999999999988</v>
      </c>
      <c r="K33" s="14">
        <f t="shared" si="9"/>
        <v>0.16486484479980995</v>
      </c>
      <c r="L33" s="23">
        <f t="shared" si="3"/>
        <v>1.9305016955481261E-2</v>
      </c>
      <c r="M33" s="25">
        <f t="shared" si="4"/>
        <v>7.2269521008135867E-3</v>
      </c>
      <c r="N33" s="14">
        <f t="shared" si="5"/>
        <v>0.20488047858201477</v>
      </c>
      <c r="O33" s="12">
        <v>150</v>
      </c>
      <c r="P33" s="12">
        <v>244</v>
      </c>
      <c r="Q33" s="11">
        <f t="shared" si="6"/>
        <v>0.12595111388238611</v>
      </c>
      <c r="R33" s="26">
        <f t="shared" si="7"/>
        <v>8.3967409254924084E-4</v>
      </c>
    </row>
    <row r="34" spans="1:18" ht="12" customHeight="1" x14ac:dyDescent="0.2">
      <c r="A34" s="10">
        <v>1997</v>
      </c>
      <c r="B34" s="14">
        <v>0.37411011307661557</v>
      </c>
      <c r="C34" s="11">
        <v>0</v>
      </c>
      <c r="D34" s="14">
        <f t="shared" si="0"/>
        <v>0.37411011307661557</v>
      </c>
      <c r="E34" s="11">
        <v>12</v>
      </c>
      <c r="F34" s="14">
        <f t="shared" si="1"/>
        <v>0.32921689950742172</v>
      </c>
      <c r="G34" s="11">
        <v>0</v>
      </c>
      <c r="H34" s="14">
        <f t="shared" si="8"/>
        <v>0.32921689950742172</v>
      </c>
      <c r="I34" s="11">
        <v>51</v>
      </c>
      <c r="J34" s="12">
        <f t="shared" si="2"/>
        <v>56.879999999999988</v>
      </c>
      <c r="K34" s="14">
        <f t="shared" si="9"/>
        <v>0.16131628075863666</v>
      </c>
      <c r="L34" s="23">
        <f t="shared" si="3"/>
        <v>1.8889494234032397E-2</v>
      </c>
      <c r="M34" s="25">
        <f t="shared" si="4"/>
        <v>7.0713986085977716E-3</v>
      </c>
      <c r="N34" s="14">
        <f t="shared" si="5"/>
        <v>0.20047061485444251</v>
      </c>
      <c r="O34" s="12">
        <v>150</v>
      </c>
      <c r="P34" s="12">
        <v>244</v>
      </c>
      <c r="Q34" s="11">
        <f t="shared" si="6"/>
        <v>0.12324013208264908</v>
      </c>
      <c r="R34" s="26">
        <f t="shared" si="7"/>
        <v>8.216008805509939E-4</v>
      </c>
    </row>
    <row r="35" spans="1:18" ht="12" customHeight="1" x14ac:dyDescent="0.2">
      <c r="A35" s="10">
        <v>1998</v>
      </c>
      <c r="B35" s="14">
        <v>0.36976081550385353</v>
      </c>
      <c r="C35" s="11">
        <v>0</v>
      </c>
      <c r="D35" s="14">
        <f t="shared" si="0"/>
        <v>0.36976081550385353</v>
      </c>
      <c r="E35" s="11">
        <v>12</v>
      </c>
      <c r="F35" s="14">
        <f t="shared" si="1"/>
        <v>0.32538951764339114</v>
      </c>
      <c r="G35" s="11">
        <v>0</v>
      </c>
      <c r="H35" s="14">
        <f t="shared" si="8"/>
        <v>0.32538951764339114</v>
      </c>
      <c r="I35" s="11">
        <v>51</v>
      </c>
      <c r="J35" s="12">
        <f t="shared" si="2"/>
        <v>56.88</v>
      </c>
      <c r="K35" s="14">
        <f t="shared" si="9"/>
        <v>0.15944086364526164</v>
      </c>
      <c r="L35" s="23">
        <f t="shared" si="3"/>
        <v>1.8669890356588014E-2</v>
      </c>
      <c r="M35" s="25">
        <f t="shared" si="4"/>
        <v>6.9891885433539351E-3</v>
      </c>
      <c r="N35" s="14">
        <f t="shared" si="5"/>
        <v>0.19814000060981238</v>
      </c>
      <c r="O35" s="12">
        <v>150</v>
      </c>
      <c r="P35" s="12">
        <v>244</v>
      </c>
      <c r="Q35" s="11">
        <f t="shared" si="6"/>
        <v>0.12180737742406499</v>
      </c>
      <c r="R35" s="26">
        <f t="shared" si="7"/>
        <v>8.1204918282709994E-4</v>
      </c>
    </row>
    <row r="36" spans="1:18" ht="12" customHeight="1" x14ac:dyDescent="0.2">
      <c r="A36" s="10">
        <v>1999</v>
      </c>
      <c r="B36" s="14">
        <v>0.39062499999999994</v>
      </c>
      <c r="C36" s="11">
        <v>0</v>
      </c>
      <c r="D36" s="14">
        <f t="shared" si="0"/>
        <v>0.39062499999999994</v>
      </c>
      <c r="E36" s="11">
        <v>12</v>
      </c>
      <c r="F36" s="14">
        <f t="shared" si="1"/>
        <v>0.34374999999999994</v>
      </c>
      <c r="G36" s="11">
        <v>0</v>
      </c>
      <c r="H36" s="14">
        <f t="shared" si="8"/>
        <v>0.34374999999999994</v>
      </c>
      <c r="I36" s="11">
        <v>51</v>
      </c>
      <c r="J36" s="12">
        <f t="shared" si="2"/>
        <v>56.879999999999995</v>
      </c>
      <c r="K36" s="14">
        <f t="shared" si="9"/>
        <v>0.16843749999999999</v>
      </c>
      <c r="L36" s="23">
        <f t="shared" si="3"/>
        <v>1.9723360655737706E-2</v>
      </c>
      <c r="M36" s="25">
        <f t="shared" si="4"/>
        <v>7.3835616438356162E-3</v>
      </c>
      <c r="N36" s="14">
        <f t="shared" si="5"/>
        <v>0.20932028082191778</v>
      </c>
      <c r="O36" s="12">
        <v>150</v>
      </c>
      <c r="P36" s="12">
        <v>244</v>
      </c>
      <c r="Q36" s="11">
        <f t="shared" si="6"/>
        <v>0.12868050050527732</v>
      </c>
      <c r="R36" s="26">
        <f t="shared" si="7"/>
        <v>8.5787000336851548E-4</v>
      </c>
    </row>
    <row r="37" spans="1:18" ht="12" customHeight="1" x14ac:dyDescent="0.2">
      <c r="A37" s="10">
        <v>2000</v>
      </c>
      <c r="B37" s="14">
        <v>0.44866251789688555</v>
      </c>
      <c r="C37" s="11">
        <v>0</v>
      </c>
      <c r="D37" s="14">
        <f t="shared" si="0"/>
        <v>0.44866251789688555</v>
      </c>
      <c r="E37" s="11">
        <v>12</v>
      </c>
      <c r="F37" s="14">
        <f t="shared" si="1"/>
        <v>0.39482301574925927</v>
      </c>
      <c r="G37" s="11">
        <v>0</v>
      </c>
      <c r="H37" s="14">
        <f t="shared" si="8"/>
        <v>0.39482301574925927</v>
      </c>
      <c r="I37" s="11">
        <v>51</v>
      </c>
      <c r="J37" s="12">
        <f t="shared" si="2"/>
        <v>56.88</v>
      </c>
      <c r="K37" s="14">
        <f t="shared" si="9"/>
        <v>0.19346327771713703</v>
      </c>
      <c r="L37" s="23">
        <f t="shared" si="3"/>
        <v>2.2653779592170614E-2</v>
      </c>
      <c r="M37" s="25">
        <f t="shared" si="4"/>
        <v>8.480582036915596E-3</v>
      </c>
      <c r="N37" s="14">
        <f t="shared" si="5"/>
        <v>0.24042026045553869</v>
      </c>
      <c r="O37" s="12">
        <v>150</v>
      </c>
      <c r="P37" s="12">
        <v>244</v>
      </c>
      <c r="Q37" s="11">
        <f t="shared" si="6"/>
        <v>0.14779934044397872</v>
      </c>
      <c r="R37" s="26">
        <f t="shared" si="7"/>
        <v>9.8532893629319136E-4</v>
      </c>
    </row>
    <row r="38" spans="1:18" ht="12" customHeight="1" x14ac:dyDescent="0.2">
      <c r="A38" s="15">
        <v>2001</v>
      </c>
      <c r="B38" s="19">
        <v>0.43671713367524911</v>
      </c>
      <c r="C38" s="16">
        <v>0</v>
      </c>
      <c r="D38" s="19">
        <f t="shared" si="0"/>
        <v>0.43671713367524911</v>
      </c>
      <c r="E38" s="16">
        <v>12</v>
      </c>
      <c r="F38" s="19">
        <f t="shared" si="1"/>
        <v>0.38431107763421923</v>
      </c>
      <c r="G38" s="16">
        <v>0</v>
      </c>
      <c r="H38" s="19">
        <f t="shared" si="8"/>
        <v>0.38431107763421923</v>
      </c>
      <c r="I38" s="16">
        <v>51</v>
      </c>
      <c r="J38" s="17">
        <f t="shared" si="2"/>
        <v>56.879999999999988</v>
      </c>
      <c r="K38" s="19">
        <f t="shared" si="9"/>
        <v>0.18831242804076745</v>
      </c>
      <c r="L38" s="24">
        <f t="shared" si="3"/>
        <v>2.2050635601963405E-2</v>
      </c>
      <c r="M38" s="27">
        <f t="shared" si="4"/>
        <v>8.2547913661706277E-3</v>
      </c>
      <c r="N38" s="19">
        <f t="shared" si="5"/>
        <v>0.23401920783525421</v>
      </c>
      <c r="O38" s="17">
        <v>150</v>
      </c>
      <c r="P38" s="17">
        <v>244</v>
      </c>
      <c r="Q38" s="16">
        <f t="shared" si="6"/>
        <v>0.14386426711183661</v>
      </c>
      <c r="R38" s="28">
        <f t="shared" si="7"/>
        <v>9.5909511407891068E-4</v>
      </c>
    </row>
    <row r="39" spans="1:18" ht="12" customHeight="1" x14ac:dyDescent="0.2">
      <c r="A39" s="15">
        <v>2002</v>
      </c>
      <c r="B39" s="19">
        <v>0.52223056285468028</v>
      </c>
      <c r="C39" s="16">
        <v>0</v>
      </c>
      <c r="D39" s="19">
        <f t="shared" si="0"/>
        <v>0.52223056285468028</v>
      </c>
      <c r="E39" s="16">
        <v>12</v>
      </c>
      <c r="F39" s="19">
        <f t="shared" si="1"/>
        <v>0.45956289531211864</v>
      </c>
      <c r="G39" s="16">
        <v>0</v>
      </c>
      <c r="H39" s="19">
        <f t="shared" si="8"/>
        <v>0.45956289531211864</v>
      </c>
      <c r="I39" s="16">
        <v>51</v>
      </c>
      <c r="J39" s="17">
        <f t="shared" si="2"/>
        <v>56.88</v>
      </c>
      <c r="K39" s="19">
        <f t="shared" si="9"/>
        <v>0.22518581870293813</v>
      </c>
      <c r="L39" s="24">
        <f t="shared" si="3"/>
        <v>2.6368362845777302E-2</v>
      </c>
      <c r="M39" s="27">
        <f t="shared" si="4"/>
        <v>9.8711591760192053E-3</v>
      </c>
      <c r="N39" s="19">
        <f t="shared" si="5"/>
        <v>0.27984242706055645</v>
      </c>
      <c r="O39" s="17">
        <v>150</v>
      </c>
      <c r="P39" s="17">
        <v>244</v>
      </c>
      <c r="Q39" s="16">
        <f t="shared" si="6"/>
        <v>0.17203427893066994</v>
      </c>
      <c r="R39" s="28">
        <f t="shared" si="7"/>
        <v>1.1468951928711329E-3</v>
      </c>
    </row>
    <row r="40" spans="1:18" ht="12" customHeight="1" x14ac:dyDescent="0.2">
      <c r="A40" s="15">
        <v>2003</v>
      </c>
      <c r="B40" s="19">
        <v>0.52837079400745413</v>
      </c>
      <c r="C40" s="16">
        <v>0</v>
      </c>
      <c r="D40" s="19">
        <f t="shared" si="0"/>
        <v>0.52837079400745413</v>
      </c>
      <c r="E40" s="16">
        <v>12</v>
      </c>
      <c r="F40" s="19">
        <f t="shared" si="1"/>
        <v>0.46496629872655965</v>
      </c>
      <c r="G40" s="16">
        <v>0</v>
      </c>
      <c r="H40" s="19">
        <f t="shared" si="8"/>
        <v>0.46496629872655965</v>
      </c>
      <c r="I40" s="16">
        <v>51</v>
      </c>
      <c r="J40" s="17">
        <f t="shared" si="2"/>
        <v>56.879999999999995</v>
      </c>
      <c r="K40" s="19">
        <f t="shared" si="9"/>
        <v>0.22783348637601422</v>
      </c>
      <c r="L40" s="24">
        <f t="shared" si="3"/>
        <v>2.6678394189228835E-2</v>
      </c>
      <c r="M40" s="27">
        <f t="shared" si="4"/>
        <v>9.9872213205924043E-3</v>
      </c>
      <c r="N40" s="19">
        <f t="shared" ref="N40:N45" si="10">+M40*28.3495</f>
        <v>0.28313273082813434</v>
      </c>
      <c r="O40" s="17">
        <v>150</v>
      </c>
      <c r="P40" s="17">
        <v>244</v>
      </c>
      <c r="Q40" s="16">
        <f t="shared" si="6"/>
        <v>0.17405700665663998</v>
      </c>
      <c r="R40" s="28">
        <f t="shared" si="7"/>
        <v>1.1603800443775998E-3</v>
      </c>
    </row>
    <row r="41" spans="1:18" ht="12" customHeight="1" x14ac:dyDescent="0.2">
      <c r="A41" s="15">
        <v>2004</v>
      </c>
      <c r="B41" s="19">
        <v>0.50231066488907372</v>
      </c>
      <c r="C41" s="16">
        <v>0</v>
      </c>
      <c r="D41" s="19">
        <f t="shared" si="0"/>
        <v>0.50231066488907372</v>
      </c>
      <c r="E41" s="16">
        <v>12</v>
      </c>
      <c r="F41" s="19">
        <f t="shared" si="1"/>
        <v>0.44203338510238488</v>
      </c>
      <c r="G41" s="16">
        <v>0</v>
      </c>
      <c r="H41" s="19">
        <f t="shared" si="8"/>
        <v>0.44203338510238488</v>
      </c>
      <c r="I41" s="16">
        <v>51</v>
      </c>
      <c r="J41" s="17">
        <f t="shared" si="2"/>
        <v>56.879999999999995</v>
      </c>
      <c r="K41" s="19">
        <f t="shared" si="9"/>
        <v>0.21659635870016861</v>
      </c>
      <c r="L41" s="24">
        <f t="shared" si="3"/>
        <v>2.536257127636635E-2</v>
      </c>
      <c r="M41" s="27">
        <f t="shared" si="4"/>
        <v>9.4946349019251995E-3</v>
      </c>
      <c r="N41" s="19">
        <f t="shared" si="10"/>
        <v>0.26916815215212841</v>
      </c>
      <c r="O41" s="17">
        <v>150</v>
      </c>
      <c r="P41" s="17">
        <v>244</v>
      </c>
      <c r="Q41" s="16">
        <f t="shared" si="6"/>
        <v>0.1654722246836855</v>
      </c>
      <c r="R41" s="28">
        <f t="shared" si="7"/>
        <v>1.1031481645579033E-3</v>
      </c>
    </row>
    <row r="42" spans="1:18" ht="12" customHeight="1" x14ac:dyDescent="0.2">
      <c r="A42" s="15">
        <v>2005</v>
      </c>
      <c r="B42" s="19">
        <v>0.49771236418711895</v>
      </c>
      <c r="C42" s="16">
        <v>0</v>
      </c>
      <c r="D42" s="19">
        <f t="shared" si="0"/>
        <v>0.49771236418711895</v>
      </c>
      <c r="E42" s="16">
        <v>12</v>
      </c>
      <c r="F42" s="19">
        <f t="shared" si="1"/>
        <v>0.43798688048466466</v>
      </c>
      <c r="G42" s="16">
        <v>0</v>
      </c>
      <c r="H42" s="19">
        <f t="shared" si="8"/>
        <v>0.43798688048466466</v>
      </c>
      <c r="I42" s="16">
        <v>51</v>
      </c>
      <c r="J42" s="17">
        <f t="shared" si="2"/>
        <v>56.88</v>
      </c>
      <c r="K42" s="19">
        <f t="shared" si="9"/>
        <v>0.21461357143748569</v>
      </c>
      <c r="L42" s="24">
        <f t="shared" si="3"/>
        <v>2.5130394781906991E-2</v>
      </c>
      <c r="M42" s="27">
        <f t="shared" si="4"/>
        <v>9.4077181999993719E-3</v>
      </c>
      <c r="N42" s="19">
        <f t="shared" si="10"/>
        <v>0.26670410711088216</v>
      </c>
      <c r="O42" s="17">
        <v>150</v>
      </c>
      <c r="P42" s="17">
        <v>244</v>
      </c>
      <c r="Q42" s="16">
        <f t="shared" si="6"/>
        <v>0.16395744289603412</v>
      </c>
      <c r="R42" s="28">
        <f t="shared" si="7"/>
        <v>1.0930496193068942E-3</v>
      </c>
    </row>
    <row r="43" spans="1:18" ht="12" customHeight="1" x14ac:dyDescent="0.2">
      <c r="A43" s="10">
        <v>2006</v>
      </c>
      <c r="B43" s="14">
        <v>0.50536982736231795</v>
      </c>
      <c r="C43" s="11">
        <v>0</v>
      </c>
      <c r="D43" s="14">
        <f t="shared" si="0"/>
        <v>0.50536982736231795</v>
      </c>
      <c r="E43" s="11">
        <v>12</v>
      </c>
      <c r="F43" s="14">
        <f t="shared" si="1"/>
        <v>0.44472544807883979</v>
      </c>
      <c r="G43" s="11">
        <v>0</v>
      </c>
      <c r="H43" s="14">
        <f t="shared" si="8"/>
        <v>0.44472544807883979</v>
      </c>
      <c r="I43" s="11">
        <v>51</v>
      </c>
      <c r="J43" s="12">
        <f t="shared" si="2"/>
        <v>56.88</v>
      </c>
      <c r="K43" s="14">
        <f t="shared" si="9"/>
        <v>0.21791546955863147</v>
      </c>
      <c r="L43" s="23">
        <f t="shared" si="3"/>
        <v>2.5517033906162938E-2</v>
      </c>
      <c r="M43" s="25">
        <f t="shared" si="4"/>
        <v>9.5524589395564481E-3</v>
      </c>
      <c r="N43" s="14">
        <f t="shared" si="10"/>
        <v>0.27080743470695551</v>
      </c>
      <c r="O43" s="12">
        <v>150</v>
      </c>
      <c r="P43" s="12">
        <v>244</v>
      </c>
      <c r="Q43" s="11">
        <f t="shared" si="6"/>
        <v>0.16647998035263659</v>
      </c>
      <c r="R43" s="26">
        <f t="shared" si="7"/>
        <v>1.1098665356842439E-3</v>
      </c>
    </row>
    <row r="44" spans="1:18" ht="12" customHeight="1" x14ac:dyDescent="0.2">
      <c r="A44" s="10">
        <v>2007</v>
      </c>
      <c r="B44" s="14">
        <v>0.46853255917474207</v>
      </c>
      <c r="C44" s="11">
        <v>0</v>
      </c>
      <c r="D44" s="14">
        <f t="shared" si="0"/>
        <v>0.46853255917474207</v>
      </c>
      <c r="E44" s="11">
        <v>12</v>
      </c>
      <c r="F44" s="14">
        <f t="shared" si="1"/>
        <v>0.41230865207377304</v>
      </c>
      <c r="G44" s="11">
        <v>0</v>
      </c>
      <c r="H44" s="14">
        <f t="shared" si="8"/>
        <v>0.41230865207377304</v>
      </c>
      <c r="I44" s="11">
        <v>51</v>
      </c>
      <c r="J44" s="12">
        <f t="shared" si="2"/>
        <v>56.879999999999995</v>
      </c>
      <c r="K44" s="14">
        <f t="shared" si="9"/>
        <v>0.20203123951614879</v>
      </c>
      <c r="L44" s="23">
        <f t="shared" si="3"/>
        <v>2.3657053807511569E-2</v>
      </c>
      <c r="M44" s="25">
        <f t="shared" si="4"/>
        <v>8.8561639239955643E-3</v>
      </c>
      <c r="N44" s="14">
        <f t="shared" si="10"/>
        <v>0.25106781916331222</v>
      </c>
      <c r="O44" s="12">
        <v>150</v>
      </c>
      <c r="P44" s="12">
        <v>244</v>
      </c>
      <c r="Q44" s="11">
        <f t="shared" si="6"/>
        <v>0.15434497079711818</v>
      </c>
      <c r="R44" s="26">
        <f t="shared" si="7"/>
        <v>1.0289664719807879E-3</v>
      </c>
    </row>
    <row r="45" spans="1:18" ht="12" customHeight="1" x14ac:dyDescent="0.2">
      <c r="A45" s="10">
        <v>2008</v>
      </c>
      <c r="B45" s="14">
        <v>0.46850126373452028</v>
      </c>
      <c r="C45" s="11">
        <v>0</v>
      </c>
      <c r="D45" s="14">
        <f t="shared" si="0"/>
        <v>0.46850126373452028</v>
      </c>
      <c r="E45" s="11">
        <v>12</v>
      </c>
      <c r="F45" s="14">
        <f t="shared" si="1"/>
        <v>0.41228111208637785</v>
      </c>
      <c r="G45" s="11">
        <v>0</v>
      </c>
      <c r="H45" s="14">
        <f t="shared" si="8"/>
        <v>0.41228111208637785</v>
      </c>
      <c r="I45" s="11">
        <v>51</v>
      </c>
      <c r="J45" s="12">
        <f t="shared" si="2"/>
        <v>56.88</v>
      </c>
      <c r="K45" s="14">
        <f t="shared" si="9"/>
        <v>0.20201774492232513</v>
      </c>
      <c r="L45" s="23">
        <f t="shared" si="3"/>
        <v>2.365547364430037E-2</v>
      </c>
      <c r="M45" s="25">
        <f t="shared" si="4"/>
        <v>8.8555723801567177E-3</v>
      </c>
      <c r="N45" s="14">
        <f t="shared" si="10"/>
        <v>0.25105104919125287</v>
      </c>
      <c r="O45" s="12">
        <v>150</v>
      </c>
      <c r="P45" s="12">
        <v>244</v>
      </c>
      <c r="Q45" s="11">
        <f t="shared" si="6"/>
        <v>0.15433466138806531</v>
      </c>
      <c r="R45" s="26">
        <f t="shared" si="7"/>
        <v>1.028897742587102E-3</v>
      </c>
    </row>
    <row r="46" spans="1:18" ht="12" customHeight="1" x14ac:dyDescent="0.2">
      <c r="A46" s="10">
        <v>2009</v>
      </c>
      <c r="B46" s="14">
        <v>0.4622051223337092</v>
      </c>
      <c r="C46" s="11">
        <v>0</v>
      </c>
      <c r="D46" s="14">
        <f t="shared" si="0"/>
        <v>0.4622051223337092</v>
      </c>
      <c r="E46" s="11">
        <v>12</v>
      </c>
      <c r="F46" s="14">
        <f t="shared" si="1"/>
        <v>0.4067405076536641</v>
      </c>
      <c r="G46" s="11">
        <v>0</v>
      </c>
      <c r="H46" s="14">
        <f t="shared" si="8"/>
        <v>0.4067405076536641</v>
      </c>
      <c r="I46" s="11">
        <v>51</v>
      </c>
      <c r="J46" s="12">
        <f t="shared" si="2"/>
        <v>56.879999999999995</v>
      </c>
      <c r="K46" s="14">
        <f t="shared" si="9"/>
        <v>0.19930284875029541</v>
      </c>
      <c r="L46" s="23">
        <f t="shared" si="3"/>
        <v>2.3337570111275813E-2</v>
      </c>
      <c r="M46" s="25">
        <f t="shared" si="4"/>
        <v>8.7365632328896617E-3</v>
      </c>
      <c r="N46" s="14">
        <f t="shared" ref="N46:N51" si="11">+M46*28.3495</f>
        <v>0.24767719937080546</v>
      </c>
      <c r="O46" s="12">
        <v>150</v>
      </c>
      <c r="P46" s="12">
        <v>244</v>
      </c>
      <c r="Q46" s="11">
        <f t="shared" si="6"/>
        <v>0.15226057338369187</v>
      </c>
      <c r="R46" s="26">
        <f t="shared" si="7"/>
        <v>1.0150704892246125E-3</v>
      </c>
    </row>
    <row r="47" spans="1:18" ht="12" customHeight="1" x14ac:dyDescent="0.2">
      <c r="A47" s="10">
        <v>2010</v>
      </c>
      <c r="B47" s="14">
        <v>0.45518958248466185</v>
      </c>
      <c r="C47" s="11">
        <v>0</v>
      </c>
      <c r="D47" s="14">
        <f t="shared" si="0"/>
        <v>0.45518958248466185</v>
      </c>
      <c r="E47" s="11">
        <v>12</v>
      </c>
      <c r="F47" s="14">
        <f t="shared" si="1"/>
        <v>0.40056683258650244</v>
      </c>
      <c r="G47" s="11">
        <v>0</v>
      </c>
      <c r="H47" s="14">
        <f t="shared" si="8"/>
        <v>0.40056683258650244</v>
      </c>
      <c r="I47" s="11">
        <v>51</v>
      </c>
      <c r="J47" s="12">
        <f t="shared" si="2"/>
        <v>56.879999999999995</v>
      </c>
      <c r="K47" s="14">
        <f t="shared" si="9"/>
        <v>0.1962777479673862</v>
      </c>
      <c r="L47" s="23">
        <f t="shared" si="3"/>
        <v>2.2983342853323912E-2</v>
      </c>
      <c r="M47" s="25">
        <f t="shared" si="4"/>
        <v>8.6039560752826823E-3</v>
      </c>
      <c r="N47" s="14">
        <f t="shared" si="11"/>
        <v>0.24391785275622641</v>
      </c>
      <c r="O47" s="12">
        <v>150</v>
      </c>
      <c r="P47" s="12">
        <v>244</v>
      </c>
      <c r="Q47" s="11">
        <f t="shared" si="6"/>
        <v>0.14994949964522114</v>
      </c>
      <c r="R47" s="26">
        <f t="shared" si="7"/>
        <v>9.9966333096814094E-4</v>
      </c>
    </row>
    <row r="48" spans="1:18" ht="12" customHeight="1" x14ac:dyDescent="0.2">
      <c r="A48" s="15">
        <v>2011</v>
      </c>
      <c r="B48" s="19">
        <v>0.45192390779989666</v>
      </c>
      <c r="C48" s="16">
        <v>0</v>
      </c>
      <c r="D48" s="19">
        <f t="shared" si="0"/>
        <v>0.45192390779989666</v>
      </c>
      <c r="E48" s="16">
        <v>12</v>
      </c>
      <c r="F48" s="19">
        <f t="shared" si="1"/>
        <v>0.39769303886390905</v>
      </c>
      <c r="G48" s="16">
        <v>0</v>
      </c>
      <c r="H48" s="19">
        <f t="shared" si="8"/>
        <v>0.39769303886390905</v>
      </c>
      <c r="I48" s="16">
        <v>51</v>
      </c>
      <c r="J48" s="17">
        <f t="shared" si="2"/>
        <v>56.879999999999995</v>
      </c>
      <c r="K48" s="19">
        <f t="shared" si="9"/>
        <v>0.19486958904331544</v>
      </c>
      <c r="L48" s="24">
        <f t="shared" si="3"/>
        <v>2.2818453049568557E-2</v>
      </c>
      <c r="M48" s="27">
        <f t="shared" si="4"/>
        <v>8.5422285608028684E-3</v>
      </c>
      <c r="N48" s="19">
        <f t="shared" si="11"/>
        <v>0.2421679085844809</v>
      </c>
      <c r="O48" s="17">
        <v>150</v>
      </c>
      <c r="P48" s="17">
        <v>244</v>
      </c>
      <c r="Q48" s="16">
        <f t="shared" si="6"/>
        <v>0.14887371429373825</v>
      </c>
      <c r="R48" s="28">
        <f t="shared" si="7"/>
        <v>9.9249142862492166E-4</v>
      </c>
    </row>
    <row r="49" spans="1:19" ht="12" customHeight="1" x14ac:dyDescent="0.2">
      <c r="A49" s="15">
        <v>2012</v>
      </c>
      <c r="B49" s="19">
        <v>0.42666277157651006</v>
      </c>
      <c r="C49" s="16">
        <v>0</v>
      </c>
      <c r="D49" s="19">
        <f t="shared" ref="D49:D58" si="12">+B49-B49*(C49/100)</f>
        <v>0.42666277157651006</v>
      </c>
      <c r="E49" s="16">
        <v>12</v>
      </c>
      <c r="F49" s="19">
        <f t="shared" ref="F49:F58" si="13">+(D49-D49*(E49)/100)</f>
        <v>0.37546323898732886</v>
      </c>
      <c r="G49" s="16">
        <v>0</v>
      </c>
      <c r="H49" s="19">
        <f t="shared" si="8"/>
        <v>0.37546323898732886</v>
      </c>
      <c r="I49" s="16">
        <v>51</v>
      </c>
      <c r="J49" s="17">
        <f t="shared" ref="J49:J58" si="14">100-(K49/B49*100)</f>
        <v>56.88</v>
      </c>
      <c r="K49" s="19">
        <f t="shared" si="9"/>
        <v>0.18397698710379112</v>
      </c>
      <c r="L49" s="24">
        <f t="shared" ref="L49:L58" si="15">K49/8.54</f>
        <v>2.1542972728781164E-2</v>
      </c>
      <c r="M49" s="27">
        <f t="shared" ref="M49:M58" si="16">+(K49/365)*16</f>
        <v>8.0647446401661861E-3</v>
      </c>
      <c r="N49" s="19">
        <f t="shared" si="11"/>
        <v>0.22863147817639129</v>
      </c>
      <c r="O49" s="17">
        <v>150</v>
      </c>
      <c r="P49" s="17">
        <v>244</v>
      </c>
      <c r="Q49" s="16">
        <f t="shared" ref="Q49:Q58" si="17">+R49*O49</f>
        <v>0.14055213822319138</v>
      </c>
      <c r="R49" s="28">
        <f t="shared" ref="R49:R58" si="18">+N49/P49</f>
        <v>9.3701425482127574E-4</v>
      </c>
    </row>
    <row r="50" spans="1:19" ht="12" customHeight="1" x14ac:dyDescent="0.2">
      <c r="A50" s="15">
        <v>2013</v>
      </c>
      <c r="B50" s="19">
        <v>0.42057798522986445</v>
      </c>
      <c r="C50" s="16">
        <v>0</v>
      </c>
      <c r="D50" s="19">
        <f t="shared" si="12"/>
        <v>0.42057798522986445</v>
      </c>
      <c r="E50" s="16">
        <v>12</v>
      </c>
      <c r="F50" s="19">
        <f t="shared" si="13"/>
        <v>0.3701086270022807</v>
      </c>
      <c r="G50" s="16">
        <v>0</v>
      </c>
      <c r="H50" s="19">
        <f t="shared" si="8"/>
        <v>0.3701086270022807</v>
      </c>
      <c r="I50" s="16">
        <v>51</v>
      </c>
      <c r="J50" s="17">
        <f t="shared" si="14"/>
        <v>56.88</v>
      </c>
      <c r="K50" s="19">
        <f t="shared" si="9"/>
        <v>0.18135322723111755</v>
      </c>
      <c r="L50" s="24">
        <f t="shared" si="15"/>
        <v>2.1235740893573486E-2</v>
      </c>
      <c r="M50" s="27">
        <f t="shared" si="16"/>
        <v>7.9497305087613164E-3</v>
      </c>
      <c r="N50" s="19">
        <f t="shared" si="11"/>
        <v>0.22537088505812894</v>
      </c>
      <c r="O50" s="17">
        <v>150</v>
      </c>
      <c r="P50" s="17">
        <v>244</v>
      </c>
      <c r="Q50" s="16">
        <f t="shared" si="17"/>
        <v>0.13854767524065303</v>
      </c>
      <c r="R50" s="28">
        <f t="shared" si="18"/>
        <v>9.2365116827102022E-4</v>
      </c>
    </row>
    <row r="51" spans="1:19" ht="12" customHeight="1" x14ac:dyDescent="0.2">
      <c r="A51" s="15">
        <v>2014</v>
      </c>
      <c r="B51" s="19">
        <v>0.41407346092978758</v>
      </c>
      <c r="C51" s="16">
        <v>0</v>
      </c>
      <c r="D51" s="19">
        <f t="shared" si="12"/>
        <v>0.41407346092978758</v>
      </c>
      <c r="E51" s="16">
        <v>12</v>
      </c>
      <c r="F51" s="19">
        <f t="shared" si="13"/>
        <v>0.36438464561821304</v>
      </c>
      <c r="G51" s="16">
        <v>0</v>
      </c>
      <c r="H51" s="19">
        <f t="shared" si="8"/>
        <v>0.36438464561821304</v>
      </c>
      <c r="I51" s="16">
        <v>51</v>
      </c>
      <c r="J51" s="17">
        <f t="shared" si="14"/>
        <v>56.88</v>
      </c>
      <c r="K51" s="19">
        <f t="shared" si="9"/>
        <v>0.1785484763529244</v>
      </c>
      <c r="L51" s="24">
        <f t="shared" si="15"/>
        <v>2.0907315732192556E-2</v>
      </c>
      <c r="M51" s="27">
        <f t="shared" si="16"/>
        <v>7.8267825250596997E-3</v>
      </c>
      <c r="N51" s="19">
        <f t="shared" si="11"/>
        <v>0.22188537119417995</v>
      </c>
      <c r="O51" s="17">
        <v>150</v>
      </c>
      <c r="P51" s="17">
        <v>244</v>
      </c>
      <c r="Q51" s="16">
        <f t="shared" si="17"/>
        <v>0.13640494130789751</v>
      </c>
      <c r="R51" s="28">
        <f t="shared" si="18"/>
        <v>9.0936627538598343E-4</v>
      </c>
    </row>
    <row r="52" spans="1:19" ht="12" customHeight="1" x14ac:dyDescent="0.2">
      <c r="A52" s="15">
        <v>2015</v>
      </c>
      <c r="B52" s="19">
        <v>0.39172247617769856</v>
      </c>
      <c r="C52" s="16">
        <v>0</v>
      </c>
      <c r="D52" s="19">
        <f t="shared" si="12"/>
        <v>0.39172247617769856</v>
      </c>
      <c r="E52" s="16">
        <v>12</v>
      </c>
      <c r="F52" s="19">
        <f t="shared" si="13"/>
        <v>0.34471577903637474</v>
      </c>
      <c r="G52" s="16">
        <v>0</v>
      </c>
      <c r="H52" s="19">
        <f t="shared" si="8"/>
        <v>0.34471577903637474</v>
      </c>
      <c r="I52" s="16">
        <v>51</v>
      </c>
      <c r="J52" s="17">
        <f t="shared" si="14"/>
        <v>56.88</v>
      </c>
      <c r="K52" s="19">
        <f t="shared" si="9"/>
        <v>0.16891073172782362</v>
      </c>
      <c r="L52" s="24">
        <f t="shared" si="15"/>
        <v>1.977877420700511E-2</v>
      </c>
      <c r="M52" s="27">
        <f t="shared" si="16"/>
        <v>7.4043060483429532E-3</v>
      </c>
      <c r="N52" s="19">
        <f>+M52*28.3495</f>
        <v>0.20990837431749854</v>
      </c>
      <c r="O52" s="17">
        <v>150</v>
      </c>
      <c r="P52" s="17">
        <v>244</v>
      </c>
      <c r="Q52" s="16">
        <f t="shared" si="17"/>
        <v>0.12904203339190484</v>
      </c>
      <c r="R52" s="28">
        <f t="shared" si="18"/>
        <v>8.6028022261269894E-4</v>
      </c>
    </row>
    <row r="53" spans="1:19" ht="12" customHeight="1" x14ac:dyDescent="0.2">
      <c r="A53" s="33">
        <v>2016</v>
      </c>
      <c r="B53" s="14">
        <v>0.4136974597220236</v>
      </c>
      <c r="C53" s="11">
        <v>0</v>
      </c>
      <c r="D53" s="44">
        <f t="shared" si="12"/>
        <v>0.4136974597220236</v>
      </c>
      <c r="E53" s="34">
        <v>12</v>
      </c>
      <c r="F53" s="44">
        <f t="shared" si="13"/>
        <v>0.36405376455538074</v>
      </c>
      <c r="G53" s="34">
        <v>0</v>
      </c>
      <c r="H53" s="14">
        <f t="shared" si="8"/>
        <v>0.36405376455538074</v>
      </c>
      <c r="I53" s="34">
        <v>51</v>
      </c>
      <c r="J53" s="49">
        <f t="shared" si="14"/>
        <v>56.88</v>
      </c>
      <c r="K53" s="14">
        <f t="shared" si="9"/>
        <v>0.17838634463213657</v>
      </c>
      <c r="L53" s="52">
        <f t="shared" si="15"/>
        <v>2.0888330753177586E-2</v>
      </c>
      <c r="M53" s="55">
        <f t="shared" si="16"/>
        <v>7.8196753811347539E-3</v>
      </c>
      <c r="N53" s="44">
        <f>+M53*28.3495</f>
        <v>0.2216838872174797</v>
      </c>
      <c r="O53" s="49">
        <v>150</v>
      </c>
      <c r="P53" s="49">
        <v>244</v>
      </c>
      <c r="Q53" s="34">
        <f t="shared" si="17"/>
        <v>0.13628107820746704</v>
      </c>
      <c r="R53" s="56">
        <f t="shared" si="18"/>
        <v>9.0854052138311355E-4</v>
      </c>
    </row>
    <row r="54" spans="1:19" ht="12" customHeight="1" x14ac:dyDescent="0.2">
      <c r="A54" s="57">
        <v>2017</v>
      </c>
      <c r="B54" s="14">
        <v>0.44986617081444963</v>
      </c>
      <c r="C54" s="11">
        <v>0</v>
      </c>
      <c r="D54" s="62">
        <f t="shared" si="12"/>
        <v>0.44986617081444963</v>
      </c>
      <c r="E54" s="58">
        <v>12</v>
      </c>
      <c r="F54" s="62">
        <f t="shared" si="13"/>
        <v>0.39588223031671566</v>
      </c>
      <c r="G54" s="58">
        <v>0</v>
      </c>
      <c r="H54" s="66">
        <f>F54-(F54*G54/100)</f>
        <v>0.39588223031671566</v>
      </c>
      <c r="I54" s="58">
        <v>51</v>
      </c>
      <c r="J54" s="60">
        <f t="shared" si="14"/>
        <v>56.88</v>
      </c>
      <c r="K54" s="66">
        <f>+H54-H54*I54/100</f>
        <v>0.19398229285519067</v>
      </c>
      <c r="L54" s="64">
        <f t="shared" si="15"/>
        <v>2.2714554198500079E-2</v>
      </c>
      <c r="M54" s="71">
        <f t="shared" si="16"/>
        <v>8.5033333854330154E-3</v>
      </c>
      <c r="N54" s="62">
        <f>+M54*28.3495</f>
        <v>0.24106524981033325</v>
      </c>
      <c r="O54" s="60">
        <v>150</v>
      </c>
      <c r="P54" s="60">
        <v>244</v>
      </c>
      <c r="Q54" s="58">
        <f t="shared" si="17"/>
        <v>0.14819585029323767</v>
      </c>
      <c r="R54" s="72">
        <f t="shared" si="18"/>
        <v>9.8797233528825109E-4</v>
      </c>
    </row>
    <row r="55" spans="1:19" ht="12" customHeight="1" x14ac:dyDescent="0.2">
      <c r="A55" s="33">
        <v>2018</v>
      </c>
      <c r="B55" s="14">
        <v>0.37926152552741832</v>
      </c>
      <c r="C55" s="11">
        <v>0</v>
      </c>
      <c r="D55" s="44">
        <f t="shared" si="12"/>
        <v>0.37926152552741832</v>
      </c>
      <c r="E55" s="34">
        <v>12</v>
      </c>
      <c r="F55" s="44">
        <f t="shared" si="13"/>
        <v>0.33375014246412815</v>
      </c>
      <c r="G55" s="34">
        <v>0</v>
      </c>
      <c r="H55" s="14">
        <f>F55-(F55*G55/100)</f>
        <v>0.33375014246412815</v>
      </c>
      <c r="I55" s="34">
        <v>51</v>
      </c>
      <c r="J55" s="49">
        <f t="shared" si="14"/>
        <v>56.879999999999988</v>
      </c>
      <c r="K55" s="14">
        <f>+H55-H55*I55/100</f>
        <v>0.16353756980742282</v>
      </c>
      <c r="L55" s="52">
        <f t="shared" si="15"/>
        <v>1.9149598338105717E-2</v>
      </c>
      <c r="M55" s="55">
        <f t="shared" si="16"/>
        <v>7.1687701833390823E-3</v>
      </c>
      <c r="N55" s="44">
        <f>+M55*28.3495</f>
        <v>0.2032310503125713</v>
      </c>
      <c r="O55" s="49">
        <v>150</v>
      </c>
      <c r="P55" s="49">
        <v>244</v>
      </c>
      <c r="Q55" s="34">
        <f t="shared" si="17"/>
        <v>0.12493712109379383</v>
      </c>
      <c r="R55" s="56">
        <f t="shared" si="18"/>
        <v>8.3291414062529226E-4</v>
      </c>
    </row>
    <row r="56" spans="1:19" ht="12" customHeight="1" x14ac:dyDescent="0.2">
      <c r="A56" s="78">
        <v>2019</v>
      </c>
      <c r="B56" s="66">
        <v>0.36985186576693874</v>
      </c>
      <c r="C56" s="59">
        <v>0</v>
      </c>
      <c r="D56" s="83">
        <f t="shared" si="12"/>
        <v>0.36985186576693874</v>
      </c>
      <c r="E56" s="79">
        <v>12</v>
      </c>
      <c r="F56" s="83">
        <f t="shared" si="13"/>
        <v>0.32546964187490607</v>
      </c>
      <c r="G56" s="79">
        <v>0</v>
      </c>
      <c r="H56" s="92">
        <f>F56-(F56*G56/100)</f>
        <v>0.32546964187490607</v>
      </c>
      <c r="I56" s="79">
        <v>51</v>
      </c>
      <c r="J56" s="81">
        <f t="shared" si="14"/>
        <v>56.879999999999995</v>
      </c>
      <c r="K56" s="92">
        <f>+H56-H56*I56/100</f>
        <v>0.159480124518704</v>
      </c>
      <c r="L56" s="93">
        <f t="shared" si="15"/>
        <v>1.8674487648560188E-2</v>
      </c>
      <c r="M56" s="94">
        <f t="shared" si="16"/>
        <v>6.990909567943189E-3</v>
      </c>
      <c r="N56" s="83">
        <f>+M56*28.3495</f>
        <v>0.19818879079640542</v>
      </c>
      <c r="O56" s="81">
        <v>150</v>
      </c>
      <c r="P56" s="81">
        <v>244</v>
      </c>
      <c r="Q56" s="79">
        <f t="shared" si="17"/>
        <v>0.12183737139123284</v>
      </c>
      <c r="R56" s="95">
        <f t="shared" si="18"/>
        <v>8.1224914260821888E-4</v>
      </c>
    </row>
    <row r="57" spans="1:19" ht="12" customHeight="1" x14ac:dyDescent="0.2">
      <c r="A57" s="33">
        <v>2020</v>
      </c>
      <c r="B57" s="14">
        <v>0.4004516767519507</v>
      </c>
      <c r="C57" s="11">
        <v>0</v>
      </c>
      <c r="D57" s="44">
        <f t="shared" si="12"/>
        <v>0.4004516767519507</v>
      </c>
      <c r="E57" s="34">
        <v>12</v>
      </c>
      <c r="F57" s="44">
        <f t="shared" si="13"/>
        <v>0.35239747554171663</v>
      </c>
      <c r="G57" s="34">
        <v>0</v>
      </c>
      <c r="H57" s="14">
        <f t="shared" ref="H57:H58" si="19">F57-(F57*G57/100)</f>
        <v>0.35239747554171663</v>
      </c>
      <c r="I57" s="34">
        <v>51</v>
      </c>
      <c r="J57" s="49">
        <f t="shared" si="14"/>
        <v>56.879999999999995</v>
      </c>
      <c r="K57" s="14">
        <f t="shared" ref="K57:K58" si="20">+H57-H57*I57/100</f>
        <v>0.17267476301544116</v>
      </c>
      <c r="L57" s="52">
        <f t="shared" si="15"/>
        <v>2.0219527285180467E-2</v>
      </c>
      <c r="M57" s="55">
        <f t="shared" si="16"/>
        <v>7.5693046801289278E-3</v>
      </c>
      <c r="N57" s="44">
        <f t="shared" ref="N57:N58" si="21">+M57*28.3495</f>
        <v>0.21458600302931502</v>
      </c>
      <c r="O57" s="49">
        <v>150</v>
      </c>
      <c r="P57" s="49">
        <v>244</v>
      </c>
      <c r="Q57" s="34">
        <f t="shared" si="17"/>
        <v>0.13191762481310348</v>
      </c>
      <c r="R57" s="56">
        <f t="shared" si="18"/>
        <v>8.7945083208735664E-4</v>
      </c>
    </row>
    <row r="58" spans="1:19" ht="12" customHeight="1" thickBot="1" x14ac:dyDescent="0.25">
      <c r="A58" s="84">
        <v>2021</v>
      </c>
      <c r="B58" s="96">
        <v>0.42423215900016437</v>
      </c>
      <c r="C58" s="85">
        <v>0</v>
      </c>
      <c r="D58" s="89">
        <f t="shared" si="12"/>
        <v>0.42423215900016437</v>
      </c>
      <c r="E58" s="86">
        <v>12</v>
      </c>
      <c r="F58" s="89">
        <f t="shared" si="13"/>
        <v>0.37332429992014465</v>
      </c>
      <c r="G58" s="86">
        <v>0</v>
      </c>
      <c r="H58" s="89">
        <f t="shared" si="19"/>
        <v>0.37332429992014465</v>
      </c>
      <c r="I58" s="86">
        <v>51</v>
      </c>
      <c r="J58" s="87">
        <f t="shared" si="14"/>
        <v>56.879999999999995</v>
      </c>
      <c r="K58" s="89">
        <f t="shared" si="20"/>
        <v>0.18292890696087089</v>
      </c>
      <c r="L58" s="97">
        <f t="shared" si="15"/>
        <v>2.1420246716729614E-2</v>
      </c>
      <c r="M58" s="98">
        <f t="shared" si="16"/>
        <v>8.0188014010244765E-3</v>
      </c>
      <c r="N58" s="89">
        <f t="shared" si="21"/>
        <v>0.22732901031834338</v>
      </c>
      <c r="O58" s="87">
        <v>150</v>
      </c>
      <c r="P58" s="87">
        <v>244</v>
      </c>
      <c r="Q58" s="86">
        <f t="shared" si="17"/>
        <v>0.13975144076947338</v>
      </c>
      <c r="R58" s="99">
        <f t="shared" si="18"/>
        <v>9.3167627179648927E-4</v>
      </c>
    </row>
    <row r="59" spans="1:19" ht="12" customHeight="1" thickTop="1" x14ac:dyDescent="0.2">
      <c r="A59" s="115" t="s">
        <v>144</v>
      </c>
      <c r="B59" s="115"/>
      <c r="C59" s="115"/>
      <c r="D59" s="115"/>
      <c r="S59" s="6"/>
    </row>
    <row r="60" spans="1:19" ht="12" customHeight="1" x14ac:dyDescent="0.2">
      <c r="S60" s="6"/>
    </row>
    <row r="61" spans="1:19" ht="12" customHeight="1" x14ac:dyDescent="0.2">
      <c r="A61" s="116" t="s">
        <v>137</v>
      </c>
    </row>
    <row r="62" spans="1:19" ht="12" customHeight="1" x14ac:dyDescent="0.2">
      <c r="A62" s="123" t="s">
        <v>145</v>
      </c>
    </row>
    <row r="63" spans="1:19" ht="12" customHeight="1" x14ac:dyDescent="0.2">
      <c r="A63" s="116" t="s">
        <v>139</v>
      </c>
    </row>
    <row r="64" spans="1:19" ht="12" customHeight="1" x14ac:dyDescent="0.2">
      <c r="A64" s="116" t="s">
        <v>140</v>
      </c>
    </row>
    <row r="65" spans="1:1" ht="12" customHeight="1" x14ac:dyDescent="0.2">
      <c r="A65" s="116" t="s">
        <v>141</v>
      </c>
    </row>
    <row r="66" spans="1:1" ht="12" customHeight="1" x14ac:dyDescent="0.2">
      <c r="A66" s="117"/>
    </row>
    <row r="67" spans="1:1" ht="12" customHeight="1" x14ac:dyDescent="0.2">
      <c r="A67" s="116" t="s">
        <v>136</v>
      </c>
    </row>
  </sheetData>
  <mergeCells count="17">
    <mergeCell ref="B2:B5"/>
    <mergeCell ref="K2:N5"/>
    <mergeCell ref="A1:R1"/>
    <mergeCell ref="J2:J5"/>
    <mergeCell ref="E2:E5"/>
    <mergeCell ref="O2:O5"/>
    <mergeCell ref="G2:I2"/>
    <mergeCell ref="P2:P5"/>
    <mergeCell ref="R2:R5"/>
    <mergeCell ref="G3:G5"/>
    <mergeCell ref="I3:I5"/>
    <mergeCell ref="D2:D5"/>
    <mergeCell ref="H3:H5"/>
    <mergeCell ref="Q2:Q5"/>
    <mergeCell ref="C2:C5"/>
    <mergeCell ref="F2:F5"/>
    <mergeCell ref="A2:A5"/>
  </mergeCells>
  <phoneticPr fontId="0" type="noConversion"/>
  <printOptions horizontalCentered="1"/>
  <pageMargins left="0.34" right="0.3" top="0.61" bottom="0.56000000000000005" header="0.5" footer="0.5"/>
  <pageSetup scale="78" orientation="landscape"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S67"/>
  <sheetViews>
    <sheetView zoomScaleNormal="100" workbookViewId="0">
      <pane ySplit="6" topLeftCell="A7" activePane="bottomLeft" state="frozen"/>
      <selection pane="bottomLeft" sqref="A1:R1"/>
    </sheetView>
  </sheetViews>
  <sheetFormatPr defaultColWidth="10.77734375" defaultRowHeight="10.199999999999999" x14ac:dyDescent="0.2"/>
  <cols>
    <col min="1" max="18" width="10.77734375" style="6"/>
    <col min="19" max="16384" width="10.77734375" style="7"/>
  </cols>
  <sheetData>
    <row r="1" spans="1:18" ht="12" customHeight="1" thickBot="1" x14ac:dyDescent="0.25">
      <c r="A1" s="126" t="s">
        <v>126</v>
      </c>
      <c r="B1" s="126"/>
      <c r="C1" s="126"/>
      <c r="D1" s="126"/>
      <c r="E1" s="126"/>
      <c r="F1" s="126"/>
      <c r="G1" s="126"/>
      <c r="H1" s="126"/>
      <c r="I1" s="126"/>
      <c r="J1" s="126"/>
      <c r="K1" s="126"/>
      <c r="L1" s="126"/>
      <c r="M1" s="126"/>
      <c r="N1" s="126"/>
      <c r="O1" s="126"/>
      <c r="P1" s="126"/>
      <c r="Q1" s="126"/>
      <c r="R1" s="126"/>
    </row>
    <row r="2" spans="1:18" ht="12" customHeight="1" thickTop="1" x14ac:dyDescent="0.2">
      <c r="A2" s="138" t="s">
        <v>0</v>
      </c>
      <c r="B2" s="124" t="s">
        <v>9</v>
      </c>
      <c r="C2" s="131" t="s">
        <v>3</v>
      </c>
      <c r="D2" s="124" t="s">
        <v>1</v>
      </c>
      <c r="E2" s="124" t="s">
        <v>4</v>
      </c>
      <c r="F2" s="124" t="s">
        <v>5</v>
      </c>
      <c r="G2" s="132" t="s">
        <v>6</v>
      </c>
      <c r="H2" s="133"/>
      <c r="I2" s="133"/>
      <c r="J2" s="124" t="s">
        <v>7</v>
      </c>
      <c r="K2" s="124" t="s">
        <v>54</v>
      </c>
      <c r="L2" s="140"/>
      <c r="M2" s="140"/>
      <c r="N2" s="140"/>
      <c r="O2" s="130" t="s">
        <v>127</v>
      </c>
      <c r="P2" s="130" t="s">
        <v>131</v>
      </c>
      <c r="Q2" s="127" t="s">
        <v>60</v>
      </c>
      <c r="R2" s="127" t="s">
        <v>63</v>
      </c>
    </row>
    <row r="3" spans="1:18" ht="12" customHeight="1" x14ac:dyDescent="0.2">
      <c r="A3" s="138"/>
      <c r="B3" s="124"/>
      <c r="C3" s="124"/>
      <c r="D3" s="124"/>
      <c r="E3" s="124"/>
      <c r="F3" s="124"/>
      <c r="G3" s="134" t="s">
        <v>2</v>
      </c>
      <c r="H3" s="135" t="s">
        <v>120</v>
      </c>
      <c r="I3" s="134" t="s">
        <v>8</v>
      </c>
      <c r="J3" s="124"/>
      <c r="K3" s="141"/>
      <c r="L3" s="140"/>
      <c r="M3" s="140"/>
      <c r="N3" s="140"/>
      <c r="O3" s="128"/>
      <c r="P3" s="128"/>
      <c r="Q3" s="128"/>
      <c r="R3" s="128"/>
    </row>
    <row r="4" spans="1:18" ht="12" customHeight="1" x14ac:dyDescent="0.2">
      <c r="A4" s="138"/>
      <c r="B4" s="124"/>
      <c r="C4" s="124"/>
      <c r="D4" s="124"/>
      <c r="E4" s="124"/>
      <c r="F4" s="124"/>
      <c r="G4" s="124"/>
      <c r="H4" s="136"/>
      <c r="I4" s="124"/>
      <c r="J4" s="124"/>
      <c r="K4" s="141"/>
      <c r="L4" s="140"/>
      <c r="M4" s="140"/>
      <c r="N4" s="140"/>
      <c r="O4" s="128"/>
      <c r="P4" s="128"/>
      <c r="Q4" s="128"/>
      <c r="R4" s="128"/>
    </row>
    <row r="5" spans="1:18" ht="18.75" customHeight="1" x14ac:dyDescent="0.2">
      <c r="A5" s="139"/>
      <c r="B5" s="125"/>
      <c r="C5" s="125"/>
      <c r="D5" s="125"/>
      <c r="E5" s="125"/>
      <c r="F5" s="125"/>
      <c r="G5" s="125"/>
      <c r="H5" s="137"/>
      <c r="I5" s="125"/>
      <c r="J5" s="125"/>
      <c r="K5" s="142"/>
      <c r="L5" s="143"/>
      <c r="M5" s="143"/>
      <c r="N5" s="143"/>
      <c r="O5" s="129"/>
      <c r="P5" s="129"/>
      <c r="Q5" s="129"/>
      <c r="R5" s="129"/>
    </row>
    <row r="6" spans="1:18" ht="12" customHeight="1" x14ac:dyDescent="0.2">
      <c r="A6" s="5"/>
      <c r="B6" s="36" t="s">
        <v>64</v>
      </c>
      <c r="C6" s="36" t="s">
        <v>65</v>
      </c>
      <c r="D6" s="36" t="s">
        <v>64</v>
      </c>
      <c r="E6" s="36" t="s">
        <v>73</v>
      </c>
      <c r="F6" s="36" t="s">
        <v>64</v>
      </c>
      <c r="G6" s="36" t="s">
        <v>65</v>
      </c>
      <c r="H6" s="36" t="s">
        <v>64</v>
      </c>
      <c r="I6" s="36" t="s">
        <v>65</v>
      </c>
      <c r="J6" s="36" t="s">
        <v>65</v>
      </c>
      <c r="K6" s="36" t="s">
        <v>64</v>
      </c>
      <c r="L6" s="36" t="s">
        <v>71</v>
      </c>
      <c r="M6" s="36" t="s">
        <v>66</v>
      </c>
      <c r="N6" s="36" t="s">
        <v>67</v>
      </c>
      <c r="O6" s="36" t="s">
        <v>68</v>
      </c>
      <c r="P6" s="36" t="s">
        <v>69</v>
      </c>
      <c r="Q6" s="36" t="s">
        <v>68</v>
      </c>
      <c r="R6" s="36" t="s">
        <v>70</v>
      </c>
    </row>
    <row r="7" spans="1:18" ht="12" customHeight="1" x14ac:dyDescent="0.2">
      <c r="A7" s="10">
        <v>1970</v>
      </c>
      <c r="B7" s="29" t="s">
        <v>52</v>
      </c>
      <c r="C7" s="29" t="s">
        <v>52</v>
      </c>
      <c r="D7" s="29" t="s">
        <v>52</v>
      </c>
      <c r="E7" s="29" t="s">
        <v>52</v>
      </c>
      <c r="F7" s="29" t="s">
        <v>52</v>
      </c>
      <c r="G7" s="29" t="s">
        <v>52</v>
      </c>
      <c r="H7" s="29" t="s">
        <v>52</v>
      </c>
      <c r="I7" s="29" t="s">
        <v>52</v>
      </c>
      <c r="J7" s="29" t="s">
        <v>52</v>
      </c>
      <c r="K7" s="29" t="s">
        <v>52</v>
      </c>
      <c r="L7" s="29" t="s">
        <v>52</v>
      </c>
      <c r="M7" s="29" t="s">
        <v>52</v>
      </c>
      <c r="N7" s="29" t="s">
        <v>52</v>
      </c>
      <c r="O7" s="29" t="s">
        <v>52</v>
      </c>
      <c r="P7" s="29" t="s">
        <v>52</v>
      </c>
      <c r="Q7" s="29" t="s">
        <v>52</v>
      </c>
      <c r="R7" s="29" t="s">
        <v>52</v>
      </c>
    </row>
    <row r="8" spans="1:18" ht="12" customHeight="1" x14ac:dyDescent="0.2">
      <c r="A8" s="15">
        <v>1971</v>
      </c>
      <c r="B8" s="77" t="s">
        <v>52</v>
      </c>
      <c r="C8" s="77" t="s">
        <v>52</v>
      </c>
      <c r="D8" s="77" t="s">
        <v>52</v>
      </c>
      <c r="E8" s="77" t="s">
        <v>52</v>
      </c>
      <c r="F8" s="77" t="s">
        <v>52</v>
      </c>
      <c r="G8" s="77" t="s">
        <v>52</v>
      </c>
      <c r="H8" s="77" t="s">
        <v>52</v>
      </c>
      <c r="I8" s="77" t="s">
        <v>52</v>
      </c>
      <c r="J8" s="77" t="s">
        <v>52</v>
      </c>
      <c r="K8" s="77" t="s">
        <v>52</v>
      </c>
      <c r="L8" s="77" t="s">
        <v>52</v>
      </c>
      <c r="M8" s="77" t="s">
        <v>52</v>
      </c>
      <c r="N8" s="77" t="s">
        <v>52</v>
      </c>
      <c r="O8" s="77" t="s">
        <v>52</v>
      </c>
      <c r="P8" s="77" t="s">
        <v>52</v>
      </c>
      <c r="Q8" s="77" t="s">
        <v>52</v>
      </c>
      <c r="R8" s="77" t="s">
        <v>52</v>
      </c>
    </row>
    <row r="9" spans="1:18" ht="12" customHeight="1" x14ac:dyDescent="0.2">
      <c r="A9" s="15">
        <v>1972</v>
      </c>
      <c r="B9" s="77" t="s">
        <v>52</v>
      </c>
      <c r="C9" s="77" t="s">
        <v>52</v>
      </c>
      <c r="D9" s="77" t="s">
        <v>52</v>
      </c>
      <c r="E9" s="77" t="s">
        <v>52</v>
      </c>
      <c r="F9" s="77" t="s">
        <v>52</v>
      </c>
      <c r="G9" s="77" t="s">
        <v>52</v>
      </c>
      <c r="H9" s="77" t="s">
        <v>52</v>
      </c>
      <c r="I9" s="77" t="s">
        <v>52</v>
      </c>
      <c r="J9" s="77" t="s">
        <v>52</v>
      </c>
      <c r="K9" s="77" t="s">
        <v>52</v>
      </c>
      <c r="L9" s="77" t="s">
        <v>52</v>
      </c>
      <c r="M9" s="77" t="s">
        <v>52</v>
      </c>
      <c r="N9" s="77" t="s">
        <v>52</v>
      </c>
      <c r="O9" s="77" t="s">
        <v>52</v>
      </c>
      <c r="P9" s="77" t="s">
        <v>52</v>
      </c>
      <c r="Q9" s="77" t="s">
        <v>52</v>
      </c>
      <c r="R9" s="77" t="s">
        <v>52</v>
      </c>
    </row>
    <row r="10" spans="1:18" ht="12" customHeight="1" x14ac:dyDescent="0.2">
      <c r="A10" s="15">
        <v>1973</v>
      </c>
      <c r="B10" s="77" t="s">
        <v>52</v>
      </c>
      <c r="C10" s="77" t="s">
        <v>52</v>
      </c>
      <c r="D10" s="77" t="s">
        <v>52</v>
      </c>
      <c r="E10" s="77" t="s">
        <v>52</v>
      </c>
      <c r="F10" s="77" t="s">
        <v>52</v>
      </c>
      <c r="G10" s="77" t="s">
        <v>52</v>
      </c>
      <c r="H10" s="77" t="s">
        <v>52</v>
      </c>
      <c r="I10" s="77" t="s">
        <v>52</v>
      </c>
      <c r="J10" s="77" t="s">
        <v>52</v>
      </c>
      <c r="K10" s="77" t="s">
        <v>52</v>
      </c>
      <c r="L10" s="77" t="s">
        <v>52</v>
      </c>
      <c r="M10" s="77" t="s">
        <v>52</v>
      </c>
      <c r="N10" s="77" t="s">
        <v>52</v>
      </c>
      <c r="O10" s="77" t="s">
        <v>52</v>
      </c>
      <c r="P10" s="77" t="s">
        <v>52</v>
      </c>
      <c r="Q10" s="77" t="s">
        <v>52</v>
      </c>
      <c r="R10" s="77" t="s">
        <v>52</v>
      </c>
    </row>
    <row r="11" spans="1:18" ht="12" customHeight="1" x14ac:dyDescent="0.2">
      <c r="A11" s="15">
        <v>1974</v>
      </c>
      <c r="B11" s="77" t="s">
        <v>52</v>
      </c>
      <c r="C11" s="77" t="s">
        <v>52</v>
      </c>
      <c r="D11" s="77" t="s">
        <v>52</v>
      </c>
      <c r="E11" s="77" t="s">
        <v>52</v>
      </c>
      <c r="F11" s="77" t="s">
        <v>52</v>
      </c>
      <c r="G11" s="77" t="s">
        <v>52</v>
      </c>
      <c r="H11" s="77" t="s">
        <v>52</v>
      </c>
      <c r="I11" s="77" t="s">
        <v>52</v>
      </c>
      <c r="J11" s="77" t="s">
        <v>52</v>
      </c>
      <c r="K11" s="77" t="s">
        <v>52</v>
      </c>
      <c r="L11" s="77" t="s">
        <v>52</v>
      </c>
      <c r="M11" s="77" t="s">
        <v>52</v>
      </c>
      <c r="N11" s="77" t="s">
        <v>52</v>
      </c>
      <c r="O11" s="77" t="s">
        <v>52</v>
      </c>
      <c r="P11" s="77" t="s">
        <v>52</v>
      </c>
      <c r="Q11" s="77" t="s">
        <v>52</v>
      </c>
      <c r="R11" s="77" t="s">
        <v>52</v>
      </c>
    </row>
    <row r="12" spans="1:18" ht="12" customHeight="1" x14ac:dyDescent="0.2">
      <c r="A12" s="15">
        <v>1975</v>
      </c>
      <c r="B12" s="77" t="s">
        <v>52</v>
      </c>
      <c r="C12" s="77" t="s">
        <v>52</v>
      </c>
      <c r="D12" s="77" t="s">
        <v>52</v>
      </c>
      <c r="E12" s="77" t="s">
        <v>52</v>
      </c>
      <c r="F12" s="77" t="s">
        <v>52</v>
      </c>
      <c r="G12" s="77" t="s">
        <v>52</v>
      </c>
      <c r="H12" s="77" t="s">
        <v>52</v>
      </c>
      <c r="I12" s="77" t="s">
        <v>52</v>
      </c>
      <c r="J12" s="77" t="s">
        <v>52</v>
      </c>
      <c r="K12" s="77" t="s">
        <v>52</v>
      </c>
      <c r="L12" s="77" t="s">
        <v>52</v>
      </c>
      <c r="M12" s="77" t="s">
        <v>52</v>
      </c>
      <c r="N12" s="77" t="s">
        <v>52</v>
      </c>
      <c r="O12" s="77" t="s">
        <v>52</v>
      </c>
      <c r="P12" s="77" t="s">
        <v>52</v>
      </c>
      <c r="Q12" s="77" t="s">
        <v>52</v>
      </c>
      <c r="R12" s="77" t="s">
        <v>52</v>
      </c>
    </row>
    <row r="13" spans="1:18" ht="12" customHeight="1" x14ac:dyDescent="0.2">
      <c r="A13" s="10">
        <v>1976</v>
      </c>
      <c r="B13" s="29" t="s">
        <v>52</v>
      </c>
      <c r="C13" s="29" t="s">
        <v>52</v>
      </c>
      <c r="D13" s="29" t="s">
        <v>52</v>
      </c>
      <c r="E13" s="29" t="s">
        <v>52</v>
      </c>
      <c r="F13" s="29" t="s">
        <v>52</v>
      </c>
      <c r="G13" s="29" t="s">
        <v>52</v>
      </c>
      <c r="H13" s="29" t="s">
        <v>52</v>
      </c>
      <c r="I13" s="29" t="s">
        <v>52</v>
      </c>
      <c r="J13" s="29" t="s">
        <v>52</v>
      </c>
      <c r="K13" s="29" t="s">
        <v>52</v>
      </c>
      <c r="L13" s="29" t="s">
        <v>52</v>
      </c>
      <c r="M13" s="29" t="s">
        <v>52</v>
      </c>
      <c r="N13" s="29" t="s">
        <v>52</v>
      </c>
      <c r="O13" s="29" t="s">
        <v>52</v>
      </c>
      <c r="P13" s="29" t="s">
        <v>52</v>
      </c>
      <c r="Q13" s="29" t="s">
        <v>52</v>
      </c>
      <c r="R13" s="29" t="s">
        <v>52</v>
      </c>
    </row>
    <row r="14" spans="1:18" ht="12" customHeight="1" x14ac:dyDescent="0.2">
      <c r="A14" s="10">
        <v>1977</v>
      </c>
      <c r="B14" s="29" t="s">
        <v>52</v>
      </c>
      <c r="C14" s="29" t="s">
        <v>52</v>
      </c>
      <c r="D14" s="29" t="s">
        <v>52</v>
      </c>
      <c r="E14" s="29" t="s">
        <v>52</v>
      </c>
      <c r="F14" s="29" t="s">
        <v>52</v>
      </c>
      <c r="G14" s="29" t="s">
        <v>52</v>
      </c>
      <c r="H14" s="29" t="s">
        <v>52</v>
      </c>
      <c r="I14" s="29" t="s">
        <v>52</v>
      </c>
      <c r="J14" s="29" t="s">
        <v>52</v>
      </c>
      <c r="K14" s="29" t="s">
        <v>52</v>
      </c>
      <c r="L14" s="29" t="s">
        <v>52</v>
      </c>
      <c r="M14" s="29" t="s">
        <v>52</v>
      </c>
      <c r="N14" s="29" t="s">
        <v>52</v>
      </c>
      <c r="O14" s="29" t="s">
        <v>52</v>
      </c>
      <c r="P14" s="29" t="s">
        <v>52</v>
      </c>
      <c r="Q14" s="29" t="s">
        <v>52</v>
      </c>
      <c r="R14" s="29" t="s">
        <v>52</v>
      </c>
    </row>
    <row r="15" spans="1:18" ht="12" customHeight="1" x14ac:dyDescent="0.2">
      <c r="A15" s="10">
        <v>1978</v>
      </c>
      <c r="B15" s="29" t="s">
        <v>52</v>
      </c>
      <c r="C15" s="29" t="s">
        <v>52</v>
      </c>
      <c r="D15" s="29" t="s">
        <v>52</v>
      </c>
      <c r="E15" s="29" t="s">
        <v>52</v>
      </c>
      <c r="F15" s="29" t="s">
        <v>52</v>
      </c>
      <c r="G15" s="29" t="s">
        <v>52</v>
      </c>
      <c r="H15" s="29" t="s">
        <v>52</v>
      </c>
      <c r="I15" s="29" t="s">
        <v>52</v>
      </c>
      <c r="J15" s="29" t="s">
        <v>52</v>
      </c>
      <c r="K15" s="29" t="s">
        <v>52</v>
      </c>
      <c r="L15" s="29" t="s">
        <v>52</v>
      </c>
      <c r="M15" s="29" t="s">
        <v>52</v>
      </c>
      <c r="N15" s="29" t="s">
        <v>52</v>
      </c>
      <c r="O15" s="29" t="s">
        <v>52</v>
      </c>
      <c r="P15" s="29" t="s">
        <v>52</v>
      </c>
      <c r="Q15" s="29" t="s">
        <v>52</v>
      </c>
      <c r="R15" s="29" t="s">
        <v>52</v>
      </c>
    </row>
    <row r="16" spans="1:18" ht="12" customHeight="1" x14ac:dyDescent="0.2">
      <c r="A16" s="10">
        <v>1979</v>
      </c>
      <c r="B16" s="29" t="s">
        <v>52</v>
      </c>
      <c r="C16" s="29" t="s">
        <v>52</v>
      </c>
      <c r="D16" s="29" t="s">
        <v>52</v>
      </c>
      <c r="E16" s="29" t="s">
        <v>52</v>
      </c>
      <c r="F16" s="29" t="s">
        <v>52</v>
      </c>
      <c r="G16" s="29" t="s">
        <v>52</v>
      </c>
      <c r="H16" s="29" t="s">
        <v>52</v>
      </c>
      <c r="I16" s="29" t="s">
        <v>52</v>
      </c>
      <c r="J16" s="29" t="s">
        <v>52</v>
      </c>
      <c r="K16" s="29" t="s">
        <v>52</v>
      </c>
      <c r="L16" s="29" t="s">
        <v>52</v>
      </c>
      <c r="M16" s="29" t="s">
        <v>52</v>
      </c>
      <c r="N16" s="29" t="s">
        <v>52</v>
      </c>
      <c r="O16" s="29" t="s">
        <v>52</v>
      </c>
      <c r="P16" s="29" t="s">
        <v>52</v>
      </c>
      <c r="Q16" s="29" t="s">
        <v>52</v>
      </c>
      <c r="R16" s="29" t="s">
        <v>52</v>
      </c>
    </row>
    <row r="17" spans="1:18" ht="12" customHeight="1" x14ac:dyDescent="0.2">
      <c r="A17" s="10">
        <v>1980</v>
      </c>
      <c r="B17" s="29" t="s">
        <v>52</v>
      </c>
      <c r="C17" s="29" t="s">
        <v>52</v>
      </c>
      <c r="D17" s="29" t="s">
        <v>52</v>
      </c>
      <c r="E17" s="29" t="s">
        <v>52</v>
      </c>
      <c r="F17" s="29" t="s">
        <v>52</v>
      </c>
      <c r="G17" s="29" t="s">
        <v>52</v>
      </c>
      <c r="H17" s="29" t="s">
        <v>52</v>
      </c>
      <c r="I17" s="29" t="s">
        <v>52</v>
      </c>
      <c r="J17" s="29" t="s">
        <v>52</v>
      </c>
      <c r="K17" s="29" t="s">
        <v>52</v>
      </c>
      <c r="L17" s="29" t="s">
        <v>52</v>
      </c>
      <c r="M17" s="29" t="s">
        <v>52</v>
      </c>
      <c r="N17" s="29" t="s">
        <v>52</v>
      </c>
      <c r="O17" s="29" t="s">
        <v>52</v>
      </c>
      <c r="P17" s="29" t="s">
        <v>52</v>
      </c>
      <c r="Q17" s="29" t="s">
        <v>52</v>
      </c>
      <c r="R17" s="29" t="s">
        <v>52</v>
      </c>
    </row>
    <row r="18" spans="1:18" ht="12" customHeight="1" x14ac:dyDescent="0.2">
      <c r="A18" s="15">
        <v>1981</v>
      </c>
      <c r="B18" s="77" t="s">
        <v>52</v>
      </c>
      <c r="C18" s="77" t="s">
        <v>52</v>
      </c>
      <c r="D18" s="77" t="s">
        <v>52</v>
      </c>
      <c r="E18" s="77" t="s">
        <v>52</v>
      </c>
      <c r="F18" s="77" t="s">
        <v>52</v>
      </c>
      <c r="G18" s="77" t="s">
        <v>52</v>
      </c>
      <c r="H18" s="77" t="s">
        <v>52</v>
      </c>
      <c r="I18" s="77" t="s">
        <v>52</v>
      </c>
      <c r="J18" s="77" t="s">
        <v>52</v>
      </c>
      <c r="K18" s="77" t="s">
        <v>52</v>
      </c>
      <c r="L18" s="77" t="s">
        <v>52</v>
      </c>
      <c r="M18" s="77" t="s">
        <v>52</v>
      </c>
      <c r="N18" s="77" t="s">
        <v>52</v>
      </c>
      <c r="O18" s="77" t="s">
        <v>52</v>
      </c>
      <c r="P18" s="77" t="s">
        <v>52</v>
      </c>
      <c r="Q18" s="77" t="s">
        <v>52</v>
      </c>
      <c r="R18" s="77" t="s">
        <v>52</v>
      </c>
    </row>
    <row r="19" spans="1:18" ht="12" customHeight="1" x14ac:dyDescent="0.2">
      <c r="A19" s="15">
        <v>1982</v>
      </c>
      <c r="B19" s="77" t="s">
        <v>52</v>
      </c>
      <c r="C19" s="77" t="s">
        <v>52</v>
      </c>
      <c r="D19" s="77" t="s">
        <v>52</v>
      </c>
      <c r="E19" s="77" t="s">
        <v>52</v>
      </c>
      <c r="F19" s="77" t="s">
        <v>52</v>
      </c>
      <c r="G19" s="77" t="s">
        <v>52</v>
      </c>
      <c r="H19" s="77" t="s">
        <v>52</v>
      </c>
      <c r="I19" s="77" t="s">
        <v>52</v>
      </c>
      <c r="J19" s="77" t="s">
        <v>52</v>
      </c>
      <c r="K19" s="77" t="s">
        <v>52</v>
      </c>
      <c r="L19" s="77" t="s">
        <v>52</v>
      </c>
      <c r="M19" s="77" t="s">
        <v>52</v>
      </c>
      <c r="N19" s="77" t="s">
        <v>52</v>
      </c>
      <c r="O19" s="77" t="s">
        <v>52</v>
      </c>
      <c r="P19" s="77" t="s">
        <v>52</v>
      </c>
      <c r="Q19" s="77" t="s">
        <v>52</v>
      </c>
      <c r="R19" s="77" t="s">
        <v>52</v>
      </c>
    </row>
    <row r="20" spans="1:18" ht="12" customHeight="1" x14ac:dyDescent="0.2">
      <c r="A20" s="15">
        <v>1983</v>
      </c>
      <c r="B20" s="77" t="s">
        <v>52</v>
      </c>
      <c r="C20" s="77" t="s">
        <v>52</v>
      </c>
      <c r="D20" s="77" t="s">
        <v>52</v>
      </c>
      <c r="E20" s="77" t="s">
        <v>52</v>
      </c>
      <c r="F20" s="77" t="s">
        <v>52</v>
      </c>
      <c r="G20" s="77" t="s">
        <v>52</v>
      </c>
      <c r="H20" s="77" t="s">
        <v>52</v>
      </c>
      <c r="I20" s="77" t="s">
        <v>52</v>
      </c>
      <c r="J20" s="77" t="s">
        <v>52</v>
      </c>
      <c r="K20" s="77" t="s">
        <v>52</v>
      </c>
      <c r="L20" s="77" t="s">
        <v>52</v>
      </c>
      <c r="M20" s="77" t="s">
        <v>52</v>
      </c>
      <c r="N20" s="77" t="s">
        <v>52</v>
      </c>
      <c r="O20" s="77" t="s">
        <v>52</v>
      </c>
      <c r="P20" s="77" t="s">
        <v>52</v>
      </c>
      <c r="Q20" s="77" t="s">
        <v>52</v>
      </c>
      <c r="R20" s="77" t="s">
        <v>52</v>
      </c>
    </row>
    <row r="21" spans="1:18" ht="12" customHeight="1" x14ac:dyDescent="0.2">
      <c r="A21" s="15">
        <v>1984</v>
      </c>
      <c r="B21" s="77" t="s">
        <v>52</v>
      </c>
      <c r="C21" s="77" t="s">
        <v>52</v>
      </c>
      <c r="D21" s="77" t="s">
        <v>52</v>
      </c>
      <c r="E21" s="77" t="s">
        <v>52</v>
      </c>
      <c r="F21" s="77" t="s">
        <v>52</v>
      </c>
      <c r="G21" s="77" t="s">
        <v>52</v>
      </c>
      <c r="H21" s="77" t="s">
        <v>52</v>
      </c>
      <c r="I21" s="77" t="s">
        <v>52</v>
      </c>
      <c r="J21" s="77" t="s">
        <v>52</v>
      </c>
      <c r="K21" s="77" t="s">
        <v>52</v>
      </c>
      <c r="L21" s="77" t="s">
        <v>52</v>
      </c>
      <c r="M21" s="77" t="s">
        <v>52</v>
      </c>
      <c r="N21" s="77" t="s">
        <v>52</v>
      </c>
      <c r="O21" s="77" t="s">
        <v>52</v>
      </c>
      <c r="P21" s="77" t="s">
        <v>52</v>
      </c>
      <c r="Q21" s="77" t="s">
        <v>52</v>
      </c>
      <c r="R21" s="77" t="s">
        <v>52</v>
      </c>
    </row>
    <row r="22" spans="1:18" ht="12" customHeight="1" x14ac:dyDescent="0.2">
      <c r="A22" s="15">
        <v>1985</v>
      </c>
      <c r="B22" s="77" t="s">
        <v>52</v>
      </c>
      <c r="C22" s="77" t="s">
        <v>52</v>
      </c>
      <c r="D22" s="77" t="s">
        <v>52</v>
      </c>
      <c r="E22" s="77" t="s">
        <v>52</v>
      </c>
      <c r="F22" s="77" t="s">
        <v>52</v>
      </c>
      <c r="G22" s="77" t="s">
        <v>52</v>
      </c>
      <c r="H22" s="77" t="s">
        <v>52</v>
      </c>
      <c r="I22" s="77" t="s">
        <v>52</v>
      </c>
      <c r="J22" s="77" t="s">
        <v>52</v>
      </c>
      <c r="K22" s="77" t="s">
        <v>52</v>
      </c>
      <c r="L22" s="77" t="s">
        <v>52</v>
      </c>
      <c r="M22" s="77" t="s">
        <v>52</v>
      </c>
      <c r="N22" s="77" t="s">
        <v>52</v>
      </c>
      <c r="O22" s="77" t="s">
        <v>52</v>
      </c>
      <c r="P22" s="77" t="s">
        <v>52</v>
      </c>
      <c r="Q22" s="77" t="s">
        <v>52</v>
      </c>
      <c r="R22" s="77" t="s">
        <v>52</v>
      </c>
    </row>
    <row r="23" spans="1:18" ht="12" customHeight="1" x14ac:dyDescent="0.2">
      <c r="A23" s="10">
        <v>1986</v>
      </c>
      <c r="B23" s="29" t="s">
        <v>52</v>
      </c>
      <c r="C23" s="29" t="s">
        <v>52</v>
      </c>
      <c r="D23" s="29" t="s">
        <v>52</v>
      </c>
      <c r="E23" s="29" t="s">
        <v>52</v>
      </c>
      <c r="F23" s="29" t="s">
        <v>52</v>
      </c>
      <c r="G23" s="29" t="s">
        <v>52</v>
      </c>
      <c r="H23" s="29" t="s">
        <v>52</v>
      </c>
      <c r="I23" s="29" t="s">
        <v>52</v>
      </c>
      <c r="J23" s="29" t="s">
        <v>52</v>
      </c>
      <c r="K23" s="29" t="s">
        <v>52</v>
      </c>
      <c r="L23" s="29" t="s">
        <v>52</v>
      </c>
      <c r="M23" s="29" t="s">
        <v>52</v>
      </c>
      <c r="N23" s="29" t="s">
        <v>52</v>
      </c>
      <c r="O23" s="29" t="s">
        <v>52</v>
      </c>
      <c r="P23" s="29" t="s">
        <v>52</v>
      </c>
      <c r="Q23" s="29" t="s">
        <v>52</v>
      </c>
      <c r="R23" s="29" t="s">
        <v>52</v>
      </c>
    </row>
    <row r="24" spans="1:18" ht="12" customHeight="1" x14ac:dyDescent="0.2">
      <c r="A24" s="10">
        <v>1987</v>
      </c>
      <c r="B24" s="29" t="s">
        <v>52</v>
      </c>
      <c r="C24" s="29" t="s">
        <v>52</v>
      </c>
      <c r="D24" s="29" t="s">
        <v>52</v>
      </c>
      <c r="E24" s="29" t="s">
        <v>52</v>
      </c>
      <c r="F24" s="29" t="s">
        <v>52</v>
      </c>
      <c r="G24" s="29" t="s">
        <v>52</v>
      </c>
      <c r="H24" s="29" t="s">
        <v>52</v>
      </c>
      <c r="I24" s="29" t="s">
        <v>52</v>
      </c>
      <c r="J24" s="29" t="s">
        <v>52</v>
      </c>
      <c r="K24" s="29" t="s">
        <v>52</v>
      </c>
      <c r="L24" s="29" t="s">
        <v>52</v>
      </c>
      <c r="M24" s="29" t="s">
        <v>52</v>
      </c>
      <c r="N24" s="29" t="s">
        <v>52</v>
      </c>
      <c r="O24" s="29" t="s">
        <v>52</v>
      </c>
      <c r="P24" s="29" t="s">
        <v>52</v>
      </c>
      <c r="Q24" s="29" t="s">
        <v>52</v>
      </c>
      <c r="R24" s="29" t="s">
        <v>52</v>
      </c>
    </row>
    <row r="25" spans="1:18" ht="12" customHeight="1" x14ac:dyDescent="0.2">
      <c r="A25" s="10">
        <v>1988</v>
      </c>
      <c r="B25" s="29" t="s">
        <v>52</v>
      </c>
      <c r="C25" s="29" t="s">
        <v>52</v>
      </c>
      <c r="D25" s="29" t="s">
        <v>52</v>
      </c>
      <c r="E25" s="29" t="s">
        <v>52</v>
      </c>
      <c r="F25" s="29" t="s">
        <v>52</v>
      </c>
      <c r="G25" s="29" t="s">
        <v>52</v>
      </c>
      <c r="H25" s="29" t="s">
        <v>52</v>
      </c>
      <c r="I25" s="29" t="s">
        <v>52</v>
      </c>
      <c r="J25" s="29" t="s">
        <v>52</v>
      </c>
      <c r="K25" s="29" t="s">
        <v>52</v>
      </c>
      <c r="L25" s="29" t="s">
        <v>52</v>
      </c>
      <c r="M25" s="29" t="s">
        <v>52</v>
      </c>
      <c r="N25" s="29" t="s">
        <v>52</v>
      </c>
      <c r="O25" s="29" t="s">
        <v>52</v>
      </c>
      <c r="P25" s="29" t="s">
        <v>52</v>
      </c>
      <c r="Q25" s="29" t="s">
        <v>52</v>
      </c>
      <c r="R25" s="29" t="s">
        <v>52</v>
      </c>
    </row>
    <row r="26" spans="1:18" ht="12" customHeight="1" x14ac:dyDescent="0.2">
      <c r="A26" s="10">
        <v>1989</v>
      </c>
      <c r="B26" s="29" t="s">
        <v>52</v>
      </c>
      <c r="C26" s="29" t="s">
        <v>52</v>
      </c>
      <c r="D26" s="29" t="s">
        <v>52</v>
      </c>
      <c r="E26" s="29" t="s">
        <v>52</v>
      </c>
      <c r="F26" s="29" t="s">
        <v>52</v>
      </c>
      <c r="G26" s="29" t="s">
        <v>52</v>
      </c>
      <c r="H26" s="29" t="s">
        <v>52</v>
      </c>
      <c r="I26" s="29" t="s">
        <v>52</v>
      </c>
      <c r="J26" s="29" t="s">
        <v>52</v>
      </c>
      <c r="K26" s="29" t="s">
        <v>52</v>
      </c>
      <c r="L26" s="29" t="s">
        <v>52</v>
      </c>
      <c r="M26" s="29" t="s">
        <v>52</v>
      </c>
      <c r="N26" s="29" t="s">
        <v>52</v>
      </c>
      <c r="O26" s="29" t="s">
        <v>52</v>
      </c>
      <c r="P26" s="29" t="s">
        <v>52</v>
      </c>
      <c r="Q26" s="29" t="s">
        <v>52</v>
      </c>
      <c r="R26" s="29" t="s">
        <v>52</v>
      </c>
    </row>
    <row r="27" spans="1:18" ht="12" customHeight="1" x14ac:dyDescent="0.2">
      <c r="A27" s="10">
        <v>1990</v>
      </c>
      <c r="B27" s="29" t="s">
        <v>52</v>
      </c>
      <c r="C27" s="29" t="s">
        <v>52</v>
      </c>
      <c r="D27" s="29" t="s">
        <v>52</v>
      </c>
      <c r="E27" s="29" t="s">
        <v>52</v>
      </c>
      <c r="F27" s="29" t="s">
        <v>52</v>
      </c>
      <c r="G27" s="29" t="s">
        <v>52</v>
      </c>
      <c r="H27" s="29" t="s">
        <v>52</v>
      </c>
      <c r="I27" s="29" t="s">
        <v>52</v>
      </c>
      <c r="J27" s="29" t="s">
        <v>52</v>
      </c>
      <c r="K27" s="29" t="s">
        <v>52</v>
      </c>
      <c r="L27" s="29" t="s">
        <v>52</v>
      </c>
      <c r="M27" s="29" t="s">
        <v>52</v>
      </c>
      <c r="N27" s="29" t="s">
        <v>52</v>
      </c>
      <c r="O27" s="29" t="s">
        <v>52</v>
      </c>
      <c r="P27" s="29" t="s">
        <v>52</v>
      </c>
      <c r="Q27" s="29" t="s">
        <v>52</v>
      </c>
      <c r="R27" s="29" t="s">
        <v>52</v>
      </c>
    </row>
    <row r="28" spans="1:18" ht="12" customHeight="1" x14ac:dyDescent="0.2">
      <c r="A28" s="15">
        <v>1991</v>
      </c>
      <c r="B28" s="77" t="s">
        <v>52</v>
      </c>
      <c r="C28" s="77" t="s">
        <v>52</v>
      </c>
      <c r="D28" s="77" t="s">
        <v>52</v>
      </c>
      <c r="E28" s="77" t="s">
        <v>52</v>
      </c>
      <c r="F28" s="77" t="s">
        <v>52</v>
      </c>
      <c r="G28" s="77" t="s">
        <v>52</v>
      </c>
      <c r="H28" s="77" t="s">
        <v>52</v>
      </c>
      <c r="I28" s="77" t="s">
        <v>52</v>
      </c>
      <c r="J28" s="77" t="s">
        <v>52</v>
      </c>
      <c r="K28" s="77" t="s">
        <v>52</v>
      </c>
      <c r="L28" s="77" t="s">
        <v>52</v>
      </c>
      <c r="M28" s="77" t="s">
        <v>52</v>
      </c>
      <c r="N28" s="77" t="s">
        <v>52</v>
      </c>
      <c r="O28" s="77" t="s">
        <v>52</v>
      </c>
      <c r="P28" s="77" t="s">
        <v>52</v>
      </c>
      <c r="Q28" s="77" t="s">
        <v>52</v>
      </c>
      <c r="R28" s="77" t="s">
        <v>52</v>
      </c>
    </row>
    <row r="29" spans="1:18" ht="12" customHeight="1" x14ac:dyDescent="0.2">
      <c r="A29" s="15">
        <v>1992</v>
      </c>
      <c r="B29" s="77" t="s">
        <v>52</v>
      </c>
      <c r="C29" s="77" t="s">
        <v>52</v>
      </c>
      <c r="D29" s="77" t="s">
        <v>52</v>
      </c>
      <c r="E29" s="77" t="s">
        <v>52</v>
      </c>
      <c r="F29" s="77" t="s">
        <v>52</v>
      </c>
      <c r="G29" s="77" t="s">
        <v>52</v>
      </c>
      <c r="H29" s="77" t="s">
        <v>52</v>
      </c>
      <c r="I29" s="77" t="s">
        <v>52</v>
      </c>
      <c r="J29" s="77" t="s">
        <v>52</v>
      </c>
      <c r="K29" s="77" t="s">
        <v>52</v>
      </c>
      <c r="L29" s="77" t="s">
        <v>52</v>
      </c>
      <c r="M29" s="77" t="s">
        <v>52</v>
      </c>
      <c r="N29" s="77" t="s">
        <v>52</v>
      </c>
      <c r="O29" s="77" t="s">
        <v>52</v>
      </c>
      <c r="P29" s="77" t="s">
        <v>52</v>
      </c>
      <c r="Q29" s="77" t="s">
        <v>52</v>
      </c>
      <c r="R29" s="77" t="s">
        <v>52</v>
      </c>
    </row>
    <row r="30" spans="1:18" ht="12" customHeight="1" x14ac:dyDescent="0.2">
      <c r="A30" s="15">
        <v>1993</v>
      </c>
      <c r="B30" s="77" t="s">
        <v>52</v>
      </c>
      <c r="C30" s="77" t="s">
        <v>52</v>
      </c>
      <c r="D30" s="77" t="s">
        <v>52</v>
      </c>
      <c r="E30" s="77" t="s">
        <v>52</v>
      </c>
      <c r="F30" s="77" t="s">
        <v>52</v>
      </c>
      <c r="G30" s="77" t="s">
        <v>52</v>
      </c>
      <c r="H30" s="77" t="s">
        <v>52</v>
      </c>
      <c r="I30" s="77" t="s">
        <v>52</v>
      </c>
      <c r="J30" s="77" t="s">
        <v>52</v>
      </c>
      <c r="K30" s="77" t="s">
        <v>52</v>
      </c>
      <c r="L30" s="77" t="s">
        <v>52</v>
      </c>
      <c r="M30" s="77" t="s">
        <v>52</v>
      </c>
      <c r="N30" s="77" t="s">
        <v>52</v>
      </c>
      <c r="O30" s="77" t="s">
        <v>52</v>
      </c>
      <c r="P30" s="77" t="s">
        <v>52</v>
      </c>
      <c r="Q30" s="77" t="s">
        <v>52</v>
      </c>
      <c r="R30" s="77" t="s">
        <v>52</v>
      </c>
    </row>
    <row r="31" spans="1:18" ht="12" customHeight="1" x14ac:dyDescent="0.2">
      <c r="A31" s="15">
        <v>1994</v>
      </c>
      <c r="B31" s="77" t="s">
        <v>52</v>
      </c>
      <c r="C31" s="77" t="s">
        <v>52</v>
      </c>
      <c r="D31" s="77" t="s">
        <v>52</v>
      </c>
      <c r="E31" s="77" t="s">
        <v>52</v>
      </c>
      <c r="F31" s="77" t="s">
        <v>52</v>
      </c>
      <c r="G31" s="77" t="s">
        <v>52</v>
      </c>
      <c r="H31" s="77" t="s">
        <v>52</v>
      </c>
      <c r="I31" s="77" t="s">
        <v>52</v>
      </c>
      <c r="J31" s="77" t="s">
        <v>52</v>
      </c>
      <c r="K31" s="77" t="s">
        <v>52</v>
      </c>
      <c r="L31" s="77" t="s">
        <v>52</v>
      </c>
      <c r="M31" s="77" t="s">
        <v>52</v>
      </c>
      <c r="N31" s="77" t="s">
        <v>52</v>
      </c>
      <c r="O31" s="77" t="s">
        <v>52</v>
      </c>
      <c r="P31" s="77" t="s">
        <v>52</v>
      </c>
      <c r="Q31" s="77" t="s">
        <v>52</v>
      </c>
      <c r="R31" s="77" t="s">
        <v>52</v>
      </c>
    </row>
    <row r="32" spans="1:18" ht="12" customHeight="1" x14ac:dyDescent="0.2">
      <c r="A32" s="15">
        <v>1995</v>
      </c>
      <c r="B32" s="77" t="s">
        <v>52</v>
      </c>
      <c r="C32" s="77" t="s">
        <v>52</v>
      </c>
      <c r="D32" s="77" t="s">
        <v>52</v>
      </c>
      <c r="E32" s="77" t="s">
        <v>52</v>
      </c>
      <c r="F32" s="77" t="s">
        <v>52</v>
      </c>
      <c r="G32" s="77" t="s">
        <v>52</v>
      </c>
      <c r="H32" s="77" t="s">
        <v>52</v>
      </c>
      <c r="I32" s="77" t="s">
        <v>52</v>
      </c>
      <c r="J32" s="77" t="s">
        <v>52</v>
      </c>
      <c r="K32" s="77" t="s">
        <v>52</v>
      </c>
      <c r="L32" s="77" t="s">
        <v>52</v>
      </c>
      <c r="M32" s="77" t="s">
        <v>52</v>
      </c>
      <c r="N32" s="77" t="s">
        <v>52</v>
      </c>
      <c r="O32" s="77" t="s">
        <v>52</v>
      </c>
      <c r="P32" s="77" t="s">
        <v>52</v>
      </c>
      <c r="Q32" s="77" t="s">
        <v>52</v>
      </c>
      <c r="R32" s="77" t="s">
        <v>52</v>
      </c>
    </row>
    <row r="33" spans="1:19" ht="12" customHeight="1" x14ac:dyDescent="0.2">
      <c r="A33" s="10">
        <v>1996</v>
      </c>
      <c r="B33" s="29" t="s">
        <v>52</v>
      </c>
      <c r="C33" s="29" t="s">
        <v>52</v>
      </c>
      <c r="D33" s="29" t="s">
        <v>52</v>
      </c>
      <c r="E33" s="29" t="s">
        <v>52</v>
      </c>
      <c r="F33" s="29" t="s">
        <v>52</v>
      </c>
      <c r="G33" s="29" t="s">
        <v>52</v>
      </c>
      <c r="H33" s="29" t="s">
        <v>52</v>
      </c>
      <c r="I33" s="29" t="s">
        <v>52</v>
      </c>
      <c r="J33" s="29" t="s">
        <v>52</v>
      </c>
      <c r="K33" s="29" t="s">
        <v>52</v>
      </c>
      <c r="L33" s="29" t="s">
        <v>52</v>
      </c>
      <c r="M33" s="29" t="s">
        <v>52</v>
      </c>
      <c r="N33" s="29" t="s">
        <v>52</v>
      </c>
      <c r="O33" s="29" t="s">
        <v>52</v>
      </c>
      <c r="P33" s="29" t="s">
        <v>52</v>
      </c>
      <c r="Q33" s="29" t="s">
        <v>52</v>
      </c>
      <c r="R33" s="29" t="s">
        <v>52</v>
      </c>
    </row>
    <row r="34" spans="1:19" ht="12" customHeight="1" x14ac:dyDescent="0.2">
      <c r="A34" s="10">
        <v>1997</v>
      </c>
      <c r="B34" s="29" t="s">
        <v>52</v>
      </c>
      <c r="C34" s="29" t="s">
        <v>52</v>
      </c>
      <c r="D34" s="29" t="s">
        <v>52</v>
      </c>
      <c r="E34" s="29" t="s">
        <v>52</v>
      </c>
      <c r="F34" s="29" t="s">
        <v>52</v>
      </c>
      <c r="G34" s="29" t="s">
        <v>52</v>
      </c>
      <c r="H34" s="29" t="s">
        <v>52</v>
      </c>
      <c r="I34" s="29" t="s">
        <v>52</v>
      </c>
      <c r="J34" s="29" t="s">
        <v>52</v>
      </c>
      <c r="K34" s="29" t="s">
        <v>52</v>
      </c>
      <c r="L34" s="29" t="s">
        <v>52</v>
      </c>
      <c r="M34" s="29" t="s">
        <v>52</v>
      </c>
      <c r="N34" s="29" t="s">
        <v>52</v>
      </c>
      <c r="O34" s="29" t="s">
        <v>52</v>
      </c>
      <c r="P34" s="29" t="s">
        <v>52</v>
      </c>
      <c r="Q34" s="29" t="s">
        <v>52</v>
      </c>
      <c r="R34" s="29" t="s">
        <v>52</v>
      </c>
    </row>
    <row r="35" spans="1:19" ht="12" customHeight="1" x14ac:dyDescent="0.2">
      <c r="A35" s="10">
        <v>1998</v>
      </c>
      <c r="B35" s="29" t="s">
        <v>52</v>
      </c>
      <c r="C35" s="29" t="s">
        <v>52</v>
      </c>
      <c r="D35" s="29" t="s">
        <v>52</v>
      </c>
      <c r="E35" s="29" t="s">
        <v>52</v>
      </c>
      <c r="F35" s="29" t="s">
        <v>52</v>
      </c>
      <c r="G35" s="29" t="s">
        <v>52</v>
      </c>
      <c r="H35" s="29" t="s">
        <v>52</v>
      </c>
      <c r="I35" s="29" t="s">
        <v>52</v>
      </c>
      <c r="J35" s="29" t="s">
        <v>52</v>
      </c>
      <c r="K35" s="29" t="s">
        <v>52</v>
      </c>
      <c r="L35" s="29" t="s">
        <v>52</v>
      </c>
      <c r="M35" s="29" t="s">
        <v>52</v>
      </c>
      <c r="N35" s="29" t="s">
        <v>52</v>
      </c>
      <c r="O35" s="29" t="s">
        <v>52</v>
      </c>
      <c r="P35" s="29" t="s">
        <v>52</v>
      </c>
      <c r="Q35" s="29" t="s">
        <v>52</v>
      </c>
      <c r="R35" s="29" t="s">
        <v>52</v>
      </c>
    </row>
    <row r="36" spans="1:19" ht="12" customHeight="1" x14ac:dyDescent="0.2">
      <c r="A36" s="10">
        <v>1999</v>
      </c>
      <c r="B36" s="29" t="s">
        <v>52</v>
      </c>
      <c r="C36" s="29" t="s">
        <v>52</v>
      </c>
      <c r="D36" s="29" t="s">
        <v>52</v>
      </c>
      <c r="E36" s="29" t="s">
        <v>52</v>
      </c>
      <c r="F36" s="29" t="s">
        <v>52</v>
      </c>
      <c r="G36" s="29" t="s">
        <v>52</v>
      </c>
      <c r="H36" s="29" t="s">
        <v>52</v>
      </c>
      <c r="I36" s="29" t="s">
        <v>52</v>
      </c>
      <c r="J36" s="29" t="s">
        <v>52</v>
      </c>
      <c r="K36" s="29" t="s">
        <v>52</v>
      </c>
      <c r="L36" s="29" t="s">
        <v>52</v>
      </c>
      <c r="M36" s="29" t="s">
        <v>52</v>
      </c>
      <c r="N36" s="29" t="s">
        <v>52</v>
      </c>
      <c r="O36" s="29" t="s">
        <v>52</v>
      </c>
      <c r="P36" s="29" t="s">
        <v>52</v>
      </c>
      <c r="Q36" s="29" t="s">
        <v>52</v>
      </c>
      <c r="R36" s="29" t="s">
        <v>52</v>
      </c>
    </row>
    <row r="37" spans="1:19" ht="12" customHeight="1" x14ac:dyDescent="0.2">
      <c r="A37" s="10">
        <v>2000</v>
      </c>
      <c r="B37" s="11">
        <v>0.30938576471088552</v>
      </c>
      <c r="C37" s="11">
        <v>0</v>
      </c>
      <c r="D37" s="11">
        <f t="shared" ref="D37:D58" si="0">+B37-B37*(C37/100)</f>
        <v>0.30938576471088552</v>
      </c>
      <c r="E37" s="11">
        <v>12</v>
      </c>
      <c r="F37" s="11">
        <f t="shared" ref="F37:F58" si="1">+(D37-D37*(E37)/100)</f>
        <v>0.27225947294557928</v>
      </c>
      <c r="G37" s="11">
        <v>0</v>
      </c>
      <c r="H37" s="11">
        <f t="shared" ref="H37:H58" si="2">F37-(F37*G37/100)</f>
        <v>0.27225947294557928</v>
      </c>
      <c r="I37" s="11">
        <f>('Plain whole milk'!I37*'Plain whole milk'!H37+'2 percent milk'!I37*'2 percent milk'!H37+'1 percent milk'!I37*'1 percent milk'!H37+'Skim milk'!I37*'Skim milk'!H37+'Whole flavored milk'!I37*'Whole flavored milk'!H37+'Lower fat flavored milk'!I37*'Lower fat flavored milk'!H37)/('Plain whole milk'!H37+'2 percent milk'!H37+'1 percent milk'!H37+'Skim milk'!H37+'Whole flavored milk'!H37+'Lower fat flavored milk'!H37)</f>
        <v>21.67644984936036</v>
      </c>
      <c r="J37" s="11">
        <f t="shared" ref="J37:J58" si="3">100-(K37/B37*100)</f>
        <v>31.075275867437114</v>
      </c>
      <c r="K37" s="11">
        <f t="shared" ref="K37:K58" si="4">+H37-H37*I37/100</f>
        <v>0.21324328483239796</v>
      </c>
      <c r="L37" s="14">
        <f>K37/(('Plain whole milk'!K37+'2 percent milk'!K37+'1 percent milk'!K37+'Skim milk'!K37+'Whole flavored milk'!K37+'Lower fat flavored milk'!K37)/('Plain whole milk'!L37+'2 percent milk'!L37+'1 percent milk'!L37+'Skim milk'!L37+'Whole flavored milk'!L37+'Lower fat flavored milk'!L37))</f>
        <v>2.4725733210061135E-2</v>
      </c>
      <c r="M37" s="23">
        <f t="shared" ref="M37:M58" si="5">+(K37/365)*16</f>
        <v>9.3476508419681296E-3</v>
      </c>
      <c r="N37" s="11">
        <f t="shared" ref="N37:N58" si="6">+M37*28.3495</f>
        <v>0.26500122754437549</v>
      </c>
      <c r="O37" s="73">
        <f>('Plain whole milk'!N37*'Plain whole milk'!O37+'2 percent milk'!N37*'2 percent milk'!O37+'1 percent milk'!N37*'1 percent milk'!O37+'Skim milk'!N37*'Skim milk'!O37+'Whole flavored milk'!N37*'Whole flavored milk'!O37+'Lower fat flavored milk'!N37*'Lower fat flavored milk'!O37)/('Plain whole milk'!N37+'2 percent milk'!N37+'1 percent milk'!N37+'Skim milk'!N37+'Whole flavored milk'!N37+'Lower fat flavored milk'!N37)</f>
        <v>126.30916414221427</v>
      </c>
      <c r="P37" s="12">
        <f>('Plain whole milk'!N37*'Plain whole milk'!P37+'2 percent milk'!N37*'2 percent milk'!P37+'1 percent milk'!N37*'1 percent milk'!P37+'Skim milk'!N37*'Skim milk'!P37+'Whole flavored milk'!N37*'Whole flavored milk'!P37+'Lower fat flavored milk'!N37*'Lower fat flavored milk'!P37)/('Plain whole milk'!N37+'2 percent milk'!N37+'1 percent milk'!N37+'Skim milk'!N37+'Whole flavored milk'!N37+'Lower fat flavored milk'!N37)</f>
        <v>244.43870169682955</v>
      </c>
      <c r="Q37" s="11">
        <f t="shared" ref="Q37:Q58" si="7">+R37*O37</f>
        <v>0.1369344678867804</v>
      </c>
      <c r="R37" s="21">
        <f t="shared" ref="R37:R58" si="8">+N37/P37</f>
        <v>1.0841214001907483E-3</v>
      </c>
    </row>
    <row r="38" spans="1:19" ht="12" customHeight="1" x14ac:dyDescent="0.2">
      <c r="A38" s="15">
        <v>2001</v>
      </c>
      <c r="B38" s="16">
        <v>0.31078825737853066</v>
      </c>
      <c r="C38" s="16">
        <v>0</v>
      </c>
      <c r="D38" s="16">
        <f t="shared" si="0"/>
        <v>0.31078825737853066</v>
      </c>
      <c r="E38" s="16">
        <v>12</v>
      </c>
      <c r="F38" s="16">
        <f t="shared" si="1"/>
        <v>0.27349366649310697</v>
      </c>
      <c r="G38" s="16">
        <v>0</v>
      </c>
      <c r="H38" s="16">
        <f t="shared" si="2"/>
        <v>0.27349366649310697</v>
      </c>
      <c r="I38" s="16">
        <f>('Plain whole milk'!I38*'Plain whole milk'!H38+'2 percent milk'!I38*'2 percent milk'!H38+'1 percent milk'!I38*'1 percent milk'!H38+'Skim milk'!I38*'Skim milk'!H38+'Whole flavored milk'!I38*'Whole flavored milk'!H38+'Lower fat flavored milk'!I38*'Lower fat flavored milk'!H38)/('Plain whole milk'!H38+'2 percent milk'!H38+'1 percent milk'!H38+'Skim milk'!H38+'Whole flavored milk'!H38+'Lower fat flavored milk'!H38)</f>
        <v>21.774853493155625</v>
      </c>
      <c r="J38" s="16">
        <f t="shared" si="3"/>
        <v>31.161871073976954</v>
      </c>
      <c r="K38" s="16">
        <f t="shared" si="4"/>
        <v>0.21394082130117326</v>
      </c>
      <c r="L38" s="19">
        <f>K38/(('Plain whole milk'!K38+'2 percent milk'!K38+'1 percent milk'!K38+'Skim milk'!K38+'Whole flavored milk'!K38+'Lower fat flavored milk'!K38)/('Plain whole milk'!L38+'2 percent milk'!L38+'1 percent milk'!L38+'Skim milk'!L38+'Whole flavored milk'!L38+'Lower fat flavored milk'!L38))</f>
        <v>2.4806225958201703E-2</v>
      </c>
      <c r="M38" s="24">
        <f t="shared" si="5"/>
        <v>9.3782277830651295E-3</v>
      </c>
      <c r="N38" s="16">
        <f t="shared" si="6"/>
        <v>0.26586806853600486</v>
      </c>
      <c r="O38" s="17">
        <f>('Plain whole milk'!N38*'Plain whole milk'!O38+'2 percent milk'!N38*'2 percent milk'!O38+'1 percent milk'!N38*'1 percent milk'!O38+'Skim milk'!N38*'Skim milk'!O38+'Whole flavored milk'!N38*'Whole flavored milk'!O38+'Lower fat flavored milk'!N38*'Lower fat flavored milk'!O38)/('Plain whole milk'!N38+'2 percent milk'!N38+'1 percent milk'!N38+'Skim milk'!N38+'Whole flavored milk'!N38+'Lower fat flavored milk'!N38)</f>
        <v>126.43662679089262</v>
      </c>
      <c r="P38" s="17">
        <f>('Plain whole milk'!N38*'Plain whole milk'!P38+'2 percent milk'!N38*'2 percent milk'!P38+'1 percent milk'!N38*'1 percent milk'!P38+'Skim milk'!N38*'Skim milk'!P38+'Whole flavored milk'!N38*'Whole flavored milk'!P38+'Lower fat flavored milk'!N38*'Lower fat flavored milk'!P38)/('Plain whole milk'!N38+'2 percent milk'!N38+'1 percent milk'!N38+'Skim milk'!N38+'Whole flavored milk'!N38+'Lower fat flavored milk'!N38)</f>
        <v>244.45341059714912</v>
      </c>
      <c r="Q38" s="16">
        <f t="shared" si="7"/>
        <v>0.13751275416852105</v>
      </c>
      <c r="R38" s="22">
        <f t="shared" si="8"/>
        <v>1.0876022056167847E-3</v>
      </c>
    </row>
    <row r="39" spans="1:19" ht="12" customHeight="1" x14ac:dyDescent="0.2">
      <c r="A39" s="15">
        <v>2002</v>
      </c>
      <c r="B39" s="16">
        <v>0.21056002733861359</v>
      </c>
      <c r="C39" s="16">
        <v>0</v>
      </c>
      <c r="D39" s="16">
        <f t="shared" si="0"/>
        <v>0.21056002733861359</v>
      </c>
      <c r="E39" s="16">
        <v>12</v>
      </c>
      <c r="F39" s="16">
        <f t="shared" si="1"/>
        <v>0.18529282405797995</v>
      </c>
      <c r="G39" s="16">
        <v>0</v>
      </c>
      <c r="H39" s="16">
        <f t="shared" si="2"/>
        <v>0.18529282405797995</v>
      </c>
      <c r="I39" s="16">
        <f>('Plain whole milk'!I39*'Plain whole milk'!H39+'2 percent milk'!I39*'2 percent milk'!H39+'1 percent milk'!I39*'1 percent milk'!H39+'Skim milk'!I39*'Skim milk'!H39+'Whole flavored milk'!I39*'Whole flavored milk'!H39+'Lower fat flavored milk'!I39*'Lower fat flavored milk'!H39)/('Plain whole milk'!H39+'2 percent milk'!H39+'1 percent milk'!H39+'Skim milk'!H39+'Whole flavored milk'!H39+'Lower fat flavored milk'!H39)</f>
        <v>21.839743885024642</v>
      </c>
      <c r="J39" s="16">
        <f t="shared" si="3"/>
        <v>31.218974618821676</v>
      </c>
      <c r="K39" s="16">
        <f t="shared" si="4"/>
        <v>0.14482534584638782</v>
      </c>
      <c r="L39" s="19">
        <f>K39/(('Plain whole milk'!K39+'2 percent milk'!K39+'1 percent milk'!K39+'Skim milk'!K39+'Whole flavored milk'!K39+'Lower fat flavored milk'!K39)/('Plain whole milk'!L39+'2 percent milk'!L39+'1 percent milk'!L39+'Skim milk'!L39+'Whole flavored milk'!L39+'Lower fat flavored milk'!L39))</f>
        <v>1.6792196427221372E-2</v>
      </c>
      <c r="M39" s="24">
        <f t="shared" si="5"/>
        <v>6.3485083110745343E-3</v>
      </c>
      <c r="N39" s="16">
        <f t="shared" si="6"/>
        <v>0.1799770363648075</v>
      </c>
      <c r="O39" s="17">
        <f>('Plain whole milk'!N39*'Plain whole milk'!O39+'2 percent milk'!N39*'2 percent milk'!O39+'1 percent milk'!N39*'1 percent milk'!O39+'Skim milk'!N39*'Skim milk'!O39+'Whole flavored milk'!N39*'Whole flavored milk'!O39+'Lower fat flavored milk'!N39*'Lower fat flavored milk'!O39)/('Plain whole milk'!N39+'2 percent milk'!N39+'1 percent milk'!N39+'Skim milk'!N39+'Whole flavored milk'!N39+'Lower fat flavored milk'!N39)</f>
        <v>126.55409507767943</v>
      </c>
      <c r="P39" s="17">
        <f>('Plain whole milk'!N39*'Plain whole milk'!P39+'2 percent milk'!N39*'2 percent milk'!P39+'1 percent milk'!N39*'1 percent milk'!P39+'Skim milk'!N39*'Skim milk'!P39+'Whole flavored milk'!N39*'Whole flavored milk'!P39+'Lower fat flavored milk'!N39*'Lower fat flavored milk'!P39)/('Plain whole milk'!N39+'2 percent milk'!N39+'1 percent milk'!N39+'Skim milk'!N39+'Whole flavored milk'!N39+'Lower fat flavored milk'!N39)</f>
        <v>244.46328547997646</v>
      </c>
      <c r="Q39" s="16">
        <f t="shared" si="7"/>
        <v>9.3170763565543352E-2</v>
      </c>
      <c r="R39" s="22">
        <f t="shared" si="8"/>
        <v>7.3621294916102677E-4</v>
      </c>
    </row>
    <row r="40" spans="1:19" ht="12" customHeight="1" x14ac:dyDescent="0.2">
      <c r="A40" s="15">
        <v>2003</v>
      </c>
      <c r="B40" s="16">
        <v>0.44914961889551508</v>
      </c>
      <c r="C40" s="16">
        <v>0</v>
      </c>
      <c r="D40" s="16">
        <f t="shared" si="0"/>
        <v>0.44914961889551508</v>
      </c>
      <c r="E40" s="16">
        <v>12</v>
      </c>
      <c r="F40" s="16">
        <f t="shared" si="1"/>
        <v>0.39525166462805328</v>
      </c>
      <c r="G40" s="16">
        <v>0</v>
      </c>
      <c r="H40" s="16">
        <f t="shared" si="2"/>
        <v>0.39525166462805328</v>
      </c>
      <c r="I40" s="16">
        <f>('Plain whole milk'!I40*'Plain whole milk'!H40+'2 percent milk'!I40*'2 percent milk'!H40+'1 percent milk'!I40*'1 percent milk'!H40+'Skim milk'!I40*'Skim milk'!H40+'Whole flavored milk'!I40*'Whole flavored milk'!H40+'Lower fat flavored milk'!I40*'Lower fat flavored milk'!H40)/('Plain whole milk'!H40+'2 percent milk'!H40+'1 percent milk'!H40+'Skim milk'!H40+'Whole flavored milk'!H40+'Lower fat flavored milk'!H40)</f>
        <v>21.940789534670298</v>
      </c>
      <c r="J40" s="16">
        <f t="shared" si="3"/>
        <v>31.307894790509877</v>
      </c>
      <c r="K40" s="16">
        <f t="shared" si="4"/>
        <v>0.30853032875973119</v>
      </c>
      <c r="L40" s="19">
        <f>K40/(('Plain whole milk'!K40+'2 percent milk'!K40+'1 percent milk'!K40+'Skim milk'!K40+'Whole flavored milk'!K40+'Lower fat flavored milk'!K40)/('Plain whole milk'!L40+'2 percent milk'!L40+'1 percent milk'!L40+'Skim milk'!L40+'Whole flavored milk'!L40+'Lower fat flavored milk'!L40))</f>
        <v>3.5773401612137733E-2</v>
      </c>
      <c r="M40" s="24">
        <f t="shared" si="5"/>
        <v>1.3524617151111504E-2</v>
      </c>
      <c r="N40" s="16">
        <f t="shared" si="6"/>
        <v>0.38341613392543561</v>
      </c>
      <c r="O40" s="17">
        <f>('Plain whole milk'!N40*'Plain whole milk'!O40+'2 percent milk'!N40*'2 percent milk'!O40+'1 percent milk'!N40*'1 percent milk'!O40+'Skim milk'!N40*'Skim milk'!O40+'Whole flavored milk'!N40*'Whole flavored milk'!O40+'Lower fat flavored milk'!N40*'Lower fat flavored milk'!O40)/('Plain whole milk'!N40+'2 percent milk'!N40+'1 percent milk'!N40+'Skim milk'!N40+'Whole flavored milk'!N40+'Lower fat flavored milk'!N40)</f>
        <v>126.8984699784377</v>
      </c>
      <c r="P40" s="17">
        <f>('Plain whole milk'!N40*'Plain whole milk'!P40+'2 percent milk'!N40*'2 percent milk'!P40+'1 percent milk'!N40*'1 percent milk'!P40+'Skim milk'!N40*'Skim milk'!P40+'Whole flavored milk'!N40*'Whole flavored milk'!P40+'Lower fat flavored milk'!N40*'Lower fat flavored milk'!P40)/('Plain whole milk'!N40+'2 percent milk'!N40+'1 percent milk'!N40+'Skim milk'!N40+'Whole flavored milk'!N40+'Lower fat flavored milk'!N40)</f>
        <v>244.47696975476353</v>
      </c>
      <c r="Q40" s="16">
        <f t="shared" si="7"/>
        <v>0.19901637691677715</v>
      </c>
      <c r="R40" s="22">
        <f t="shared" si="8"/>
        <v>1.5683118712983186E-3</v>
      </c>
    </row>
    <row r="41" spans="1:19" ht="12" customHeight="1" x14ac:dyDescent="0.2">
      <c r="A41" s="15">
        <v>2004</v>
      </c>
      <c r="B41" s="16">
        <v>0.58898655407509604</v>
      </c>
      <c r="C41" s="16">
        <v>0</v>
      </c>
      <c r="D41" s="16">
        <f t="shared" si="0"/>
        <v>0.58898655407509604</v>
      </c>
      <c r="E41" s="16">
        <v>12</v>
      </c>
      <c r="F41" s="16">
        <f t="shared" si="1"/>
        <v>0.51830816758608456</v>
      </c>
      <c r="G41" s="16">
        <v>0</v>
      </c>
      <c r="H41" s="16">
        <f t="shared" si="2"/>
        <v>0.51830816758608456</v>
      </c>
      <c r="I41" s="16">
        <f>('Plain whole milk'!I41*'Plain whole milk'!H41+'2 percent milk'!I41*'2 percent milk'!H41+'1 percent milk'!I41*'1 percent milk'!H41+'Skim milk'!I41*'Skim milk'!H41+'Whole flavored milk'!I41*'Whole flavored milk'!H41+'Lower fat flavored milk'!I41*'Lower fat flavored milk'!H41)/('Plain whole milk'!H41+'2 percent milk'!H41+'1 percent milk'!H41+'Skim milk'!H41+'Whole flavored milk'!H41+'Lower fat flavored milk'!H41)</f>
        <v>22.028554692673747</v>
      </c>
      <c r="J41" s="16">
        <f t="shared" si="3"/>
        <v>31.385128129552896</v>
      </c>
      <c r="K41" s="16">
        <f t="shared" si="4"/>
        <v>0.40413236941278879</v>
      </c>
      <c r="L41" s="19">
        <f>K41/(('Plain whole milk'!K41+'2 percent milk'!K41+'1 percent milk'!K41+'Skim milk'!K41+'Whole flavored milk'!K41+'Lower fat flavored milk'!K41)/('Plain whole milk'!L41+'2 percent milk'!L41+'1 percent milk'!L41+'Skim milk'!L41+'Whole flavored milk'!L41+'Lower fat flavored milk'!L41))</f>
        <v>4.6855640442975952E-2</v>
      </c>
      <c r="M41" s="24">
        <f t="shared" si="5"/>
        <v>1.7715391535903069E-2</v>
      </c>
      <c r="N41" s="16">
        <f t="shared" si="6"/>
        <v>0.50222249234708405</v>
      </c>
      <c r="O41" s="17">
        <f>('Plain whole milk'!N41*'Plain whole milk'!O41+'2 percent milk'!N41*'2 percent milk'!O41+'1 percent milk'!N41*'1 percent milk'!O41+'Skim milk'!N41*'Skim milk'!O41+'Whole flavored milk'!N41*'Whole flavored milk'!O41+'Lower fat flavored milk'!N41*'Lower fat flavored milk'!O41)/('Plain whole milk'!N41+'2 percent milk'!N41+'1 percent milk'!N41+'Skim milk'!N41+'Whole flavored milk'!N41+'Lower fat flavored milk'!N41)</f>
        <v>126.72287237726748</v>
      </c>
      <c r="P41" s="17">
        <f>('Plain whole milk'!N41*'Plain whole milk'!P41+'2 percent milk'!N41*'2 percent milk'!P41+'1 percent milk'!N41*'1 percent milk'!P41+'Skim milk'!N41*'Skim milk'!P41+'Whole flavored milk'!N41*'Whole flavored milk'!P41+'Lower fat flavored milk'!N41*'Lower fat flavored milk'!P41)/('Plain whole milk'!N41+'2 percent milk'!N41+'1 percent milk'!N41+'Skim milk'!N41+'Whole flavored milk'!N41+'Lower fat flavored milk'!N41)</f>
        <v>244.49263307589644</v>
      </c>
      <c r="Q41" s="16">
        <f t="shared" si="7"/>
        <v>0.26030672581834546</v>
      </c>
      <c r="R41" s="22">
        <f t="shared" si="8"/>
        <v>2.0541416157565042E-3</v>
      </c>
    </row>
    <row r="42" spans="1:19" ht="12" customHeight="1" x14ac:dyDescent="0.2">
      <c r="A42" s="15">
        <v>2005</v>
      </c>
      <c r="B42" s="16">
        <v>0.82365986355966159</v>
      </c>
      <c r="C42" s="16">
        <v>0</v>
      </c>
      <c r="D42" s="16">
        <f t="shared" si="0"/>
        <v>0.82365986355966159</v>
      </c>
      <c r="E42" s="16">
        <v>12</v>
      </c>
      <c r="F42" s="16">
        <f t="shared" si="1"/>
        <v>0.72482067993250221</v>
      </c>
      <c r="G42" s="16">
        <v>0</v>
      </c>
      <c r="H42" s="16">
        <f t="shared" si="2"/>
        <v>0.72482067993250221</v>
      </c>
      <c r="I42" s="16">
        <f>('Plain whole milk'!I42*'Plain whole milk'!H42+'2 percent milk'!I42*'2 percent milk'!H42+'1 percent milk'!I42*'1 percent milk'!H42+'Skim milk'!I42*'Skim milk'!H42+'Whole flavored milk'!I42*'Whole flavored milk'!H42+'Lower fat flavored milk'!I42*'Lower fat flavored milk'!H42)/('Plain whole milk'!H42+'2 percent milk'!H42+'1 percent milk'!H42+'Skim milk'!H42+'Whole flavored milk'!H42+'Lower fat flavored milk'!H42)</f>
        <v>22.044690026051981</v>
      </c>
      <c r="J42" s="16">
        <f t="shared" si="3"/>
        <v>31.399327222925749</v>
      </c>
      <c r="K42" s="16">
        <f t="shared" si="4"/>
        <v>0.56503620779665975</v>
      </c>
      <c r="L42" s="19">
        <f>K42/(('Plain whole milk'!K42+'2 percent milk'!K42+'1 percent milk'!K42+'Skim milk'!K42+'Whole flavored milk'!K42+'Lower fat flavored milk'!K42)/('Plain whole milk'!L42+'2 percent milk'!L42+'1 percent milk'!L42+'Skim milk'!L42+'Whole flavored milk'!L42+'Lower fat flavored milk'!L42))</f>
        <v>6.5506697294462415E-2</v>
      </c>
      <c r="M42" s="24">
        <f t="shared" si="5"/>
        <v>2.4768710478757689E-2</v>
      </c>
      <c r="N42" s="16">
        <f t="shared" si="6"/>
        <v>0.70218055771754107</v>
      </c>
      <c r="O42" s="17">
        <f>('Plain whole milk'!N42*'Plain whole milk'!O42+'2 percent milk'!N42*'2 percent milk'!O42+'1 percent milk'!N42*'1 percent milk'!O42+'Skim milk'!N42*'Skim milk'!O42+'Whole flavored milk'!N42*'Whole flavored milk'!O42+'Lower fat flavored milk'!N42*'Lower fat flavored milk'!O42)/('Plain whole milk'!N42+'2 percent milk'!N42+'1 percent milk'!N42+'Skim milk'!N42+'Whole flavored milk'!N42+'Lower fat flavored milk'!N42)</f>
        <v>126.16769792451979</v>
      </c>
      <c r="P42" s="17">
        <f>('Plain whole milk'!N42*'Plain whole milk'!P42+'2 percent milk'!N42*'2 percent milk'!P42+'1 percent milk'!N42*'1 percent milk'!P42+'Skim milk'!N42*'Skim milk'!P42+'Whole flavored milk'!N42*'Whole flavored milk'!P42+'Lower fat flavored milk'!N42*'Lower fat flavored milk'!P42)/('Plain whole milk'!N42+'2 percent milk'!N42+'1 percent milk'!N42+'Skim milk'!N42+'Whole flavored milk'!N42+'Lower fat flavored milk'!N42)</f>
        <v>244.49941170654478</v>
      </c>
      <c r="Q42" s="16">
        <f t="shared" si="7"/>
        <v>0.36234240351019259</v>
      </c>
      <c r="R42" s="22">
        <f t="shared" si="8"/>
        <v>2.8719110316728219E-3</v>
      </c>
      <c r="S42" s="9"/>
    </row>
    <row r="43" spans="1:19" ht="12" customHeight="1" x14ac:dyDescent="0.2">
      <c r="A43" s="10">
        <v>2006</v>
      </c>
      <c r="B43" s="11">
        <v>2.7736732340720462</v>
      </c>
      <c r="C43" s="11">
        <v>0</v>
      </c>
      <c r="D43" s="11">
        <f t="shared" si="0"/>
        <v>2.7736732340720462</v>
      </c>
      <c r="E43" s="11">
        <v>12</v>
      </c>
      <c r="F43" s="11">
        <f t="shared" si="1"/>
        <v>2.4408324459834008</v>
      </c>
      <c r="G43" s="11">
        <v>0</v>
      </c>
      <c r="H43" s="11">
        <f t="shared" si="2"/>
        <v>2.4408324459834008</v>
      </c>
      <c r="I43" s="11">
        <f>('Plain whole milk'!I43*'Plain whole milk'!H43+'2 percent milk'!I43*'2 percent milk'!H43+'1 percent milk'!I43*'1 percent milk'!H43+'Skim milk'!I43*'Skim milk'!H43+'Whole flavored milk'!I43*'Whole flavored milk'!H43+'Lower fat flavored milk'!I43*'Lower fat flavored milk'!H43)/('Plain whole milk'!H43+'2 percent milk'!H43+'1 percent milk'!H43+'Skim milk'!H43+'Whole flavored milk'!H43+'Lower fat flavored milk'!H43)</f>
        <v>22.067099426311611</v>
      </c>
      <c r="J43" s="11">
        <f t="shared" si="3"/>
        <v>31.419047495154217</v>
      </c>
      <c r="K43" s="11">
        <f t="shared" si="4"/>
        <v>1.9022115232985701</v>
      </c>
      <c r="L43" s="14">
        <f>K43/(('Plain whole milk'!K43+'2 percent milk'!K43+'1 percent milk'!K43+'Skim milk'!K43+'Whole flavored milk'!K43+'Lower fat flavored milk'!K43)/('Plain whole milk'!L43+'2 percent milk'!L43+'1 percent milk'!L43+'Skim milk'!L43+'Whole flavored milk'!L43+'Lower fat flavored milk'!L43))</f>
        <v>0.22052184843075184</v>
      </c>
      <c r="M43" s="23">
        <f t="shared" si="5"/>
        <v>8.3384614719937314E-2</v>
      </c>
      <c r="N43" s="11">
        <f t="shared" si="6"/>
        <v>2.3639121350028627</v>
      </c>
      <c r="O43" s="73">
        <f>('Plain whole milk'!N43*'Plain whole milk'!O43+'2 percent milk'!N43*'2 percent milk'!O43+'1 percent milk'!N43*'1 percent milk'!O43+'Skim milk'!N43*'Skim milk'!O43+'Whole flavored milk'!N43*'Whole flavored milk'!O43+'Lower fat flavored milk'!N43*'Lower fat flavored milk'!O43)/('Plain whole milk'!N43+'2 percent milk'!N43+'1 percent milk'!N43+'Skim milk'!N43+'Whole flavored milk'!N43+'Lower fat flavored milk'!N43)</f>
        <v>125.88925744465423</v>
      </c>
      <c r="P43" s="12">
        <f>('Plain whole milk'!N43*'Plain whole milk'!P43+'2 percent milk'!N43*'2 percent milk'!P43+'1 percent milk'!N43*'1 percent milk'!P43+'Skim milk'!N43*'Skim milk'!P43+'Whole flavored milk'!N43*'Whole flavored milk'!P43+'Lower fat flavored milk'!N43*'Lower fat flavored milk'!P43)/('Plain whole milk'!N43+'2 percent milk'!N43+'1 percent milk'!N43+'Skim milk'!N43+'Whole flavored milk'!N43+'Lower fat flavored milk'!N43)</f>
        <v>244.50489490278633</v>
      </c>
      <c r="Q43" s="11">
        <f t="shared" si="7"/>
        <v>1.2171173237993378</v>
      </c>
      <c r="R43" s="21">
        <f t="shared" si="8"/>
        <v>9.6681587333568107E-3</v>
      </c>
      <c r="S43" s="9"/>
    </row>
    <row r="44" spans="1:19" ht="12" customHeight="1" x14ac:dyDescent="0.2">
      <c r="A44" s="10">
        <v>2007</v>
      </c>
      <c r="B44" s="11">
        <v>3.2674591918668847</v>
      </c>
      <c r="C44" s="11">
        <v>0</v>
      </c>
      <c r="D44" s="11">
        <f t="shared" si="0"/>
        <v>3.2674591918668847</v>
      </c>
      <c r="E44" s="11">
        <v>12</v>
      </c>
      <c r="F44" s="11">
        <f t="shared" si="1"/>
        <v>2.8753640888428587</v>
      </c>
      <c r="G44" s="11">
        <v>0</v>
      </c>
      <c r="H44" s="11">
        <f t="shared" si="2"/>
        <v>2.8753640888428587</v>
      </c>
      <c r="I44" s="11">
        <f>('Plain whole milk'!I44*'Plain whole milk'!H44+'2 percent milk'!I44*'2 percent milk'!H44+'1 percent milk'!I44*'1 percent milk'!H44+'Skim milk'!I44*'Skim milk'!H44+'Whole flavored milk'!I44*'Whole flavored milk'!H44+'Lower fat flavored milk'!I44*'Lower fat flavored milk'!H44)/('Plain whole milk'!H44+'2 percent milk'!H44+'1 percent milk'!H44+'Skim milk'!H44+'Whole flavored milk'!H44+'Lower fat flavored milk'!H44)</f>
        <v>22.040571102823101</v>
      </c>
      <c r="J44" s="11">
        <f t="shared" si="3"/>
        <v>31.395702570484318</v>
      </c>
      <c r="K44" s="11">
        <f t="shared" si="4"/>
        <v>2.2416174223764069</v>
      </c>
      <c r="L44" s="14">
        <f>K44/(('Plain whole milk'!K44+'2 percent milk'!K44+'1 percent milk'!K44+'Skim milk'!K44+'Whole flavored milk'!K44+'Lower fat flavored milk'!K44)/('Plain whole milk'!L44+'2 percent milk'!L44+'1 percent milk'!L44+'Skim milk'!L44+'Whole flavored milk'!L44+'Lower fat flavored milk'!L44))</f>
        <v>0.25985628898870122</v>
      </c>
      <c r="M44" s="23">
        <f t="shared" si="5"/>
        <v>9.8262681528828791E-2</v>
      </c>
      <c r="N44" s="11">
        <f t="shared" si="6"/>
        <v>2.7856978900015319</v>
      </c>
      <c r="O44" s="73">
        <f>('Plain whole milk'!N44*'Plain whole milk'!O44+'2 percent milk'!N44*'2 percent milk'!O44+'1 percent milk'!N44*'1 percent milk'!O44+'Skim milk'!N44*'Skim milk'!O44+'Whole flavored milk'!N44*'Whole flavored milk'!O44+'Lower fat flavored milk'!N44*'Lower fat flavored milk'!O44)/('Plain whole milk'!N44+'2 percent milk'!N44+'1 percent milk'!N44+'Skim milk'!N44+'Whole flavored milk'!N44+'Lower fat flavored milk'!N44)</f>
        <v>125.36579626085462</v>
      </c>
      <c r="P44" s="12">
        <f>('Plain whole milk'!N44*'Plain whole milk'!P44+'2 percent milk'!N44*'2 percent milk'!P44+'1 percent milk'!N44*'1 percent milk'!P44+'Skim milk'!N44*'Skim milk'!P44+'Whole flavored milk'!N44*'Whole flavored milk'!P44+'Lower fat flavored milk'!N44*'Lower fat flavored milk'!P44)/('Plain whole milk'!N44+'2 percent milk'!N44+'1 percent milk'!N44+'Skim milk'!N44+'Whole flavored milk'!N44+'Lower fat flavored milk'!N44)</f>
        <v>244.50270828409711</v>
      </c>
      <c r="Q44" s="11">
        <f t="shared" si="7"/>
        <v>1.4283327844223281</v>
      </c>
      <c r="R44" s="21">
        <f t="shared" si="8"/>
        <v>1.1393321201026216E-2</v>
      </c>
      <c r="S44" s="9"/>
    </row>
    <row r="45" spans="1:19" ht="12" customHeight="1" x14ac:dyDescent="0.2">
      <c r="A45" s="10">
        <v>2008</v>
      </c>
      <c r="B45" s="11">
        <v>3.8025481251496061</v>
      </c>
      <c r="C45" s="11">
        <v>0</v>
      </c>
      <c r="D45" s="11">
        <f t="shared" si="0"/>
        <v>3.8025481251496061</v>
      </c>
      <c r="E45" s="11">
        <v>12</v>
      </c>
      <c r="F45" s="11">
        <f t="shared" si="1"/>
        <v>3.3462423501316532</v>
      </c>
      <c r="G45" s="11">
        <v>0</v>
      </c>
      <c r="H45" s="11">
        <f t="shared" si="2"/>
        <v>3.3462423501316532</v>
      </c>
      <c r="I45" s="11">
        <f>('Plain whole milk'!I45*'Plain whole milk'!H45+'2 percent milk'!I45*'2 percent milk'!H45+'1 percent milk'!I45*'1 percent milk'!H45+'Skim milk'!I45*'Skim milk'!H45+'Whole flavored milk'!I45*'Whole flavored milk'!H45+'Lower fat flavored milk'!I45*'Lower fat flavored milk'!H45)/('Plain whole milk'!H45+'2 percent milk'!H45+'1 percent milk'!H45+'Skim milk'!H45+'Whole flavored milk'!H45+'Lower fat flavored milk'!H45)</f>
        <v>22.027755611578421</v>
      </c>
      <c r="J45" s="11">
        <f t="shared" si="3"/>
        <v>31.384424938189014</v>
      </c>
      <c r="K45" s="11">
        <f t="shared" si="4"/>
        <v>2.6091402630735141</v>
      </c>
      <c r="L45" s="14">
        <f>K45/(('Plain whole milk'!K45+'2 percent milk'!K45+'1 percent milk'!K45+'Skim milk'!K45+'Whole flavored milk'!K45+'Lower fat flavored milk'!K45)/('Plain whole milk'!L45+'2 percent milk'!L45+'1 percent milk'!L45+'Skim milk'!L45+'Whole flavored milk'!L45+'Lower fat flavored milk'!L45))</f>
        <v>0.30244552469020236</v>
      </c>
      <c r="M45" s="23">
        <f t="shared" si="5"/>
        <v>0.11437327180596227</v>
      </c>
      <c r="N45" s="11">
        <f t="shared" si="6"/>
        <v>3.2424250690631271</v>
      </c>
      <c r="O45" s="73">
        <f>('Plain whole milk'!N45*'Plain whole milk'!O45+'2 percent milk'!N45*'2 percent milk'!O45+'1 percent milk'!N45*'1 percent milk'!O45+'Skim milk'!N45*'Skim milk'!O45+'Whole flavored milk'!N45*'Whole flavored milk'!O45+'Lower fat flavored milk'!N45*'Lower fat flavored milk'!O45)/('Plain whole milk'!N45+'2 percent milk'!N45+'1 percent milk'!N45+'Skim milk'!N45+'Whole flavored milk'!N45+'Lower fat flavored milk'!N45)</f>
        <v>124.90354378785545</v>
      </c>
      <c r="P45" s="12">
        <f>('Plain whole milk'!N45*'Plain whole milk'!P45+'2 percent milk'!N45*'2 percent milk'!P45+'1 percent milk'!N45*'1 percent milk'!P45+'Skim milk'!N45*'Skim milk'!P45+'Whole flavored milk'!N45*'Whole flavored milk'!P45+'Lower fat flavored milk'!N45*'Lower fat flavored milk'!P45)/('Plain whole milk'!N45+'2 percent milk'!N45+'1 percent milk'!N45+'Skim milk'!N45+'Whole flavored milk'!N45+'Lower fat flavored milk'!N45)</f>
        <v>244.50196786558547</v>
      </c>
      <c r="Q45" s="11">
        <f t="shared" si="7"/>
        <v>1.6563890472047624</v>
      </c>
      <c r="R45" s="21">
        <f t="shared" si="8"/>
        <v>1.3261345490870016E-2</v>
      </c>
      <c r="S45" s="9"/>
    </row>
    <row r="46" spans="1:19" ht="12" customHeight="1" x14ac:dyDescent="0.2">
      <c r="A46" s="10">
        <v>2009</v>
      </c>
      <c r="B46" s="11">
        <v>3.5748422957099777</v>
      </c>
      <c r="C46" s="11">
        <v>0</v>
      </c>
      <c r="D46" s="11">
        <f t="shared" si="0"/>
        <v>3.5748422957099777</v>
      </c>
      <c r="E46" s="11">
        <v>12</v>
      </c>
      <c r="F46" s="11">
        <f t="shared" si="1"/>
        <v>3.1458612202247802</v>
      </c>
      <c r="G46" s="11">
        <v>0</v>
      </c>
      <c r="H46" s="11">
        <f t="shared" si="2"/>
        <v>3.1458612202247802</v>
      </c>
      <c r="I46" s="11">
        <f>('Plain whole milk'!I46*'Plain whole milk'!H46+'2 percent milk'!I46*'2 percent milk'!H46+'1 percent milk'!I46*'1 percent milk'!H46+'Skim milk'!I46*'Skim milk'!H46+'Whole flavored milk'!I46*'Whole flavored milk'!H46+'Lower fat flavored milk'!I46*'Lower fat flavored milk'!H46)/('Plain whole milk'!H46+'2 percent milk'!H46+'1 percent milk'!H46+'Skim milk'!H46+'Whole flavored milk'!H46+'Lower fat flavored milk'!H46)</f>
        <v>22.063475704754314</v>
      </c>
      <c r="J46" s="11">
        <f t="shared" si="3"/>
        <v>31.415858620183798</v>
      </c>
      <c r="K46" s="11">
        <f t="shared" si="4"/>
        <v>2.4517748941951982</v>
      </c>
      <c r="L46" s="14">
        <f>K46/(('Plain whole milk'!K46+'2 percent milk'!K46+'1 percent milk'!K46+'Skim milk'!K46+'Whole flavored milk'!K46+'Lower fat flavored milk'!K46)/('Plain whole milk'!L46+'2 percent milk'!L46+'1 percent milk'!L46+'Skim milk'!L46+'Whole flavored milk'!L46+'Lower fat flavored milk'!L46))</f>
        <v>0.28419703929248064</v>
      </c>
      <c r="M46" s="23">
        <f t="shared" si="5"/>
        <v>0.10747506385513197</v>
      </c>
      <c r="N46" s="11">
        <f t="shared" si="6"/>
        <v>3.0468643227610639</v>
      </c>
      <c r="O46" s="73">
        <f>('Plain whole milk'!N46*'Plain whole milk'!O46+'2 percent milk'!N46*'2 percent milk'!O46+'1 percent milk'!N46*'1 percent milk'!O46+'Skim milk'!N46*'Skim milk'!O46+'Whole flavored milk'!N46*'Whole flavored milk'!O46+'Lower fat flavored milk'!N46*'Lower fat flavored milk'!O46)/('Plain whole milk'!N46+'2 percent milk'!N46+'1 percent milk'!N46+'Skim milk'!N46+'Whole flavored milk'!N46+'Lower fat flavored milk'!N46)</f>
        <v>124.82071495293536</v>
      </c>
      <c r="P46" s="12">
        <f>('Plain whole milk'!N46*'Plain whole milk'!P46+'2 percent milk'!N46*'2 percent milk'!P46+'1 percent milk'!N46*'1 percent milk'!P46+'Skim milk'!N46*'Skim milk'!P46+'Whole flavored milk'!N46*'Whole flavored milk'!P46+'Lower fat flavored milk'!N46*'Lower fat flavored milk'!P46)/('Plain whole milk'!N46+'2 percent milk'!N46+'1 percent milk'!N46+'Skim milk'!N46+'Whole flavored milk'!N46+'Lower fat flavored milk'!N46)</f>
        <v>244.5061029240689</v>
      </c>
      <c r="Q46" s="11">
        <f t="shared" si="7"/>
        <v>1.5554285908754295</v>
      </c>
      <c r="R46" s="21">
        <f t="shared" si="8"/>
        <v>1.2461301727537101E-2</v>
      </c>
      <c r="S46" s="9"/>
    </row>
    <row r="47" spans="1:19" ht="12" customHeight="1" x14ac:dyDescent="0.2">
      <c r="A47" s="10">
        <v>2010</v>
      </c>
      <c r="B47" s="11">
        <v>1.1260122981492025</v>
      </c>
      <c r="C47" s="11">
        <v>0</v>
      </c>
      <c r="D47" s="11">
        <f t="shared" si="0"/>
        <v>1.1260122981492025</v>
      </c>
      <c r="E47" s="11">
        <v>12</v>
      </c>
      <c r="F47" s="11">
        <f t="shared" si="1"/>
        <v>0.99089082237129822</v>
      </c>
      <c r="G47" s="11">
        <v>0</v>
      </c>
      <c r="H47" s="11">
        <f t="shared" si="2"/>
        <v>0.99089082237129822</v>
      </c>
      <c r="I47" s="11">
        <f>('Plain whole milk'!I47*'Plain whole milk'!H47+'2 percent milk'!I47*'2 percent milk'!H47+'1 percent milk'!I47*'1 percent milk'!H47+'Skim milk'!I47*'Skim milk'!H47+'Whole flavored milk'!I47*'Whole flavored milk'!H47+'Lower fat flavored milk'!I47*'Lower fat flavored milk'!H47)/('Plain whole milk'!H47+'2 percent milk'!H47+'1 percent milk'!H47+'Skim milk'!H47+'Whole flavored milk'!H47+'Lower fat flavored milk'!H47)</f>
        <v>22.096920457489734</v>
      </c>
      <c r="J47" s="11">
        <f t="shared" si="3"/>
        <v>31.445290002590966</v>
      </c>
      <c r="K47" s="11">
        <f t="shared" si="4"/>
        <v>0.77193446553134659</v>
      </c>
      <c r="L47" s="14">
        <f>K47/(('Plain whole milk'!K47+'2 percent milk'!K47+'1 percent milk'!K47+'Skim milk'!K47+'Whole flavored milk'!K47+'Lower fat flavored milk'!K47)/('Plain whole milk'!L47+'2 percent milk'!L47+'1 percent milk'!L47+'Skim milk'!L47+'Whole flavored milk'!L47+'Lower fat flavored milk'!L47))</f>
        <v>8.9472345162226727E-2</v>
      </c>
      <c r="M47" s="23">
        <f t="shared" si="5"/>
        <v>3.3838223146579575E-2</v>
      </c>
      <c r="N47" s="11">
        <f t="shared" si="6"/>
        <v>0.95929670709395765</v>
      </c>
      <c r="O47" s="73">
        <f>('Plain whole milk'!N47*'Plain whole milk'!O47+'2 percent milk'!N47*'2 percent milk'!O47+'1 percent milk'!N47*'1 percent milk'!O47+'Skim milk'!N47*'Skim milk'!O47+'Whole flavored milk'!N47*'Whole flavored milk'!O47+'Lower fat flavored milk'!N47*'Lower fat flavored milk'!O47)/('Plain whole milk'!N47+'2 percent milk'!N47+'1 percent milk'!N47+'Skim milk'!N47+'Whole flavored milk'!N47+'Lower fat flavored milk'!N47)</f>
        <v>124.23582469297992</v>
      </c>
      <c r="P47" s="12">
        <f>('Plain whole milk'!N47*'Plain whole milk'!P47+'2 percent milk'!N47*'2 percent milk'!P47+'1 percent milk'!N47*'1 percent milk'!P47+'Skim milk'!N47*'Skim milk'!P47+'Whole flavored milk'!N47*'Whole flavored milk'!P47+'Lower fat flavored milk'!N47*'Lower fat flavored milk'!P47)/('Plain whole milk'!N47+'2 percent milk'!N47+'1 percent milk'!N47+'Skim milk'!N47+'Whole flavored milk'!N47+'Lower fat flavored milk'!N47)</f>
        <v>244.51466581460838</v>
      </c>
      <c r="Q47" s="11">
        <f t="shared" si="7"/>
        <v>0.48741050821646692</v>
      </c>
      <c r="R47" s="21">
        <f t="shared" si="8"/>
        <v>3.9232685855387457E-3</v>
      </c>
      <c r="S47" s="9"/>
    </row>
    <row r="48" spans="1:19" ht="12" customHeight="1" x14ac:dyDescent="0.2">
      <c r="A48" s="15">
        <v>2011</v>
      </c>
      <c r="B48" s="16">
        <v>0.12325197485451725</v>
      </c>
      <c r="C48" s="16">
        <v>0</v>
      </c>
      <c r="D48" s="16">
        <f t="shared" si="0"/>
        <v>0.12325197485451725</v>
      </c>
      <c r="E48" s="16">
        <v>12</v>
      </c>
      <c r="F48" s="16">
        <f t="shared" si="1"/>
        <v>0.10846173787197518</v>
      </c>
      <c r="G48" s="16">
        <v>0</v>
      </c>
      <c r="H48" s="16">
        <f t="shared" si="2"/>
        <v>0.10846173787197518</v>
      </c>
      <c r="I48" s="16">
        <f>('Plain whole milk'!I48*'Plain whole milk'!H48+'2 percent milk'!I48*'2 percent milk'!H48+'1 percent milk'!I48*'1 percent milk'!H48+'Skim milk'!I48*'Skim milk'!H48+'Whole flavored milk'!I48*'Whole flavored milk'!H48+'Lower fat flavored milk'!I48*'Lower fat flavored milk'!H48)/('Plain whole milk'!H48+'2 percent milk'!H48+'1 percent milk'!H48+'Skim milk'!H48+'Whole flavored milk'!H48+'Lower fat flavored milk'!H48)</f>
        <v>22.06878498160539</v>
      </c>
      <c r="J48" s="16">
        <f t="shared" si="3"/>
        <v>31.420530783812737</v>
      </c>
      <c r="K48" s="16">
        <f t="shared" si="4"/>
        <v>8.4525550153696519E-2</v>
      </c>
      <c r="L48" s="19">
        <f>K48/(('Plain whole milk'!K48+'2 percent milk'!K48+'1 percent milk'!K48+'Skim milk'!K48+'Whole flavored milk'!K48+'Lower fat flavored milk'!K48)/('Plain whole milk'!L48+'2 percent milk'!L48+'1 percent milk'!L48+'Skim milk'!L48+'Whole flavored milk'!L48+'Lower fat flavored milk'!L48))</f>
        <v>9.7969169634146754E-3</v>
      </c>
      <c r="M48" s="24">
        <f t="shared" si="5"/>
        <v>3.7052295957784773E-3</v>
      </c>
      <c r="N48" s="16">
        <f t="shared" si="6"/>
        <v>0.10504140642552194</v>
      </c>
      <c r="O48" s="17">
        <f>('Plain whole milk'!N48*'Plain whole milk'!O48+'2 percent milk'!N48*'2 percent milk'!O48+'1 percent milk'!N48*'1 percent milk'!O48+'Skim milk'!N48*'Skim milk'!O48+'Whole flavored milk'!N48*'Whole flavored milk'!O48+'Lower fat flavored milk'!N48*'Lower fat flavored milk'!O48)/('Plain whole milk'!N48+'2 percent milk'!N48+'1 percent milk'!N48+'Skim milk'!N48+'Whole flavored milk'!N48+'Lower fat flavored milk'!N48)</f>
        <v>124.02428099304068</v>
      </c>
      <c r="P48" s="17">
        <f>('Plain whole milk'!N48*'Plain whole milk'!P48+'2 percent milk'!N48*'2 percent milk'!P48+'1 percent milk'!N48*'1 percent milk'!P48+'Skim milk'!N48*'Skim milk'!P48+'Whole flavored milk'!N48*'Whole flavored milk'!P48+'Lower fat flavored milk'!N48*'Lower fat flavored milk'!P48)/('Plain whole milk'!N48+'2 percent milk'!N48+'1 percent milk'!N48+'Skim milk'!N48+'Whole flavored milk'!N48+'Lower fat flavored milk'!N48)</f>
        <v>244.50840459396258</v>
      </c>
      <c r="Q48" s="16">
        <f t="shared" si="7"/>
        <v>5.3281133333871508E-2</v>
      </c>
      <c r="R48" s="22">
        <f t="shared" si="8"/>
        <v>4.2960243677495096E-4</v>
      </c>
    </row>
    <row r="49" spans="1:19" ht="12" customHeight="1" x14ac:dyDescent="0.2">
      <c r="A49" s="15">
        <v>2012</v>
      </c>
      <c r="B49" s="16">
        <v>0.14785028081516105</v>
      </c>
      <c r="C49" s="16">
        <v>0</v>
      </c>
      <c r="D49" s="16">
        <f t="shared" si="0"/>
        <v>0.14785028081516105</v>
      </c>
      <c r="E49" s="16">
        <v>12</v>
      </c>
      <c r="F49" s="16">
        <f t="shared" si="1"/>
        <v>0.13010824711734173</v>
      </c>
      <c r="G49" s="16">
        <v>0</v>
      </c>
      <c r="H49" s="16">
        <f t="shared" si="2"/>
        <v>0.13010824711734173</v>
      </c>
      <c r="I49" s="16">
        <f>('Plain whole milk'!I49*'Plain whole milk'!H49+'2 percent milk'!I49*'2 percent milk'!H49+'1 percent milk'!I49*'1 percent milk'!H49+'Skim milk'!I49*'Skim milk'!H49+'Whole flavored milk'!I49*'Whole flavored milk'!H49+'Lower fat flavored milk'!I49*'Lower fat flavored milk'!H49)/('Plain whole milk'!H49+'2 percent milk'!H49+'1 percent milk'!H49+'Skim milk'!H49+'Whole flavored milk'!H49+'Lower fat flavored milk'!H49)</f>
        <v>22.080997104186455</v>
      </c>
      <c r="J49" s="16">
        <f t="shared" si="3"/>
        <v>31.431277451684082</v>
      </c>
      <c r="K49" s="16">
        <f t="shared" si="4"/>
        <v>0.10137904883905374</v>
      </c>
      <c r="L49" s="19">
        <f>K49/(('Plain whole milk'!K49+'2 percent milk'!K49+'1 percent milk'!K49+'Skim milk'!K49+'Whole flavored milk'!K49+'Lower fat flavored milk'!K49)/('Plain whole milk'!L49+'2 percent milk'!L49+'1 percent milk'!L49+'Skim milk'!L49+'Whole flavored milk'!L49+'Lower fat flavored milk'!L49))</f>
        <v>1.1750466552546579E-2</v>
      </c>
      <c r="M49" s="24">
        <f t="shared" si="5"/>
        <v>4.4440130997941366E-3</v>
      </c>
      <c r="N49" s="16">
        <f t="shared" si="6"/>
        <v>0.12598554937261386</v>
      </c>
      <c r="O49" s="17">
        <f>('Plain whole milk'!N49*'Plain whole milk'!O49+'2 percent milk'!N49*'2 percent milk'!O49+'1 percent milk'!N49*'1 percent milk'!O49+'Skim milk'!N49*'Skim milk'!O49+'Whole flavored milk'!N49*'Whole flavored milk'!O49+'Lower fat flavored milk'!N49*'Lower fat flavored milk'!O49)/('Plain whole milk'!N49+'2 percent milk'!N49+'1 percent milk'!N49+'Skim milk'!N49+'Whole flavored milk'!N49+'Lower fat flavored milk'!N49)</f>
        <v>124.24124806924064</v>
      </c>
      <c r="P49" s="17">
        <f>('Plain whole milk'!N49*'Plain whole milk'!P49+'2 percent milk'!N49*'2 percent milk'!P49+'1 percent milk'!N49*'1 percent milk'!P49+'Skim milk'!N49*'Skim milk'!P49+'Whole flavored milk'!N49*'Whole flavored milk'!P49+'Lower fat flavored milk'!N49*'Lower fat flavored milk'!P49)/('Plain whole milk'!N49+'2 percent milk'!N49+'1 percent milk'!N49+'Skim milk'!N49+'Whole flavored milk'!N49+'Lower fat flavored milk'!N49)</f>
        <v>244.50382938776093</v>
      </c>
      <c r="Q49" s="16">
        <f t="shared" si="7"/>
        <v>6.4017818992596939E-2</v>
      </c>
      <c r="R49" s="22">
        <f t="shared" si="8"/>
        <v>5.1527025031911544E-4</v>
      </c>
    </row>
    <row r="50" spans="1:19" ht="12" customHeight="1" x14ac:dyDescent="0.2">
      <c r="A50" s="15">
        <v>2013</v>
      </c>
      <c r="B50" s="16">
        <v>0.14114204771446168</v>
      </c>
      <c r="C50" s="16">
        <v>0</v>
      </c>
      <c r="D50" s="16">
        <f t="shared" si="0"/>
        <v>0.14114204771446168</v>
      </c>
      <c r="E50" s="16">
        <v>12</v>
      </c>
      <c r="F50" s="16">
        <f t="shared" si="1"/>
        <v>0.12420500198872628</v>
      </c>
      <c r="G50" s="16">
        <v>0</v>
      </c>
      <c r="H50" s="16">
        <f t="shared" si="2"/>
        <v>0.12420500198872628</v>
      </c>
      <c r="I50" s="16">
        <f>('Plain whole milk'!I50*'Plain whole milk'!H50+'2 percent milk'!I50*'2 percent milk'!H50+'1 percent milk'!I50*'1 percent milk'!H50+'Skim milk'!I50*'Skim milk'!H50+'Whole flavored milk'!I50*'Whole flavored milk'!H50+'Lower fat flavored milk'!I50*'Lower fat flavored milk'!H50)/('Plain whole milk'!H50+'2 percent milk'!H50+'1 percent milk'!H50+'Skim milk'!H50+'Whole flavored milk'!H50+'Lower fat flavored milk'!H50)</f>
        <v>22.138108248637295</v>
      </c>
      <c r="J50" s="16">
        <f t="shared" si="3"/>
        <v>31.481535258800818</v>
      </c>
      <c r="K50" s="16">
        <f t="shared" si="4"/>
        <v>9.6708364198239943E-2</v>
      </c>
      <c r="L50" s="19">
        <f>K50/(('Plain whole milk'!K50+'2 percent milk'!K50+'1 percent milk'!K50+'Skim milk'!K50+'Whole flavored milk'!K50+'Lower fat flavored milk'!K50)/('Plain whole milk'!L50+'2 percent milk'!L50+'1 percent milk'!L50+'Skim milk'!L50+'Whole flavored milk'!L50+'Lower fat flavored milk'!L50))</f>
        <v>1.1209565229584165E-2</v>
      </c>
      <c r="M50" s="24">
        <f t="shared" si="5"/>
        <v>4.2392707593749013E-3</v>
      </c>
      <c r="N50" s="16">
        <f t="shared" si="6"/>
        <v>0.12018120639289877</v>
      </c>
      <c r="O50" s="17">
        <f>('Plain whole milk'!N50*'Plain whole milk'!O50+'2 percent milk'!N50*'2 percent milk'!O50+'1 percent milk'!N50*'1 percent milk'!O50+'Skim milk'!N50*'Skim milk'!O50+'Whole flavored milk'!N50*'Whole flavored milk'!O50+'Lower fat flavored milk'!N50*'Lower fat flavored milk'!O50)/('Plain whole milk'!N50+'2 percent milk'!N50+'1 percent milk'!N50+'Skim milk'!N50+'Whole flavored milk'!N50+'Lower fat flavored milk'!N50)</f>
        <v>124.89623874955714</v>
      </c>
      <c r="P50" s="17">
        <f>('Plain whole milk'!N50*'Plain whole milk'!P50+'2 percent milk'!N50*'2 percent milk'!P50+'1 percent milk'!N50*'1 percent milk'!P50+'Skim milk'!N50*'Skim milk'!P50+'Whole flavored milk'!N50*'Whole flavored milk'!P50+'Lower fat flavored milk'!N50*'Lower fat flavored milk'!P50)/('Plain whole milk'!N50+'2 percent milk'!N50+'1 percent milk'!N50+'Skim milk'!N50+'Whole flavored milk'!N50+'Lower fat flavored milk'!N50)</f>
        <v>244.50439425531016</v>
      </c>
      <c r="Q50" s="16">
        <f t="shared" si="7"/>
        <v>6.1390228558361772E-2</v>
      </c>
      <c r="R50" s="22">
        <f t="shared" si="8"/>
        <v>4.9152984247557616E-4</v>
      </c>
    </row>
    <row r="51" spans="1:19" ht="12" customHeight="1" x14ac:dyDescent="0.2">
      <c r="A51" s="15">
        <v>2014</v>
      </c>
      <c r="B51" s="16">
        <v>0.16336737457017414</v>
      </c>
      <c r="C51" s="16">
        <v>0</v>
      </c>
      <c r="D51" s="16">
        <f t="shared" si="0"/>
        <v>0.16336737457017414</v>
      </c>
      <c r="E51" s="16">
        <v>12</v>
      </c>
      <c r="F51" s="16">
        <f t="shared" si="1"/>
        <v>0.14376328962175325</v>
      </c>
      <c r="G51" s="16">
        <v>0</v>
      </c>
      <c r="H51" s="16">
        <f t="shared" si="2"/>
        <v>0.14376328962175325</v>
      </c>
      <c r="I51" s="16">
        <f>('Plain whole milk'!I51*'Plain whole milk'!H51+'2 percent milk'!I51*'2 percent milk'!H51+'1 percent milk'!I51*'1 percent milk'!H51+'Skim milk'!I51*'Skim milk'!H51+'Whole flavored milk'!I51*'Whole flavored milk'!H51+'Lower fat flavored milk'!I51*'Lower fat flavored milk'!H51)/('Plain whole milk'!H51+'2 percent milk'!H51+'1 percent milk'!H51+'Skim milk'!H51+'Whole flavored milk'!H51+'Lower fat flavored milk'!H51)</f>
        <v>22.166436032721229</v>
      </c>
      <c r="J51" s="16">
        <f t="shared" si="3"/>
        <v>31.506463708794683</v>
      </c>
      <c r="K51" s="16">
        <f t="shared" si="4"/>
        <v>0.11189609198921155</v>
      </c>
      <c r="L51" s="19">
        <f>K51/(('Plain whole milk'!K51+'2 percent milk'!K51+'1 percent milk'!K51+'Skim milk'!K51+'Whole flavored milk'!K51+'Lower fat flavored milk'!K51)/('Plain whole milk'!L51+'2 percent milk'!L51+'1 percent milk'!L51+'Skim milk'!L51+'Whole flavored milk'!L51+'Lower fat flavored milk'!L51))</f>
        <v>1.2970702283127453E-2</v>
      </c>
      <c r="M51" s="24">
        <f t="shared" si="5"/>
        <v>4.9050341693900957E-3</v>
      </c>
      <c r="N51" s="16">
        <f t="shared" si="6"/>
        <v>0.13905526618512451</v>
      </c>
      <c r="O51" s="17">
        <f>('Plain whole milk'!N51*'Plain whole milk'!O51+'2 percent milk'!N51*'2 percent milk'!O51+'1 percent milk'!N51*'1 percent milk'!O51+'Skim milk'!N51*'Skim milk'!O51+'Whole flavored milk'!N51*'Whole flavored milk'!O51+'Lower fat flavored milk'!N51*'Lower fat flavored milk'!O51)/('Plain whole milk'!N51+'2 percent milk'!N51+'1 percent milk'!N51+'Skim milk'!N51+'Whole flavored milk'!N51+'Lower fat flavored milk'!N51)</f>
        <v>125.62378403122396</v>
      </c>
      <c r="P51" s="17">
        <f>('Plain whole milk'!N51*'Plain whole milk'!P51+'2 percent milk'!N51*'2 percent milk'!P51+'1 percent milk'!N51*'1 percent milk'!P51+'Skim milk'!N51*'Skim milk'!P51+'Whole flavored milk'!N51*'Whole flavored milk'!P51+'Lower fat flavored milk'!N51*'Lower fat flavored milk'!P51)/('Plain whole milk'!N51+'2 percent milk'!N51+'1 percent milk'!N51+'Skim milk'!N51+'Whole flavored milk'!N51+'Lower fat flavored milk'!N51)</f>
        <v>244.49783987615075</v>
      </c>
      <c r="Q51" s="16">
        <f t="shared" si="7"/>
        <v>7.1447047288814916E-2</v>
      </c>
      <c r="R51" s="22">
        <f t="shared" si="8"/>
        <v>5.6873821975507964E-4</v>
      </c>
    </row>
    <row r="52" spans="1:19" ht="12" customHeight="1" x14ac:dyDescent="0.2">
      <c r="A52" s="15">
        <v>2015</v>
      </c>
      <c r="B52" s="16">
        <v>0.14284147618581683</v>
      </c>
      <c r="C52" s="16">
        <v>0</v>
      </c>
      <c r="D52" s="16">
        <f t="shared" si="0"/>
        <v>0.14284147618581683</v>
      </c>
      <c r="E52" s="16">
        <v>12</v>
      </c>
      <c r="F52" s="16">
        <f t="shared" si="1"/>
        <v>0.12570049904351882</v>
      </c>
      <c r="G52" s="16">
        <v>0</v>
      </c>
      <c r="H52" s="16">
        <f t="shared" si="2"/>
        <v>0.12570049904351882</v>
      </c>
      <c r="I52" s="16">
        <f>('Plain whole milk'!I52*'Plain whole milk'!H52+'2 percent milk'!I52*'2 percent milk'!H52+'1 percent milk'!I52*'1 percent milk'!H52+'Skim milk'!I52*'Skim milk'!H52+'Whole flavored milk'!I52*'Whole flavored milk'!H52+'Lower fat flavored milk'!I52*'Lower fat flavored milk'!H52)/('Plain whole milk'!H52+'2 percent milk'!H52+'1 percent milk'!H52+'Skim milk'!H52+'Whole flavored milk'!H52+'Lower fat flavored milk'!H52)</f>
        <v>22.24196734545766</v>
      </c>
      <c r="J52" s="16">
        <f t="shared" si="3"/>
        <v>31.572931264002719</v>
      </c>
      <c r="K52" s="16">
        <f t="shared" si="4"/>
        <v>9.7742235093182056E-2</v>
      </c>
      <c r="L52" s="19">
        <f>K52/(('Plain whole milk'!K52+'2 percent milk'!K52+'1 percent milk'!K52+'Skim milk'!K52+'Whole flavored milk'!K52+'Lower fat flavored milk'!K52)/('Plain whole milk'!L52+'2 percent milk'!L52+'1 percent milk'!L52+'Skim milk'!L52+'Whole flavored milk'!L52+'Lower fat flavored milk'!L52))</f>
        <v>1.1330860568060857E-2</v>
      </c>
      <c r="M52" s="24">
        <f t="shared" si="5"/>
        <v>4.2845911273723643E-3</v>
      </c>
      <c r="N52" s="16">
        <f t="shared" si="6"/>
        <v>0.12146601616544284</v>
      </c>
      <c r="O52" s="17">
        <f>('Plain whole milk'!N52*'Plain whole milk'!O52+'2 percent milk'!N52*'2 percent milk'!O52+'1 percent milk'!N52*'1 percent milk'!O52+'Skim milk'!N52*'Skim milk'!O52+'Whole flavored milk'!N52*'Whole flavored milk'!O52+'Lower fat flavored milk'!N52*'Lower fat flavored milk'!O52)/('Plain whole milk'!N52+'2 percent milk'!N52+'1 percent milk'!N52+'Skim milk'!N52+'Whole flavored milk'!N52+'Lower fat flavored milk'!N52)</f>
        <v>126.51842180534767</v>
      </c>
      <c r="P52" s="17">
        <f>('Plain whole milk'!N52*'Plain whole milk'!P52+'2 percent milk'!N52*'2 percent milk'!P52+'1 percent milk'!N52*'1 percent milk'!P52+'Skim milk'!N52*'Skim milk'!P52+'Whole flavored milk'!N52*'Whole flavored milk'!P52+'Lower fat flavored milk'!N52*'Lower fat flavored milk'!P52)/('Plain whole milk'!N52+'2 percent milk'!N52+'1 percent milk'!N52+'Skim milk'!N52+'Whole flavored milk'!N52+'Lower fat flavored milk'!N52)</f>
        <v>244.49878075861164</v>
      </c>
      <c r="Q52" s="16">
        <f t="shared" si="7"/>
        <v>6.2853845816952608E-2</v>
      </c>
      <c r="R52" s="22">
        <f t="shared" si="8"/>
        <v>4.9679599950792235E-4</v>
      </c>
    </row>
    <row r="53" spans="1:19" ht="12" customHeight="1" x14ac:dyDescent="0.2">
      <c r="A53" s="33">
        <v>2016</v>
      </c>
      <c r="B53" s="11">
        <v>0.18424400339416472</v>
      </c>
      <c r="C53" s="34">
        <v>0</v>
      </c>
      <c r="D53" s="34">
        <f t="shared" si="0"/>
        <v>0.18424400339416472</v>
      </c>
      <c r="E53" s="34">
        <v>12</v>
      </c>
      <c r="F53" s="34">
        <f t="shared" si="1"/>
        <v>0.16213472298686496</v>
      </c>
      <c r="G53" s="34">
        <v>0</v>
      </c>
      <c r="H53" s="11">
        <f t="shared" si="2"/>
        <v>0.16213472298686496</v>
      </c>
      <c r="I53" s="11">
        <f>('Plain whole milk'!I53*'Plain whole milk'!H53+'2 percent milk'!I53*'2 percent milk'!H53+'1 percent milk'!I53*'1 percent milk'!H53+'Skim milk'!I53*'Skim milk'!H53+'Whole flavored milk'!I53*'Whole flavored milk'!H53+'Lower fat flavored milk'!I53*'Lower fat flavored milk'!H53)/('Plain whole milk'!H53+'2 percent milk'!H53+'1 percent milk'!H53+'Skim milk'!H53+'Whole flavored milk'!H53+'Lower fat flavored milk'!H53)</f>
        <v>22.322506119417376</v>
      </c>
      <c r="J53" s="34">
        <f t="shared" si="3"/>
        <v>31.64380538508729</v>
      </c>
      <c r="K53" s="11">
        <f t="shared" si="4"/>
        <v>0.12594218952642161</v>
      </c>
      <c r="L53" s="14">
        <f>K53/(('Plain whole milk'!K53+'2 percent milk'!K53+'1 percent milk'!K53+'Skim milk'!K53+'Whole flavored milk'!K53+'Lower fat flavored milk'!K53)/('Plain whole milk'!L53+'2 percent milk'!L53+'1 percent milk'!L53+'Skim milk'!L53+'Whole flavored milk'!L53+'Lower fat flavored milk'!L53))</f>
        <v>1.4601425594002846E-2</v>
      </c>
      <c r="M53" s="52">
        <f t="shared" si="5"/>
        <v>5.5207535134869749E-3</v>
      </c>
      <c r="N53" s="34">
        <f t="shared" si="6"/>
        <v>0.156510601730599</v>
      </c>
      <c r="O53" s="73">
        <f>('Plain whole milk'!N53*'Plain whole milk'!O53+'2 percent milk'!N53*'2 percent milk'!O53+'1 percent milk'!N53*'1 percent milk'!O53+'Skim milk'!N53*'Skim milk'!O53+'Whole flavored milk'!N53*'Whole flavored milk'!O53+'Lower fat flavored milk'!N53*'Lower fat flavored milk'!O53)/('Plain whole milk'!N53+'2 percent milk'!N53+'1 percent milk'!N53+'Skim milk'!N53+'Whole flavored milk'!N53+'Lower fat flavored milk'!N53)</f>
        <v>127.8222294537925</v>
      </c>
      <c r="P53" s="12">
        <f>('Plain whole milk'!N53*'Plain whole milk'!P53+'2 percent milk'!N53*'2 percent milk'!P53+'1 percent milk'!N53*'1 percent milk'!P53+'Skim milk'!N53*'Skim milk'!P53+'Whole flavored milk'!N53*'Whole flavored milk'!P53+'Lower fat flavored milk'!N53*'Lower fat flavored milk'!P53)/('Plain whole milk'!N53+'2 percent milk'!N53+'1 percent milk'!N53+'Skim milk'!N53+'Whole flavored milk'!N53+'Lower fat flavored milk'!N53)</f>
        <v>244.50061901243808</v>
      </c>
      <c r="Q53" s="34">
        <f t="shared" si="7"/>
        <v>8.1822017985737905E-2</v>
      </c>
      <c r="R53" s="51">
        <f t="shared" si="8"/>
        <v>6.4012353982071963E-4</v>
      </c>
    </row>
    <row r="54" spans="1:19" ht="12" customHeight="1" x14ac:dyDescent="0.2">
      <c r="A54" s="57">
        <v>2017</v>
      </c>
      <c r="B54" s="11">
        <v>0.15231446959859957</v>
      </c>
      <c r="C54" s="58">
        <v>0</v>
      </c>
      <c r="D54" s="58">
        <f t="shared" si="0"/>
        <v>0.15231446959859957</v>
      </c>
      <c r="E54" s="58">
        <v>12</v>
      </c>
      <c r="F54" s="58">
        <f t="shared" si="1"/>
        <v>0.13403673324676763</v>
      </c>
      <c r="G54" s="58">
        <v>0</v>
      </c>
      <c r="H54" s="59">
        <f t="shared" si="2"/>
        <v>0.13403673324676763</v>
      </c>
      <c r="I54" s="11">
        <f>('Plain whole milk'!I54*'Plain whole milk'!H54+'2 percent milk'!I54*'2 percent milk'!H54+'1 percent milk'!I54*'1 percent milk'!H54+'Skim milk'!I54*'Skim milk'!H54+'Whole flavored milk'!I54*'Whole flavored milk'!H54+'Lower fat flavored milk'!I54*'Lower fat flavored milk'!H54)/('Plain whole milk'!H54+'2 percent milk'!H54+'1 percent milk'!H54+'Skim milk'!H54+'Whole flavored milk'!H54+'Lower fat flavored milk'!H54)</f>
        <v>22.430234290258085</v>
      </c>
      <c r="J54" s="58">
        <f t="shared" si="3"/>
        <v>31.738606175427108</v>
      </c>
      <c r="K54" s="59">
        <f t="shared" si="4"/>
        <v>0.10397197994450939</v>
      </c>
      <c r="L54" s="14">
        <f>K54/(('Plain whole milk'!K54+'2 percent milk'!K54+'1 percent milk'!K54+'Skim milk'!K54+'Whole flavored milk'!K54+'Lower fat flavored milk'!K54)/('Plain whole milk'!L54+'2 percent milk'!L54+'1 percent milk'!L54+'Skim milk'!L54+'Whole flavored milk'!L54+'Lower fat flavored milk'!L54))</f>
        <v>1.2055255107651259E-2</v>
      </c>
      <c r="M54" s="64">
        <f t="shared" si="5"/>
        <v>4.5576758331839738E-3</v>
      </c>
      <c r="N54" s="58">
        <f t="shared" si="6"/>
        <v>0.12920783103284905</v>
      </c>
      <c r="O54" s="73">
        <f>('Plain whole milk'!N54*'Plain whole milk'!O54+'2 percent milk'!N54*'2 percent milk'!O54+'1 percent milk'!N54*'1 percent milk'!O54+'Skim milk'!N54*'Skim milk'!O54+'Whole flavored milk'!N54*'Whole flavored milk'!O54+'Lower fat flavored milk'!N54*'Lower fat flavored milk'!O54)/('Plain whole milk'!N54+'2 percent milk'!N54+'1 percent milk'!N54+'Skim milk'!N54+'Whole flavored milk'!N54+'Lower fat flavored milk'!N54)</f>
        <v>129.0201017495464</v>
      </c>
      <c r="P54" s="12">
        <f>('Plain whole milk'!N54*'Plain whole milk'!P54+'2 percent milk'!N54*'2 percent milk'!P54+'1 percent milk'!N54*'1 percent milk'!P54+'Skim milk'!N54*'Skim milk'!P54+'Whole flavored milk'!N54*'Whole flavored milk'!P54+'Lower fat flavored milk'!N54*'Lower fat flavored milk'!P54)/('Plain whole milk'!N54+'2 percent milk'!N54+'1 percent milk'!N54+'Skim milk'!N54+'Whole flavored milk'!N54+'Lower fat flavored milk'!N54)</f>
        <v>244.50898331460527</v>
      </c>
      <c r="Q54" s="58">
        <f t="shared" si="7"/>
        <v>6.8179120786113906E-2</v>
      </c>
      <c r="R54" s="63">
        <f t="shared" si="8"/>
        <v>5.2843797099511752E-4</v>
      </c>
    </row>
    <row r="55" spans="1:19" ht="12" customHeight="1" x14ac:dyDescent="0.2">
      <c r="A55" s="33">
        <v>2018</v>
      </c>
      <c r="B55" s="11">
        <v>0.36211976166177229</v>
      </c>
      <c r="C55" s="34">
        <v>0</v>
      </c>
      <c r="D55" s="34">
        <f t="shared" si="0"/>
        <v>0.36211976166177229</v>
      </c>
      <c r="E55" s="34">
        <v>12</v>
      </c>
      <c r="F55" s="34">
        <f t="shared" si="1"/>
        <v>0.31866539026235963</v>
      </c>
      <c r="G55" s="34">
        <v>0</v>
      </c>
      <c r="H55" s="11">
        <f t="shared" si="2"/>
        <v>0.31866539026235963</v>
      </c>
      <c r="I55" s="11">
        <f>('Plain whole milk'!I55*'Plain whole milk'!H55+'2 percent milk'!I55*'2 percent milk'!H55+'1 percent milk'!I55*'1 percent milk'!H55+'Skim milk'!I55*'Skim milk'!H55+'Whole flavored milk'!I55*'Whole flavored milk'!H55+'Lower fat flavored milk'!I55*'Lower fat flavored milk'!H55)/('Plain whole milk'!H55+'2 percent milk'!H55+'1 percent milk'!H55+'Skim milk'!H55+'Whole flavored milk'!H55+'Lower fat flavored milk'!H55)</f>
        <v>22.434382188347584</v>
      </c>
      <c r="J55" s="34">
        <f t="shared" si="3"/>
        <v>31.742256325745871</v>
      </c>
      <c r="K55" s="11">
        <f t="shared" si="4"/>
        <v>0.2471747787089125</v>
      </c>
      <c r="L55" s="14">
        <f>K55/(('Plain whole milk'!K55+'2 percent milk'!K55+'1 percent milk'!K55+'Skim milk'!K55+'Whole flavored milk'!K55+'Lower fat flavored milk'!K55)/('Plain whole milk'!L55+'2 percent milk'!L55+'1 percent milk'!L55+'Skim milk'!L55+'Whole flavored milk'!L55+'Lower fat flavored milk'!L55))</f>
        <v>2.8661453610323923E-2</v>
      </c>
      <c r="M55" s="52">
        <f t="shared" si="5"/>
        <v>1.0835058792719452E-2</v>
      </c>
      <c r="N55" s="34">
        <f t="shared" si="6"/>
        <v>0.30716849924420009</v>
      </c>
      <c r="O55" s="73">
        <f>('Plain whole milk'!N55*'Plain whole milk'!O55+'2 percent milk'!N55*'2 percent milk'!O55+'1 percent milk'!N55*'1 percent milk'!O55+'Skim milk'!N55*'Skim milk'!O55+'Whole flavored milk'!N55*'Whole flavored milk'!O55+'Lower fat flavored milk'!N55*'Lower fat flavored milk'!O55)/('Plain whole milk'!N55+'2 percent milk'!N55+'1 percent milk'!N55+'Skim milk'!N55+'Whole flavored milk'!N55+'Lower fat flavored milk'!N55)</f>
        <v>129.81958091250266</v>
      </c>
      <c r="P55" s="12">
        <f>('Plain whole milk'!N55*'Plain whole milk'!P55+'2 percent milk'!N55*'2 percent milk'!P55+'1 percent milk'!N55*'1 percent milk'!P55+'Skim milk'!N55*'Skim milk'!P55+'Whole flavored milk'!N55*'Whole flavored milk'!P55+'Lower fat flavored milk'!N55*'Lower fat flavored milk'!P55)/('Plain whole milk'!N55+'2 percent milk'!N55+'1 percent milk'!N55+'Skim milk'!N55+'Whole flavored milk'!N55+'Lower fat flavored milk'!N55)</f>
        <v>244.50204077341914</v>
      </c>
      <c r="Q55" s="34">
        <f t="shared" si="7"/>
        <v>0.16309265033234679</v>
      </c>
      <c r="R55" s="51">
        <f t="shared" si="8"/>
        <v>1.2563023943381077E-3</v>
      </c>
    </row>
    <row r="56" spans="1:19" ht="12" customHeight="1" x14ac:dyDescent="0.2">
      <c r="A56" s="78">
        <v>2019</v>
      </c>
      <c r="B56" s="59">
        <v>0.9343786427571672</v>
      </c>
      <c r="C56" s="79">
        <v>0</v>
      </c>
      <c r="D56" s="79">
        <f t="shared" si="0"/>
        <v>0.9343786427571672</v>
      </c>
      <c r="E56" s="79">
        <v>12</v>
      </c>
      <c r="F56" s="79">
        <f t="shared" si="1"/>
        <v>0.8222532056263071</v>
      </c>
      <c r="G56" s="79">
        <v>0</v>
      </c>
      <c r="H56" s="59">
        <f t="shared" si="2"/>
        <v>0.8222532056263071</v>
      </c>
      <c r="I56" s="59">
        <f>('Plain whole milk'!I56*'Plain whole milk'!H56+'2 percent milk'!I56*'2 percent milk'!H56+'1 percent milk'!I56*'1 percent milk'!H56+'Skim milk'!I56*'Skim milk'!H56+'Whole flavored milk'!I56*'Whole flavored milk'!H56+'Lower fat flavored milk'!I56*'Lower fat flavored milk'!H56)/('Plain whole milk'!H56+'2 percent milk'!H56+'1 percent milk'!H56+'Skim milk'!H56+'Whole flavored milk'!H56+'Lower fat flavored milk'!H56)</f>
        <v>22.479373253711717</v>
      </c>
      <c r="J56" s="58">
        <f t="shared" si="3"/>
        <v>31.781848463266314</v>
      </c>
      <c r="K56" s="59">
        <f t="shared" si="4"/>
        <v>0.63741583844295979</v>
      </c>
      <c r="L56" s="66">
        <f>K56/(('Plain whole milk'!K56+'2 percent milk'!K56+'1 percent milk'!K56+'Skim milk'!K56+'Whole flavored milk'!K56+'Lower fat flavored milk'!K56)/('Plain whole milk'!L56+'2 percent milk'!L56+'1 percent milk'!L56+'Skim milk'!L56+'Whole flavored milk'!L56+'Lower fat flavored milk'!L56))</f>
        <v>7.3917741570382431E-2</v>
      </c>
      <c r="M56" s="64">
        <f t="shared" si="5"/>
        <v>2.7941516205718785E-2</v>
      </c>
      <c r="N56" s="58">
        <f t="shared" si="6"/>
        <v>0.79212801367402463</v>
      </c>
      <c r="O56" s="100">
        <f>('Plain whole milk'!N56*'Plain whole milk'!O56+'2 percent milk'!N56*'2 percent milk'!O56+'1 percent milk'!N56*'1 percent milk'!O56+'Skim milk'!N56*'Skim milk'!O56+'Whole flavored milk'!N56*'Whole flavored milk'!O56+'Lower fat flavored milk'!N56*'Lower fat flavored milk'!O56)/('Plain whole milk'!N56+'2 percent milk'!N56+'1 percent milk'!N56+'Skim milk'!N56+'Whole flavored milk'!N56+'Lower fat flavored milk'!N56)</f>
        <v>130.68343161477446</v>
      </c>
      <c r="P56" s="101">
        <f>('Plain whole milk'!N56*'Plain whole milk'!P56+'2 percent milk'!N56*'2 percent milk'!P56+'1 percent milk'!N56*'1 percent milk'!P56+'Skim milk'!N56*'Skim milk'!P56+'Whole flavored milk'!N56*'Whole flavored milk'!P56+'Lower fat flavored milk'!N56*'Lower fat flavored milk'!P56)/('Plain whole milk'!N56+'2 percent milk'!N56+'1 percent milk'!N56+'Skim milk'!N56+'Whole flavored milk'!N56+'Lower fat flavored milk'!N56)</f>
        <v>244.50230165146746</v>
      </c>
      <c r="Q56" s="79">
        <f t="shared" si="7"/>
        <v>0.42338254652784058</v>
      </c>
      <c r="R56" s="90">
        <f t="shared" si="8"/>
        <v>3.239756878866463E-3</v>
      </c>
    </row>
    <row r="57" spans="1:19" ht="12" customHeight="1" x14ac:dyDescent="0.2">
      <c r="A57" s="33">
        <v>2020</v>
      </c>
      <c r="B57" s="11">
        <v>2.4381777714730806</v>
      </c>
      <c r="C57" s="34">
        <v>0</v>
      </c>
      <c r="D57" s="34">
        <f t="shared" si="0"/>
        <v>2.4381777714730806</v>
      </c>
      <c r="E57" s="34">
        <v>12</v>
      </c>
      <c r="F57" s="34">
        <f t="shared" si="1"/>
        <v>2.1455964388963107</v>
      </c>
      <c r="G57" s="34">
        <v>0</v>
      </c>
      <c r="H57" s="11">
        <f t="shared" si="2"/>
        <v>2.1455964388963107</v>
      </c>
      <c r="I57" s="11">
        <f>('Plain whole milk'!I57*'Plain whole milk'!H57+'2 percent milk'!I57*'2 percent milk'!H57+'1 percent milk'!I57*'1 percent milk'!H57+'Skim milk'!I57*'Skim milk'!H57+'Whole flavored milk'!I57*'Whole flavored milk'!H57+'Lower fat flavored milk'!I57*'Lower fat flavored milk'!H57)/('Plain whole milk'!H57+'2 percent milk'!H57+'1 percent milk'!H57+'Skim milk'!H57+'Whole flavored milk'!H57+'Lower fat flavored milk'!H57)</f>
        <v>22.018685537004057</v>
      </c>
      <c r="J57" s="34">
        <f t="shared" si="3"/>
        <v>31.376443272563563</v>
      </c>
      <c r="K57" s="11">
        <f t="shared" si="4"/>
        <v>1.6731643061225747</v>
      </c>
      <c r="L57" s="14">
        <f>K57/(('Plain whole milk'!K57+'2 percent milk'!K57+'1 percent milk'!K57+'Skim milk'!K57+'Whole flavored milk'!K57+'Lower fat flavored milk'!K57)/('Plain whole milk'!L57+'2 percent milk'!L57+'1 percent milk'!L57+'Skim milk'!L57+'Whole flavored milk'!L57+'Lower fat flavored milk'!L57))</f>
        <v>0.19405214335871362</v>
      </c>
      <c r="M57" s="52">
        <f t="shared" si="5"/>
        <v>7.3344188761537518E-2</v>
      </c>
      <c r="N57" s="34">
        <f t="shared" si="6"/>
        <v>2.0792710792952076</v>
      </c>
      <c r="O57" s="73">
        <f>('Plain whole milk'!N57*'Plain whole milk'!O57+'2 percent milk'!N57*'2 percent milk'!O57+'1 percent milk'!N57*'1 percent milk'!O57+'Skim milk'!N57*'Skim milk'!O57+'Whole flavored milk'!N57*'Whole flavored milk'!O57+'Lower fat flavored milk'!N57*'Lower fat flavored milk'!O57)/('Plain whole milk'!N57+'2 percent milk'!N57+'1 percent milk'!N57+'Skim milk'!N57+'Whole flavored milk'!N57+'Lower fat flavored milk'!N57)</f>
        <v>130.73412340685221</v>
      </c>
      <c r="P57" s="12">
        <f>('Plain whole milk'!N57*'Plain whole milk'!P57+'2 percent milk'!N57*'2 percent milk'!P57+'1 percent milk'!N57*'1 percent milk'!P57+'Skim milk'!N57*'Skim milk'!P57+'Whole flavored milk'!N57*'Whole flavored milk'!P57+'Lower fat flavored milk'!N57*'Lower fat flavored milk'!P57)/('Plain whole milk'!N57+'2 percent milk'!N57+'1 percent milk'!N57+'Skim milk'!N57+'Whole flavored milk'!N57+'Lower fat flavored milk'!N57)</f>
        <v>244.41149381225352</v>
      </c>
      <c r="Q57" s="34">
        <f t="shared" si="7"/>
        <v>1.1121886194341086</v>
      </c>
      <c r="R57" s="51">
        <f t="shared" si="8"/>
        <v>8.5072557221568916E-3</v>
      </c>
    </row>
    <row r="58" spans="1:19" ht="12" customHeight="1" thickBot="1" x14ac:dyDescent="0.25">
      <c r="A58" s="84">
        <v>2021</v>
      </c>
      <c r="B58" s="85">
        <v>3.5550534403714056</v>
      </c>
      <c r="C58" s="86">
        <v>0</v>
      </c>
      <c r="D58" s="86">
        <f t="shared" si="0"/>
        <v>3.5550534403714056</v>
      </c>
      <c r="E58" s="86">
        <v>12</v>
      </c>
      <c r="F58" s="86">
        <f t="shared" si="1"/>
        <v>3.1284470275268368</v>
      </c>
      <c r="G58" s="86">
        <v>0</v>
      </c>
      <c r="H58" s="86">
        <f t="shared" si="2"/>
        <v>3.1284470275268368</v>
      </c>
      <c r="I58" s="86">
        <f>('Plain whole milk'!I58*'Plain whole milk'!H58+'2 percent milk'!I58*'2 percent milk'!H58+'1 percent milk'!I58*'1 percent milk'!H58+'Skim milk'!I58*'Skim milk'!H58+'Whole flavored milk'!I58*'Whole flavored milk'!H58+'Lower fat flavored milk'!I58*'Lower fat flavored milk'!H58)/('Plain whole milk'!H58+'2 percent milk'!H58+'1 percent milk'!H58+'Skim milk'!H58+'Whole flavored milk'!H58+'Lower fat flavored milk'!H58)</f>
        <v>22.435055836567695</v>
      </c>
      <c r="J58" s="86">
        <f t="shared" si="3"/>
        <v>31.742849136179558</v>
      </c>
      <c r="K58" s="86">
        <f t="shared" si="4"/>
        <v>2.4265781900837489</v>
      </c>
      <c r="L58" s="89">
        <f>K58/(('Plain whole milk'!K58+'2 percent milk'!K58+'1 percent milk'!K58+'Skim milk'!K58+'Whole flavored milk'!K58+'Lower fat flavored milk'!K58)/('Plain whole milk'!L58+'2 percent milk'!L58+'1 percent milk'!L58+'Skim milk'!L58+'Whole flavored milk'!L58+'Lower fat flavored milk'!L58))</f>
        <v>0.281428978085283</v>
      </c>
      <c r="M58" s="97">
        <f t="shared" si="5"/>
        <v>0.10637055079819173</v>
      </c>
      <c r="N58" s="86">
        <f t="shared" si="6"/>
        <v>3.0155519298533364</v>
      </c>
      <c r="O58" s="102">
        <f>('Plain whole milk'!N58*'Plain whole milk'!O58+'2 percent milk'!N58*'2 percent milk'!O58+'1 percent milk'!N58*'1 percent milk'!O58+'Skim milk'!N58*'Skim milk'!O58+'Whole flavored milk'!N58*'Whole flavored milk'!O58+'Lower fat flavored milk'!N58*'Lower fat flavored milk'!O58)/('Plain whole milk'!N58+'2 percent milk'!N58+'1 percent milk'!N58+'Skim milk'!N58+'Whole flavored milk'!N58+'Lower fat flavored milk'!N58)</f>
        <v>131.78566100631969</v>
      </c>
      <c r="P58" s="87">
        <f>('Plain whole milk'!N58*'Plain whole milk'!P58+'2 percent milk'!N58*'2 percent milk'!P58+'1 percent milk'!N58*'1 percent milk'!P58+'Skim milk'!N58*'Skim milk'!P58+'Whole flavored milk'!N58*'Whole flavored milk'!P58+'Lower fat flavored milk'!N58*'Lower fat flavored milk'!P58)/('Plain whole milk'!N58+'2 percent milk'!N58+'1 percent milk'!N58+'Skim milk'!N58+'Whole flavored milk'!N58+'Lower fat flavored milk'!N58)</f>
        <v>244.47922504685087</v>
      </c>
      <c r="Q58" s="86">
        <f t="shared" si="7"/>
        <v>1.62552259521621</v>
      </c>
      <c r="R58" s="91">
        <f t="shared" si="8"/>
        <v>1.2334593785117937E-2</v>
      </c>
    </row>
    <row r="59" spans="1:19" ht="12" customHeight="1" thickTop="1" x14ac:dyDescent="0.2">
      <c r="A59" s="115" t="s">
        <v>144</v>
      </c>
      <c r="B59" s="115"/>
      <c r="C59" s="115"/>
      <c r="D59" s="115"/>
      <c r="S59" s="6"/>
    </row>
    <row r="60" spans="1:19" ht="12" customHeight="1" x14ac:dyDescent="0.2">
      <c r="A60" s="117" t="s">
        <v>76</v>
      </c>
      <c r="B60" s="117"/>
      <c r="C60" s="7"/>
      <c r="D60" s="7"/>
      <c r="S60" s="6"/>
    </row>
    <row r="61" spans="1:19" ht="12" customHeight="1" x14ac:dyDescent="0.2">
      <c r="S61" s="6"/>
    </row>
    <row r="62" spans="1:19" ht="11.4" x14ac:dyDescent="0.2">
      <c r="A62" s="116" t="s">
        <v>158</v>
      </c>
    </row>
    <row r="63" spans="1:19" ht="11.4" x14ac:dyDescent="0.2">
      <c r="A63" s="122" t="s">
        <v>146</v>
      </c>
    </row>
    <row r="64" spans="1:19" ht="11.4" x14ac:dyDescent="0.2">
      <c r="A64" s="116" t="s">
        <v>142</v>
      </c>
    </row>
    <row r="65" spans="1:1" ht="11.4" x14ac:dyDescent="0.2">
      <c r="A65" s="116" t="s">
        <v>143</v>
      </c>
    </row>
    <row r="66" spans="1:1" x14ac:dyDescent="0.2">
      <c r="A66" s="117"/>
    </row>
    <row r="67" spans="1:1" x14ac:dyDescent="0.2">
      <c r="A67" s="116" t="s">
        <v>136</v>
      </c>
    </row>
  </sheetData>
  <mergeCells count="17">
    <mergeCell ref="I3:I5"/>
    <mergeCell ref="F2:F5"/>
    <mergeCell ref="G2:I2"/>
    <mergeCell ref="A1:R1"/>
    <mergeCell ref="A2:A5"/>
    <mergeCell ref="B2:B5"/>
    <mergeCell ref="C2:C5"/>
    <mergeCell ref="D2:D5"/>
    <mergeCell ref="E2:E5"/>
    <mergeCell ref="O2:O5"/>
    <mergeCell ref="P2:P5"/>
    <mergeCell ref="Q2:Q5"/>
    <mergeCell ref="R2:R5"/>
    <mergeCell ref="G3:G5"/>
    <mergeCell ref="J2:J5"/>
    <mergeCell ref="K2:N5"/>
    <mergeCell ref="H3:H5"/>
  </mergeCells>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0">
    <pageSetUpPr fitToPage="1"/>
  </sheetPr>
  <dimension ref="A1:P65"/>
  <sheetViews>
    <sheetView zoomScaleNormal="100" workbookViewId="0">
      <pane ySplit="5" topLeftCell="A6" activePane="bottomLeft" state="frozen"/>
      <selection pane="bottomLeft" sqref="A1:L1"/>
    </sheetView>
  </sheetViews>
  <sheetFormatPr defaultColWidth="10.77734375" defaultRowHeight="12" customHeight="1" x14ac:dyDescent="0.2"/>
  <cols>
    <col min="1" max="12" width="10.77734375" style="6" customWidth="1"/>
    <col min="13" max="16384" width="10.77734375" style="7"/>
  </cols>
  <sheetData>
    <row r="1" spans="1:12" ht="12" customHeight="1" thickBot="1" x14ac:dyDescent="0.25">
      <c r="A1" s="126" t="s">
        <v>84</v>
      </c>
      <c r="B1" s="126"/>
      <c r="C1" s="126"/>
      <c r="D1" s="126"/>
      <c r="E1" s="126"/>
      <c r="F1" s="126"/>
      <c r="G1" s="126"/>
      <c r="H1" s="126"/>
      <c r="I1" s="126"/>
      <c r="J1" s="126"/>
      <c r="K1" s="126"/>
      <c r="L1" s="126"/>
    </row>
    <row r="2" spans="1:12" ht="12" customHeight="1" thickTop="1" x14ac:dyDescent="0.2">
      <c r="A2" s="138" t="s">
        <v>0</v>
      </c>
      <c r="B2" s="124" t="s">
        <v>9</v>
      </c>
      <c r="C2" s="124" t="s">
        <v>10</v>
      </c>
      <c r="D2" s="124" t="s">
        <v>5</v>
      </c>
      <c r="E2" s="151" t="s">
        <v>120</v>
      </c>
      <c r="F2" s="124" t="s">
        <v>7</v>
      </c>
      <c r="G2" s="124" t="s">
        <v>54</v>
      </c>
      <c r="H2" s="152"/>
      <c r="I2" s="152"/>
      <c r="J2" s="152"/>
      <c r="K2" s="127" t="s">
        <v>60</v>
      </c>
      <c r="L2" s="130" t="s">
        <v>63</v>
      </c>
    </row>
    <row r="3" spans="1:12" ht="12" customHeight="1" x14ac:dyDescent="0.2">
      <c r="A3" s="138"/>
      <c r="B3" s="124"/>
      <c r="C3" s="124"/>
      <c r="D3" s="153"/>
      <c r="E3" s="136"/>
      <c r="F3" s="153"/>
      <c r="G3" s="153"/>
      <c r="H3" s="154"/>
      <c r="I3" s="154"/>
      <c r="J3" s="154"/>
      <c r="K3" s="127"/>
      <c r="L3" s="130"/>
    </row>
    <row r="4" spans="1:12" ht="20.100000000000001" customHeight="1" x14ac:dyDescent="0.2">
      <c r="A4" s="139"/>
      <c r="B4" s="125"/>
      <c r="C4" s="125"/>
      <c r="D4" s="155"/>
      <c r="E4" s="137"/>
      <c r="F4" s="155"/>
      <c r="G4" s="155"/>
      <c r="H4" s="156"/>
      <c r="I4" s="156"/>
      <c r="J4" s="156"/>
      <c r="K4" s="149"/>
      <c r="L4" s="150"/>
    </row>
    <row r="5" spans="1:12" ht="12" customHeight="1" x14ac:dyDescent="0.2">
      <c r="A5" s="5"/>
      <c r="B5" s="36" t="s">
        <v>64</v>
      </c>
      <c r="C5" s="36" t="s">
        <v>64</v>
      </c>
      <c r="D5" s="36" t="s">
        <v>64</v>
      </c>
      <c r="E5" s="36" t="s">
        <v>64</v>
      </c>
      <c r="F5" s="36" t="s">
        <v>65</v>
      </c>
      <c r="G5" s="36" t="s">
        <v>64</v>
      </c>
      <c r="H5" s="36" t="s">
        <v>71</v>
      </c>
      <c r="I5" s="36" t="s">
        <v>66</v>
      </c>
      <c r="J5" s="36" t="s">
        <v>67</v>
      </c>
      <c r="K5" s="36" t="s">
        <v>68</v>
      </c>
      <c r="L5" s="36" t="s">
        <v>70</v>
      </c>
    </row>
    <row r="6" spans="1:12" ht="12" customHeight="1" x14ac:dyDescent="0.2">
      <c r="A6" s="10">
        <v>1970</v>
      </c>
      <c r="B6" s="11">
        <f>SUM('All plain milk'!B6,'All flavored milk'!B6,Buttermilk!B7, 'Miscellaneous fluid milk'!B7,Eggnog!B7)</f>
        <v>269.40838497137025</v>
      </c>
      <c r="C6" s="11">
        <f>SUM('All plain milk'!C6,'All flavored milk'!C6,Buttermilk!D7, 'Miscellaneous fluid milk'!D7,Eggnog!D7)</f>
        <v>269.40838497137025</v>
      </c>
      <c r="D6" s="11">
        <f>SUM('All plain milk'!D6,'All flavored milk'!D6,Buttermilk!F7,Eggnog!F7,'Miscellaneous fluid milk'!F7)</f>
        <v>237.07937877480592</v>
      </c>
      <c r="E6" s="11">
        <f>SUM('All plain milk'!E6,'All flavored milk'!E6,Buttermilk!H7,'Miscellaneous fluid milk'!H7,Eggnog!H7)</f>
        <v>237.07937877480592</v>
      </c>
      <c r="F6" s="11">
        <f t="shared" ref="F6:F47" si="0">100-(G6/B6*100)</f>
        <v>30.296665999454092</v>
      </c>
      <c r="G6" s="11">
        <f>SUM('All plain milk'!G6,'All flavored milk'!G6,Buttermilk!K7,Eggnog!K7,'Miscellaneous fluid milk'!K7)</f>
        <v>187.78662640207074</v>
      </c>
      <c r="H6" s="11">
        <f>SUM('All plain milk'!H6,'All flavored milk'!H6,Buttermilk!L7,Eggnog!L7,'Miscellaneous fluid milk'!L7)</f>
        <v>21.817221749571846</v>
      </c>
      <c r="I6" s="11">
        <f>SUM('All plain milk'!I6,'All flavored milk'!I6,Buttermilk!M7,Eggnog!M7,'Miscellaneous fluid milk'!M7)</f>
        <v>8.2317425272140614</v>
      </c>
      <c r="J6" s="11">
        <f>SUM('All plain milk'!J6,'All flavored milk'!J6,Buttermilk!N7,Eggnog!N7,'Miscellaneous fluid milk'!N7)</f>
        <v>233.36578477525498</v>
      </c>
      <c r="K6" s="11">
        <f>SUM('All plain milk'!K6,'All flavored milk'!K6,Buttermilk!Q7,'Miscellaneous fluid milk'!Q7,Eggnog!Q7)</f>
        <v>136.65463966606848</v>
      </c>
      <c r="L6" s="21">
        <f>SUM('All plain milk'!L6,'All flavored milk'!L6,Buttermilk!R7,'Miscellaneous fluid milk'!R7,Eggnog!R7)</f>
        <v>0.95565515605335372</v>
      </c>
    </row>
    <row r="7" spans="1:12" ht="12" customHeight="1" x14ac:dyDescent="0.2">
      <c r="A7" s="15">
        <v>1971</v>
      </c>
      <c r="B7" s="16">
        <f>SUM('All plain milk'!B7,'All flavored milk'!B7,Buttermilk!B8, 'Miscellaneous fluid milk'!B8,Eggnog!B8)</f>
        <v>269.71817025823509</v>
      </c>
      <c r="C7" s="16">
        <f>SUM('All plain milk'!C7,'All flavored milk'!C7,Buttermilk!D8, 'Miscellaneous fluid milk'!D8,Eggnog!D8)</f>
        <v>269.71817025823509</v>
      </c>
      <c r="D7" s="16">
        <f>SUM('All plain milk'!D7,'All flavored milk'!D7,Buttermilk!F8,Eggnog!F8,'Miscellaneous fluid milk'!F8)</f>
        <v>237.35198982724688</v>
      </c>
      <c r="E7" s="16">
        <f>SUM('All plain milk'!E7,'All flavored milk'!E7,Buttermilk!H8,'Miscellaneous fluid milk'!H8,Eggnog!H8)</f>
        <v>237.35198982724688</v>
      </c>
      <c r="F7" s="16">
        <f t="shared" si="0"/>
        <v>30.319538227121981</v>
      </c>
      <c r="G7" s="16">
        <f>SUM('All plain milk'!G7,'All flavored milk'!G7,Buttermilk!K8,Eggnog!K8,'Miscellaneous fluid milk'!K8)</f>
        <v>187.94086652129556</v>
      </c>
      <c r="H7" s="16">
        <f>SUM('All plain milk'!H7,'All flavored milk'!H7,Buttermilk!L8,Eggnog!L8,'Miscellaneous fluid milk'!L8)</f>
        <v>21.833676733939118</v>
      </c>
      <c r="I7" s="16">
        <f>SUM('All plain milk'!I7,'All flavored milk'!I7,Buttermilk!M8,Eggnog!M8,'Miscellaneous fluid milk'!M8)</f>
        <v>8.2385037379198049</v>
      </c>
      <c r="J7" s="16">
        <f>SUM('All plain milk'!J7,'All flavored milk'!J7,Buttermilk!N8,Eggnog!N8,'Miscellaneous fluid milk'!N8)</f>
        <v>233.55746171815755</v>
      </c>
      <c r="K7" s="16">
        <f>SUM('All plain milk'!K7,'All flavored milk'!K7,Buttermilk!Q8,'Miscellaneous fluid milk'!Q8,Eggnog!Q8)</f>
        <v>136.15841624609502</v>
      </c>
      <c r="L7" s="22">
        <f>SUM('All plain milk'!L7,'All flavored milk'!L7,Buttermilk!R8,'Miscellaneous fluid milk'!R8,Eggnog!R8)</f>
        <v>0.95641648065602203</v>
      </c>
    </row>
    <row r="8" spans="1:12" ht="12" customHeight="1" x14ac:dyDescent="0.2">
      <c r="A8" s="15">
        <v>1972</v>
      </c>
      <c r="B8" s="16">
        <f>SUM('All plain milk'!B8,'All flavored milk'!B8,Buttermilk!B9, 'Miscellaneous fluid milk'!B9,Eggnog!B9)</f>
        <v>267.57898358211804</v>
      </c>
      <c r="C8" s="16">
        <f>SUM('All plain milk'!C8,'All flavored milk'!C8,Buttermilk!D9, 'Miscellaneous fluid milk'!D9,Eggnog!D9)</f>
        <v>267.57898358211804</v>
      </c>
      <c r="D8" s="16">
        <f>SUM('All plain milk'!D8,'All flavored milk'!D8,Buttermilk!F9,Eggnog!F9,'Miscellaneous fluid milk'!F9)</f>
        <v>235.46950555226394</v>
      </c>
      <c r="E8" s="16">
        <f>SUM('All plain milk'!E8,'All flavored milk'!E8,Buttermilk!H9,'Miscellaneous fluid milk'!H9,Eggnog!H9)</f>
        <v>235.46950555226394</v>
      </c>
      <c r="F8" s="16">
        <f t="shared" si="0"/>
        <v>30.407022857142834</v>
      </c>
      <c r="G8" s="16">
        <f>SUM('All plain milk'!G8,'All flavored milk'!G8,Buttermilk!K9,Eggnog!K9,'Miscellaneous fluid milk'!K9)</f>
        <v>186.21618088339292</v>
      </c>
      <c r="H8" s="16">
        <f>SUM('All plain milk'!H8,'All flavored milk'!H8,Buttermilk!L9,Eggnog!L9,'Miscellaneous fluid milk'!L9)</f>
        <v>21.631608572376518</v>
      </c>
      <c r="I8" s="16">
        <f>SUM('All plain milk'!I8,'All flavored milk'!I8,Buttermilk!M9,Eggnog!M9,'Miscellaneous fluid milk'!M9)</f>
        <v>8.1629010798199637</v>
      </c>
      <c r="J8" s="16">
        <f>SUM('All plain milk'!J8,'All flavored milk'!J8,Buttermilk!N9,Eggnog!N9,'Miscellaneous fluid milk'!N9)</f>
        <v>231.41416416235603</v>
      </c>
      <c r="K8" s="16">
        <f>SUM('All plain milk'!K8,'All flavored milk'!K8,Buttermilk!Q9,'Miscellaneous fluid milk'!Q9,Eggnog!Q9)</f>
        <v>134.34699316777576</v>
      </c>
      <c r="L8" s="22">
        <f>SUM('All plain milk'!L8,'All flavored milk'!L8,Buttermilk!R9,'Miscellaneous fluid milk'!R9,Eggnog!R9)</f>
        <v>0.94758571932582902</v>
      </c>
    </row>
    <row r="9" spans="1:12" ht="12" customHeight="1" x14ac:dyDescent="0.2">
      <c r="A9" s="15">
        <v>1973</v>
      </c>
      <c r="B9" s="16">
        <f>SUM('All plain milk'!B9,'All flavored milk'!B9,Buttermilk!B10, 'Miscellaneous fluid milk'!B10,Eggnog!B10)</f>
        <v>262.70717317145869</v>
      </c>
      <c r="C9" s="16">
        <f>SUM('All plain milk'!C9,'All flavored milk'!C9,Buttermilk!D10, 'Miscellaneous fluid milk'!D10,Eggnog!D10)</f>
        <v>262.70717317145869</v>
      </c>
      <c r="D9" s="16">
        <f>SUM('All plain milk'!D9,'All flavored milk'!D9,Buttermilk!F10,Eggnog!F10,'Miscellaneous fluid milk'!F10)</f>
        <v>231.18231239088365</v>
      </c>
      <c r="E9" s="16">
        <f>SUM('All plain milk'!E9,'All flavored milk'!E9,Buttermilk!H10,'Miscellaneous fluid milk'!H10,Eggnog!H10)</f>
        <v>231.18231239088365</v>
      </c>
      <c r="F9" s="16">
        <f t="shared" si="0"/>
        <v>30.445529040972517</v>
      </c>
      <c r="G9" s="16">
        <f>SUM('All plain milk'!G9,'All flavored milk'!G9,Buttermilk!K10,Eggnog!K10,'Miscellaneous fluid milk'!K10)</f>
        <v>182.72458447082428</v>
      </c>
      <c r="H9" s="16">
        <f>SUM('All plain milk'!H9,'All flavored milk'!H9,Buttermilk!L10,Eggnog!L10,'Miscellaneous fluid milk'!L10)</f>
        <v>21.224029875369276</v>
      </c>
      <c r="I9" s="16">
        <f>SUM('All plain milk'!I9,'All flavored milk'!I9,Buttermilk!M10,Eggnog!M10,'Miscellaneous fluid milk'!M10)</f>
        <v>8.0098447987210637</v>
      </c>
      <c r="J9" s="16">
        <f>SUM('All plain milk'!J9,'All flavored milk'!J9,Buttermilk!N10,Eggnog!N10,'Miscellaneous fluid milk'!N10)</f>
        <v>227.07509512134277</v>
      </c>
      <c r="K9" s="16">
        <f>SUM('All plain milk'!K9,'All flavored milk'!K9,Buttermilk!Q10,'Miscellaneous fluid milk'!Q10,Eggnog!Q10)</f>
        <v>131.15363627598214</v>
      </c>
      <c r="L9" s="22">
        <f>SUM('All plain milk'!L9,'All flavored milk'!L9,Buttermilk!R10,'Miscellaneous fluid milk'!R10,Eggnog!R10)</f>
        <v>0.92976437661872668</v>
      </c>
    </row>
    <row r="10" spans="1:12" ht="12" customHeight="1" x14ac:dyDescent="0.2">
      <c r="A10" s="15">
        <v>1974</v>
      </c>
      <c r="B10" s="16">
        <f>SUM('All plain milk'!B10,'All flavored milk'!B10,Buttermilk!B11, 'Miscellaneous fluid milk'!B11,Eggnog!B11)</f>
        <v>254.04749182064484</v>
      </c>
      <c r="C10" s="16">
        <f>SUM('All plain milk'!C10,'All flavored milk'!C10,Buttermilk!D11, 'Miscellaneous fluid milk'!D11,Eggnog!D11)</f>
        <v>254.04749182064484</v>
      </c>
      <c r="D10" s="16">
        <f>SUM('All plain milk'!D10,'All flavored milk'!D10,Buttermilk!F11,Eggnog!F11,'Miscellaneous fluid milk'!F11)</f>
        <v>223.56179280216739</v>
      </c>
      <c r="E10" s="16">
        <f>SUM('All plain milk'!E10,'All flavored milk'!E10,Buttermilk!H11,'Miscellaneous fluid milk'!H11,Eggnog!H11)</f>
        <v>223.56179280216739</v>
      </c>
      <c r="F10" s="16">
        <f t="shared" si="0"/>
        <v>30.420915515046417</v>
      </c>
      <c r="G10" s="16">
        <f>SUM('All plain milk'!G10,'All flavored milk'!G10,Buttermilk!K11,Eggnog!K11,'Miscellaneous fluid milk'!K11)</f>
        <v>176.76391896579202</v>
      </c>
      <c r="H10" s="16">
        <f>SUM('All plain milk'!H10,'All flavored milk'!H10,Buttermilk!L11,Eggnog!L11,'Miscellaneous fluid milk'!L11)</f>
        <v>20.530056198260333</v>
      </c>
      <c r="I10" s="16">
        <f>SUM('All plain milk'!I10,'All flavored milk'!I10,Buttermilk!M11,Eggnog!M11,'Miscellaneous fluid milk'!M11)</f>
        <v>7.7485553519251287</v>
      </c>
      <c r="J10" s="16">
        <f>SUM('All plain milk'!J10,'All flavored milk'!J10,Buttermilk!N11,Eggnog!N11,'Miscellaneous fluid milk'!N11)</f>
        <v>219.66766994940144</v>
      </c>
      <c r="K10" s="16">
        <f>SUM('All plain milk'!K10,'All flavored milk'!K10,Buttermilk!Q11,'Miscellaneous fluid milk'!Q11,Eggnog!Q11)</f>
        <v>126.08901449031092</v>
      </c>
      <c r="L10" s="22">
        <f>SUM('All plain milk'!L10,'All flavored milk'!L10,Buttermilk!R11,'Miscellaneous fluid milk'!R11,Eggnog!R11)</f>
        <v>0.89944999027372019</v>
      </c>
    </row>
    <row r="11" spans="1:12" ht="12" customHeight="1" x14ac:dyDescent="0.2">
      <c r="A11" s="15">
        <v>1975</v>
      </c>
      <c r="B11" s="16">
        <f>SUM('All plain milk'!B11,'All flavored milk'!B11,Buttermilk!B12, 'Miscellaneous fluid milk'!B12,Eggnog!B12)</f>
        <v>254.34757385190167</v>
      </c>
      <c r="C11" s="16">
        <f>SUM('All plain milk'!C11,'All flavored milk'!C11,Buttermilk!D12, 'Miscellaneous fluid milk'!D12,Eggnog!D12)</f>
        <v>254.34757385190167</v>
      </c>
      <c r="D11" s="16">
        <f>SUM('All plain milk'!D11,'All flavored milk'!D11,Buttermilk!F12,Eggnog!F12,'Miscellaneous fluid milk'!F12)</f>
        <v>223.82586498967351</v>
      </c>
      <c r="E11" s="16">
        <f>SUM('All plain milk'!E11,'All flavored milk'!E11,Buttermilk!H12,'Miscellaneous fluid milk'!H12,Eggnog!H12)</f>
        <v>223.82586498967351</v>
      </c>
      <c r="F11" s="16">
        <f t="shared" si="0"/>
        <v>30.442361184606668</v>
      </c>
      <c r="G11" s="16">
        <f>SUM('All plain milk'!G11,'All flavored milk'!G11,Buttermilk!K12,Eggnog!K12,'Miscellaneous fluid milk'!K12)</f>
        <v>176.91816675562157</v>
      </c>
      <c r="H11" s="16">
        <f>SUM('All plain milk'!H11,'All flavored milk'!H11,Buttermilk!L12,Eggnog!L12,'Miscellaneous fluid milk'!L12)</f>
        <v>20.546181407148204</v>
      </c>
      <c r="I11" s="16">
        <f>SUM('All plain milk'!I11,'All flavored milk'!I11,Buttermilk!M12,Eggnog!M12,'Miscellaneous fluid milk'!M12)</f>
        <v>7.7553168988765622</v>
      </c>
      <c r="J11" s="16">
        <f>SUM('All plain milk'!J11,'All flavored milk'!J11,Buttermilk!N12,Eggnog!N12,'Miscellaneous fluid milk'!N12)</f>
        <v>219.85935642470108</v>
      </c>
      <c r="K11" s="16">
        <f>SUM('All plain milk'!K11,'All flavored milk'!K11,Buttermilk!Q12,'Miscellaneous fluid milk'!Q12,Eggnog!Q12)</f>
        <v>125.66538309442814</v>
      </c>
      <c r="L11" s="22">
        <f>SUM('All plain milk'!L11,'All flavored milk'!L11,Buttermilk!R12,'Miscellaneous fluid milk'!R12,Eggnog!R12)</f>
        <v>0.90025161164888545</v>
      </c>
    </row>
    <row r="12" spans="1:12" ht="12" customHeight="1" x14ac:dyDescent="0.2">
      <c r="A12" s="10">
        <v>1976</v>
      </c>
      <c r="B12" s="11">
        <f>SUM('All plain milk'!B12,'All flavored milk'!B12,Buttermilk!B13, 'Miscellaneous fluid milk'!B13,Eggnog!B13)</f>
        <v>252.96121123536633</v>
      </c>
      <c r="C12" s="11">
        <f>SUM('All plain milk'!C12,'All flavored milk'!C12,Buttermilk!D13, 'Miscellaneous fluid milk'!D13,Eggnog!D13)</f>
        <v>252.96121123536633</v>
      </c>
      <c r="D12" s="11">
        <f>SUM('All plain milk'!D12,'All flavored milk'!D12,Buttermilk!F13,Eggnog!F13,'Miscellaneous fluid milk'!F13)</f>
        <v>222.60586588712232</v>
      </c>
      <c r="E12" s="11">
        <f>SUM('All plain milk'!E12,'All flavored milk'!E12,Buttermilk!H13,'Miscellaneous fluid milk'!H13,Eggnog!H13)</f>
        <v>222.60586588712232</v>
      </c>
      <c r="F12" s="11">
        <f t="shared" si="0"/>
        <v>30.545478331970571</v>
      </c>
      <c r="G12" s="11">
        <f>SUM('All plain milk'!G12,'All flavored milk'!G12,Buttermilk!K13,Eggnog!K13,'Miscellaneous fluid milk'!K13)</f>
        <v>175.69299926917722</v>
      </c>
      <c r="H12" s="11">
        <f>SUM('All plain milk'!H12,'All flavored milk'!H12,Buttermilk!L13,Eggnog!L13,'Miscellaneous fluid milk'!L13)</f>
        <v>20.402286106885455</v>
      </c>
      <c r="I12" s="11">
        <f>SUM('All plain milk'!I12,'All flavored milk'!I12,Buttermilk!M13,Eggnog!M13,'Miscellaneous fluid milk'!M13)</f>
        <v>7.7016109268680415</v>
      </c>
      <c r="J12" s="11">
        <f>SUM('All plain milk'!J12,'All flavored milk'!J12,Buttermilk!N13,Eggnog!N13,'Miscellaneous fluid milk'!N13)</f>
        <v>218.33681897124558</v>
      </c>
      <c r="K12" s="11">
        <f>SUM('All plain milk'!K12,'All flavored milk'!K12,Buttermilk!Q13,'Miscellaneous fluid milk'!Q13,Eggnog!Q13)</f>
        <v>124.40642312652452</v>
      </c>
      <c r="L12" s="21">
        <f>SUM('All plain milk'!L12,'All flavored milk'!L12,Buttermilk!R13,'Miscellaneous fluid milk'!R13,Eggnog!R13)</f>
        <v>0.89394680878646937</v>
      </c>
    </row>
    <row r="13" spans="1:12" ht="12" customHeight="1" x14ac:dyDescent="0.2">
      <c r="A13" s="10">
        <v>1977</v>
      </c>
      <c r="B13" s="11">
        <f>SUM('All plain milk'!B13,'All flavored milk'!B13,Buttermilk!B14, 'Miscellaneous fluid milk'!B14,Eggnog!B14)</f>
        <v>250.14106297779395</v>
      </c>
      <c r="C13" s="11">
        <f>SUM('All plain milk'!C13,'All flavored milk'!C13,Buttermilk!D14, 'Miscellaneous fluid milk'!D14,Eggnog!D14)</f>
        <v>250.14106297779395</v>
      </c>
      <c r="D13" s="11">
        <f>SUM('All plain milk'!D13,'All flavored milk'!D13,Buttermilk!F14,Eggnog!F14,'Miscellaneous fluid milk'!F14)</f>
        <v>220.12413542045874</v>
      </c>
      <c r="E13" s="11">
        <f>SUM('All plain milk'!E13,'All flavored milk'!E13,Buttermilk!H14,'Miscellaneous fluid milk'!H14,Eggnog!H14)</f>
        <v>220.12413542045874</v>
      </c>
      <c r="F13" s="11">
        <f t="shared" si="0"/>
        <v>30.618136835786146</v>
      </c>
      <c r="G13" s="11">
        <f>SUM('All plain milk'!G13,'All flavored milk'!G13,Buttermilk!K14,Eggnog!K14,'Miscellaneous fluid milk'!K14)</f>
        <v>173.552530032763</v>
      </c>
      <c r="H13" s="11">
        <f>SUM('All plain milk'!H13,'All flavored milk'!H13,Buttermilk!L14,Eggnog!L14,'Miscellaneous fluid milk'!L14)</f>
        <v>20.151818862344708</v>
      </c>
      <c r="I13" s="11">
        <f>SUM('All plain milk'!I13,'All flavored milk'!I13,Buttermilk!M14,Eggnog!M14,'Miscellaneous fluid milk'!M14)</f>
        <v>7.607782138422488</v>
      </c>
      <c r="J13" s="11">
        <f>SUM('All plain milk'!J13,'All flavored milk'!J13,Buttermilk!N14,Eggnog!N14,'Miscellaneous fluid milk'!N14)</f>
        <v>215.6768197332083</v>
      </c>
      <c r="K13" s="11">
        <f>SUM('All plain milk'!K13,'All flavored milk'!K13,Buttermilk!Q14,'Miscellaneous fluid milk'!Q14,Eggnog!Q14)</f>
        <v>122.35298862456388</v>
      </c>
      <c r="L13" s="21">
        <f>SUM('All plain milk'!L13,'All flavored milk'!L13,Buttermilk!R14,'Miscellaneous fluid milk'!R14,Eggnog!R14)</f>
        <v>0.88300319825195728</v>
      </c>
    </row>
    <row r="14" spans="1:12" ht="12" customHeight="1" x14ac:dyDescent="0.2">
      <c r="A14" s="10">
        <v>1978</v>
      </c>
      <c r="B14" s="11">
        <f>SUM('All plain milk'!B14,'All flavored milk'!B14,Buttermilk!B15, 'Miscellaneous fluid milk'!B15,Eggnog!B15)</f>
        <v>246.42157635246181</v>
      </c>
      <c r="C14" s="11">
        <f>SUM('All plain milk'!C14,'All flavored milk'!C14,Buttermilk!D15, 'Miscellaneous fluid milk'!D15,Eggnog!D15)</f>
        <v>246.42157635246181</v>
      </c>
      <c r="D14" s="11">
        <f>SUM('All plain milk'!D14,'All flavored milk'!D14,Buttermilk!F15,Eggnog!F15,'Miscellaneous fluid milk'!F15)</f>
        <v>216.85098719016639</v>
      </c>
      <c r="E14" s="11">
        <f>SUM('All plain milk'!E14,'All flavored milk'!E14,Buttermilk!H15,'Miscellaneous fluid milk'!H15,Eggnog!H15)</f>
        <v>216.85098719016639</v>
      </c>
      <c r="F14" s="11">
        <f t="shared" si="0"/>
        <v>30.602507628496795</v>
      </c>
      <c r="G14" s="11">
        <f>SUM('All plain milk'!G14,'All flavored milk'!G14,Buttermilk!K15,Eggnog!K15,'Miscellaneous fluid milk'!K15)</f>
        <v>171.01039465093763</v>
      </c>
      <c r="H14" s="11">
        <f>SUM('All plain milk'!H14,'All flavored milk'!H14,Buttermilk!L15,Eggnog!L15,'Miscellaneous fluid milk'!L15)</f>
        <v>19.855529021966177</v>
      </c>
      <c r="I14" s="11">
        <f>SUM('All plain milk'!I14,'All flavored milk'!I14,Buttermilk!M15,Eggnog!M15,'Miscellaneous fluid milk'!M15)</f>
        <v>7.4963460668904176</v>
      </c>
      <c r="J14" s="11">
        <f>SUM('All plain milk'!J14,'All flavored milk'!J14,Buttermilk!N15,Eggnog!N15,'Miscellaneous fluid milk'!N15)</f>
        <v>212.51766282330991</v>
      </c>
      <c r="K14" s="11">
        <f>SUM('All plain milk'!K14,'All flavored milk'!K14,Buttermilk!Q15,'Miscellaneous fluid milk'!Q15,Eggnog!Q15)</f>
        <v>120.14810272755868</v>
      </c>
      <c r="L14" s="21">
        <f>SUM('All plain milk'!L14,'All flavored milk'!L14,Buttermilk!R15,'Miscellaneous fluid milk'!R15,Eggnog!R15)</f>
        <v>0.87008583626068803</v>
      </c>
    </row>
    <row r="15" spans="1:12" ht="12" customHeight="1" x14ac:dyDescent="0.2">
      <c r="A15" s="10">
        <v>1979</v>
      </c>
      <c r="B15" s="11">
        <f>SUM('All plain milk'!B15,'All flavored milk'!B15,Buttermilk!B16, 'Miscellaneous fluid milk'!B16,Eggnog!B16)</f>
        <v>242.97425712593571</v>
      </c>
      <c r="C15" s="11">
        <f>SUM('All plain milk'!C15,'All flavored milk'!C15,Buttermilk!D16, 'Miscellaneous fluid milk'!D16,Eggnog!D16)</f>
        <v>242.97425712593571</v>
      </c>
      <c r="D15" s="11">
        <f>SUM('All plain milk'!D15,'All flavored milk'!D15,Buttermilk!F16,Eggnog!F16,'Miscellaneous fluid milk'!F16)</f>
        <v>213.81734627082344</v>
      </c>
      <c r="E15" s="11">
        <f>SUM('All plain milk'!E15,'All flavored milk'!E15,Buttermilk!H16,'Miscellaneous fluid milk'!H16,Eggnog!H16)</f>
        <v>213.81734627082344</v>
      </c>
      <c r="F15" s="11">
        <f t="shared" si="0"/>
        <v>30.570267575690949</v>
      </c>
      <c r="G15" s="11">
        <f>SUM('All plain milk'!G15,'All flavored milk'!G15,Buttermilk!K16,Eggnog!K16,'Miscellaneous fluid milk'!K16)</f>
        <v>168.69637658248985</v>
      </c>
      <c r="H15" s="11">
        <f>SUM('All plain milk'!H15,'All flavored milk'!H15,Buttermilk!L16,Eggnog!L16,'Miscellaneous fluid milk'!L16)</f>
        <v>19.585685543832007</v>
      </c>
      <c r="I15" s="11">
        <f>SUM('All plain milk'!I15,'All flavored milk'!I15,Buttermilk!M16,Eggnog!M16,'Miscellaneous fluid milk'!M16)</f>
        <v>7.3949096584105147</v>
      </c>
      <c r="J15" s="11">
        <f>SUM('All plain milk'!J15,'All flavored milk'!J15,Buttermilk!N16,Eggnog!N16,'Miscellaneous fluid milk'!N16)</f>
        <v>209.64199136110886</v>
      </c>
      <c r="K15" s="11">
        <f>SUM('All plain milk'!K15,'All flavored milk'!K15,Buttermilk!Q16,'Miscellaneous fluid milk'!Q16,Eggnog!Q16)</f>
        <v>118.05106877574566</v>
      </c>
      <c r="L15" s="21">
        <f>SUM('All plain milk'!L15,'All flavored milk'!L15,Buttermilk!R16,'Miscellaneous fluid milk'!R16,Eggnog!R16)</f>
        <v>0.85833301205303081</v>
      </c>
    </row>
    <row r="16" spans="1:12" ht="12" customHeight="1" x14ac:dyDescent="0.2">
      <c r="A16" s="10">
        <v>1980</v>
      </c>
      <c r="B16" s="11">
        <f>SUM('All plain milk'!B16,'All flavored milk'!B16,Buttermilk!B17, 'Miscellaneous fluid milk'!B17,Eggnog!B17)</f>
        <v>237.84354714490044</v>
      </c>
      <c r="C16" s="11">
        <f>SUM('All plain milk'!C16,'All flavored milk'!C16,Buttermilk!D17, 'Miscellaneous fluid milk'!D17,Eggnog!D17)</f>
        <v>237.84354714490044</v>
      </c>
      <c r="D16" s="11">
        <f>SUM('All plain milk'!D16,'All flavored milk'!D16,Buttermilk!F17,Eggnog!F17,'Miscellaneous fluid milk'!F17)</f>
        <v>209.30232148751239</v>
      </c>
      <c r="E16" s="11">
        <f>SUM('All plain milk'!E16,'All flavored milk'!E16,Buttermilk!H17,'Miscellaneous fluid milk'!H17,Eggnog!H17)</f>
        <v>209.30232148751239</v>
      </c>
      <c r="F16" s="11">
        <f t="shared" si="0"/>
        <v>30.542640811190878</v>
      </c>
      <c r="G16" s="11">
        <f>SUM('All plain milk'!G16,'All flavored milk'!G16,Buttermilk!K17,Eggnog!K17,'Miscellaneous fluid milk'!K17)</f>
        <v>165.19984684783805</v>
      </c>
      <c r="H16" s="11">
        <f>SUM('All plain milk'!H16,'All flavored milk'!H16,Buttermilk!L17,Eggnog!L17,'Miscellaneous fluid milk'!L17)</f>
        <v>19.178134438170279</v>
      </c>
      <c r="I16" s="11">
        <f>SUM('All plain milk'!I16,'All flavored milk'!I16,Buttermilk!M17,Eggnog!M17,'Miscellaneous fluid milk'!M17)</f>
        <v>7.2416371220970106</v>
      </c>
      <c r="J16" s="11">
        <f>SUM('All plain milk'!J16,'All flavored milk'!J16,Buttermilk!N17,Eggnog!N17,'Miscellaneous fluid milk'!N17)</f>
        <v>205.29679159288918</v>
      </c>
      <c r="K16" s="11">
        <f>SUM('All plain milk'!K16,'All flavored milk'!K16,Buttermilk!Q17,'Miscellaneous fluid milk'!Q17,Eggnog!Q17)</f>
        <v>114.98242277129771</v>
      </c>
      <c r="L16" s="21">
        <f>SUM('All plain milk'!L16,'All flavored milk'!L16,Buttermilk!R17,'Miscellaneous fluid milk'!R17,Eggnog!R17)</f>
        <v>0.84055776851866637</v>
      </c>
    </row>
    <row r="17" spans="1:12" ht="12" customHeight="1" x14ac:dyDescent="0.2">
      <c r="A17" s="15">
        <v>1981</v>
      </c>
      <c r="B17" s="16">
        <f>SUM('All plain milk'!B17,'All flavored milk'!B17,Buttermilk!B18, 'Miscellaneous fluid milk'!B18,Eggnog!B18)</f>
        <v>233.95622880949688</v>
      </c>
      <c r="C17" s="16">
        <f>SUM('All plain milk'!C17,'All flavored milk'!C17,Buttermilk!D18, 'Miscellaneous fluid milk'!D18,Eggnog!D18)</f>
        <v>233.95622880949688</v>
      </c>
      <c r="D17" s="16">
        <f>SUM('All plain milk'!D17,'All flavored milk'!D17,Buttermilk!F18,Eggnog!F18,'Miscellaneous fluid milk'!F18)</f>
        <v>205.88148135235718</v>
      </c>
      <c r="E17" s="16">
        <f>SUM('All plain milk'!E17,'All flavored milk'!E17,Buttermilk!H18,'Miscellaneous fluid milk'!H18,Eggnog!H18)</f>
        <v>205.88148135235718</v>
      </c>
      <c r="F17" s="16">
        <f t="shared" si="0"/>
        <v>30.493736425444752</v>
      </c>
      <c r="G17" s="16">
        <f>SUM('All plain milk'!G17,'All flavored milk'!G17,Buttermilk!K18,Eggnog!K18,'Miscellaneous fluid milk'!K18)</f>
        <v>162.61423304541847</v>
      </c>
      <c r="H17" s="16">
        <f>SUM('All plain milk'!H17,'All flavored milk'!H17,Buttermilk!L18,Eggnog!L18,'Miscellaneous fluid milk'!L18)</f>
        <v>18.876790656194959</v>
      </c>
      <c r="I17" s="16">
        <f>SUM('All plain milk'!I17,'All flavored milk'!I17,Buttermilk!M18,Eggnog!M18,'Miscellaneous fluid milk'!M18)</f>
        <v>7.128295147196428</v>
      </c>
      <c r="J17" s="16">
        <f>SUM('All plain milk'!J17,'All flavored milk'!J17,Buttermilk!N18,Eggnog!N18,'Miscellaneous fluid milk'!N18)</f>
        <v>202.08360327544509</v>
      </c>
      <c r="K17" s="16">
        <f>SUM('All plain milk'!K17,'All flavored milk'!K17,Buttermilk!Q18,'Miscellaneous fluid milk'!Q18,Eggnog!Q18)</f>
        <v>112.73045425236211</v>
      </c>
      <c r="L17" s="22">
        <f>SUM('All plain milk'!L17,'All flavored milk'!L17,Buttermilk!R18,'Miscellaneous fluid milk'!R18,Eggnog!R18)</f>
        <v>0.82743679543348159</v>
      </c>
    </row>
    <row r="18" spans="1:12" ht="12" customHeight="1" x14ac:dyDescent="0.2">
      <c r="A18" s="15">
        <v>1982</v>
      </c>
      <c r="B18" s="16">
        <f>SUM('All plain milk'!B18,'All flavored milk'!B18,Buttermilk!B19, 'Miscellaneous fluid milk'!B19,Eggnog!B19)</f>
        <v>227.58391463498862</v>
      </c>
      <c r="C18" s="16">
        <f>SUM('All plain milk'!C18,'All flavored milk'!C18,Buttermilk!D19, 'Miscellaneous fluid milk'!D19,Eggnog!D19)</f>
        <v>227.58391463498862</v>
      </c>
      <c r="D18" s="16">
        <f>SUM('All plain milk'!D18,'All flavored milk'!D18,Buttermilk!F19,Eggnog!F19,'Miscellaneous fluid milk'!F19)</f>
        <v>200.27384487878999</v>
      </c>
      <c r="E18" s="16">
        <f>SUM('All plain milk'!E18,'All flavored milk'!E18,Buttermilk!H19,'Miscellaneous fluid milk'!H19,Eggnog!H19)</f>
        <v>200.27384487878999</v>
      </c>
      <c r="F18" s="16">
        <f t="shared" si="0"/>
        <v>30.453728353849357</v>
      </c>
      <c r="G18" s="16">
        <f>SUM('All plain milk'!G18,'All flavored milk'!G18,Buttermilk!K19,Eggnog!K19,'Miscellaneous fluid milk'!K19)</f>
        <v>158.27612749499278</v>
      </c>
      <c r="H18" s="16">
        <f>SUM('All plain milk'!H18,'All flavored milk'!H18,Buttermilk!L19,Eggnog!L19,'Miscellaneous fluid milk'!L19)</f>
        <v>18.372443070326643</v>
      </c>
      <c r="I18" s="16">
        <f>SUM('All plain milk'!I18,'All flavored milk'!I18,Buttermilk!M19,Eggnog!M19,'Miscellaneous fluid milk'!M19)</f>
        <v>6.9381316162188593</v>
      </c>
      <c r="J18" s="16">
        <f>SUM('All plain milk'!J18,'All flavored milk'!J18,Buttermilk!N19,Eggnog!N19,'Miscellaneous fluid milk'!N19)</f>
        <v>196.69256225399653</v>
      </c>
      <c r="K18" s="16">
        <f>SUM('All plain milk'!K18,'All flavored milk'!K18,Buttermilk!Q19,'Miscellaneous fluid milk'!Q19,Eggnog!Q19)</f>
        <v>109.43396811890348</v>
      </c>
      <c r="L18" s="22">
        <f>SUM('All plain milk'!L18,'All flavored milk'!L18,Buttermilk!R19,'Miscellaneous fluid milk'!R19,Eggnog!R19)</f>
        <v>0.80539186827090159</v>
      </c>
    </row>
    <row r="19" spans="1:12" ht="12" customHeight="1" x14ac:dyDescent="0.2">
      <c r="A19" s="15">
        <v>1983</v>
      </c>
      <c r="B19" s="16">
        <f>SUM('All plain milk'!B19,'All flavored milk'!B19,Buttermilk!B20, 'Miscellaneous fluid milk'!B20,Eggnog!B20)</f>
        <v>226.96670544757734</v>
      </c>
      <c r="C19" s="16">
        <f>SUM('All plain milk'!C19,'All flavored milk'!C19,Buttermilk!D20, 'Miscellaneous fluid milk'!D20,Eggnog!D20)</f>
        <v>226.96670544757734</v>
      </c>
      <c r="D19" s="16">
        <f>SUM('All plain milk'!D19,'All flavored milk'!D19,Buttermilk!F20,Eggnog!F20,'Miscellaneous fluid milk'!F20)</f>
        <v>199.73070079386807</v>
      </c>
      <c r="E19" s="16">
        <f>SUM('All plain milk'!E19,'All flavored milk'!E19,Buttermilk!H20,'Miscellaneous fluid milk'!H20,Eggnog!H20)</f>
        <v>199.73070079386807</v>
      </c>
      <c r="F19" s="16">
        <f t="shared" si="0"/>
        <v>30.504411736991898</v>
      </c>
      <c r="G19" s="16">
        <f>SUM('All plain milk'!G19,'All flavored milk'!G19,Buttermilk!K20,Eggnog!K20,'Miscellaneous fluid milk'!K20)</f>
        <v>157.73184711196274</v>
      </c>
      <c r="H19" s="16">
        <f>SUM('All plain milk'!H19,'All flavored milk'!H19,Buttermilk!L20,Eggnog!L20,'Miscellaneous fluid milk'!L20)</f>
        <v>18.308416958931904</v>
      </c>
      <c r="I19" s="16">
        <f>SUM('All plain milk'!I19,'All flavored milk'!I19,Buttermilk!M20,Eggnog!M20,'Miscellaneous fluid milk'!M20)</f>
        <v>6.9142727501134367</v>
      </c>
      <c r="J19" s="16">
        <f>SUM('All plain milk'!J19,'All flavored milk'!J19,Buttermilk!N20,Eggnog!N20,'Miscellaneous fluid milk'!N20)</f>
        <v>196.01617532934088</v>
      </c>
      <c r="K19" s="16">
        <f>SUM('All plain milk'!K19,'All flavored milk'!K19,Buttermilk!Q20,'Miscellaneous fluid milk'!Q20,Eggnog!Q20)</f>
        <v>108.87576244289563</v>
      </c>
      <c r="L19" s="22">
        <f>SUM('All plain milk'!L19,'All flavored milk'!L19,Buttermilk!R20,'Miscellaneous fluid milk'!R20,Eggnog!R20)</f>
        <v>0.80258833665367324</v>
      </c>
    </row>
    <row r="20" spans="1:12" ht="12" customHeight="1" x14ac:dyDescent="0.2">
      <c r="A20" s="15">
        <v>1984</v>
      </c>
      <c r="B20" s="16">
        <f>SUM('All plain milk'!B20,'All flavored milk'!B20,Buttermilk!B21, 'Miscellaneous fluid milk'!B21,Eggnog!B21)</f>
        <v>227.7493904378247</v>
      </c>
      <c r="C20" s="16">
        <f>SUM('All plain milk'!C20,'All flavored milk'!C20,Buttermilk!D21, 'Miscellaneous fluid milk'!D21,Eggnog!D21)</f>
        <v>227.7493904378247</v>
      </c>
      <c r="D20" s="16">
        <f>SUM('All plain milk'!D20,'All flavored milk'!D20,Buttermilk!F21,Eggnog!F21,'Miscellaneous fluid milk'!F21)</f>
        <v>200.41946358528571</v>
      </c>
      <c r="E20" s="16">
        <f>SUM('All plain milk'!E20,'All flavored milk'!E20,Buttermilk!H21,'Miscellaneous fluid milk'!H21,Eggnog!H21)</f>
        <v>200.41946358528571</v>
      </c>
      <c r="F20" s="16">
        <f t="shared" si="0"/>
        <v>30.574162244688992</v>
      </c>
      <c r="G20" s="16">
        <f>SUM('All plain milk'!G20,'All flavored milk'!G20,Buttermilk!K21,Eggnog!K21,'Miscellaneous fluid milk'!K21)</f>
        <v>158.11692229407396</v>
      </c>
      <c r="H20" s="16">
        <f>SUM('All plain milk'!H20,'All flavored milk'!H20,Buttermilk!L21,Eggnog!L21,'Miscellaneous fluid milk'!L21)</f>
        <v>18.351840130509693</v>
      </c>
      <c r="I20" s="16">
        <f>SUM('All plain milk'!I20,'All flavored milk'!I20,Buttermilk!M21,Eggnog!M21,'Miscellaneous fluid milk'!M21)</f>
        <v>6.9311527580963945</v>
      </c>
      <c r="J20" s="16">
        <f>SUM('All plain milk'!J20,'All flavored milk'!J20,Buttermilk!N21,Eggnog!N21,'Miscellaneous fluid milk'!N21)</f>
        <v>196.49471511565372</v>
      </c>
      <c r="K20" s="16">
        <f>SUM('All plain milk'!K20,'All flavored milk'!K20,Buttermilk!Q21,'Miscellaneous fluid milk'!Q21,Eggnog!Q21)</f>
        <v>108.75439076191455</v>
      </c>
      <c r="L20" s="22">
        <f>SUM('All plain milk'!L20,'All flavored milk'!L20,Buttermilk!R21,'Miscellaneous fluid milk'!R21,Eggnog!R21)</f>
        <v>0.80449114096183494</v>
      </c>
    </row>
    <row r="21" spans="1:12" ht="12" customHeight="1" x14ac:dyDescent="0.2">
      <c r="A21" s="15">
        <v>1985</v>
      </c>
      <c r="B21" s="16">
        <f>SUM('All plain milk'!B21,'All flavored milk'!B21,Buttermilk!B22, 'Miscellaneous fluid milk'!B22,Eggnog!B22)</f>
        <v>230.19535650039506</v>
      </c>
      <c r="C21" s="16">
        <f>SUM('All plain milk'!C21,'All flavored milk'!C21,Buttermilk!D22, 'Miscellaneous fluid milk'!D22,Eggnog!D22)</f>
        <v>230.19535650039506</v>
      </c>
      <c r="D21" s="16">
        <f>SUM('All plain milk'!D21,'All flavored milk'!D21,Buttermilk!F22,Eggnog!F22,'Miscellaneous fluid milk'!F22)</f>
        <v>202.57191372034768</v>
      </c>
      <c r="E21" s="16">
        <f>SUM('All plain milk'!E21,'All flavored milk'!E21,Buttermilk!H22,'Miscellaneous fluid milk'!H22,Eggnog!H22)</f>
        <v>202.57191372034768</v>
      </c>
      <c r="F21" s="16">
        <f t="shared" si="0"/>
        <v>30.555356497288614</v>
      </c>
      <c r="G21" s="16">
        <f>SUM('All plain milk'!G21,'All flavored milk'!G21,Buttermilk!K22,Eggnog!K22,'Miscellaneous fluid milk'!K22)</f>
        <v>159.85834468149491</v>
      </c>
      <c r="H21" s="16">
        <f>SUM('All plain milk'!H21,'All flavored milk'!H21,Buttermilk!L22,Eggnog!L22,'Miscellaneous fluid milk'!L22)</f>
        <v>18.552389029138723</v>
      </c>
      <c r="I21" s="16">
        <f>SUM('All plain milk'!I21,'All flavored milk'!I21,Buttermilk!M22,Eggnog!M22,'Miscellaneous fluid milk'!M22)</f>
        <v>7.0074890819285462</v>
      </c>
      <c r="J21" s="16">
        <f>SUM('All plain milk'!J21,'All flavored milk'!J21,Buttermilk!N22,Eggnog!N22,'Miscellaneous fluid milk'!N22)</f>
        <v>198.65881172813329</v>
      </c>
      <c r="K21" s="16">
        <f>SUM('All plain milk'!K21,'All flavored milk'!K21,Buttermilk!Q22,'Miscellaneous fluid milk'!Q22,Eggnog!Q22)</f>
        <v>109.30403809544329</v>
      </c>
      <c r="L21" s="22">
        <f>SUM('All plain milk'!L21,'All flavored milk'!L21,Buttermilk!R22,'Miscellaneous fluid milk'!R22,Eggnog!R22)</f>
        <v>0.81334952785157544</v>
      </c>
    </row>
    <row r="22" spans="1:12" ht="12" customHeight="1" x14ac:dyDescent="0.2">
      <c r="A22" s="10">
        <v>1986</v>
      </c>
      <c r="B22" s="11">
        <f>SUM('All plain milk'!B22,'All flavored milk'!B22,Buttermilk!B23, 'Miscellaneous fluid milk'!B23,Eggnog!B23)</f>
        <v>229.11053457875423</v>
      </c>
      <c r="C22" s="11">
        <f>SUM('All plain milk'!C22,'All flavored milk'!C22,Buttermilk!D23, 'Miscellaneous fluid milk'!D23,Eggnog!D23)</f>
        <v>229.11053457875423</v>
      </c>
      <c r="D22" s="11">
        <f>SUM('All plain milk'!D22,'All flavored milk'!D22,Buttermilk!F23,Eggnog!F23,'Miscellaneous fluid milk'!F23)</f>
        <v>201.61727042930374</v>
      </c>
      <c r="E22" s="11">
        <f>SUM('All plain milk'!E22,'All flavored milk'!E22,Buttermilk!H23,'Miscellaneous fluid milk'!H23,Eggnog!H23)</f>
        <v>201.61727042930374</v>
      </c>
      <c r="F22" s="11">
        <f t="shared" si="0"/>
        <v>30.573970954432255</v>
      </c>
      <c r="G22" s="11">
        <f>SUM('All plain milk'!G22,'All flavored milk'!G22,Buttermilk!K23,Eggnog!K23,'Miscellaneous fluid milk'!K23)</f>
        <v>159.06234628310145</v>
      </c>
      <c r="H22" s="11">
        <f>SUM('All plain milk'!H22,'All flavored milk'!H22,Buttermilk!L23,Eggnog!L23,'Miscellaneous fluid milk'!L23)</f>
        <v>18.457885349948349</v>
      </c>
      <c r="I22" s="11">
        <f>SUM('All plain milk'!I22,'All flavored milk'!I22,Buttermilk!M23,Eggnog!M23,'Miscellaneous fluid milk'!M23)</f>
        <v>6.9725960014510218</v>
      </c>
      <c r="J22" s="11">
        <f>SUM('All plain milk'!J22,'All flavored milk'!J22,Buttermilk!N23,Eggnog!N23,'Miscellaneous fluid milk'!N23)</f>
        <v>197.66961034313573</v>
      </c>
      <c r="K22" s="11">
        <f>SUM('All plain milk'!K22,'All flavored milk'!K22,Buttermilk!Q23,'Miscellaneous fluid milk'!Q23,Eggnog!Q23)</f>
        <v>107.95065714270412</v>
      </c>
      <c r="L22" s="21">
        <f>SUM('All plain milk'!L22,'All flavored milk'!L22,Buttermilk!R23,'Miscellaneous fluid milk'!R23,Eggnog!R23)</f>
        <v>0.80927744835701476</v>
      </c>
    </row>
    <row r="23" spans="1:12" ht="12" customHeight="1" x14ac:dyDescent="0.2">
      <c r="A23" s="10">
        <v>1987</v>
      </c>
      <c r="B23" s="11">
        <f>SUM('All plain milk'!B23,'All flavored milk'!B23,Buttermilk!B24, 'Miscellaneous fluid milk'!B24,Eggnog!B24)</f>
        <v>225.76757508595108</v>
      </c>
      <c r="C23" s="11">
        <f>SUM('All plain milk'!C23,'All flavored milk'!C23,Buttermilk!D24, 'Miscellaneous fluid milk'!D24,Eggnog!D24)</f>
        <v>225.76757508595108</v>
      </c>
      <c r="D23" s="11">
        <f>SUM('All plain milk'!D23,'All flavored milk'!D23,Buttermilk!F24,Eggnog!F24,'Miscellaneous fluid milk'!F24)</f>
        <v>198.67546607563696</v>
      </c>
      <c r="E23" s="11">
        <f>SUM('All plain milk'!E23,'All flavored milk'!E23,Buttermilk!H24,'Miscellaneous fluid milk'!H24,Eggnog!H24)</f>
        <v>198.67546607563696</v>
      </c>
      <c r="F23" s="11">
        <f t="shared" si="0"/>
        <v>30.608908795086009</v>
      </c>
      <c r="G23" s="11">
        <f>SUM('All plain milk'!G23,'All flavored milk'!G23,Buttermilk!K24,Eggnog!K24,'Miscellaneous fluid milk'!K24)</f>
        <v>156.66258393901498</v>
      </c>
      <c r="H23" s="11">
        <f>SUM('All plain milk'!H23,'All flavored milk'!H23,Buttermilk!L24,Eggnog!L24,'Miscellaneous fluid milk'!L24)</f>
        <v>18.178425511615451</v>
      </c>
      <c r="I23" s="11">
        <f>SUM('All plain milk'!I23,'All flavored milk'!I23,Buttermilk!M24,Eggnog!M24,'Miscellaneous fluid milk'!M24)</f>
        <v>6.8674009397924376</v>
      </c>
      <c r="J23" s="11">
        <f>SUM('All plain milk'!J23,'All flavored milk'!J23,Buttermilk!N24,Eggnog!N24,'Miscellaneous fluid milk'!N24)</f>
        <v>194.68738294264571</v>
      </c>
      <c r="K23" s="11">
        <f>SUM('All plain milk'!K23,'All flavored milk'!K23,Buttermilk!Q24,'Miscellaneous fluid milk'!Q24,Eggnog!Q24)</f>
        <v>106.02151677652832</v>
      </c>
      <c r="L23" s="21">
        <f>SUM('All plain milk'!L23,'All flavored milk'!L23,Buttermilk!R24,'Miscellaneous fluid milk'!R24,Eggnog!R24)</f>
        <v>0.7970336853428468</v>
      </c>
    </row>
    <row r="24" spans="1:12" ht="12" customHeight="1" x14ac:dyDescent="0.2">
      <c r="A24" s="10">
        <v>1988</v>
      </c>
      <c r="B24" s="11">
        <f>SUM('All plain milk'!B24,'All flavored milk'!B24,Buttermilk!B25, 'Miscellaneous fluid milk'!B25,Eggnog!B25)</f>
        <v>225.26881500537837</v>
      </c>
      <c r="C24" s="11">
        <f>SUM('All plain milk'!C24,'All flavored milk'!C24,Buttermilk!D25, 'Miscellaneous fluid milk'!D25,Eggnog!D25)</f>
        <v>225.26881500537837</v>
      </c>
      <c r="D24" s="11">
        <f>SUM('All plain milk'!D24,'All flavored milk'!D24,Buttermilk!F25,Eggnog!F25,'Miscellaneous fluid milk'!F25)</f>
        <v>198.23655720473292</v>
      </c>
      <c r="E24" s="11">
        <f>SUM('All plain milk'!E24,'All flavored milk'!E24,Buttermilk!H25,'Miscellaneous fluid milk'!H25,Eggnog!H25)</f>
        <v>198.23655720473292</v>
      </c>
      <c r="F24" s="11">
        <f t="shared" si="0"/>
        <v>30.608761392933673</v>
      </c>
      <c r="G24" s="11">
        <f>SUM('All plain milk'!G24,'All flavored milk'!G24,Buttermilk!K25,Eggnog!K25,'Miscellaneous fluid milk'!K25)</f>
        <v>156.31682092769296</v>
      </c>
      <c r="H24" s="11">
        <f>SUM('All plain milk'!H24,'All flavored milk'!H24,Buttermilk!L25,Eggnog!L25,'Miscellaneous fluid milk'!L25)</f>
        <v>18.136565044765593</v>
      </c>
      <c r="I24" s="11">
        <f>SUM('All plain milk'!I24,'All flavored milk'!I24,Buttermilk!M25,Eggnog!M25,'Miscellaneous fluid milk'!M25)</f>
        <v>6.852244205049554</v>
      </c>
      <c r="J24" s="11">
        <f>SUM('All plain milk'!J24,'All flavored milk'!J24,Buttermilk!N25,Eggnog!N25,'Miscellaneous fluid milk'!N25)</f>
        <v>194.25769709105236</v>
      </c>
      <c r="K24" s="11">
        <f>SUM('All plain milk'!K24,'All flavored milk'!K24,Buttermilk!Q25,'Miscellaneous fluid milk'!Q25,Eggnog!Q25)</f>
        <v>105.02832893406756</v>
      </c>
      <c r="L24" s="21">
        <f>SUM('All plain milk'!L24,'All flavored milk'!L24,Buttermilk!R25,'Miscellaneous fluid milk'!R25,Eggnog!R25)</f>
        <v>0.79524635263531485</v>
      </c>
    </row>
    <row r="25" spans="1:12" ht="12" customHeight="1" x14ac:dyDescent="0.2">
      <c r="A25" s="10">
        <v>1989</v>
      </c>
      <c r="B25" s="11">
        <f>SUM('All plain milk'!B25,'All flavored milk'!B25,Buttermilk!B26, 'Miscellaneous fluid milk'!B26,Eggnog!B26)</f>
        <v>225.06776220631315</v>
      </c>
      <c r="C25" s="11">
        <f>SUM('All plain milk'!C25,'All flavored milk'!C25,Buttermilk!D26, 'Miscellaneous fluid milk'!D26,Eggnog!D26)</f>
        <v>225.06776220631315</v>
      </c>
      <c r="D25" s="11">
        <f>SUM('All plain milk'!D25,'All flavored milk'!D25,Buttermilk!F26,Eggnog!F26,'Miscellaneous fluid milk'!F26)</f>
        <v>198.05963074155557</v>
      </c>
      <c r="E25" s="11">
        <f>SUM('All plain milk'!E25,'All flavored milk'!E25,Buttermilk!H26,'Miscellaneous fluid milk'!H26,Eggnog!H26)</f>
        <v>198.05963074155557</v>
      </c>
      <c r="F25" s="11">
        <f t="shared" si="0"/>
        <v>30.575016111321133</v>
      </c>
      <c r="G25" s="11">
        <f>SUM('All plain milk'!G25,'All flavored milk'!G25,Buttermilk!K26,Eggnog!K26,'Miscellaneous fluid milk'!K26)</f>
        <v>156.25325765034296</v>
      </c>
      <c r="H25" s="11">
        <f>SUM('All plain milk'!H25,'All flavored milk'!H25,Buttermilk!L26,Eggnog!L26,'Miscellaneous fluid milk'!L26)</f>
        <v>18.125896340365397</v>
      </c>
      <c r="I25" s="11">
        <f>SUM('All plain milk'!I25,'All flavored milk'!I25,Buttermilk!M26,Eggnog!M26,'Miscellaneous fluid milk'!M26)</f>
        <v>6.8494578696040751</v>
      </c>
      <c r="J25" s="11">
        <f>SUM('All plain milk'!J25,'All flavored milk'!J25,Buttermilk!N26,Eggnog!N26,'Miscellaneous fluid milk'!N26)</f>
        <v>194.17870587434069</v>
      </c>
      <c r="K25" s="11">
        <f>SUM('All plain milk'!K25,'All flavored milk'!K25,Buttermilk!Q26,'Miscellaneous fluid milk'!Q26,Eggnog!Q26)</f>
        <v>103.43332162876455</v>
      </c>
      <c r="L25" s="21">
        <f>SUM('All plain milk'!L25,'All flavored milk'!L25,Buttermilk!R26,'Miscellaneous fluid milk'!R26,Eggnog!R26)</f>
        <v>0.7948915200735871</v>
      </c>
    </row>
    <row r="26" spans="1:12" ht="12" customHeight="1" x14ac:dyDescent="0.2">
      <c r="A26" s="10">
        <v>1990</v>
      </c>
      <c r="B26" s="11">
        <f>SUM('All plain milk'!B26,'All flavored milk'!B26,Buttermilk!B27, 'Miscellaneous fluid milk'!B27,Eggnog!B27)</f>
        <v>221.95871374032038</v>
      </c>
      <c r="C26" s="11">
        <f>SUM('All plain milk'!C26,'All flavored milk'!C26,Buttermilk!D27, 'Miscellaneous fluid milk'!D27,Eggnog!D27)</f>
        <v>221.95871374032038</v>
      </c>
      <c r="D26" s="11">
        <f>SUM('All plain milk'!D26,'All flavored milk'!D26,Buttermilk!F27,Eggnog!F27,'Miscellaneous fluid milk'!F27)</f>
        <v>195.32366809148201</v>
      </c>
      <c r="E26" s="11">
        <f>SUM('All plain milk'!E26,'All flavored milk'!E26,Buttermilk!H27,'Miscellaneous fluid milk'!H27,Eggnog!H27)</f>
        <v>195.32366809148201</v>
      </c>
      <c r="F26" s="11">
        <f t="shared" si="0"/>
        <v>30.564956863877541</v>
      </c>
      <c r="G26" s="11">
        <f>SUM('All plain milk'!G26,'All flavored milk'!G26,Buttermilk!K27,Eggnog!K27,'Miscellaneous fluid milk'!K27)</f>
        <v>154.11712862997402</v>
      </c>
      <c r="H26" s="11">
        <f>SUM('All plain milk'!H26,'All flavored milk'!H26,Buttermilk!L27,Eggnog!L27,'Miscellaneous fluid milk'!L27)</f>
        <v>17.875515939008178</v>
      </c>
      <c r="I26" s="11">
        <f>SUM('All plain milk'!I26,'All flavored milk'!I26,Buttermilk!M27,Eggnog!M27,'Miscellaneous fluid milk'!M27)</f>
        <v>6.7558193372043407</v>
      </c>
      <c r="J26" s="11">
        <f>SUM('All plain milk'!J26,'All flavored milk'!J26,Buttermilk!N27,Eggnog!N27,'Miscellaneous fluid milk'!N27)</f>
        <v>191.52410030007448</v>
      </c>
      <c r="K26" s="11">
        <f>SUM('All plain milk'!K26,'All flavored milk'!K26,Buttermilk!Q27,'Miscellaneous fluid milk'!Q27,Eggnog!Q27)</f>
        <v>100.80137298361694</v>
      </c>
      <c r="L26" s="21">
        <f>SUM('All plain milk'!L26,'All flavored milk'!L26,Buttermilk!R27,'Miscellaneous fluid milk'!R27,Eggnog!R27)</f>
        <v>0.78399123429766626</v>
      </c>
    </row>
    <row r="27" spans="1:12" ht="12" customHeight="1" x14ac:dyDescent="0.2">
      <c r="A27" s="15">
        <v>1991</v>
      </c>
      <c r="B27" s="16">
        <f>SUM('All plain milk'!B27,'All flavored milk'!B27,Buttermilk!B28, 'Miscellaneous fluid milk'!B28,Eggnog!B28)</f>
        <v>220.01257011396115</v>
      </c>
      <c r="C27" s="16">
        <f>SUM('All plain milk'!C27,'All flavored milk'!C27,Buttermilk!D28, 'Miscellaneous fluid milk'!D28,Eggnog!D28)</f>
        <v>220.01257011396115</v>
      </c>
      <c r="D27" s="16">
        <f>SUM('All plain milk'!D27,'All flavored milk'!D27,Buttermilk!F28,Eggnog!F28,'Miscellaneous fluid milk'!F28)</f>
        <v>193.6110617002858</v>
      </c>
      <c r="E27" s="16">
        <f>SUM('All plain milk'!E27,'All flavored milk'!E27,Buttermilk!H28,'Miscellaneous fluid milk'!H28,Eggnog!H28)</f>
        <v>193.6110617002858</v>
      </c>
      <c r="F27" s="16">
        <f t="shared" si="0"/>
        <v>30.572444348622867</v>
      </c>
      <c r="G27" s="16">
        <f>SUM('All plain milk'!G27,'All flavored milk'!G27,Buttermilk!K28,Eggnog!K28,'Miscellaneous fluid milk'!K28)</f>
        <v>152.74934955589552</v>
      </c>
      <c r="H27" s="16">
        <f>SUM('All plain milk'!H27,'All flavored milk'!H27,Buttermilk!L28,Eggnog!L28,'Miscellaneous fluid milk'!L28)</f>
        <v>17.7157602899719</v>
      </c>
      <c r="I27" s="16">
        <f>SUM('All plain milk'!I27,'All flavored milk'!I27,Buttermilk!M28,Eggnog!M28,'Miscellaneous fluid milk'!M28)</f>
        <v>6.6958618983406257</v>
      </c>
      <c r="J27" s="16">
        <f>SUM('All plain milk'!J27,'All flavored milk'!J27,Buttermilk!N28,Eggnog!N28,'Miscellaneous fluid milk'!N28)</f>
        <v>189.82433688700758</v>
      </c>
      <c r="K27" s="16">
        <f>SUM('All plain milk'!K27,'All flavored milk'!K27,Buttermilk!Q28,'Miscellaneous fluid milk'!Q28,Eggnog!Q28)</f>
        <v>99.445711529807113</v>
      </c>
      <c r="L27" s="22">
        <f>SUM('All plain milk'!L27,'All flavored milk'!L27,Buttermilk!R28,'Miscellaneous fluid milk'!R28,Eggnog!R28)</f>
        <v>0.77701164393550348</v>
      </c>
    </row>
    <row r="28" spans="1:12" ht="12" customHeight="1" x14ac:dyDescent="0.2">
      <c r="A28" s="15">
        <v>1992</v>
      </c>
      <c r="B28" s="16">
        <f>SUM('All plain milk'!B28,'All flavored milk'!B28,Buttermilk!B29, 'Miscellaneous fluid milk'!B29,Eggnog!B29)</f>
        <v>216.71331779162153</v>
      </c>
      <c r="C28" s="16">
        <f>SUM('All plain milk'!C28,'All flavored milk'!C28,Buttermilk!D29, 'Miscellaneous fluid milk'!D29,Eggnog!D29)</f>
        <v>216.71331779162153</v>
      </c>
      <c r="D28" s="16">
        <f>SUM('All plain milk'!D28,'All flavored milk'!D28,Buttermilk!F29,Eggnog!F29,'Miscellaneous fluid milk'!F29)</f>
        <v>190.70771965662695</v>
      </c>
      <c r="E28" s="16">
        <f>SUM('All plain milk'!E28,'All flavored milk'!E28,Buttermilk!H29,'Miscellaneous fluid milk'!H29,Eggnog!H29)</f>
        <v>190.70771965662695</v>
      </c>
      <c r="F28" s="16">
        <f t="shared" si="0"/>
        <v>30.594119805720467</v>
      </c>
      <c r="G28" s="16">
        <f>SUM('All plain milk'!G28,'All flavored milk'!G28,Buttermilk!K29,Eggnog!K29,'Miscellaneous fluid milk'!K29)</f>
        <v>150.41178571150112</v>
      </c>
      <c r="H28" s="16">
        <f>SUM('All plain milk'!H28,'All flavored milk'!H28,Buttermilk!L29,Eggnog!L29,'Miscellaneous fluid milk'!L29)</f>
        <v>17.44372847654957</v>
      </c>
      <c r="I28" s="16">
        <f>SUM('All plain milk'!I28,'All flavored milk'!I28,Buttermilk!M29,Eggnog!M29,'Miscellaneous fluid milk'!M29)</f>
        <v>6.5933933462575833</v>
      </c>
      <c r="J28" s="16">
        <f>SUM('All plain milk'!J28,'All flavored milk'!J28,Buttermilk!N29,Eggnog!N29,'Miscellaneous fluid milk'!N29)</f>
        <v>186.91940466972937</v>
      </c>
      <c r="K28" s="16">
        <f>SUM('All plain milk'!K28,'All flavored milk'!K28,Buttermilk!Q29,'Miscellaneous fluid milk'!Q29,Eggnog!Q29)</f>
        <v>97.502690019548865</v>
      </c>
      <c r="L28" s="22">
        <f>SUM('All plain milk'!L28,'All flavored milk'!L28,Buttermilk!R29,'Miscellaneous fluid milk'!R29,Eggnog!R29)</f>
        <v>0.76509182746621196</v>
      </c>
    </row>
    <row r="29" spans="1:12" ht="12" customHeight="1" x14ac:dyDescent="0.2">
      <c r="A29" s="15">
        <v>1993</v>
      </c>
      <c r="B29" s="16">
        <f>SUM('All plain milk'!B29,'All flavored milk'!B29,Buttermilk!B30, 'Miscellaneous fluid milk'!B30,Eggnog!B30)</f>
        <v>211.20810714107088</v>
      </c>
      <c r="C29" s="16">
        <f>SUM('All plain milk'!C29,'All flavored milk'!C29,Buttermilk!D30, 'Miscellaneous fluid milk'!D30,Eggnog!D30)</f>
        <v>211.20810714107088</v>
      </c>
      <c r="D29" s="16">
        <f>SUM('All plain milk'!D29,'All flavored milk'!D29,Buttermilk!F30,Eggnog!F30,'Miscellaneous fluid milk'!F30)</f>
        <v>185.86313428414238</v>
      </c>
      <c r="E29" s="16">
        <f>SUM('All plain milk'!E29,'All flavored milk'!E29,Buttermilk!H30,'Miscellaneous fluid milk'!H30,Eggnog!H30)</f>
        <v>185.86313428414238</v>
      </c>
      <c r="F29" s="16">
        <f t="shared" si="0"/>
        <v>30.616415468969166</v>
      </c>
      <c r="G29" s="16">
        <f>SUM('All plain milk'!G29,'All flavored milk'!G29,Buttermilk!K30,Eggnog!K30,'Miscellaneous fluid milk'!K30)</f>
        <v>146.5437555546151</v>
      </c>
      <c r="H29" s="16">
        <f>SUM('All plain milk'!H29,'All flavored milk'!H29,Buttermilk!L30,Eggnog!L30,'Miscellaneous fluid milk'!L30)</f>
        <v>16.99414492081393</v>
      </c>
      <c r="I29" s="16">
        <f>SUM('All plain milk'!I29,'All flavored milk'!I29,Buttermilk!M30,Eggnog!M30,'Miscellaneous fluid milk'!M30)</f>
        <v>6.4238358599283325</v>
      </c>
      <c r="J29" s="16">
        <f>SUM('All plain milk'!J29,'All flavored milk'!J29,Buttermilk!N30,Eggnog!N30,'Miscellaneous fluid milk'!N30)</f>
        <v>182.11253471103825</v>
      </c>
      <c r="K29" s="16">
        <f>SUM('All plain milk'!K29,'All flavored milk'!K29,Buttermilk!Q30,'Miscellaneous fluid milk'!Q30,Eggnog!Q30)</f>
        <v>94.539689144294613</v>
      </c>
      <c r="L29" s="22">
        <f>SUM('All plain milk'!L29,'All flavored milk'!L29,Buttermilk!R30,'Miscellaneous fluid milk'!R30,Eggnog!R30)</f>
        <v>0.74537117657038587</v>
      </c>
    </row>
    <row r="30" spans="1:12" ht="12" customHeight="1" x14ac:dyDescent="0.2">
      <c r="A30" s="15">
        <v>1994</v>
      </c>
      <c r="B30" s="16">
        <f>SUM('All plain milk'!B30,'All flavored milk'!B30,Buttermilk!B31, 'Miscellaneous fluid milk'!B31,Eggnog!B31)</f>
        <v>209.68661401761895</v>
      </c>
      <c r="C30" s="16">
        <f>SUM('All plain milk'!C30,'All flavored milk'!C30,Buttermilk!D31, 'Miscellaneous fluid milk'!D31,Eggnog!D31)</f>
        <v>209.68661401761895</v>
      </c>
      <c r="D30" s="16">
        <f>SUM('All plain milk'!D30,'All flavored milk'!D30,Buttermilk!F31,Eggnog!F31,'Miscellaneous fluid milk'!F31)</f>
        <v>184.52422033550465</v>
      </c>
      <c r="E30" s="16">
        <f>SUM('All plain milk'!E30,'All flavored milk'!E30,Buttermilk!H31,'Miscellaneous fluid milk'!H31,Eggnog!H31)</f>
        <v>184.52422033550465</v>
      </c>
      <c r="F30" s="16">
        <f t="shared" si="0"/>
        <v>30.643546598035286</v>
      </c>
      <c r="G30" s="16">
        <f>SUM('All plain milk'!G30,'All flavored milk'!G30,Buttermilk!K31,Eggnog!K31,'Miscellaneous fluid milk'!K31)</f>
        <v>145.43119874128749</v>
      </c>
      <c r="H30" s="16">
        <f>SUM('All plain milk'!H30,'All flavored milk'!H30,Buttermilk!L31,Eggnog!L31,'Miscellaneous fluid milk'!L31)</f>
        <v>16.86431621855187</v>
      </c>
      <c r="I30" s="16">
        <f>SUM('All plain milk'!I30,'All flavored milk'!I30,Buttermilk!M31,Eggnog!M31,'Miscellaneous fluid milk'!M31)</f>
        <v>6.3750662461934224</v>
      </c>
      <c r="J30" s="16">
        <f>SUM('All plain milk'!J30,'All flavored milk'!J30,Buttermilk!N31,Eggnog!N31,'Miscellaneous fluid milk'!N31)</f>
        <v>180.72994054646043</v>
      </c>
      <c r="K30" s="16">
        <f>SUM('All plain milk'!K30,'All flavored milk'!K30,Buttermilk!Q31,'Miscellaneous fluid milk'!Q31,Eggnog!Q31)</f>
        <v>93.425224659373526</v>
      </c>
      <c r="L30" s="22">
        <f>SUM('All plain milk'!L30,'All flavored milk'!L30,Buttermilk!R31,'Miscellaneous fluid milk'!R31,Eggnog!R31)</f>
        <v>0.73966879319774048</v>
      </c>
    </row>
    <row r="31" spans="1:12" ht="12" customHeight="1" x14ac:dyDescent="0.2">
      <c r="A31" s="15">
        <v>1995</v>
      </c>
      <c r="B31" s="16">
        <f>SUM('All plain milk'!B31,'All flavored milk'!B31,Buttermilk!B32, 'Miscellaneous fluid milk'!B32,Eggnog!B32)</f>
        <v>206.67122330797133</v>
      </c>
      <c r="C31" s="16">
        <f>SUM('All plain milk'!C31,'All flavored milk'!C31,Buttermilk!D32, 'Miscellaneous fluid milk'!D32,Eggnog!D32)</f>
        <v>206.67122330797133</v>
      </c>
      <c r="D31" s="16">
        <f>SUM('All plain milk'!D31,'All flavored milk'!D31,Buttermilk!F32,Eggnog!F32,'Miscellaneous fluid milk'!F32)</f>
        <v>181.87067651101478</v>
      </c>
      <c r="E31" s="16">
        <f>SUM('All plain milk'!E31,'All flavored milk'!E31,Buttermilk!H32,'Miscellaneous fluid milk'!H32,Eggnog!H32)</f>
        <v>181.87067651101478</v>
      </c>
      <c r="F31" s="16">
        <f t="shared" si="0"/>
        <v>30.678476522750401</v>
      </c>
      <c r="G31" s="16">
        <f>SUM('All plain milk'!G31,'All flavored milk'!G31,Buttermilk!K32,Eggnog!K32,'Miscellaneous fluid milk'!K32)</f>
        <v>143.2676405861543</v>
      </c>
      <c r="H31" s="16">
        <f>SUM('All plain milk'!H31,'All flavored milk'!H31,Buttermilk!L32,Eggnog!L32,'Miscellaneous fluid milk'!L32)</f>
        <v>16.611999186670232</v>
      </c>
      <c r="I31" s="16">
        <f>SUM('All plain milk'!I31,'All flavored milk'!I31,Buttermilk!M32,Eggnog!M32,'Miscellaneous fluid milk'!M32)</f>
        <v>6.2802253407629287</v>
      </c>
      <c r="J31" s="16">
        <f>SUM('All plain milk'!J31,'All flavored milk'!J31,Buttermilk!N32,Eggnog!N32,'Miscellaneous fluid milk'!N32)</f>
        <v>178.04124829795865</v>
      </c>
      <c r="K31" s="16">
        <f>SUM('All plain milk'!K31,'All flavored milk'!K31,Buttermilk!Q32,'Miscellaneous fluid milk'!Q32,Eggnog!Q32)</f>
        <v>91.275285746248741</v>
      </c>
      <c r="L31" s="22">
        <f>SUM('All plain milk'!L31,'All flavored milk'!L31,Buttermilk!R32,'Miscellaneous fluid milk'!R32,Eggnog!R32)</f>
        <v>0.7285945313132618</v>
      </c>
    </row>
    <row r="32" spans="1:12" ht="12" customHeight="1" x14ac:dyDescent="0.2">
      <c r="A32" s="10">
        <v>1996</v>
      </c>
      <c r="B32" s="11">
        <f>SUM('All plain milk'!B32,'All flavored milk'!B32,Buttermilk!B33, 'Miscellaneous fluid milk'!B33,Eggnog!B33)</f>
        <v>205.76553301112867</v>
      </c>
      <c r="C32" s="11">
        <f>SUM('All plain milk'!C32,'All flavored milk'!C32,Buttermilk!D33, 'Miscellaneous fluid milk'!D33,Eggnog!D33)</f>
        <v>205.76553301112867</v>
      </c>
      <c r="D32" s="11">
        <f>SUM('All plain milk'!D32,'All flavored milk'!D32,Buttermilk!F33,Eggnog!F33,'Miscellaneous fluid milk'!F33)</f>
        <v>181.07366904979321</v>
      </c>
      <c r="E32" s="11">
        <f>SUM('All plain milk'!E32,'All flavored milk'!E32,Buttermilk!H33,'Miscellaneous fluid milk'!H33,Eggnog!H33)</f>
        <v>181.07366904979321</v>
      </c>
      <c r="F32" s="11">
        <f t="shared" si="0"/>
        <v>30.714383027853941</v>
      </c>
      <c r="G32" s="11">
        <f>SUM('All plain milk'!G32,'All flavored milk'!G32,Buttermilk!K33,Eggnog!K33,'Miscellaneous fluid milk'!K33)</f>
        <v>142.56591906278535</v>
      </c>
      <c r="H32" s="11">
        <f>SUM('All plain milk'!H32,'All flavored milk'!H32,Buttermilk!L33,Eggnog!L33,'Miscellaneous fluid milk'!L33)</f>
        <v>16.530045718410335</v>
      </c>
      <c r="I32" s="11">
        <f>SUM('All plain milk'!I32,'All flavored milk'!I32,Buttermilk!M33,Eggnog!M33,'Miscellaneous fluid milk'!M33)</f>
        <v>6.2494649452179898</v>
      </c>
      <c r="J32" s="11">
        <f>SUM('All plain milk'!J32,'All flavored milk'!J32,Buttermilk!N33,Eggnog!N33,'Miscellaneous fluid milk'!N33)</f>
        <v>177.16920646445737</v>
      </c>
      <c r="K32" s="11">
        <f>SUM('All plain milk'!K32,'All flavored milk'!K32,Buttermilk!Q33,'Miscellaneous fluid milk'!Q33,Eggnog!Q33)</f>
        <v>90.58982553467203</v>
      </c>
      <c r="L32" s="21">
        <f>SUM('All plain milk'!L32,'All flavored milk'!L32,Buttermilk!R33,'Miscellaneous fluid milk'!R33,Eggnog!R33)</f>
        <v>0.72498072390714052</v>
      </c>
    </row>
    <row r="33" spans="1:16" ht="12" customHeight="1" x14ac:dyDescent="0.2">
      <c r="A33" s="10">
        <v>1997</v>
      </c>
      <c r="B33" s="11">
        <f>SUM('All plain milk'!B33,'All flavored milk'!B33,Buttermilk!B34, 'Miscellaneous fluid milk'!B34,Eggnog!B34)</f>
        <v>202.23952583377044</v>
      </c>
      <c r="C33" s="11">
        <f>SUM('All plain milk'!C33,'All flavored milk'!C33,Buttermilk!D34, 'Miscellaneous fluid milk'!D34,Eggnog!D34)</f>
        <v>202.23952583377044</v>
      </c>
      <c r="D33" s="11">
        <f>SUM('All plain milk'!D33,'All flavored milk'!D33,Buttermilk!F34,Eggnog!F34,'Miscellaneous fluid milk'!F34)</f>
        <v>177.97078273371798</v>
      </c>
      <c r="E33" s="11">
        <f>SUM('All plain milk'!E33,'All flavored milk'!E33,Buttermilk!H34,'Miscellaneous fluid milk'!H34,Eggnog!H34)</f>
        <v>177.97078273371798</v>
      </c>
      <c r="F33" s="11">
        <f t="shared" si="0"/>
        <v>30.757533550961213</v>
      </c>
      <c r="G33" s="11">
        <f>SUM('All plain milk'!G33,'All flavored milk'!G33,Buttermilk!K34,Eggnog!K34,'Miscellaneous fluid milk'!K34)</f>
        <v>140.03563582214363</v>
      </c>
      <c r="H33" s="11">
        <f>SUM('All plain milk'!H33,'All flavored milk'!H33,Buttermilk!L34,Eggnog!L34,'Miscellaneous fluid milk'!L34)</f>
        <v>16.236115166487458</v>
      </c>
      <c r="I33" s="11">
        <f>SUM('All plain milk'!I33,'All flavored milk'!I33,Buttermilk!M34,Eggnog!M34,'Miscellaneous fluid milk'!M34)</f>
        <v>6.1385484196008182</v>
      </c>
      <c r="J33" s="11">
        <f>SUM('All plain milk'!J33,'All flavored milk'!J33,Buttermilk!N34,Eggnog!N34,'Miscellaneous fluid milk'!N34)</f>
        <v>174.02477842147343</v>
      </c>
      <c r="K33" s="11">
        <f>SUM('All plain milk'!K33,'All flavored milk'!K33,Buttermilk!Q34,'Miscellaneous fluid milk'!Q34,Eggnog!Q34)</f>
        <v>88.753518887491936</v>
      </c>
      <c r="L33" s="21">
        <f>SUM('All plain milk'!L33,'All flavored milk'!L33,Buttermilk!R34,'Miscellaneous fluid milk'!R34,Eggnog!R34)</f>
        <v>0.71207365236458842</v>
      </c>
    </row>
    <row r="34" spans="1:16" ht="12" customHeight="1" x14ac:dyDescent="0.2">
      <c r="A34" s="10">
        <v>1998</v>
      </c>
      <c r="B34" s="11">
        <f>SUM('All plain milk'!B34,'All flavored milk'!B34,Buttermilk!B35, 'Miscellaneous fluid milk'!B35,Eggnog!B35)</f>
        <v>198.84794130228312</v>
      </c>
      <c r="C34" s="11">
        <f>SUM('All plain milk'!C34,'All flavored milk'!C34,Buttermilk!D35, 'Miscellaneous fluid milk'!D35,Eggnog!D35)</f>
        <v>198.84794130228312</v>
      </c>
      <c r="D34" s="11">
        <f>SUM('All plain milk'!D34,'All flavored milk'!D34,Buttermilk!F35,Eggnog!F35,'Miscellaneous fluid milk'!F35)</f>
        <v>174.98618834600916</v>
      </c>
      <c r="E34" s="11">
        <f>SUM('All plain milk'!E34,'All flavored milk'!E34,Buttermilk!H35,'Miscellaneous fluid milk'!H35,Eggnog!H35)</f>
        <v>174.98618834600916</v>
      </c>
      <c r="F34" s="11">
        <f t="shared" si="0"/>
        <v>30.849900643538177</v>
      </c>
      <c r="G34" s="11">
        <f>SUM('All plain milk'!G34,'All flavored milk'!G34,Buttermilk!K35,Eggnog!K35,'Miscellaneous fluid milk'!K35)</f>
        <v>137.50354897880766</v>
      </c>
      <c r="H34" s="11">
        <f>SUM('All plain milk'!H34,'All flavored milk'!H34,Buttermilk!L35,Eggnog!L35,'Miscellaneous fluid milk'!L35)</f>
        <v>15.942236424817493</v>
      </c>
      <c r="I34" s="11">
        <f>SUM('All plain milk'!I34,'All flavored milk'!I34,Buttermilk!M35,Eggnog!M35,'Miscellaneous fluid milk'!M35)</f>
        <v>6.0275528319477321</v>
      </c>
      <c r="J34" s="11">
        <f>SUM('All plain milk'!J34,'All flavored milk'!J34,Buttermilk!N35,Eggnog!N35,'Miscellaneous fluid milk'!N35)</f>
        <v>170.87810900930222</v>
      </c>
      <c r="K34" s="11">
        <f>SUM('All plain milk'!K34,'All flavored milk'!K34,Buttermilk!Q35,'Miscellaneous fluid milk'!Q35,Eggnog!Q35)</f>
        <v>87.129581118788479</v>
      </c>
      <c r="L34" s="21">
        <f>SUM('All plain milk'!L34,'All flavored milk'!L34,Buttermilk!R35,'Miscellaneous fluid milk'!R35,Eggnog!R35)</f>
        <v>0.69914227481181035</v>
      </c>
    </row>
    <row r="35" spans="1:16" ht="12" customHeight="1" x14ac:dyDescent="0.2">
      <c r="A35" s="10">
        <v>1999</v>
      </c>
      <c r="B35" s="11">
        <f>SUM('All plain milk'!B35,'All flavored milk'!B35,Buttermilk!B36, 'Miscellaneous fluid milk'!B36,Eggnog!B36)</f>
        <v>197.94653096330276</v>
      </c>
      <c r="C35" s="11">
        <f>SUM('All plain milk'!C35,'All flavored milk'!C35,Buttermilk!D36, 'Miscellaneous fluid milk'!D36,Eggnog!D36)</f>
        <v>197.94653096330276</v>
      </c>
      <c r="D35" s="11">
        <f>SUM('All plain milk'!D35,'All flavored milk'!D35,Buttermilk!F36,Eggnog!F36,'Miscellaneous fluid milk'!F36)</f>
        <v>174.19294724770646</v>
      </c>
      <c r="E35" s="11">
        <f>SUM('All plain milk'!E35,'All flavored milk'!E35,Buttermilk!H36,'Miscellaneous fluid milk'!H36,Eggnog!H36)</f>
        <v>174.19294724770646</v>
      </c>
      <c r="F35" s="11">
        <f t="shared" si="0"/>
        <v>30.913475875803371</v>
      </c>
      <c r="G35" s="11">
        <f>SUM('All plain milk'!G35,'All flavored milk'!G35,Buttermilk!K36,Eggnog!K36,'Miscellaneous fluid milk'!K36)</f>
        <v>136.7543778669725</v>
      </c>
      <c r="H35" s="11">
        <f>SUM('All plain milk'!H35,'All flavored milk'!H35,Buttermilk!L36,Eggnog!L36,'Miscellaneous fluid milk'!L36)</f>
        <v>15.855817188846389</v>
      </c>
      <c r="I35" s="11">
        <f>SUM('All plain milk'!I35,'All flavored milk'!I35,Buttermilk!M36,Eggnog!M36,'Miscellaneous fluid milk'!M36)</f>
        <v>5.9947124544426282</v>
      </c>
      <c r="J35" s="11">
        <f>SUM('All plain milk'!J35,'All flavored milk'!J35,Buttermilk!N36,Eggnog!N36,'Miscellaneous fluid milk'!N36)</f>
        <v>169.94710072722128</v>
      </c>
      <c r="K35" s="11">
        <f>SUM('All plain milk'!K35,'All flavored milk'!K35,Buttermilk!Q36,'Miscellaneous fluid milk'!Q36,Eggnog!Q36)</f>
        <v>86.978434213916955</v>
      </c>
      <c r="L35" s="21">
        <f>SUM('All plain milk'!L35,'All flavored milk'!L35,Buttermilk!R36,'Miscellaneous fluid milk'!R36,Eggnog!R36)</f>
        <v>0.69531551185547991</v>
      </c>
    </row>
    <row r="36" spans="1:16" ht="12" customHeight="1" x14ac:dyDescent="0.2">
      <c r="A36" s="10">
        <v>2000</v>
      </c>
      <c r="B36" s="11">
        <f>SUM('All plain milk'!B36,'All flavored milk'!B36,Buttermilk!B37, 'Miscellaneous fluid milk'!B37,Eggnog!B37)</f>
        <v>196.46740286066651</v>
      </c>
      <c r="C36" s="11">
        <f>SUM('All plain milk'!C36,'All flavored milk'!C36,Buttermilk!D37, 'Miscellaneous fluid milk'!D37,Eggnog!D37)</f>
        <v>196.46740286066651</v>
      </c>
      <c r="D36" s="11">
        <f>SUM('All plain milk'!D36,'All flavored milk'!D36,Buttermilk!F37,Eggnog!F37,'Miscellaneous fluid milk'!F37)</f>
        <v>172.89131451738655</v>
      </c>
      <c r="E36" s="11">
        <f>SUM('All plain milk'!E36,'All flavored milk'!E36,Buttermilk!H37,'Miscellaneous fluid milk'!H37,Eggnog!H37)</f>
        <v>172.89131451738655</v>
      </c>
      <c r="F36" s="11">
        <f t="shared" si="0"/>
        <v>31.097835540918567</v>
      </c>
      <c r="G36" s="11">
        <f>SUM('All plain milk'!G36,'All flavored milk'!G36,Buttermilk!K37,Eggnog!K37,'Miscellaneous fluid milk'!K37)</f>
        <v>135.37029302754252</v>
      </c>
      <c r="H36" s="11">
        <f>SUM('All plain milk'!H36,'All flavored milk'!H36,Buttermilk!L37,Eggnog!L37,'Miscellaneous fluid milk'!L37)</f>
        <v>15.695756899901228</v>
      </c>
      <c r="I36" s="11">
        <f>SUM('All plain milk'!I36,'All flavored milk'!I36,Buttermilk!M37,Eggnog!M37,'Miscellaneous fluid milk'!M37)</f>
        <v>5.9340402423032321</v>
      </c>
      <c r="J36" s="11">
        <f>SUM('All plain milk'!J36,'All flavored milk'!J36,Buttermilk!N37,Eggnog!N37,'Miscellaneous fluid milk'!N37)</f>
        <v>168.2270738491755</v>
      </c>
      <c r="K36" s="11">
        <f>SUM('All plain milk'!K36,'All flavored milk'!K36,Buttermilk!Q37,'Miscellaneous fluid milk'!Q37,Eggnog!Q37)</f>
        <v>86.692736292530384</v>
      </c>
      <c r="L36" s="21">
        <f>SUM('All plain milk'!L36,'All flavored milk'!L36,Buttermilk!R37,'Miscellaneous fluid milk'!R37,Eggnog!R37)</f>
        <v>0.68821949946660188</v>
      </c>
    </row>
    <row r="37" spans="1:16" ht="12" customHeight="1" x14ac:dyDescent="0.2">
      <c r="A37" s="15">
        <v>2001</v>
      </c>
      <c r="B37" s="16">
        <f>SUM('All plain milk'!B37,'All flavored milk'!B37,Buttermilk!B38, 'Miscellaneous fluid milk'!B38,Eggnog!B38)</f>
        <v>192.65329111645511</v>
      </c>
      <c r="C37" s="16">
        <f>SUM('All plain milk'!C37,'All flavored milk'!C37,Buttermilk!D38, 'Miscellaneous fluid milk'!D38,Eggnog!D38)</f>
        <v>192.65329111645511</v>
      </c>
      <c r="D37" s="16">
        <f>SUM('All plain milk'!D37,'All flavored milk'!D37,Buttermilk!F38,Eggnog!F38,'Miscellaneous fluid milk'!F38)</f>
        <v>169.53489618248048</v>
      </c>
      <c r="E37" s="16">
        <f>SUM('All plain milk'!E37,'All flavored milk'!E37,Buttermilk!H38,'Miscellaneous fluid milk'!H38,Eggnog!H38)</f>
        <v>169.53489618248048</v>
      </c>
      <c r="F37" s="16">
        <f t="shared" si="0"/>
        <v>31.183958853884391</v>
      </c>
      <c r="G37" s="16">
        <f>SUM('All plain milk'!G37,'All flavored milk'!G37,Buttermilk!K38,Eggnog!K38,'Miscellaneous fluid milk'!K38)</f>
        <v>132.57636808404564</v>
      </c>
      <c r="H37" s="16">
        <f>SUM('All plain milk'!H37,'All flavored milk'!H37,Buttermilk!L38,Eggnog!L38,'Miscellaneous fluid milk'!L38)</f>
        <v>15.371593644411492</v>
      </c>
      <c r="I37" s="16">
        <f>SUM('All plain milk'!I37,'All flavored milk'!I37,Buttermilk!M38,Eggnog!M38,'Miscellaneous fluid milk'!M38)</f>
        <v>5.8115668201225468</v>
      </c>
      <c r="J37" s="16">
        <f>SUM('All plain milk'!J37,'All flavored milk'!J37,Buttermilk!N38,Eggnog!N38,'Miscellaneous fluid milk'!N38)</f>
        <v>164.75501356706414</v>
      </c>
      <c r="K37" s="16">
        <f>SUM('All plain milk'!K37,'All flavored milk'!K37,Buttermilk!Q38,'Miscellaneous fluid milk'!Q38,Eggnog!Q38)</f>
        <v>84.986659549722191</v>
      </c>
      <c r="L37" s="22">
        <f>SUM('All plain milk'!L37,'All flavored milk'!L37,Buttermilk!R38,'Miscellaneous fluid milk'!R38,Eggnog!R38)</f>
        <v>0.67397667643163106</v>
      </c>
    </row>
    <row r="38" spans="1:16" ht="12" customHeight="1" x14ac:dyDescent="0.2">
      <c r="A38" s="15">
        <v>2002</v>
      </c>
      <c r="B38" s="16">
        <f>SUM('All plain milk'!B38,'All flavored milk'!B38,Buttermilk!B39, 'Miscellaneous fluid milk'!B39,Eggnog!B39)</f>
        <v>191.31880187008153</v>
      </c>
      <c r="C38" s="16">
        <f>SUM('All plain milk'!C38,'All flavored milk'!C38,Buttermilk!D39, 'Miscellaneous fluid milk'!D39,Eggnog!D39)</f>
        <v>191.31880187008153</v>
      </c>
      <c r="D38" s="16">
        <f>SUM('All plain milk'!D38,'All flavored milk'!D38,Buttermilk!F39,Eggnog!F39,'Miscellaneous fluid milk'!F39)</f>
        <v>168.36054564567178</v>
      </c>
      <c r="E38" s="16">
        <f>SUM('All plain milk'!E38,'All flavored milk'!E38,Buttermilk!H39,'Miscellaneous fluid milk'!H39,Eggnog!H39)</f>
        <v>168.36054564567178</v>
      </c>
      <c r="F38" s="16">
        <f t="shared" si="0"/>
        <v>31.253494856951122</v>
      </c>
      <c r="G38" s="16">
        <f>SUM('All plain milk'!G38,'All flavored milk'!G38,Buttermilk!K39,Eggnog!K39,'Miscellaneous fluid milk'!K39)</f>
        <v>131.52498996723509</v>
      </c>
      <c r="H38" s="16">
        <f>SUM('All plain milk'!H38,'All flavored milk'!H38,Buttermilk!L39,Eggnog!L39,'Miscellaneous fluid milk'!L39)</f>
        <v>15.249617801628608</v>
      </c>
      <c r="I38" s="16">
        <f>SUM('All plain milk'!I38,'All flavored milk'!I38,Buttermilk!M39,Eggnog!M39,'Miscellaneous fluid milk'!M39)</f>
        <v>5.76547901226236</v>
      </c>
      <c r="J38" s="16">
        <f>SUM('All plain milk'!J38,'All flavored milk'!J38,Buttermilk!N39,Eggnog!N39,'Miscellaneous fluid milk'!N39)</f>
        <v>163.44844725813175</v>
      </c>
      <c r="K38" s="16">
        <f>SUM('All plain milk'!K38,'All flavored milk'!K38,Buttermilk!Q39,'Miscellaneous fluid milk'!Q39,Eggnog!Q39)</f>
        <v>84.397462988033396</v>
      </c>
      <c r="L38" s="22">
        <f>SUM('All plain milk'!L38,'All flavored milk'!L38,Buttermilk!R39,'Miscellaneous fluid milk'!R39,Eggnog!R39)</f>
        <v>0.6686067123483308</v>
      </c>
    </row>
    <row r="39" spans="1:16" ht="12" customHeight="1" x14ac:dyDescent="0.2">
      <c r="A39" s="15">
        <v>2003</v>
      </c>
      <c r="B39" s="16">
        <f>SUM('All plain milk'!B39,'All flavored milk'!B39,Buttermilk!B40, 'Miscellaneous fluid milk'!B40,Eggnog!B40)</f>
        <v>188.67556172583647</v>
      </c>
      <c r="C39" s="16">
        <f>SUM('All plain milk'!C39,'All flavored milk'!C39,Buttermilk!D40, 'Miscellaneous fluid milk'!D40,Eggnog!D40)</f>
        <v>188.67556172583647</v>
      </c>
      <c r="D39" s="16">
        <f>SUM('All plain milk'!D39,'All flavored milk'!D39,Buttermilk!F40,Eggnog!F40,'Miscellaneous fluid milk'!F40)</f>
        <v>166.03449431873614</v>
      </c>
      <c r="E39" s="16">
        <f>SUM('All plain milk'!E39,'All flavored milk'!E39,Buttermilk!H40,'Miscellaneous fluid milk'!H40,Eggnog!H40)</f>
        <v>166.03449431873614</v>
      </c>
      <c r="F39" s="16">
        <f t="shared" si="0"/>
        <v>31.344333083486504</v>
      </c>
      <c r="G39" s="16">
        <f>SUM('All plain milk'!G39,'All flavored milk'!G39,Buttermilk!K40,Eggnog!K40,'Miscellaneous fluid milk'!K40)</f>
        <v>129.53646521135113</v>
      </c>
      <c r="H39" s="16">
        <f>SUM('All plain milk'!H39,'All flavored milk'!H39,Buttermilk!L40,Eggnog!L40,'Miscellaneous fluid milk'!L40)</f>
        <v>15.019070045620298</v>
      </c>
      <c r="I39" s="16">
        <f>SUM('All plain milk'!I39,'All flavored milk'!I39,Buttermilk!M40,Eggnog!M40,'Miscellaneous fluid milk'!M40)</f>
        <v>5.678310803785255</v>
      </c>
      <c r="J39" s="16">
        <f>SUM('All plain milk'!J39,'All flavored milk'!J39,Buttermilk!N40,Eggnog!N40,'Miscellaneous fluid milk'!N40)</f>
        <v>160.9772721319101</v>
      </c>
      <c r="K39" s="16">
        <f>SUM('All plain milk'!K39,'All flavored milk'!K39,Buttermilk!Q40,'Miscellaneous fluid milk'!Q40,Eggnog!Q40)</f>
        <v>83.346163682504937</v>
      </c>
      <c r="L39" s="22">
        <f>SUM('All plain milk'!L39,'All flavored milk'!L39,Buttermilk!R40,'Miscellaneous fluid milk'!R40,Eggnog!R40)</f>
        <v>0.65846317247263597</v>
      </c>
    </row>
    <row r="40" spans="1:16" ht="12" customHeight="1" x14ac:dyDescent="0.2">
      <c r="A40" s="15">
        <v>2004</v>
      </c>
      <c r="B40" s="16">
        <f>SUM('All plain milk'!B40,'All flavored milk'!B40,Buttermilk!B41, 'Miscellaneous fluid milk'!B41,Eggnog!B41)</f>
        <v>185.83993128799594</v>
      </c>
      <c r="C40" s="16">
        <f>SUM('All plain milk'!C40,'All flavored milk'!C40,Buttermilk!D41, 'Miscellaneous fluid milk'!D41,Eggnog!D41)</f>
        <v>185.83993128799594</v>
      </c>
      <c r="D40" s="16">
        <f>SUM('All plain milk'!D40,'All flavored milk'!D40,Buttermilk!F41,Eggnog!F41,'Miscellaneous fluid milk'!F41)</f>
        <v>163.53913953343644</v>
      </c>
      <c r="E40" s="16">
        <f>SUM('All plain milk'!E40,'All flavored milk'!E40,Buttermilk!H41,'Miscellaneous fluid milk'!H41,Eggnog!H41)</f>
        <v>163.53913953343644</v>
      </c>
      <c r="F40" s="16">
        <f t="shared" si="0"/>
        <v>31.419283746394768</v>
      </c>
      <c r="G40" s="16">
        <f>SUM('All plain milk'!G40,'All flavored milk'!G40,Buttermilk!K41,Eggnog!K41,'Miscellaneous fluid milk'!K41)</f>
        <v>127.45035596251543</v>
      </c>
      <c r="H40" s="16">
        <f>SUM('All plain milk'!H40,'All flavored milk'!H40,Buttermilk!L41,Eggnog!L41,'Miscellaneous fluid milk'!L41)</f>
        <v>14.776397520366906</v>
      </c>
      <c r="I40" s="16">
        <f>SUM('All plain milk'!I40,'All flavored milk'!I40,Buttermilk!M41,Eggnog!M41,'Miscellaneous fluid milk'!M41)</f>
        <v>5.5868649189047863</v>
      </c>
      <c r="J40" s="16">
        <f>SUM('All plain milk'!J40,'All flavored milk'!J40,Buttermilk!N41,Eggnog!N41,'Miscellaneous fluid milk'!N41)</f>
        <v>158.38482701849122</v>
      </c>
      <c r="K40" s="16">
        <f>SUM('All plain milk'!K40,'All flavored milk'!K40,Buttermilk!Q41,'Miscellaneous fluid milk'!Q41,Eggnog!Q41)</f>
        <v>81.890343870255435</v>
      </c>
      <c r="L40" s="22">
        <f>SUM('All plain milk'!L40,'All flavored milk'!L40,Buttermilk!R41,'Miscellaneous fluid milk'!R41,Eggnog!R41)</f>
        <v>0.64781919548736444</v>
      </c>
    </row>
    <row r="41" spans="1:16" ht="12" customHeight="1" x14ac:dyDescent="0.2">
      <c r="A41" s="15">
        <v>2005</v>
      </c>
      <c r="B41" s="16">
        <f>SUM('All plain milk'!B41,'All flavored milk'!B41,Buttermilk!B42, 'Miscellaneous fluid milk'!B42,Eggnog!B42)</f>
        <v>184.91671116633347</v>
      </c>
      <c r="C41" s="16">
        <f>SUM('All plain milk'!C41,'All flavored milk'!C41,Buttermilk!D42, 'Miscellaneous fluid milk'!D42,Eggnog!D42)</f>
        <v>184.91671116633347</v>
      </c>
      <c r="D41" s="16">
        <f>SUM('All plain milk'!D41,'All flavored milk'!D41,Buttermilk!F42,Eggnog!F42,'Miscellaneous fluid milk'!F42)</f>
        <v>162.7267058263734</v>
      </c>
      <c r="E41" s="16">
        <f>SUM('All plain milk'!E41,'All flavored milk'!E41,Buttermilk!H42,'Miscellaneous fluid milk'!H42,Eggnog!H42)</f>
        <v>162.7267058263734</v>
      </c>
      <c r="F41" s="16">
        <f t="shared" si="0"/>
        <v>31.433949795144329</v>
      </c>
      <c r="G41" s="16">
        <f>SUM('All plain milk'!G41,'All flavored milk'!G41,Buttermilk!K42,Eggnog!K42,'Miscellaneous fluid milk'!K42)</f>
        <v>126.79008501547615</v>
      </c>
      <c r="H41" s="16">
        <f>SUM('All plain milk'!H41,'All flavored milk'!H41,Buttermilk!L42,Eggnog!L42,'Miscellaneous fluid milk'!L42)</f>
        <v>14.698898089143054</v>
      </c>
      <c r="I41" s="16">
        <f>SUM('All plain milk'!I41,'All flavored milk'!I41,Buttermilk!M42,Eggnog!M42,'Miscellaneous fluid milk'!M42)</f>
        <v>5.557921534924982</v>
      </c>
      <c r="J41" s="16">
        <f>SUM('All plain milk'!J41,'All flavored milk'!J41,Buttermilk!N42,Eggnog!N42,'Miscellaneous fluid milk'!N42)</f>
        <v>157.56429655435579</v>
      </c>
      <c r="K41" s="16">
        <f>SUM('All plain milk'!K41,'All flavored milk'!K41,Buttermilk!Q42,'Miscellaneous fluid milk'!Q42,Eggnog!Q42)</f>
        <v>81.115107773288116</v>
      </c>
      <c r="L41" s="22">
        <f>SUM('All plain milk'!L41,'All flavored milk'!L41,Buttermilk!R42,'Miscellaneous fluid milk'!R42,Eggnog!R42)</f>
        <v>0.6444459194186547</v>
      </c>
    </row>
    <row r="42" spans="1:16" ht="12" customHeight="1" x14ac:dyDescent="0.2">
      <c r="A42" s="10">
        <v>2006</v>
      </c>
      <c r="B42" s="11">
        <f>SUM('All plain milk'!B42,'All flavored milk'!B42,Buttermilk!B43, 'Miscellaneous fluid milk'!B43,Eggnog!B43)</f>
        <v>185.21552994982355</v>
      </c>
      <c r="C42" s="11">
        <f>SUM('All plain milk'!C42,'All flavored milk'!C42,Buttermilk!D43, 'Miscellaneous fluid milk'!D43,Eggnog!D43)</f>
        <v>185.21552994982355</v>
      </c>
      <c r="D42" s="11">
        <f>SUM('All plain milk'!D42,'All flavored milk'!D42,Buttermilk!F43,Eggnog!F43,'Miscellaneous fluid milk'!F43)</f>
        <v>162.98966635584472</v>
      </c>
      <c r="E42" s="11">
        <f>SUM('All plain milk'!E42,'All flavored milk'!E42,Buttermilk!H43,'Miscellaneous fluid milk'!H43,Eggnog!H43)</f>
        <v>162.98966635584472</v>
      </c>
      <c r="F42" s="11">
        <f t="shared" si="0"/>
        <v>31.455170939143514</v>
      </c>
      <c r="G42" s="11">
        <f>SUM('All plain milk'!G42,'All flavored milk'!G42,Buttermilk!K43,Eggnog!K43,'Miscellaneous fluid milk'!K43)</f>
        <v>126.955668398266</v>
      </c>
      <c r="H42" s="11">
        <f>SUM('All plain milk'!H42,'All flavored milk'!H42,Buttermilk!L43,Eggnog!L43,'Miscellaneous fluid milk'!L43)</f>
        <v>14.717555008980566</v>
      </c>
      <c r="I42" s="11">
        <f>SUM('All plain milk'!I42,'All flavored milk'!I42,Buttermilk!M43,Eggnog!M43,'Miscellaneous fluid milk'!M43)</f>
        <v>5.5651799845815235</v>
      </c>
      <c r="J42" s="11">
        <f>SUM('All plain milk'!J42,'All flavored milk'!J42,Buttermilk!N43,Eggnog!N43,'Miscellaneous fluid milk'!N43)</f>
        <v>157.77006997289391</v>
      </c>
      <c r="K42" s="11">
        <f>SUM('All plain milk'!K42,'All flavored milk'!K42,Buttermilk!Q43,'Miscellaneous fluid milk'!Q43,Eggnog!Q43)</f>
        <v>81.046077784069354</v>
      </c>
      <c r="L42" s="21">
        <f>SUM('All plain milk'!L42,'All flavored milk'!L42,Buttermilk!R43,'Miscellaneous fluid milk'!R43,Eggnog!R43)</f>
        <v>0.64527356006608383</v>
      </c>
    </row>
    <row r="43" spans="1:16" ht="12" customHeight="1" x14ac:dyDescent="0.2">
      <c r="A43" s="10">
        <v>2007</v>
      </c>
      <c r="B43" s="11">
        <f>SUM('All plain milk'!B43,'All flavored milk'!B43,Buttermilk!B44, 'Miscellaneous fluid milk'!B44,Eggnog!B44)</f>
        <v>183.45818443898588</v>
      </c>
      <c r="C43" s="11">
        <f>SUM('All plain milk'!C43,'All flavored milk'!C43,Buttermilk!D44, 'Miscellaneous fluid milk'!D44,Eggnog!D44)</f>
        <v>183.45818443898588</v>
      </c>
      <c r="D43" s="11">
        <f>SUM('All plain milk'!D43,'All flavored milk'!D43,Buttermilk!F44,Eggnog!F44,'Miscellaneous fluid milk'!F44)</f>
        <v>161.44320230630754</v>
      </c>
      <c r="E43" s="11">
        <f>SUM('All plain milk'!E43,'All flavored milk'!E43,Buttermilk!H44,'Miscellaneous fluid milk'!H44,Eggnog!H44)</f>
        <v>161.44320230630754</v>
      </c>
      <c r="F43" s="11">
        <f t="shared" si="0"/>
        <v>31.427239523941282</v>
      </c>
      <c r="G43" s="11">
        <f>SUM('All plain milk'!G43,'All flavored milk'!G43,Buttermilk!K44,Eggnog!K44,'Miscellaneous fluid milk'!K44)</f>
        <v>125.80234138907183</v>
      </c>
      <c r="H43" s="11">
        <f>SUM('All plain milk'!H43,'All flavored milk'!H43,Buttermilk!L44,Eggnog!L44,'Miscellaneous fluid milk'!L44)</f>
        <v>14.583130897849566</v>
      </c>
      <c r="I43" s="11">
        <f>SUM('All plain milk'!I43,'All flavored milk'!I43,Buttermilk!M44,Eggnog!M44,'Miscellaneous fluid milk'!M44)</f>
        <v>5.5146231841784923</v>
      </c>
      <c r="J43" s="11">
        <f>SUM('All plain milk'!J43,'All flavored milk'!J43,Buttermilk!N44,Eggnog!N44,'Miscellaneous fluid milk'!N44)</f>
        <v>156.33680995986819</v>
      </c>
      <c r="K43" s="11">
        <f>SUM('All plain milk'!K43,'All flavored milk'!K43,Buttermilk!Q44,'Miscellaneous fluid milk'!Q44,Eggnog!Q44)</f>
        <v>79.976326985272664</v>
      </c>
      <c r="L43" s="21">
        <f>SUM('All plain milk'!L43,'All flavored milk'!L43,Buttermilk!R44,'Miscellaneous fluid milk'!R44,Eggnog!R44)</f>
        <v>0.63941663965053408</v>
      </c>
    </row>
    <row r="44" spans="1:16" ht="12" customHeight="1" x14ac:dyDescent="0.2">
      <c r="A44" s="10">
        <v>2008</v>
      </c>
      <c r="B44" s="11">
        <f>SUM('All plain milk'!B44,'All flavored milk'!B44,Buttermilk!B45, 'Miscellaneous fluid milk'!B45,Eggnog!B45)</f>
        <v>181.66251491097259</v>
      </c>
      <c r="C44" s="11">
        <f>SUM('All plain milk'!C44,'All flavored milk'!C44,Buttermilk!D45, 'Miscellaneous fluid milk'!D45,Eggnog!D45)</f>
        <v>181.66251491097259</v>
      </c>
      <c r="D44" s="11">
        <f>SUM('All plain milk'!D44,'All flavored milk'!D44,Buttermilk!F45,Eggnog!F45,'Miscellaneous fluid milk'!F45)</f>
        <v>159.86301312165594</v>
      </c>
      <c r="E44" s="11">
        <f>SUM('All plain milk'!E44,'All flavored milk'!E44,Buttermilk!H45,'Miscellaneous fluid milk'!H45,Eggnog!H45)</f>
        <v>159.86301312165594</v>
      </c>
      <c r="F44" s="11">
        <f t="shared" si="0"/>
        <v>31.419177397405832</v>
      </c>
      <c r="G44" s="11">
        <f>SUM('All plain milk'!G44,'All flavored milk'!G44,Buttermilk!K45,Eggnog!K45,'Miscellaneous fluid milk'!K45)</f>
        <v>124.58564708650529</v>
      </c>
      <c r="H44" s="11">
        <f>SUM('All plain milk'!H44,'All flavored milk'!H44,Buttermilk!L45,Eggnog!L45,'Miscellaneous fluid milk'!L45)</f>
        <v>14.441409720207016</v>
      </c>
      <c r="I44" s="11">
        <f>SUM('All plain milk'!I44,'All flavored milk'!I44,Buttermilk!M45,Eggnog!M45,'Miscellaneous fluid milk'!M45)</f>
        <v>5.4612886394084512</v>
      </c>
      <c r="J44" s="11">
        <f>SUM('All plain milk'!J44,'All flavored milk'!J44,Buttermilk!N45,Eggnog!N45,'Miscellaneous fluid milk'!N45)</f>
        <v>154.8248022829099</v>
      </c>
      <c r="K44" s="11">
        <f>SUM('All plain milk'!K44,'All flavored milk'!K44,Buttermilk!Q45,'Miscellaneous fluid milk'!Q45,Eggnog!Q45)</f>
        <v>78.926756570390125</v>
      </c>
      <c r="L44" s="21">
        <f>SUM('All plain milk'!L44,'All flavored milk'!L44,Buttermilk!R45,'Miscellaneous fluid milk'!R45,Eggnog!R45)</f>
        <v>0.63323522590544146</v>
      </c>
    </row>
    <row r="45" spans="1:16" ht="12" customHeight="1" x14ac:dyDescent="0.2">
      <c r="A45" s="10">
        <v>2009</v>
      </c>
      <c r="B45" s="11">
        <f>SUM('All plain milk'!B45,'All flavored milk'!B45,Buttermilk!B46, 'Miscellaneous fluid milk'!B46,Eggnog!B46)</f>
        <v>180.92415292116729</v>
      </c>
      <c r="C45" s="11">
        <f>SUM('All plain milk'!C45,'All flavored milk'!C45,Buttermilk!D46, 'Miscellaneous fluid milk'!D46,Eggnog!D46)</f>
        <v>180.92415292116729</v>
      </c>
      <c r="D45" s="11">
        <f>SUM('All plain milk'!D45,'All flavored milk'!D45,Buttermilk!F46,Eggnog!F46,'Miscellaneous fluid milk'!F46)</f>
        <v>159.21325457062724</v>
      </c>
      <c r="E45" s="11">
        <f>SUM('All plain milk'!E45,'All flavored milk'!E45,Buttermilk!H46,'Miscellaneous fluid milk'!H46,Eggnog!H46)</f>
        <v>159.21325457062724</v>
      </c>
      <c r="F45" s="11">
        <f t="shared" si="0"/>
        <v>31.451722711457791</v>
      </c>
      <c r="G45" s="11">
        <f>SUM('All plain milk'!G45,'All flavored milk'!G45,Buttermilk!K46,Eggnog!K46,'Miscellaneous fluid milk'!K46)</f>
        <v>124.02039002634791</v>
      </c>
      <c r="H45" s="11">
        <f>SUM('All plain milk'!H45,'All flavored milk'!H45,Buttermilk!L46,Eggnog!L46,'Miscellaneous fluid milk'!L46)</f>
        <v>14.375565917109828</v>
      </c>
      <c r="I45" s="11">
        <f>SUM('All plain milk'!I45,'All flavored milk'!I45,Buttermilk!M46,Eggnog!M46,'Miscellaneous fluid milk'!M46)</f>
        <v>5.4365102477303173</v>
      </c>
      <c r="J45" s="11">
        <f>SUM('All plain milk'!J45,'All flavored milk'!J45,Buttermilk!N46,Eggnog!N46,'Miscellaneous fluid milk'!N46)</f>
        <v>154.12234726803067</v>
      </c>
      <c r="K45" s="11">
        <f>SUM('All plain milk'!K45,'All flavored milk'!K45,Buttermilk!Q46,'Miscellaneous fluid milk'!Q46,Eggnog!Q46)</f>
        <v>78.524690629539393</v>
      </c>
      <c r="L45" s="21">
        <f>SUM('All plain milk'!L45,'All flavored milk'!L45,Buttermilk!R46,'Miscellaneous fluid milk'!R46,Eggnog!R46)</f>
        <v>0.63035273412141668</v>
      </c>
    </row>
    <row r="46" spans="1:16" ht="12" customHeight="1" x14ac:dyDescent="0.2">
      <c r="A46" s="10">
        <v>2010</v>
      </c>
      <c r="B46" s="11">
        <f>SUM('All plain milk'!B46,'All flavored milk'!B46,Buttermilk!B47, 'Miscellaneous fluid milk'!B47,Eggnog!B47)</f>
        <v>177.7353675574733</v>
      </c>
      <c r="C46" s="11">
        <f>SUM('All plain milk'!C46,'All flavored milk'!C46,Buttermilk!D47, 'Miscellaneous fluid milk'!D47,Eggnog!D47)</f>
        <v>177.7353675574733</v>
      </c>
      <c r="D46" s="11">
        <f>SUM('All plain milk'!D46,'All flavored milk'!D46,Buttermilk!F47,Eggnog!F47,'Miscellaneous fluid milk'!F47)</f>
        <v>156.40712345057651</v>
      </c>
      <c r="E46" s="11">
        <f>SUM('All plain milk'!E46,'All flavored milk'!E46,Buttermilk!H47,'Miscellaneous fluid milk'!H47,Eggnog!H47)</f>
        <v>156.40712345057651</v>
      </c>
      <c r="F46" s="11">
        <f t="shared" si="0"/>
        <v>31.480637689448798</v>
      </c>
      <c r="G46" s="11">
        <f>SUM('All plain milk'!G46,'All flavored milk'!G46,Buttermilk!K47,Eggnog!K47,'Miscellaneous fluid milk'!K47)</f>
        <v>121.78314045069502</v>
      </c>
      <c r="H46" s="11">
        <f>SUM('All plain milk'!H46,'All flavored milk'!H46,Buttermilk!L47,Eggnog!L47,'Miscellaneous fluid milk'!L47)</f>
        <v>14.115251293549246</v>
      </c>
      <c r="I46" s="11">
        <f>SUM('All plain milk'!I46,'All flavored milk'!I46,Buttermilk!M47,Eggnog!M47,'Miscellaneous fluid milk'!M47)</f>
        <v>5.338439033455125</v>
      </c>
      <c r="J46" s="11">
        <f>SUM('All plain milk'!J46,'All flavored milk'!J46,Buttermilk!N47,Eggnog!N47,'Miscellaneous fluid milk'!N47)</f>
        <v>151.34207737893607</v>
      </c>
      <c r="K46" s="11">
        <f>SUM('All plain milk'!K46,'All flavored milk'!K46,Buttermilk!Q47,'Miscellaneous fluid milk'!Q47,Eggnog!Q47)</f>
        <v>76.743815403343262</v>
      </c>
      <c r="L46" s="21">
        <f>SUM('All plain milk'!L46,'All flavored milk'!L46,Buttermilk!R47,'Miscellaneous fluid milk'!R47,Eggnog!R47)</f>
        <v>0.61896054290546265</v>
      </c>
    </row>
    <row r="47" spans="1:16" ht="12" customHeight="1" x14ac:dyDescent="0.2">
      <c r="A47" s="15">
        <v>2011</v>
      </c>
      <c r="B47" s="16">
        <f>SUM('All plain milk'!B47,'All flavored milk'!B47,Buttermilk!B48, 'Miscellaneous fluid milk'!B48,Eggnog!B48)</f>
        <v>173.43767545953747</v>
      </c>
      <c r="C47" s="16">
        <f>SUM('All plain milk'!C47,'All flavored milk'!C47,Buttermilk!D48, 'Miscellaneous fluid milk'!D48,Eggnog!D48)</f>
        <v>173.43767545953747</v>
      </c>
      <c r="D47" s="16">
        <f>SUM('All plain milk'!D47,'All flavored milk'!D47,Buttermilk!F48,Eggnog!F48,'Miscellaneous fluid milk'!F48)</f>
        <v>152.62515440439296</v>
      </c>
      <c r="E47" s="16">
        <f>SUM('All plain milk'!E47,'All flavored milk'!E47,Buttermilk!H48,'Miscellaneous fluid milk'!H48,Eggnog!H48)</f>
        <v>152.62515440439296</v>
      </c>
      <c r="F47" s="16">
        <f t="shared" si="0"/>
        <v>31.455640703869818</v>
      </c>
      <c r="G47" s="16">
        <f>SUM('All plain milk'!G47,'All flavored milk'!G47,Buttermilk!K48,Eggnog!K48,'Miscellaneous fluid milk'!K48)</f>
        <v>118.88174342184155</v>
      </c>
      <c r="H47" s="16">
        <f>SUM('All plain milk'!H47,'All flavored milk'!H47,Buttermilk!L48,Eggnog!L48,'Miscellaneous fluid milk'!L48)</f>
        <v>13.77872593271867</v>
      </c>
      <c r="I47" s="16">
        <f>SUM('All plain milk'!I47,'All flavored milk'!I47,Buttermilk!M48,Eggnog!M48,'Miscellaneous fluid milk'!M48)</f>
        <v>5.2112545061629172</v>
      </c>
      <c r="J47" s="16">
        <f>SUM('All plain milk'!J47,'All flavored milk'!J47,Buttermilk!N48,Eggnog!N48,'Miscellaneous fluid milk'!N48)</f>
        <v>147.73645962246562</v>
      </c>
      <c r="K47" s="16">
        <f>SUM('All plain milk'!K47,'All flavored milk'!K47,Buttermilk!Q48,'Miscellaneous fluid milk'!Q48,Eggnog!Q48)</f>
        <v>74.783892368176097</v>
      </c>
      <c r="L47" s="22">
        <f>SUM('All plain milk'!L47,'All flavored milk'!L47,Buttermilk!R48,'Miscellaneous fluid milk'!R48,Eggnog!R48)</f>
        <v>0.6042288773972565</v>
      </c>
      <c r="M47" s="8"/>
      <c r="N47" s="8"/>
      <c r="O47" s="8"/>
      <c r="P47" s="8"/>
    </row>
    <row r="48" spans="1:16" ht="12" customHeight="1" x14ac:dyDescent="0.2">
      <c r="A48" s="15">
        <v>2012</v>
      </c>
      <c r="B48" s="16">
        <f>SUM('All plain milk'!B48,'All flavored milk'!B48,Buttermilk!B49, 'Miscellaneous fluid milk'!B49,Eggnog!B49)</f>
        <v>169.45808952774229</v>
      </c>
      <c r="C48" s="16">
        <f>SUM('All plain milk'!C48,'All flavored milk'!C48,Buttermilk!D49, 'Miscellaneous fluid milk'!D49,Eggnog!D49)</f>
        <v>169.45808952774229</v>
      </c>
      <c r="D48" s="16">
        <f>SUM('All plain milk'!D48,'All flavored milk'!D48,Buttermilk!F49,Eggnog!F49,'Miscellaneous fluid milk'!F49)</f>
        <v>149.12311878441324</v>
      </c>
      <c r="E48" s="16">
        <f>SUM('All plain milk'!E48,'All flavored milk'!E48,Buttermilk!H49,'Miscellaneous fluid milk'!H49,Eggnog!H49)</f>
        <v>149.12311878441324</v>
      </c>
      <c r="F48" s="16">
        <f t="shared" ref="F48:F57" si="1">100-(G48/B48*100)</f>
        <v>31.463154559764689</v>
      </c>
      <c r="G48" s="16">
        <f>SUM('All plain milk'!G48,'All flavored milk'!G48,Buttermilk!K49,Eggnog!K49,'Miscellaneous fluid milk'!K49)</f>
        <v>116.14122890560432</v>
      </c>
      <c r="H48" s="16">
        <f>SUM('All plain milk'!H48,'All flavored milk'!H48,Buttermilk!L49,Eggnog!L49,'Miscellaneous fluid milk'!L49)</f>
        <v>13.461240035334745</v>
      </c>
      <c r="I48" s="16">
        <f>SUM('All plain milk'!I48,'All flavored milk'!I48,Buttermilk!M49,Eggnog!M49,'Miscellaneous fluid milk'!M49)</f>
        <v>5.0911223629853959</v>
      </c>
      <c r="J48" s="16">
        <f>SUM('All plain milk'!J48,'All flavored milk'!J48,Buttermilk!N49,Eggnog!N49,'Miscellaneous fluid milk'!N49)</f>
        <v>144.33077342945444</v>
      </c>
      <c r="K48" s="16">
        <f>SUM('All plain milk'!K48,'All flavored milk'!K48,Buttermilk!Q49,'Miscellaneous fluid milk'!Q49,Eggnog!Q49)</f>
        <v>73.18241726385925</v>
      </c>
      <c r="L48" s="22">
        <f>SUM('All plain milk'!L48,'All flavored milk'!L48,Buttermilk!R49,'Miscellaneous fluid milk'!R49,Eggnog!R49)</f>
        <v>0.59031057215265992</v>
      </c>
      <c r="M48" s="8"/>
      <c r="N48" s="8"/>
      <c r="O48" s="8"/>
      <c r="P48" s="8"/>
    </row>
    <row r="49" spans="1:16" ht="12" customHeight="1" x14ac:dyDescent="0.2">
      <c r="A49" s="15">
        <v>2013</v>
      </c>
      <c r="B49" s="16">
        <f>SUM('All plain milk'!B49,'All flavored milk'!B49,Buttermilk!B50, 'Miscellaneous fluid milk'!B50,Eggnog!B50)</f>
        <v>164.63397064716932</v>
      </c>
      <c r="C49" s="16">
        <f>SUM('All plain milk'!C49,'All flavored milk'!C49,Buttermilk!D50, 'Miscellaneous fluid milk'!D50,Eggnog!D50)</f>
        <v>164.63397064716932</v>
      </c>
      <c r="D49" s="16">
        <f>SUM('All plain milk'!D49,'All flavored milk'!D49,Buttermilk!F50,Eggnog!F50,'Miscellaneous fluid milk'!F50)</f>
        <v>144.87789416950901</v>
      </c>
      <c r="E49" s="16">
        <f>SUM('All plain milk'!E49,'All flavored milk'!E49,Buttermilk!H50,'Miscellaneous fluid milk'!H50,Eggnog!H50)</f>
        <v>144.87789416950901</v>
      </c>
      <c r="F49" s="16">
        <f t="shared" si="1"/>
        <v>31.511734712571922</v>
      </c>
      <c r="G49" s="16">
        <f>SUM('All plain milk'!G49,'All flavored milk'!G49,Buttermilk!K50,Eggnog!K50,'Miscellaneous fluid milk'!K50)</f>
        <v>112.7549505700598</v>
      </c>
      <c r="H49" s="16">
        <f>SUM('All plain milk'!H49,'All flavored milk'!H49,Buttermilk!L50,Eggnog!L50,'Miscellaneous fluid milk'!L50)</f>
        <v>13.069261212246658</v>
      </c>
      <c r="I49" s="16">
        <f>SUM('All plain milk'!I49,'All flavored milk'!I49,Buttermilk!M50,Eggnog!M50,'Miscellaneous fluid milk'!M50)</f>
        <v>4.9426827647149514</v>
      </c>
      <c r="J49" s="16">
        <f>SUM('All plain milk'!J49,'All flavored milk'!J49,Buttermilk!N50,Eggnog!N50,'Miscellaneous fluid milk'!N50)</f>
        <v>140.1225850382865</v>
      </c>
      <c r="K49" s="16">
        <f>SUM('All plain milk'!K49,'All flavored milk'!K49,Buttermilk!Q50,'Miscellaneous fluid milk'!Q50,Eggnog!Q50)</f>
        <v>71.40917601587438</v>
      </c>
      <c r="L49" s="22">
        <f>SUM('All plain milk'!L49,'All flavored milk'!L49,Buttermilk!R50,'Miscellaneous fluid milk'!R50,Eggnog!R50)</f>
        <v>0.57309762598217096</v>
      </c>
      <c r="M49" s="8"/>
      <c r="N49" s="8"/>
      <c r="O49" s="8"/>
      <c r="P49" s="8"/>
    </row>
    <row r="50" spans="1:16" ht="12" customHeight="1" x14ac:dyDescent="0.2">
      <c r="A50" s="15">
        <v>2014</v>
      </c>
      <c r="B50" s="16">
        <f>SUM('All plain milk'!B50,'All flavored milk'!B50,Buttermilk!B51, 'Miscellaneous fluid milk'!B51,Eggnog!B51)</f>
        <v>158.52950110670085</v>
      </c>
      <c r="C50" s="16">
        <f>SUM('All plain milk'!C50,'All flavored milk'!C50,Buttermilk!D51, 'Miscellaneous fluid milk'!D51,Eggnog!D51)</f>
        <v>158.52950110670085</v>
      </c>
      <c r="D50" s="16">
        <f>SUM('All plain milk'!D50,'All flavored milk'!D50,Buttermilk!F51,Eggnog!F51,'Miscellaneous fluid milk'!F51)</f>
        <v>139.50596097389672</v>
      </c>
      <c r="E50" s="16">
        <f>SUM('All plain milk'!E50,'All flavored milk'!E50,Buttermilk!H51,'Miscellaneous fluid milk'!H51,Eggnog!H51)</f>
        <v>139.50596097389672</v>
      </c>
      <c r="F50" s="16">
        <f t="shared" si="1"/>
        <v>31.537425413601198</v>
      </c>
      <c r="G50" s="16">
        <f>SUM('All plain milk'!G50,'All flavored milk'!G50,Buttermilk!K51,Eggnog!K51,'Miscellaneous fluid milk'!K51)</f>
        <v>108.53337793662098</v>
      </c>
      <c r="H50" s="16">
        <f>SUM('All plain milk'!H50,'All flavored milk'!H50,Buttermilk!L51,Eggnog!L51,'Miscellaneous fluid milk'!L51)</f>
        <v>12.580626582339983</v>
      </c>
      <c r="I50" s="16">
        <f>SUM('All plain milk'!I50,'All flavored milk'!I50,Buttermilk!M51,Eggnog!M51,'Miscellaneous fluid milk'!M51)</f>
        <v>4.7576275259888643</v>
      </c>
      <c r="J50" s="16">
        <f>SUM('All plain milk'!J50,'All flavored milk'!J50,Buttermilk!N51,Eggnog!N51,'Miscellaneous fluid milk'!N51)</f>
        <v>134.87636154802135</v>
      </c>
      <c r="K50" s="16">
        <f>SUM('All plain milk'!K50,'All flavored milk'!K50,Buttermilk!Q51,'Miscellaneous fluid milk'!Q51,Eggnog!Q51)</f>
        <v>69.132019389885713</v>
      </c>
      <c r="L50" s="22">
        <f>SUM('All plain milk'!L50,'All flavored milk'!L50,Buttermilk!R51,'Miscellaneous fluid milk'!R51,Eggnog!R51)</f>
        <v>0.55165545166286245</v>
      </c>
      <c r="M50" s="8"/>
      <c r="N50" s="8"/>
      <c r="O50" s="8"/>
      <c r="P50" s="8"/>
    </row>
    <row r="51" spans="1:16" ht="12" customHeight="1" x14ac:dyDescent="0.2">
      <c r="A51" s="15">
        <v>2015</v>
      </c>
      <c r="B51" s="16">
        <f>SUM('All plain milk'!B51,'All flavored milk'!B51,Buttermilk!B52, 'Miscellaneous fluid milk'!B52,Eggnog!B52)</f>
        <v>155.12521937589236</v>
      </c>
      <c r="C51" s="16">
        <f>SUM('All plain milk'!C51,'All flavored milk'!C51,Buttermilk!D52, 'Miscellaneous fluid milk'!D52,Eggnog!D52)</f>
        <v>155.12521937589236</v>
      </c>
      <c r="D51" s="16">
        <f>SUM('All plain milk'!D51,'All flavored milk'!D51,Buttermilk!F52,Eggnog!F52,'Miscellaneous fluid milk'!F52)</f>
        <v>136.51019305078526</v>
      </c>
      <c r="E51" s="16">
        <f>SUM('All plain milk'!E51,'All flavored milk'!E51,Buttermilk!H52,'Miscellaneous fluid milk'!H52,Eggnog!H52)</f>
        <v>136.51019305078526</v>
      </c>
      <c r="F51" s="16">
        <f t="shared" si="1"/>
        <v>31.598237993266636</v>
      </c>
      <c r="G51" s="16">
        <f>SUM('All plain milk'!G51,'All flavored milk'!G51,Buttermilk!K52,Eggnog!K52,'Miscellaneous fluid milk'!K52)</f>
        <v>106.10838336992092</v>
      </c>
      <c r="H51" s="16">
        <f>SUM('All plain milk'!H51,'All flavored milk'!H51,Buttermilk!L52,Eggnog!L52,'Miscellaneous fluid milk'!L52)</f>
        <v>12.300388071922333</v>
      </c>
      <c r="I51" s="16">
        <f>SUM('All plain milk'!I51,'All flavored milk'!I51,Buttermilk!M52,Eggnog!M52,'Miscellaneous fluid milk'!M52)</f>
        <v>4.6513263942979046</v>
      </c>
      <c r="J51" s="16">
        <f>SUM('All plain milk'!J51,'All flavored milk'!J51,Buttermilk!N52,Eggnog!N52,'Miscellaneous fluid milk'!N52)</f>
        <v>131.86277761514845</v>
      </c>
      <c r="K51" s="16">
        <f>SUM('All plain milk'!K51,'All flavored milk'!K51,Buttermilk!Q52,'Miscellaneous fluid milk'!Q52,Eggnog!Q52)</f>
        <v>68.049609350209849</v>
      </c>
      <c r="L51" s="22">
        <f>SUM('All plain milk'!L51,'All flavored milk'!L51,Buttermilk!R52,'Miscellaneous fluid milk'!R52,Eggnog!R52)</f>
        <v>0.53932726282788923</v>
      </c>
      <c r="M51" s="8"/>
      <c r="N51" s="8"/>
      <c r="O51" s="8"/>
      <c r="P51" s="8"/>
    </row>
    <row r="52" spans="1:16" ht="12" customHeight="1" x14ac:dyDescent="0.2">
      <c r="A52" s="33">
        <v>2016</v>
      </c>
      <c r="B52" s="11">
        <f>SUM('All plain milk'!B52,'All flavored milk'!B52,Buttermilk!B53, 'Miscellaneous fluid milk'!B53,Eggnog!B53)</f>
        <v>153.10305097510425</v>
      </c>
      <c r="C52" s="11">
        <f>SUM('All plain milk'!C52,'All flavored milk'!C52,Buttermilk!D53, 'Miscellaneous fluid milk'!D53,Eggnog!D53)</f>
        <v>153.10305097510425</v>
      </c>
      <c r="D52" s="11">
        <f>SUM('All plain milk'!D52,'All flavored milk'!D52,Buttermilk!F53,Eggnog!F53,'Miscellaneous fluid milk'!F53)</f>
        <v>134.73068485809179</v>
      </c>
      <c r="E52" s="11">
        <f>SUM('All plain milk'!E52,'All flavored milk'!E52,Buttermilk!H53,'Miscellaneous fluid milk'!H53,Eggnog!H53)</f>
        <v>134.73068485809179</v>
      </c>
      <c r="F52" s="34">
        <f t="shared" si="1"/>
        <v>31.672613891475933</v>
      </c>
      <c r="G52" s="11">
        <f>SUM('All plain milk'!G52,'All flavored milk'!G52,Buttermilk!K53,Eggnog!K53,'Miscellaneous fluid milk'!K53)</f>
        <v>104.61131278368991</v>
      </c>
      <c r="H52" s="11">
        <f>SUM('All plain milk'!H52,'All flavored milk'!H52,Buttermilk!L53,Eggnog!L53,'Miscellaneous fluid milk'!L53)</f>
        <v>12.128052396430315</v>
      </c>
      <c r="I52" s="11">
        <f>SUM('All plain milk'!I52,'All flavored milk'!I52,Buttermilk!M53,Eggnog!M53,'Miscellaneous fluid milk'!M53)</f>
        <v>4.585701382298736</v>
      </c>
      <c r="J52" s="11">
        <f>SUM('All plain milk'!J52,'All flavored milk'!J52,Buttermilk!N53,Eggnog!N53,'Miscellaneous fluid milk'!N53)</f>
        <v>130.00234133747799</v>
      </c>
      <c r="K52" s="11">
        <f>SUM('All plain milk'!K52,'All flavored milk'!K52,Buttermilk!Q53,'Miscellaneous fluid milk'!Q53,Eggnog!Q53)</f>
        <v>67.772975801810674</v>
      </c>
      <c r="L52" s="21">
        <f>SUM('All plain milk'!L52,'All flavored milk'!L52,Buttermilk!R53,'Miscellaneous fluid milk'!R53,Eggnog!R53)</f>
        <v>0.53171470254727515</v>
      </c>
      <c r="M52" s="8"/>
      <c r="N52" s="8"/>
      <c r="O52" s="8"/>
      <c r="P52" s="8"/>
    </row>
    <row r="53" spans="1:16" ht="12" customHeight="1" x14ac:dyDescent="0.2">
      <c r="A53" s="57">
        <v>2017</v>
      </c>
      <c r="B53" s="11">
        <f>SUM('All plain milk'!B53,'All flavored milk'!B53,Buttermilk!B54, 'Miscellaneous fluid milk'!B54,Eggnog!B54)</f>
        <v>148.80631350184481</v>
      </c>
      <c r="C53" s="11">
        <f>SUM('All plain milk'!C53,'All flavored milk'!C53,Buttermilk!D54, 'Miscellaneous fluid milk'!D54,Eggnog!D54)</f>
        <v>148.80631350184481</v>
      </c>
      <c r="D53" s="11">
        <f>SUM('All plain milk'!D53,'All flavored milk'!D53,Buttermilk!F54,Eggnog!F54,'Miscellaneous fluid milk'!F54)</f>
        <v>130.94955588162338</v>
      </c>
      <c r="E53" s="11">
        <f>SUM('All plain milk'!E53,'All flavored milk'!E53,Buttermilk!H54,'Miscellaneous fluid milk'!H54,Eggnog!H54)</f>
        <v>130.94955588162338</v>
      </c>
      <c r="F53" s="58">
        <f t="shared" si="1"/>
        <v>31.774215848371995</v>
      </c>
      <c r="G53" s="11">
        <f>SUM('All plain milk'!G53,'All flavored milk'!G53,Buttermilk!K54,Eggnog!K54,'Miscellaneous fluid milk'!K54)</f>
        <v>101.52427425376352</v>
      </c>
      <c r="H53" s="11">
        <f>SUM('All plain milk'!H53,'All flavored milk'!H53,Buttermilk!L54,Eggnog!L54,'Miscellaneous fluid milk'!L54)</f>
        <v>11.771146386049777</v>
      </c>
      <c r="I53" s="11">
        <f>SUM('All plain milk'!I53,'All flavored milk'!I53,Buttermilk!M54,Eggnog!M54,'Miscellaneous fluid milk'!M54)</f>
        <v>4.4503791453704569</v>
      </c>
      <c r="J53" s="11">
        <f>SUM('All plain milk'!J53,'All flavored milk'!J53,Buttermilk!N54,Eggnog!N54,'Miscellaneous fluid milk'!N54)</f>
        <v>126.16602358167971</v>
      </c>
      <c r="K53" s="11">
        <f>SUM('All plain milk'!K53,'All flavored milk'!K53,Buttermilk!Q54,'Miscellaneous fluid milk'!Q54,Eggnog!Q54)</f>
        <v>66.380910473142663</v>
      </c>
      <c r="L53" s="21">
        <f>SUM('All plain milk'!L53,'All flavored milk'!L53,Buttermilk!R54,'Miscellaneous fluid milk'!R54,Eggnog!R54)</f>
        <v>0.51600756165520634</v>
      </c>
      <c r="M53" s="8"/>
      <c r="N53" s="8"/>
      <c r="O53" s="8"/>
      <c r="P53" s="8"/>
    </row>
    <row r="54" spans="1:16" ht="12" customHeight="1" x14ac:dyDescent="0.2">
      <c r="A54" s="33">
        <v>2018</v>
      </c>
      <c r="B54" s="11">
        <f>SUM('All plain milk'!B54,'All flavored milk'!B54,Buttermilk!B55, 'Miscellaneous fluid milk'!B55,Eggnog!B55)</f>
        <v>144.85923047297729</v>
      </c>
      <c r="C54" s="11">
        <f>SUM('All plain milk'!C54,'All flavored milk'!C54,Buttermilk!D55, 'Miscellaneous fluid milk'!D55,Eggnog!D55)</f>
        <v>144.85923047297729</v>
      </c>
      <c r="D54" s="11">
        <f>SUM('All plain milk'!D54,'All flavored milk'!D54,Buttermilk!F55,Eggnog!F55,'Miscellaneous fluid milk'!F55)</f>
        <v>127.47612281622001</v>
      </c>
      <c r="E54" s="11">
        <f>SUM('All plain milk'!E54,'All flavored milk'!E54,Buttermilk!H55,'Miscellaneous fluid milk'!H55,Eggnog!H55)</f>
        <v>127.47612281622001</v>
      </c>
      <c r="F54" s="34">
        <f t="shared" si="1"/>
        <v>31.768630367518512</v>
      </c>
      <c r="G54" s="11">
        <f>SUM('All plain milk'!G54,'All flavored milk'!G54,Buttermilk!K55,Eggnog!K55,'Miscellaneous fluid milk'!K55)</f>
        <v>98.839436990785387</v>
      </c>
      <c r="H54" s="11">
        <f>SUM('All plain milk'!H54,'All flavored milk'!H54,Buttermilk!L55,Eggnog!L55,'Miscellaneous fluid milk'!L55)</f>
        <v>11.460724084169296</v>
      </c>
      <c r="I54" s="11">
        <f>SUM('All plain milk'!I54,'All flavored milk'!I54,Buttermilk!M55,Eggnog!M55,'Miscellaneous fluid milk'!M55)</f>
        <v>4.3326876489111417</v>
      </c>
      <c r="J54" s="11">
        <f>SUM('All plain milk'!J54,'All flavored milk'!J54,Buttermilk!N55,Eggnog!N55,'Miscellaneous fluid milk'!N55)</f>
        <v>122.82952850280637</v>
      </c>
      <c r="K54" s="11">
        <f>SUM('All plain milk'!K54,'All flavored milk'!K54,Buttermilk!Q55,'Miscellaneous fluid milk'!Q55,Eggnog!Q55)</f>
        <v>65.025210014275501</v>
      </c>
      <c r="L54" s="21">
        <f>SUM('All plain milk'!L54,'All flavored milk'!L54,Buttermilk!R55,'Miscellaneous fluid milk'!R55,Eggnog!R55)</f>
        <v>0.50237570420156319</v>
      </c>
      <c r="M54" s="8"/>
      <c r="N54" s="8"/>
      <c r="O54" s="8"/>
      <c r="P54" s="8"/>
    </row>
    <row r="55" spans="1:16" ht="12" customHeight="1" x14ac:dyDescent="0.2">
      <c r="A55" s="57">
        <v>2019</v>
      </c>
      <c r="B55" s="59">
        <f>SUM('All plain milk'!B55,'All flavored milk'!B55,Buttermilk!B56, 'Miscellaneous fluid milk'!B56,Eggnog!B56)</f>
        <v>141.68190221261077</v>
      </c>
      <c r="C55" s="59">
        <f>SUM('All plain milk'!C55,'All flavored milk'!C55,Buttermilk!D56, 'Miscellaneous fluid milk'!D56,Eggnog!D56)</f>
        <v>141.68190221261077</v>
      </c>
      <c r="D55" s="59">
        <f>SUM('All plain milk'!D55,'All flavored milk'!D55,Buttermilk!F56,Eggnog!F56,'Miscellaneous fluid milk'!F56)</f>
        <v>124.68007394709745</v>
      </c>
      <c r="E55" s="59">
        <f>SUM('All plain milk'!E55,'All flavored milk'!E55,Buttermilk!H56,'Miscellaneous fluid milk'!H56,Eggnog!H56)</f>
        <v>124.68007394709745</v>
      </c>
      <c r="F55" s="58">
        <f t="shared" si="1"/>
        <v>31.809647116125461</v>
      </c>
      <c r="G55" s="59">
        <f>SUM('All plain milk'!G55,'All flavored milk'!G55,Buttermilk!K56,Eggnog!K56,'Miscellaneous fluid milk'!K56)</f>
        <v>96.613389091365335</v>
      </c>
      <c r="H55" s="59">
        <f>SUM('All plain milk'!H55,'All flavored milk'!H55,Buttermilk!L56,Eggnog!L56,'Miscellaneous fluid milk'!L56)</f>
        <v>11.203443275737294</v>
      </c>
      <c r="I55" s="59">
        <f>SUM('All plain milk'!I55,'All flavored milk'!I55,Buttermilk!M56,Eggnog!M56,'Miscellaneous fluid milk'!M56)</f>
        <v>4.2351074670187536</v>
      </c>
      <c r="J55" s="59">
        <f>SUM('All plain milk'!J55,'All flavored milk'!J55,Buttermilk!N56,Eggnog!N56,'Miscellaneous fluid milk'!N56)</f>
        <v>120.06317913624817</v>
      </c>
      <c r="K55" s="59">
        <f>SUM('All plain milk'!K55,'All flavored milk'!K55,Buttermilk!Q56,'Miscellaneous fluid milk'!Q56,Eggnog!Q56)</f>
        <v>63.987786776582873</v>
      </c>
      <c r="L55" s="103">
        <f>SUM('All plain milk'!L55,'All flavored milk'!L55,Buttermilk!R56,'Miscellaneous fluid milk'!R56,Eggnog!R56)</f>
        <v>0.4910615551710602</v>
      </c>
      <c r="M55" s="8"/>
      <c r="N55" s="8"/>
      <c r="O55" s="8"/>
      <c r="P55" s="8"/>
    </row>
    <row r="56" spans="1:16" ht="12" customHeight="1" x14ac:dyDescent="0.2">
      <c r="A56" s="33">
        <v>2020</v>
      </c>
      <c r="B56" s="11">
        <f>SUM('All plain milk'!B56,'All flavored milk'!B56,Buttermilk!B57, 'Miscellaneous fluid milk'!B57,Eggnog!B57)</f>
        <v>140.811662801924</v>
      </c>
      <c r="C56" s="11">
        <f>SUM('All plain milk'!C56,'All flavored milk'!C56,Buttermilk!D57, 'Miscellaneous fluid milk'!D57,Eggnog!D57)</f>
        <v>140.811662801924</v>
      </c>
      <c r="D56" s="11">
        <f>SUM('All plain milk'!D56,'All flavored milk'!D56,Buttermilk!F57,Eggnog!F57,'Miscellaneous fluid milk'!F57)</f>
        <v>123.91426326569314</v>
      </c>
      <c r="E56" s="11">
        <f>SUM('All plain milk'!E56,'All flavored milk'!E56,Buttermilk!H57,'Miscellaneous fluid milk'!H57,Eggnog!H57)</f>
        <v>123.91426326569314</v>
      </c>
      <c r="F56" s="34">
        <f t="shared" si="1"/>
        <v>31.416958259400801</v>
      </c>
      <c r="G56" s="11">
        <f>SUM('All plain milk'!G56,'All flavored milk'!G56,Buttermilk!K57,Eggnog!K57,'Miscellaneous fluid milk'!K57)</f>
        <v>96.572921475075333</v>
      </c>
      <c r="H56" s="11">
        <f>SUM('All plain milk'!H56,'All flavored milk'!H56,Buttermilk!L57,Eggnog!L57,'Miscellaneous fluid milk'!L57)</f>
        <v>11.200171281582932</v>
      </c>
      <c r="I56" s="11">
        <f>SUM('All plain milk'!I56,'All flavored milk'!I56,Buttermilk!M57,Eggnog!M57,'Miscellaneous fluid milk'!M57)</f>
        <v>4.2333335441128925</v>
      </c>
      <c r="J56" s="11">
        <f>SUM('All plain milk'!J56,'All flavored milk'!J56,Buttermilk!N57,Eggnog!N57,'Miscellaneous fluid milk'!N57)</f>
        <v>120.01288930882841</v>
      </c>
      <c r="K56" s="11">
        <f>SUM('All plain milk'!K56,'All flavored milk'!K56,Buttermilk!Q57,'Miscellaneous fluid milk'!Q57,Eggnog!Q57)</f>
        <v>64.027469460210554</v>
      </c>
      <c r="L56" s="21">
        <f>SUM('All plain milk'!L56,'All flavored milk'!L56,Buttermilk!R57,'Miscellaneous fluid milk'!R57,Eggnog!R57)</f>
        <v>0.49103351512842264</v>
      </c>
      <c r="M56" s="8"/>
      <c r="N56" s="8"/>
      <c r="O56" s="8"/>
      <c r="P56" s="8"/>
    </row>
    <row r="57" spans="1:16" ht="12" customHeight="1" thickBot="1" x14ac:dyDescent="0.25">
      <c r="A57" s="84">
        <v>2021</v>
      </c>
      <c r="B57" s="86">
        <f>SUM('All plain milk'!B57,'All flavored milk'!B57,Buttermilk!B58, 'Miscellaneous fluid milk'!B58,Eggnog!B58)</f>
        <v>134.36890773581766</v>
      </c>
      <c r="C57" s="86">
        <f>SUM('All plain milk'!C57,'All flavored milk'!C57,Buttermilk!D58, 'Miscellaneous fluid milk'!D58,Eggnog!D58)</f>
        <v>134.36890773581766</v>
      </c>
      <c r="D57" s="86">
        <f>SUM('All plain milk'!D57,'All flavored milk'!D57,Buttermilk!F58,Eggnog!F58,'Miscellaneous fluid milk'!F58)</f>
        <v>118.24463880751955</v>
      </c>
      <c r="E57" s="86">
        <f>SUM('All plain milk'!E57,'All flavored milk'!E57,Buttermilk!H58,'Miscellaneous fluid milk'!H58,Eggnog!H58)</f>
        <v>118.24463880751955</v>
      </c>
      <c r="F57" s="86">
        <f t="shared" si="1"/>
        <v>31.782471952672623</v>
      </c>
      <c r="G57" s="86">
        <f>SUM('All plain milk'!G57,'All flavored milk'!G57,Buttermilk!K58,Eggnog!K58,'Miscellaneous fluid milk'!K58)</f>
        <v>91.663147321568857</v>
      </c>
      <c r="H57" s="86">
        <f>SUM('All plain milk'!H57,'All flavored milk'!H57,Buttermilk!L58,Eggnog!L58,'Miscellaneous fluid milk'!L58)</f>
        <v>10.630588492383165</v>
      </c>
      <c r="I57" s="86">
        <f>SUM('All plain milk'!I57,'All flavored milk'!I57,Buttermilk!M58,Eggnog!M58,'Miscellaneous fluid milk'!M58)</f>
        <v>4.0181105675208277</v>
      </c>
      <c r="J57" s="86">
        <f>SUM('All plain milk'!J57,'All flavored milk'!J57,Buttermilk!N58,Eggnog!N58,'Miscellaneous fluid milk'!N58)</f>
        <v>113.91142553393171</v>
      </c>
      <c r="K57" s="86">
        <f>SUM('All plain milk'!K57,'All flavored milk'!K57,Buttermilk!Q58,'Miscellaneous fluid milk'!Q58,Eggnog!Q58)</f>
        <v>61.215910596323667</v>
      </c>
      <c r="L57" s="91">
        <f>SUM('All plain milk'!L57,'All flavored milk'!L57,Buttermilk!R58,'Miscellaneous fluid milk'!R58,Eggnog!R58)</f>
        <v>0.46594319172297033</v>
      </c>
      <c r="M57" s="8"/>
      <c r="N57" s="8"/>
      <c r="O57" s="8"/>
      <c r="P57" s="8"/>
    </row>
    <row r="58" spans="1:16" ht="12" customHeight="1" thickTop="1" x14ac:dyDescent="0.2">
      <c r="A58" s="117" t="s">
        <v>144</v>
      </c>
      <c r="B58" s="117"/>
      <c r="C58" s="117"/>
      <c r="D58" s="117"/>
      <c r="M58" s="6"/>
      <c r="N58" s="6"/>
      <c r="O58" s="8"/>
      <c r="P58" s="8"/>
    </row>
    <row r="59" spans="1:16" ht="12" customHeight="1" x14ac:dyDescent="0.2">
      <c r="M59" s="6"/>
      <c r="N59" s="6"/>
      <c r="O59" s="8"/>
      <c r="P59" s="8"/>
    </row>
    <row r="60" spans="1:16" ht="12" customHeight="1" x14ac:dyDescent="0.2">
      <c r="A60" s="116" t="s">
        <v>137</v>
      </c>
    </row>
    <row r="61" spans="1:16" ht="12" customHeight="1" x14ac:dyDescent="0.2">
      <c r="A61" s="122" t="s">
        <v>138</v>
      </c>
    </row>
    <row r="62" spans="1:16" ht="12" customHeight="1" x14ac:dyDescent="0.2">
      <c r="A62" s="116" t="s">
        <v>142</v>
      </c>
    </row>
    <row r="63" spans="1:16" ht="12" customHeight="1" x14ac:dyDescent="0.2">
      <c r="A63" s="116" t="s">
        <v>143</v>
      </c>
    </row>
    <row r="64" spans="1:16" ht="12" customHeight="1" x14ac:dyDescent="0.2">
      <c r="A64" s="117"/>
    </row>
    <row r="65" spans="1:1" ht="12" customHeight="1" x14ac:dyDescent="0.2">
      <c r="A65" s="116" t="s">
        <v>136</v>
      </c>
    </row>
  </sheetData>
  <mergeCells count="10">
    <mergeCell ref="F2:F4"/>
    <mergeCell ref="G2:J4"/>
    <mergeCell ref="A1:L1"/>
    <mergeCell ref="D2:D4"/>
    <mergeCell ref="A2:A4"/>
    <mergeCell ref="K2:K4"/>
    <mergeCell ref="L2:L4"/>
    <mergeCell ref="E2:E4"/>
    <mergeCell ref="B2:B4"/>
    <mergeCell ref="C2:C4"/>
  </mergeCells>
  <phoneticPr fontId="0" type="noConversion"/>
  <printOptions horizontalCentered="1"/>
  <pageMargins left="0.34" right="0.3" top="0.61" bottom="0.56000000000000005" header="0.5" footer="0.5"/>
  <pageSetup scale="79" orientation="landscape"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1">
    <pageSetUpPr fitToPage="1"/>
  </sheetPr>
  <dimension ref="A1:S67"/>
  <sheetViews>
    <sheetView zoomScaleNormal="100" workbookViewId="0">
      <pane ySplit="6" topLeftCell="A7" activePane="bottomLeft" state="frozen"/>
      <selection pane="bottomLeft" sqref="A1:R1"/>
    </sheetView>
  </sheetViews>
  <sheetFormatPr defaultColWidth="10.77734375" defaultRowHeight="12" customHeight="1" x14ac:dyDescent="0.2"/>
  <cols>
    <col min="1" max="18" width="10.77734375" style="6" customWidth="1"/>
    <col min="19" max="16384" width="10.77734375" style="7"/>
  </cols>
  <sheetData>
    <row r="1" spans="1:18" ht="12" customHeight="1" thickBot="1" x14ac:dyDescent="0.25">
      <c r="A1" s="126" t="s">
        <v>85</v>
      </c>
      <c r="B1" s="126"/>
      <c r="C1" s="126"/>
      <c r="D1" s="126"/>
      <c r="E1" s="126"/>
      <c r="F1" s="126"/>
      <c r="G1" s="126"/>
      <c r="H1" s="126"/>
      <c r="I1" s="126"/>
      <c r="J1" s="126"/>
      <c r="K1" s="126"/>
      <c r="L1" s="126"/>
      <c r="M1" s="126"/>
      <c r="N1" s="126"/>
      <c r="O1" s="126"/>
      <c r="P1" s="126"/>
      <c r="Q1" s="126"/>
      <c r="R1" s="126"/>
    </row>
    <row r="2" spans="1:18" ht="12" customHeight="1" thickTop="1" x14ac:dyDescent="0.2">
      <c r="A2" s="138" t="s">
        <v>0</v>
      </c>
      <c r="B2" s="124" t="s">
        <v>9</v>
      </c>
      <c r="C2" s="131" t="s">
        <v>3</v>
      </c>
      <c r="D2" s="124" t="s">
        <v>1</v>
      </c>
      <c r="E2" s="124" t="s">
        <v>4</v>
      </c>
      <c r="F2" s="124" t="s">
        <v>5</v>
      </c>
      <c r="G2" s="132" t="s">
        <v>6</v>
      </c>
      <c r="H2" s="133"/>
      <c r="I2" s="133"/>
      <c r="J2" s="124" t="s">
        <v>7</v>
      </c>
      <c r="K2" s="124" t="s">
        <v>54</v>
      </c>
      <c r="L2" s="140"/>
      <c r="M2" s="140"/>
      <c r="N2" s="140"/>
      <c r="O2" s="130" t="s">
        <v>58</v>
      </c>
      <c r="P2" s="130" t="s">
        <v>130</v>
      </c>
      <c r="Q2" s="127" t="s">
        <v>59</v>
      </c>
      <c r="R2" s="127" t="s">
        <v>62</v>
      </c>
    </row>
    <row r="3" spans="1:18" ht="12" customHeight="1" x14ac:dyDescent="0.2">
      <c r="A3" s="138"/>
      <c r="B3" s="124"/>
      <c r="C3" s="124"/>
      <c r="D3" s="124"/>
      <c r="E3" s="124"/>
      <c r="F3" s="124"/>
      <c r="G3" s="134" t="s">
        <v>2</v>
      </c>
      <c r="H3" s="135" t="s">
        <v>120</v>
      </c>
      <c r="I3" s="134" t="s">
        <v>8</v>
      </c>
      <c r="J3" s="124"/>
      <c r="K3" s="141"/>
      <c r="L3" s="140"/>
      <c r="M3" s="140"/>
      <c r="N3" s="140"/>
      <c r="O3" s="128"/>
      <c r="P3" s="128"/>
      <c r="Q3" s="128"/>
      <c r="R3" s="128"/>
    </row>
    <row r="4" spans="1:18" ht="12" customHeight="1" x14ac:dyDescent="0.2">
      <c r="A4" s="138"/>
      <c r="B4" s="124"/>
      <c r="C4" s="124"/>
      <c r="D4" s="124"/>
      <c r="E4" s="124"/>
      <c r="F4" s="124"/>
      <c r="G4" s="124"/>
      <c r="H4" s="136"/>
      <c r="I4" s="124"/>
      <c r="J4" s="124"/>
      <c r="K4" s="141"/>
      <c r="L4" s="140"/>
      <c r="M4" s="140"/>
      <c r="N4" s="140"/>
      <c r="O4" s="128"/>
      <c r="P4" s="128"/>
      <c r="Q4" s="128"/>
      <c r="R4" s="128"/>
    </row>
    <row r="5" spans="1:18" ht="20.100000000000001" customHeight="1" x14ac:dyDescent="0.2">
      <c r="A5" s="139"/>
      <c r="B5" s="125"/>
      <c r="C5" s="125"/>
      <c r="D5" s="125"/>
      <c r="E5" s="125"/>
      <c r="F5" s="125"/>
      <c r="G5" s="125"/>
      <c r="H5" s="137"/>
      <c r="I5" s="125"/>
      <c r="J5" s="125"/>
      <c r="K5" s="142"/>
      <c r="L5" s="143"/>
      <c r="M5" s="143"/>
      <c r="N5" s="143"/>
      <c r="O5" s="129"/>
      <c r="P5" s="129"/>
      <c r="Q5" s="129"/>
      <c r="R5" s="129"/>
    </row>
    <row r="6" spans="1:18" ht="12" customHeight="1" x14ac:dyDescent="0.2">
      <c r="A6" s="5"/>
      <c r="B6" s="36" t="s">
        <v>64</v>
      </c>
      <c r="C6" s="36" t="s">
        <v>65</v>
      </c>
      <c r="D6" s="36" t="s">
        <v>64</v>
      </c>
      <c r="E6" s="36" t="s">
        <v>65</v>
      </c>
      <c r="F6" s="36" t="s">
        <v>64</v>
      </c>
      <c r="G6" s="36" t="s">
        <v>65</v>
      </c>
      <c r="H6" s="36" t="s">
        <v>64</v>
      </c>
      <c r="I6" s="36" t="s">
        <v>65</v>
      </c>
      <c r="J6" s="36" t="s">
        <v>65</v>
      </c>
      <c r="K6" s="36" t="s">
        <v>64</v>
      </c>
      <c r="L6" s="36" t="s">
        <v>71</v>
      </c>
      <c r="M6" s="36" t="s">
        <v>74</v>
      </c>
      <c r="N6" s="36" t="s">
        <v>67</v>
      </c>
      <c r="O6" s="36" t="s">
        <v>68</v>
      </c>
      <c r="P6" s="36" t="s">
        <v>69</v>
      </c>
      <c r="Q6" s="36" t="s">
        <v>68</v>
      </c>
      <c r="R6" s="36" t="s">
        <v>70</v>
      </c>
    </row>
    <row r="7" spans="1:18" ht="12" customHeight="1" x14ac:dyDescent="0.2">
      <c r="A7" s="10">
        <v>1970</v>
      </c>
      <c r="B7" s="11">
        <v>0.82849635265511024</v>
      </c>
      <c r="C7" s="11">
        <v>0</v>
      </c>
      <c r="D7" s="11">
        <f t="shared" ref="D7:D48" si="0">+B7-B7*(C7/100)</f>
        <v>0.82849635265511024</v>
      </c>
      <c r="E7" s="11">
        <v>12</v>
      </c>
      <c r="F7" s="11">
        <f t="shared" ref="F7:F48" si="1">+(D7-D7*(E7)/100)</f>
        <v>0.72907679033649697</v>
      </c>
      <c r="G7" s="11">
        <v>0</v>
      </c>
      <c r="H7" s="11">
        <f>F7-(F7*G7/100)</f>
        <v>0.72907679033649697</v>
      </c>
      <c r="I7" s="11">
        <v>21</v>
      </c>
      <c r="J7" s="12">
        <f t="shared" ref="J7:J48" si="2">100-(K7/B7*100)</f>
        <v>30.47999999999999</v>
      </c>
      <c r="K7" s="11">
        <f t="shared" ref="K7:K53" si="3">+F7-F7*(G7+I7)/100</f>
        <v>0.57597066436583266</v>
      </c>
      <c r="L7" s="11">
        <f t="shared" ref="L7:L48" si="4">K7/8.66</f>
        <v>6.6509314591897531E-2</v>
      </c>
      <c r="M7" s="23">
        <f t="shared" ref="M7:M48" si="5">+(K7/365)*16</f>
        <v>2.5248029122885814E-2</v>
      </c>
      <c r="N7" s="11">
        <f t="shared" ref="N7:N39" si="6">+M7*28.3495</f>
        <v>0.71576900161925139</v>
      </c>
      <c r="O7" s="12">
        <v>143</v>
      </c>
      <c r="P7" s="12">
        <v>245</v>
      </c>
      <c r="Q7" s="11">
        <f t="shared" ref="Q7:Q48" si="7">+R7*O7</f>
        <v>0.41777537645531815</v>
      </c>
      <c r="R7" s="21">
        <f t="shared" ref="R7:R48" si="8">+N7/P7</f>
        <v>2.921506129058169E-3</v>
      </c>
    </row>
    <row r="8" spans="1:18" ht="12" customHeight="1" x14ac:dyDescent="0.2">
      <c r="A8" s="15">
        <v>1971</v>
      </c>
      <c r="B8" s="16">
        <v>1.0878657041875577</v>
      </c>
      <c r="C8" s="16">
        <v>0</v>
      </c>
      <c r="D8" s="16">
        <f t="shared" si="0"/>
        <v>1.0878657041875577</v>
      </c>
      <c r="E8" s="16">
        <v>12</v>
      </c>
      <c r="F8" s="16">
        <f t="shared" si="1"/>
        <v>0.95732181968505081</v>
      </c>
      <c r="G8" s="16">
        <v>0</v>
      </c>
      <c r="H8" s="16">
        <f t="shared" ref="H8:H53" si="9">F8-(F8*G8/100)</f>
        <v>0.95732181968505081</v>
      </c>
      <c r="I8" s="16">
        <v>21</v>
      </c>
      <c r="J8" s="17">
        <f t="shared" si="2"/>
        <v>30.47999999999999</v>
      </c>
      <c r="K8" s="16">
        <f t="shared" si="3"/>
        <v>0.75628423755119012</v>
      </c>
      <c r="L8" s="16">
        <f t="shared" si="4"/>
        <v>8.7330743366188235E-2</v>
      </c>
      <c r="M8" s="24">
        <f t="shared" si="5"/>
        <v>3.3152185755668605E-2</v>
      </c>
      <c r="N8" s="16">
        <f t="shared" si="6"/>
        <v>0.9398478900803271</v>
      </c>
      <c r="O8" s="17">
        <v>143</v>
      </c>
      <c r="P8" s="17">
        <v>245</v>
      </c>
      <c r="Q8" s="16">
        <f t="shared" si="7"/>
        <v>0.54856427869994595</v>
      </c>
      <c r="R8" s="22">
        <f t="shared" si="8"/>
        <v>3.8361138370625594E-3</v>
      </c>
    </row>
    <row r="9" spans="1:18" ht="12" customHeight="1" x14ac:dyDescent="0.2">
      <c r="A9" s="15">
        <v>1972</v>
      </c>
      <c r="B9" s="16">
        <v>1.2901129565566407</v>
      </c>
      <c r="C9" s="16">
        <v>0</v>
      </c>
      <c r="D9" s="16">
        <f t="shared" si="0"/>
        <v>1.2901129565566407</v>
      </c>
      <c r="E9" s="16">
        <v>12</v>
      </c>
      <c r="F9" s="16">
        <f t="shared" si="1"/>
        <v>1.1352994017698439</v>
      </c>
      <c r="G9" s="16">
        <v>0</v>
      </c>
      <c r="H9" s="16">
        <f t="shared" si="9"/>
        <v>1.1352994017698439</v>
      </c>
      <c r="I9" s="16">
        <v>21</v>
      </c>
      <c r="J9" s="17">
        <f t="shared" si="2"/>
        <v>30.47999999999999</v>
      </c>
      <c r="K9" s="16">
        <f t="shared" si="3"/>
        <v>0.89688652739817676</v>
      </c>
      <c r="L9" s="16">
        <f t="shared" si="4"/>
        <v>0.10356657360256083</v>
      </c>
      <c r="M9" s="24">
        <f t="shared" si="5"/>
        <v>3.9315573803755693E-2</v>
      </c>
      <c r="N9" s="16">
        <f t="shared" si="6"/>
        <v>1.114576859549572</v>
      </c>
      <c r="O9" s="17">
        <v>143</v>
      </c>
      <c r="P9" s="17">
        <v>245</v>
      </c>
      <c r="Q9" s="16">
        <f t="shared" si="7"/>
        <v>0.65054894251260731</v>
      </c>
      <c r="R9" s="22">
        <f t="shared" si="8"/>
        <v>4.5492933042839672E-3</v>
      </c>
    </row>
    <row r="10" spans="1:18" ht="12" customHeight="1" x14ac:dyDescent="0.2">
      <c r="A10" s="15">
        <v>1973</v>
      </c>
      <c r="B10" s="16">
        <v>1.3720860913052324</v>
      </c>
      <c r="C10" s="16">
        <v>0</v>
      </c>
      <c r="D10" s="16">
        <f t="shared" si="0"/>
        <v>1.3720860913052324</v>
      </c>
      <c r="E10" s="16">
        <v>12</v>
      </c>
      <c r="F10" s="16">
        <f t="shared" si="1"/>
        <v>1.2074357603486046</v>
      </c>
      <c r="G10" s="16">
        <v>0</v>
      </c>
      <c r="H10" s="16">
        <f t="shared" si="9"/>
        <v>1.2074357603486046</v>
      </c>
      <c r="I10" s="16">
        <v>21</v>
      </c>
      <c r="J10" s="17">
        <f t="shared" si="2"/>
        <v>30.47999999999999</v>
      </c>
      <c r="K10" s="16">
        <f t="shared" si="3"/>
        <v>0.95387425067539766</v>
      </c>
      <c r="L10" s="16">
        <f t="shared" si="4"/>
        <v>0.11014714211032306</v>
      </c>
      <c r="M10" s="24">
        <f t="shared" si="5"/>
        <v>4.1813665783031133E-2</v>
      </c>
      <c r="N10" s="16">
        <f t="shared" si="6"/>
        <v>1.1853965181160411</v>
      </c>
      <c r="O10" s="17">
        <v>143</v>
      </c>
      <c r="P10" s="17">
        <v>245</v>
      </c>
      <c r="Q10" s="16">
        <f t="shared" si="7"/>
        <v>0.6918844983289546</v>
      </c>
      <c r="R10" s="22">
        <f t="shared" si="8"/>
        <v>4.8383531351675144E-3</v>
      </c>
    </row>
    <row r="11" spans="1:18" ht="12" customHeight="1" x14ac:dyDescent="0.2">
      <c r="A11" s="15">
        <v>1974</v>
      </c>
      <c r="B11" s="16">
        <v>1.4530659691950016</v>
      </c>
      <c r="C11" s="16">
        <v>0</v>
      </c>
      <c r="D11" s="16">
        <f t="shared" si="0"/>
        <v>1.4530659691950016</v>
      </c>
      <c r="E11" s="16">
        <v>12</v>
      </c>
      <c r="F11" s="16">
        <f t="shared" si="1"/>
        <v>1.2786980528916014</v>
      </c>
      <c r="G11" s="16">
        <v>0</v>
      </c>
      <c r="H11" s="16">
        <f t="shared" si="9"/>
        <v>1.2786980528916014</v>
      </c>
      <c r="I11" s="16">
        <v>21</v>
      </c>
      <c r="J11" s="17">
        <f t="shared" si="2"/>
        <v>30.47999999999999</v>
      </c>
      <c r="K11" s="16">
        <f t="shared" si="3"/>
        <v>1.0101714617843651</v>
      </c>
      <c r="L11" s="16">
        <f t="shared" si="4"/>
        <v>0.11664797480188974</v>
      </c>
      <c r="M11" s="24">
        <f t="shared" si="5"/>
        <v>4.4281488735752994E-2</v>
      </c>
      <c r="N11" s="16">
        <f t="shared" si="6"/>
        <v>1.2553580649142295</v>
      </c>
      <c r="O11" s="17">
        <v>143</v>
      </c>
      <c r="P11" s="17">
        <v>245</v>
      </c>
      <c r="Q11" s="16">
        <f t="shared" si="7"/>
        <v>0.73271919707238697</v>
      </c>
      <c r="R11" s="22">
        <f t="shared" si="8"/>
        <v>5.1239104690376713E-3</v>
      </c>
    </row>
    <row r="12" spans="1:18" ht="12" customHeight="1" x14ac:dyDescent="0.2">
      <c r="A12" s="15">
        <v>1975</v>
      </c>
      <c r="B12" s="16">
        <v>1.9724781286983966</v>
      </c>
      <c r="C12" s="16">
        <v>0</v>
      </c>
      <c r="D12" s="16">
        <f t="shared" si="0"/>
        <v>1.9724781286983966</v>
      </c>
      <c r="E12" s="16">
        <v>12</v>
      </c>
      <c r="F12" s="16">
        <f t="shared" si="1"/>
        <v>1.735780753254589</v>
      </c>
      <c r="G12" s="16">
        <v>0</v>
      </c>
      <c r="H12" s="16">
        <f t="shared" si="9"/>
        <v>1.735780753254589</v>
      </c>
      <c r="I12" s="16">
        <v>21</v>
      </c>
      <c r="J12" s="17">
        <f t="shared" si="2"/>
        <v>30.480000000000004</v>
      </c>
      <c r="K12" s="16">
        <f t="shared" si="3"/>
        <v>1.3712667950711253</v>
      </c>
      <c r="L12" s="16">
        <f t="shared" si="4"/>
        <v>0.15834489550474887</v>
      </c>
      <c r="M12" s="24">
        <f t="shared" si="5"/>
        <v>6.0110325263391794E-2</v>
      </c>
      <c r="N12" s="16">
        <f t="shared" si="6"/>
        <v>1.7040976660545255</v>
      </c>
      <c r="O12" s="17">
        <v>143</v>
      </c>
      <c r="P12" s="17">
        <v>245</v>
      </c>
      <c r="Q12" s="16">
        <f t="shared" si="7"/>
        <v>0.99463659692162099</v>
      </c>
      <c r="R12" s="22">
        <f t="shared" si="8"/>
        <v>6.9555006777735733E-3</v>
      </c>
    </row>
    <row r="13" spans="1:18" ht="12" customHeight="1" x14ac:dyDescent="0.2">
      <c r="A13" s="10">
        <v>1976</v>
      </c>
      <c r="B13" s="11">
        <v>2.1373119510210836</v>
      </c>
      <c r="C13" s="11">
        <v>0</v>
      </c>
      <c r="D13" s="11">
        <f t="shared" si="0"/>
        <v>2.1373119510210836</v>
      </c>
      <c r="E13" s="11">
        <v>12</v>
      </c>
      <c r="F13" s="11">
        <f t="shared" si="1"/>
        <v>1.8808345168985536</v>
      </c>
      <c r="G13" s="11">
        <v>0</v>
      </c>
      <c r="H13" s="11">
        <f t="shared" si="9"/>
        <v>1.8808345168985536</v>
      </c>
      <c r="I13" s="11">
        <v>21</v>
      </c>
      <c r="J13" s="12">
        <f t="shared" si="2"/>
        <v>30.47999999999999</v>
      </c>
      <c r="K13" s="11">
        <f t="shared" si="3"/>
        <v>1.4858592683498575</v>
      </c>
      <c r="L13" s="11">
        <f t="shared" si="4"/>
        <v>0.17157728271938308</v>
      </c>
      <c r="M13" s="23">
        <f t="shared" si="5"/>
        <v>6.5133556968760872E-2</v>
      </c>
      <c r="N13" s="11">
        <f t="shared" si="6"/>
        <v>1.8465037732858862</v>
      </c>
      <c r="O13" s="12">
        <v>143</v>
      </c>
      <c r="P13" s="12">
        <v>245</v>
      </c>
      <c r="Q13" s="11">
        <f t="shared" si="7"/>
        <v>1.0777552635913539</v>
      </c>
      <c r="R13" s="21">
        <f t="shared" si="8"/>
        <v>7.5367500950444333E-3</v>
      </c>
    </row>
    <row r="14" spans="1:18" ht="12" customHeight="1" x14ac:dyDescent="0.2">
      <c r="A14" s="10">
        <v>1977</v>
      </c>
      <c r="B14" s="11">
        <v>2.3434655988350928</v>
      </c>
      <c r="C14" s="11">
        <v>0</v>
      </c>
      <c r="D14" s="11">
        <f t="shared" si="0"/>
        <v>2.3434655988350928</v>
      </c>
      <c r="E14" s="11">
        <v>12</v>
      </c>
      <c r="F14" s="11">
        <f t="shared" si="1"/>
        <v>2.0622497269748816</v>
      </c>
      <c r="G14" s="11">
        <v>0</v>
      </c>
      <c r="H14" s="11">
        <f t="shared" si="9"/>
        <v>2.0622497269748816</v>
      </c>
      <c r="I14" s="11">
        <v>21</v>
      </c>
      <c r="J14" s="12">
        <f t="shared" si="2"/>
        <v>30.480000000000004</v>
      </c>
      <c r="K14" s="11">
        <f t="shared" si="3"/>
        <v>1.6291772843101564</v>
      </c>
      <c r="L14" s="11">
        <f t="shared" si="4"/>
        <v>0.18812670719516816</v>
      </c>
      <c r="M14" s="23">
        <f t="shared" si="5"/>
        <v>7.1415990545102753E-2</v>
      </c>
      <c r="N14" s="11">
        <f t="shared" si="6"/>
        <v>2.0246076239583903</v>
      </c>
      <c r="O14" s="12">
        <v>143</v>
      </c>
      <c r="P14" s="12">
        <v>245</v>
      </c>
      <c r="Q14" s="11">
        <f t="shared" si="7"/>
        <v>1.1817097560246932</v>
      </c>
      <c r="R14" s="21">
        <f t="shared" si="8"/>
        <v>8.2637045875852671E-3</v>
      </c>
    </row>
    <row r="15" spans="1:18" ht="12" customHeight="1" x14ac:dyDescent="0.2">
      <c r="A15" s="10">
        <v>1978</v>
      </c>
      <c r="B15" s="11">
        <v>2.453904860532655</v>
      </c>
      <c r="C15" s="11">
        <v>0</v>
      </c>
      <c r="D15" s="11">
        <f t="shared" si="0"/>
        <v>2.453904860532655</v>
      </c>
      <c r="E15" s="11">
        <v>12</v>
      </c>
      <c r="F15" s="11">
        <f t="shared" si="1"/>
        <v>2.1594362772687363</v>
      </c>
      <c r="G15" s="11">
        <v>0</v>
      </c>
      <c r="H15" s="11">
        <f t="shared" si="9"/>
        <v>2.1594362772687363</v>
      </c>
      <c r="I15" s="11">
        <v>21</v>
      </c>
      <c r="J15" s="12">
        <f t="shared" si="2"/>
        <v>30.47999999999999</v>
      </c>
      <c r="K15" s="11">
        <f t="shared" si="3"/>
        <v>1.7059546590423018</v>
      </c>
      <c r="L15" s="11">
        <f t="shared" si="4"/>
        <v>0.19699245485476927</v>
      </c>
      <c r="M15" s="23">
        <f t="shared" si="5"/>
        <v>7.4781574095005007E-2</v>
      </c>
      <c r="N15" s="11">
        <f t="shared" si="6"/>
        <v>2.1200202348063444</v>
      </c>
      <c r="O15" s="12">
        <v>143</v>
      </c>
      <c r="P15" s="12">
        <v>245</v>
      </c>
      <c r="Q15" s="11">
        <f t="shared" si="7"/>
        <v>1.2373995656216621</v>
      </c>
      <c r="R15" s="21">
        <f t="shared" si="8"/>
        <v>8.653143815536099E-3</v>
      </c>
    </row>
    <row r="16" spans="1:18" ht="12" customHeight="1" x14ac:dyDescent="0.2">
      <c r="A16" s="10">
        <v>1979</v>
      </c>
      <c r="B16" s="11">
        <v>2.4491577123976365</v>
      </c>
      <c r="C16" s="11">
        <v>0</v>
      </c>
      <c r="D16" s="11">
        <f t="shared" si="0"/>
        <v>2.4491577123976365</v>
      </c>
      <c r="E16" s="11">
        <v>12</v>
      </c>
      <c r="F16" s="11">
        <f t="shared" si="1"/>
        <v>2.1552587869099202</v>
      </c>
      <c r="G16" s="11">
        <v>0</v>
      </c>
      <c r="H16" s="11">
        <f t="shared" si="9"/>
        <v>2.1552587869099202</v>
      </c>
      <c r="I16" s="11">
        <v>21</v>
      </c>
      <c r="J16" s="12">
        <f t="shared" si="2"/>
        <v>30.47999999999999</v>
      </c>
      <c r="K16" s="11">
        <f t="shared" si="3"/>
        <v>1.7026544416588369</v>
      </c>
      <c r="L16" s="11">
        <f t="shared" si="4"/>
        <v>0.19661136739709434</v>
      </c>
      <c r="M16" s="23">
        <f t="shared" si="5"/>
        <v>7.463690703162025E-2</v>
      </c>
      <c r="N16" s="11">
        <f t="shared" si="6"/>
        <v>2.1159189958929181</v>
      </c>
      <c r="O16" s="12">
        <v>143</v>
      </c>
      <c r="P16" s="12">
        <v>245</v>
      </c>
      <c r="Q16" s="11">
        <f t="shared" si="7"/>
        <v>1.2350057812762747</v>
      </c>
      <c r="R16" s="21">
        <f t="shared" si="8"/>
        <v>8.6364040648690531E-3</v>
      </c>
    </row>
    <row r="17" spans="1:18" ht="12" customHeight="1" x14ac:dyDescent="0.2">
      <c r="A17" s="10">
        <v>1980</v>
      </c>
      <c r="B17" s="11">
        <v>2.5085267906260316</v>
      </c>
      <c r="C17" s="11">
        <v>0</v>
      </c>
      <c r="D17" s="11">
        <f t="shared" si="0"/>
        <v>2.5085267906260316</v>
      </c>
      <c r="E17" s="11">
        <v>12</v>
      </c>
      <c r="F17" s="11">
        <f t="shared" si="1"/>
        <v>2.2075035757509078</v>
      </c>
      <c r="G17" s="11">
        <v>0</v>
      </c>
      <c r="H17" s="11">
        <f t="shared" si="9"/>
        <v>2.2075035757509078</v>
      </c>
      <c r="I17" s="11">
        <v>21</v>
      </c>
      <c r="J17" s="12">
        <f t="shared" si="2"/>
        <v>30.480000000000004</v>
      </c>
      <c r="K17" s="11">
        <f t="shared" si="3"/>
        <v>1.7439278248432171</v>
      </c>
      <c r="L17" s="11">
        <f t="shared" si="4"/>
        <v>0.20137734697958626</v>
      </c>
      <c r="M17" s="23">
        <f t="shared" si="5"/>
        <v>7.6446151226004039E-2</v>
      </c>
      <c r="N17" s="11">
        <f t="shared" si="6"/>
        <v>2.1672101641816015</v>
      </c>
      <c r="O17" s="12">
        <v>143</v>
      </c>
      <c r="P17" s="12">
        <v>245</v>
      </c>
      <c r="Q17" s="11">
        <f t="shared" si="7"/>
        <v>1.2649430754202817</v>
      </c>
      <c r="R17" s="21">
        <f t="shared" si="8"/>
        <v>8.8457557721698023E-3</v>
      </c>
    </row>
    <row r="18" spans="1:18" ht="12" customHeight="1" x14ac:dyDescent="0.2">
      <c r="A18" s="15">
        <v>1981</v>
      </c>
      <c r="B18" s="16">
        <v>2.4404486939241541</v>
      </c>
      <c r="C18" s="16">
        <v>0</v>
      </c>
      <c r="D18" s="16">
        <f t="shared" si="0"/>
        <v>2.4404486939241541</v>
      </c>
      <c r="E18" s="16">
        <v>12</v>
      </c>
      <c r="F18" s="16">
        <f t="shared" si="1"/>
        <v>2.1475948506532556</v>
      </c>
      <c r="G18" s="16">
        <v>0</v>
      </c>
      <c r="H18" s="16">
        <f t="shared" si="9"/>
        <v>2.1475948506532556</v>
      </c>
      <c r="I18" s="16">
        <v>21</v>
      </c>
      <c r="J18" s="17">
        <f t="shared" si="2"/>
        <v>30.480000000000004</v>
      </c>
      <c r="K18" s="16">
        <f t="shared" si="3"/>
        <v>1.6965999320160718</v>
      </c>
      <c r="L18" s="16">
        <f t="shared" si="4"/>
        <v>0.19591223233441937</v>
      </c>
      <c r="M18" s="24">
        <f t="shared" si="5"/>
        <v>7.4371503869197664E-2</v>
      </c>
      <c r="N18" s="16">
        <f t="shared" si="6"/>
        <v>2.1083949489398193</v>
      </c>
      <c r="O18" s="17">
        <v>143</v>
      </c>
      <c r="P18" s="17">
        <v>245</v>
      </c>
      <c r="Q18" s="16">
        <f t="shared" si="7"/>
        <v>1.230614194687323</v>
      </c>
      <c r="R18" s="22">
        <f t="shared" si="8"/>
        <v>8.6056936691421195E-3</v>
      </c>
    </row>
    <row r="19" spans="1:18" ht="12" customHeight="1" x14ac:dyDescent="0.2">
      <c r="A19" s="15">
        <v>1982</v>
      </c>
      <c r="B19" s="16">
        <v>2.5899578700186479</v>
      </c>
      <c r="C19" s="16">
        <v>0</v>
      </c>
      <c r="D19" s="16">
        <f t="shared" si="0"/>
        <v>2.5899578700186479</v>
      </c>
      <c r="E19" s="16">
        <v>12</v>
      </c>
      <c r="F19" s="16">
        <f t="shared" si="1"/>
        <v>2.2791629256164101</v>
      </c>
      <c r="G19" s="16">
        <v>0</v>
      </c>
      <c r="H19" s="16">
        <f t="shared" si="9"/>
        <v>2.2791629256164101</v>
      </c>
      <c r="I19" s="16">
        <v>21</v>
      </c>
      <c r="J19" s="17">
        <f t="shared" si="2"/>
        <v>30.47999999999999</v>
      </c>
      <c r="K19" s="16">
        <f t="shared" si="3"/>
        <v>1.800538711236964</v>
      </c>
      <c r="L19" s="16">
        <f t="shared" si="4"/>
        <v>0.20791440083567714</v>
      </c>
      <c r="M19" s="24">
        <f t="shared" si="5"/>
        <v>7.8927724328195684E-2</v>
      </c>
      <c r="N19" s="16">
        <f t="shared" si="6"/>
        <v>2.2375615208421835</v>
      </c>
      <c r="O19" s="17">
        <v>143</v>
      </c>
      <c r="P19" s="17">
        <v>245</v>
      </c>
      <c r="Q19" s="16">
        <f t="shared" si="7"/>
        <v>1.3060052958384989</v>
      </c>
      <c r="R19" s="22">
        <f t="shared" si="8"/>
        <v>9.1329041667027894E-3</v>
      </c>
    </row>
    <row r="20" spans="1:18" ht="12" customHeight="1" x14ac:dyDescent="0.2">
      <c r="A20" s="15">
        <v>1983</v>
      </c>
      <c r="B20" s="16">
        <v>3.165206679441555</v>
      </c>
      <c r="C20" s="16">
        <v>0</v>
      </c>
      <c r="D20" s="16">
        <f t="shared" si="0"/>
        <v>3.165206679441555</v>
      </c>
      <c r="E20" s="16">
        <v>12</v>
      </c>
      <c r="F20" s="16">
        <f t="shared" si="1"/>
        <v>2.7853818779085682</v>
      </c>
      <c r="G20" s="16">
        <v>0</v>
      </c>
      <c r="H20" s="16">
        <f t="shared" si="9"/>
        <v>2.7853818779085682</v>
      </c>
      <c r="I20" s="16">
        <v>21</v>
      </c>
      <c r="J20" s="17">
        <f t="shared" si="2"/>
        <v>30.480000000000004</v>
      </c>
      <c r="K20" s="16">
        <f t="shared" si="3"/>
        <v>2.2004516835477688</v>
      </c>
      <c r="L20" s="16">
        <f t="shared" si="4"/>
        <v>0.25409372789235207</v>
      </c>
      <c r="M20" s="24">
        <f t="shared" si="5"/>
        <v>9.6458155991135067E-2</v>
      </c>
      <c r="N20" s="16">
        <f t="shared" si="6"/>
        <v>2.7345404932706834</v>
      </c>
      <c r="O20" s="17">
        <v>143</v>
      </c>
      <c r="P20" s="17">
        <v>245</v>
      </c>
      <c r="Q20" s="16">
        <f t="shared" si="7"/>
        <v>1.5960787368886029</v>
      </c>
      <c r="R20" s="22">
        <f t="shared" si="8"/>
        <v>1.1161389768451768E-2</v>
      </c>
    </row>
    <row r="21" spans="1:18" ht="12" customHeight="1" x14ac:dyDescent="0.2">
      <c r="A21" s="15">
        <v>1984</v>
      </c>
      <c r="B21" s="16">
        <v>3.5619633202586667</v>
      </c>
      <c r="C21" s="16">
        <v>0</v>
      </c>
      <c r="D21" s="16">
        <f t="shared" si="0"/>
        <v>3.5619633202586667</v>
      </c>
      <c r="E21" s="16">
        <v>12</v>
      </c>
      <c r="F21" s="16">
        <f t="shared" si="1"/>
        <v>3.1345277218276268</v>
      </c>
      <c r="G21" s="16">
        <v>0</v>
      </c>
      <c r="H21" s="16">
        <f t="shared" si="9"/>
        <v>3.1345277218276268</v>
      </c>
      <c r="I21" s="16">
        <v>21</v>
      </c>
      <c r="J21" s="17">
        <f t="shared" si="2"/>
        <v>30.47999999999999</v>
      </c>
      <c r="K21" s="16">
        <f t="shared" si="3"/>
        <v>2.4762769002438252</v>
      </c>
      <c r="L21" s="16">
        <f t="shared" si="4"/>
        <v>0.28594421480875581</v>
      </c>
      <c r="M21" s="24">
        <f t="shared" si="5"/>
        <v>0.10854912439424987</v>
      </c>
      <c r="N21" s="16">
        <f t="shared" si="6"/>
        <v>3.0773134020147865</v>
      </c>
      <c r="O21" s="17">
        <v>143</v>
      </c>
      <c r="P21" s="17">
        <v>245</v>
      </c>
      <c r="Q21" s="16">
        <f t="shared" si="7"/>
        <v>1.796146189747406</v>
      </c>
      <c r="R21" s="22">
        <f t="shared" si="8"/>
        <v>1.2560462865366476E-2</v>
      </c>
    </row>
    <row r="22" spans="1:18" ht="12" customHeight="1" x14ac:dyDescent="0.2">
      <c r="A22" s="15">
        <v>1985</v>
      </c>
      <c r="B22" s="16">
        <v>3.9508414451673644</v>
      </c>
      <c r="C22" s="16">
        <v>0</v>
      </c>
      <c r="D22" s="16">
        <f t="shared" si="0"/>
        <v>3.9508414451673644</v>
      </c>
      <c r="E22" s="16">
        <v>12</v>
      </c>
      <c r="F22" s="16">
        <f t="shared" si="1"/>
        <v>3.4767404717472807</v>
      </c>
      <c r="G22" s="16">
        <v>0</v>
      </c>
      <c r="H22" s="16">
        <f t="shared" si="9"/>
        <v>3.4767404717472807</v>
      </c>
      <c r="I22" s="16">
        <v>21</v>
      </c>
      <c r="J22" s="17">
        <f t="shared" si="2"/>
        <v>30.47999999999999</v>
      </c>
      <c r="K22" s="16">
        <f t="shared" si="3"/>
        <v>2.746624972680352</v>
      </c>
      <c r="L22" s="16">
        <f t="shared" si="4"/>
        <v>0.31716223703006374</v>
      </c>
      <c r="M22" s="24">
        <f t="shared" si="5"/>
        <v>0.12039999880242638</v>
      </c>
      <c r="N22" s="16">
        <f t="shared" si="6"/>
        <v>3.4132797660493868</v>
      </c>
      <c r="O22" s="17">
        <v>143</v>
      </c>
      <c r="P22" s="17">
        <v>245</v>
      </c>
      <c r="Q22" s="16">
        <f t="shared" si="7"/>
        <v>1.9922408430410707</v>
      </c>
      <c r="R22" s="22">
        <f t="shared" si="8"/>
        <v>1.3931754147140355E-2</v>
      </c>
    </row>
    <row r="23" spans="1:18" ht="12" customHeight="1" x14ac:dyDescent="0.2">
      <c r="A23" s="10">
        <v>1986</v>
      </c>
      <c r="B23" s="11">
        <v>4.1643589177664042</v>
      </c>
      <c r="C23" s="11">
        <v>0</v>
      </c>
      <c r="D23" s="11">
        <f t="shared" si="0"/>
        <v>4.1643589177664042</v>
      </c>
      <c r="E23" s="11">
        <v>12</v>
      </c>
      <c r="F23" s="11">
        <f t="shared" si="1"/>
        <v>3.6646358476344356</v>
      </c>
      <c r="G23" s="11">
        <v>0</v>
      </c>
      <c r="H23" s="11">
        <f t="shared" si="9"/>
        <v>3.6646358476344356</v>
      </c>
      <c r="I23" s="11">
        <v>21</v>
      </c>
      <c r="J23" s="12">
        <f t="shared" si="2"/>
        <v>30.480000000000004</v>
      </c>
      <c r="K23" s="11">
        <f t="shared" si="3"/>
        <v>2.895062319631204</v>
      </c>
      <c r="L23" s="11">
        <f t="shared" si="4"/>
        <v>0.33430280827150161</v>
      </c>
      <c r="M23" s="23">
        <f t="shared" si="5"/>
        <v>0.12690684140849112</v>
      </c>
      <c r="N23" s="11">
        <f t="shared" si="6"/>
        <v>3.597745500510019</v>
      </c>
      <c r="O23" s="12">
        <v>143</v>
      </c>
      <c r="P23" s="12">
        <v>245</v>
      </c>
      <c r="Q23" s="11">
        <f t="shared" si="7"/>
        <v>2.0999085982568682</v>
      </c>
      <c r="R23" s="21">
        <f t="shared" si="8"/>
        <v>1.4684675512285791E-2</v>
      </c>
    </row>
    <row r="24" spans="1:18" ht="12" customHeight="1" x14ac:dyDescent="0.2">
      <c r="A24" s="10">
        <v>1987</v>
      </c>
      <c r="B24" s="11">
        <v>4.4327229052907891</v>
      </c>
      <c r="C24" s="11">
        <v>0</v>
      </c>
      <c r="D24" s="11">
        <f t="shared" si="0"/>
        <v>4.4327229052907891</v>
      </c>
      <c r="E24" s="11">
        <v>12</v>
      </c>
      <c r="F24" s="11">
        <f t="shared" si="1"/>
        <v>3.9007961566558942</v>
      </c>
      <c r="G24" s="11">
        <v>0</v>
      </c>
      <c r="H24" s="11">
        <f t="shared" si="9"/>
        <v>3.9007961566558942</v>
      </c>
      <c r="I24" s="11">
        <v>21</v>
      </c>
      <c r="J24" s="12">
        <f t="shared" si="2"/>
        <v>30.480000000000004</v>
      </c>
      <c r="K24" s="11">
        <f t="shared" si="3"/>
        <v>3.0816289637581562</v>
      </c>
      <c r="L24" s="11">
        <f t="shared" si="4"/>
        <v>0.35584630066491413</v>
      </c>
      <c r="M24" s="23">
        <f t="shared" si="5"/>
        <v>0.1350851052606315</v>
      </c>
      <c r="N24" s="11">
        <f t="shared" si="6"/>
        <v>3.8295951915862725</v>
      </c>
      <c r="O24" s="12">
        <v>143</v>
      </c>
      <c r="P24" s="12">
        <v>245</v>
      </c>
      <c r="Q24" s="11">
        <f t="shared" si="7"/>
        <v>2.2352331118238244</v>
      </c>
      <c r="R24" s="21">
        <f t="shared" si="8"/>
        <v>1.5631000781984785E-2</v>
      </c>
    </row>
    <row r="25" spans="1:18" ht="12" customHeight="1" x14ac:dyDescent="0.2">
      <c r="A25" s="10">
        <v>1988</v>
      </c>
      <c r="B25" s="11">
        <v>4.7034957198188954</v>
      </c>
      <c r="C25" s="11">
        <v>0</v>
      </c>
      <c r="D25" s="11">
        <f t="shared" si="0"/>
        <v>4.7034957198188954</v>
      </c>
      <c r="E25" s="11">
        <v>12</v>
      </c>
      <c r="F25" s="11">
        <f t="shared" si="1"/>
        <v>4.1390762334406279</v>
      </c>
      <c r="G25" s="11">
        <v>0</v>
      </c>
      <c r="H25" s="11">
        <f t="shared" si="9"/>
        <v>4.1390762334406279</v>
      </c>
      <c r="I25" s="11">
        <v>21</v>
      </c>
      <c r="J25" s="12">
        <f t="shared" si="2"/>
        <v>30.47999999999999</v>
      </c>
      <c r="K25" s="11">
        <f t="shared" si="3"/>
        <v>3.2698702244180962</v>
      </c>
      <c r="L25" s="11">
        <f t="shared" si="4"/>
        <v>0.37758316679192794</v>
      </c>
      <c r="M25" s="23">
        <f t="shared" si="5"/>
        <v>0.14333677696079325</v>
      </c>
      <c r="N25" s="11">
        <f t="shared" si="6"/>
        <v>4.0635259584500085</v>
      </c>
      <c r="O25" s="12">
        <v>143</v>
      </c>
      <c r="P25" s="12">
        <v>245</v>
      </c>
      <c r="Q25" s="11">
        <f t="shared" si="7"/>
        <v>2.3717722941157193</v>
      </c>
      <c r="R25" s="21">
        <f t="shared" si="8"/>
        <v>1.6585820238571462E-2</v>
      </c>
    </row>
    <row r="26" spans="1:18" ht="12" customHeight="1" x14ac:dyDescent="0.2">
      <c r="A26" s="10">
        <v>1989</v>
      </c>
      <c r="B26" s="11">
        <v>3.6785584162495599</v>
      </c>
      <c r="C26" s="11">
        <v>0</v>
      </c>
      <c r="D26" s="11">
        <f t="shared" si="0"/>
        <v>3.6785584162495599</v>
      </c>
      <c r="E26" s="11">
        <v>12</v>
      </c>
      <c r="F26" s="11">
        <f t="shared" si="1"/>
        <v>3.2371314062996128</v>
      </c>
      <c r="G26" s="11">
        <v>0</v>
      </c>
      <c r="H26" s="11">
        <f t="shared" si="9"/>
        <v>3.2371314062996128</v>
      </c>
      <c r="I26" s="11">
        <v>21</v>
      </c>
      <c r="J26" s="12">
        <f t="shared" si="2"/>
        <v>30.47999999999999</v>
      </c>
      <c r="K26" s="11">
        <f t="shared" si="3"/>
        <v>2.5573338109766941</v>
      </c>
      <c r="L26" s="11">
        <f t="shared" si="4"/>
        <v>0.29530413521670834</v>
      </c>
      <c r="M26" s="23">
        <f t="shared" si="5"/>
        <v>0.11210230404281399</v>
      </c>
      <c r="N26" s="11">
        <f t="shared" si="6"/>
        <v>3.1780442684617549</v>
      </c>
      <c r="O26" s="12">
        <v>143</v>
      </c>
      <c r="P26" s="12">
        <v>245</v>
      </c>
      <c r="Q26" s="11">
        <f t="shared" si="7"/>
        <v>1.8549401240409427</v>
      </c>
      <c r="R26" s="21">
        <f t="shared" si="8"/>
        <v>1.297160925902757E-2</v>
      </c>
    </row>
    <row r="27" spans="1:18" ht="12" customHeight="1" x14ac:dyDescent="0.2">
      <c r="A27" s="10">
        <v>1990</v>
      </c>
      <c r="B27" s="11">
        <v>3.90307043273988</v>
      </c>
      <c r="C27" s="11">
        <v>0</v>
      </c>
      <c r="D27" s="11">
        <f t="shared" si="0"/>
        <v>3.90307043273988</v>
      </c>
      <c r="E27" s="11">
        <v>12</v>
      </c>
      <c r="F27" s="11">
        <f t="shared" si="1"/>
        <v>3.4347019808110946</v>
      </c>
      <c r="G27" s="11">
        <v>0</v>
      </c>
      <c r="H27" s="11">
        <f t="shared" si="9"/>
        <v>3.4347019808110946</v>
      </c>
      <c r="I27" s="11">
        <v>21</v>
      </c>
      <c r="J27" s="12">
        <f t="shared" si="2"/>
        <v>30.47999999999999</v>
      </c>
      <c r="K27" s="11">
        <f t="shared" si="3"/>
        <v>2.7134145648407646</v>
      </c>
      <c r="L27" s="11">
        <f t="shared" si="4"/>
        <v>0.31332731695620836</v>
      </c>
      <c r="M27" s="23">
        <f t="shared" si="5"/>
        <v>0.11894420010260887</v>
      </c>
      <c r="N27" s="11">
        <f t="shared" si="6"/>
        <v>3.3720086008089099</v>
      </c>
      <c r="O27" s="12">
        <v>143</v>
      </c>
      <c r="P27" s="12">
        <v>245</v>
      </c>
      <c r="Q27" s="11">
        <f t="shared" si="7"/>
        <v>1.968151958839486</v>
      </c>
      <c r="R27" s="21">
        <f t="shared" si="8"/>
        <v>1.3763300411464938E-2</v>
      </c>
    </row>
    <row r="28" spans="1:18" ht="12" customHeight="1" x14ac:dyDescent="0.2">
      <c r="A28" s="15">
        <v>1991</v>
      </c>
      <c r="B28" s="16">
        <v>4.1112089080595391</v>
      </c>
      <c r="C28" s="16">
        <v>0</v>
      </c>
      <c r="D28" s="16">
        <f t="shared" si="0"/>
        <v>4.1112089080595391</v>
      </c>
      <c r="E28" s="16">
        <v>12</v>
      </c>
      <c r="F28" s="16">
        <f t="shared" si="1"/>
        <v>3.6178638390923945</v>
      </c>
      <c r="G28" s="16">
        <v>0</v>
      </c>
      <c r="H28" s="16">
        <f t="shared" si="9"/>
        <v>3.6178638390923945</v>
      </c>
      <c r="I28" s="16">
        <v>21</v>
      </c>
      <c r="J28" s="17">
        <f t="shared" si="2"/>
        <v>30.47999999999999</v>
      </c>
      <c r="K28" s="16">
        <f t="shared" si="3"/>
        <v>2.8581124328829919</v>
      </c>
      <c r="L28" s="16">
        <f t="shared" si="4"/>
        <v>0.33003607770011451</v>
      </c>
      <c r="M28" s="24">
        <f t="shared" si="5"/>
        <v>0.12528712034555581</v>
      </c>
      <c r="N28" s="16">
        <f t="shared" si="6"/>
        <v>3.5518272182363342</v>
      </c>
      <c r="O28" s="17">
        <v>143</v>
      </c>
      <c r="P28" s="17">
        <v>245</v>
      </c>
      <c r="Q28" s="16">
        <f t="shared" si="7"/>
        <v>2.0731073151338602</v>
      </c>
      <c r="R28" s="22">
        <f t="shared" si="8"/>
        <v>1.4497253951985038E-2</v>
      </c>
    </row>
    <row r="29" spans="1:18" ht="12" customHeight="1" x14ac:dyDescent="0.2">
      <c r="A29" s="15">
        <v>1992</v>
      </c>
      <c r="B29" s="16">
        <v>4.4115250295130091</v>
      </c>
      <c r="C29" s="16">
        <v>0</v>
      </c>
      <c r="D29" s="16">
        <f t="shared" si="0"/>
        <v>4.4115250295130091</v>
      </c>
      <c r="E29" s="16">
        <v>12</v>
      </c>
      <c r="F29" s="16">
        <f t="shared" si="1"/>
        <v>3.8821420259714481</v>
      </c>
      <c r="G29" s="16">
        <v>0</v>
      </c>
      <c r="H29" s="16">
        <f t="shared" si="9"/>
        <v>3.8821420259714481</v>
      </c>
      <c r="I29" s="16">
        <v>21</v>
      </c>
      <c r="J29" s="17">
        <f t="shared" si="2"/>
        <v>30.47999999999999</v>
      </c>
      <c r="K29" s="16">
        <f t="shared" si="3"/>
        <v>3.0668922005174442</v>
      </c>
      <c r="L29" s="16">
        <f t="shared" si="4"/>
        <v>0.35414459590270719</v>
      </c>
      <c r="M29" s="24">
        <f t="shared" si="5"/>
        <v>0.13443911015966878</v>
      </c>
      <c r="N29" s="16">
        <f t="shared" si="6"/>
        <v>3.8112815534715301</v>
      </c>
      <c r="O29" s="17">
        <v>143</v>
      </c>
      <c r="P29" s="17">
        <v>245</v>
      </c>
      <c r="Q29" s="16">
        <f t="shared" si="7"/>
        <v>2.224543927128281</v>
      </c>
      <c r="R29" s="22">
        <f t="shared" si="8"/>
        <v>1.5556251238659306E-2</v>
      </c>
    </row>
    <row r="30" spans="1:18" ht="12" customHeight="1" x14ac:dyDescent="0.2">
      <c r="A30" s="15">
        <v>1993</v>
      </c>
      <c r="B30" s="16">
        <v>4.8796581281822418</v>
      </c>
      <c r="C30" s="16">
        <v>0</v>
      </c>
      <c r="D30" s="16">
        <f t="shared" si="0"/>
        <v>4.8796581281822418</v>
      </c>
      <c r="E30" s="16">
        <v>12</v>
      </c>
      <c r="F30" s="16">
        <f t="shared" si="1"/>
        <v>4.2940991528003725</v>
      </c>
      <c r="G30" s="16">
        <v>0</v>
      </c>
      <c r="H30" s="16">
        <f t="shared" si="9"/>
        <v>4.2940991528003725</v>
      </c>
      <c r="I30" s="16">
        <v>21</v>
      </c>
      <c r="J30" s="17">
        <f t="shared" si="2"/>
        <v>30.480000000000004</v>
      </c>
      <c r="K30" s="16">
        <f t="shared" si="3"/>
        <v>3.3923383307122941</v>
      </c>
      <c r="L30" s="16">
        <f t="shared" si="4"/>
        <v>0.39172498045176607</v>
      </c>
      <c r="M30" s="24">
        <f t="shared" si="5"/>
        <v>0.14870524189423756</v>
      </c>
      <c r="N30" s="16">
        <f t="shared" si="6"/>
        <v>4.2157192550806872</v>
      </c>
      <c r="O30" s="17">
        <v>143</v>
      </c>
      <c r="P30" s="17">
        <v>245</v>
      </c>
      <c r="Q30" s="16">
        <f t="shared" si="7"/>
        <v>2.4606034835777071</v>
      </c>
      <c r="R30" s="22">
        <f t="shared" si="8"/>
        <v>1.7207017367676273E-2</v>
      </c>
    </row>
    <row r="31" spans="1:18" ht="12" customHeight="1" x14ac:dyDescent="0.2">
      <c r="A31" s="15">
        <v>1994</v>
      </c>
      <c r="B31" s="16">
        <v>5.2232463350122948</v>
      </c>
      <c r="C31" s="16">
        <v>0</v>
      </c>
      <c r="D31" s="16">
        <f t="shared" si="0"/>
        <v>5.2232463350122948</v>
      </c>
      <c r="E31" s="16">
        <v>12</v>
      </c>
      <c r="F31" s="16">
        <f t="shared" si="1"/>
        <v>4.5964567748108198</v>
      </c>
      <c r="G31" s="16">
        <v>0</v>
      </c>
      <c r="H31" s="16">
        <f t="shared" si="9"/>
        <v>4.5964567748108198</v>
      </c>
      <c r="I31" s="16">
        <v>21</v>
      </c>
      <c r="J31" s="17">
        <f t="shared" si="2"/>
        <v>30.47999999999999</v>
      </c>
      <c r="K31" s="16">
        <f t="shared" si="3"/>
        <v>3.6312008521005477</v>
      </c>
      <c r="L31" s="16">
        <f t="shared" si="4"/>
        <v>0.41930725774833111</v>
      </c>
      <c r="M31" s="24">
        <f t="shared" si="5"/>
        <v>0.15917592776331169</v>
      </c>
      <c r="N31" s="16">
        <f t="shared" si="6"/>
        <v>4.5125579641260041</v>
      </c>
      <c r="O31" s="17">
        <v>143</v>
      </c>
      <c r="P31" s="17">
        <v>245</v>
      </c>
      <c r="Q31" s="16">
        <f t="shared" si="7"/>
        <v>2.6338603627347696</v>
      </c>
      <c r="R31" s="22">
        <f t="shared" si="8"/>
        <v>1.841860393520818E-2</v>
      </c>
    </row>
    <row r="32" spans="1:18" ht="12" customHeight="1" x14ac:dyDescent="0.2">
      <c r="A32" s="15">
        <v>1995</v>
      </c>
      <c r="B32" s="16">
        <v>6.1453647982090143</v>
      </c>
      <c r="C32" s="16">
        <v>0</v>
      </c>
      <c r="D32" s="16">
        <f t="shared" si="0"/>
        <v>6.1453647982090143</v>
      </c>
      <c r="E32" s="16">
        <v>12</v>
      </c>
      <c r="F32" s="16">
        <f t="shared" si="1"/>
        <v>5.4079210224239329</v>
      </c>
      <c r="G32" s="16">
        <v>0</v>
      </c>
      <c r="H32" s="16">
        <f t="shared" si="9"/>
        <v>5.4079210224239329</v>
      </c>
      <c r="I32" s="16">
        <v>21</v>
      </c>
      <c r="J32" s="17">
        <f t="shared" si="2"/>
        <v>30.47999999999999</v>
      </c>
      <c r="K32" s="16">
        <f t="shared" si="3"/>
        <v>4.2722576077149075</v>
      </c>
      <c r="L32" s="16">
        <f t="shared" si="4"/>
        <v>0.49333228726500084</v>
      </c>
      <c r="M32" s="24">
        <f t="shared" si="5"/>
        <v>0.18727704581763979</v>
      </c>
      <c r="N32" s="16">
        <f t="shared" si="6"/>
        <v>5.3092106104071792</v>
      </c>
      <c r="O32" s="17">
        <v>143</v>
      </c>
      <c r="P32" s="17">
        <v>245</v>
      </c>
      <c r="Q32" s="16">
        <f t="shared" si="7"/>
        <v>3.0988453766866391</v>
      </c>
      <c r="R32" s="22">
        <f t="shared" si="8"/>
        <v>2.1670247389417058E-2</v>
      </c>
    </row>
    <row r="33" spans="1:18" ht="12" customHeight="1" x14ac:dyDescent="0.2">
      <c r="A33" s="10">
        <v>1996</v>
      </c>
      <c r="B33" s="11">
        <v>5.8710265865368569</v>
      </c>
      <c r="C33" s="11">
        <v>0</v>
      </c>
      <c r="D33" s="11">
        <f t="shared" si="0"/>
        <v>5.8710265865368569</v>
      </c>
      <c r="E33" s="11">
        <v>12</v>
      </c>
      <c r="F33" s="11">
        <f t="shared" si="1"/>
        <v>5.166503396152434</v>
      </c>
      <c r="G33" s="11">
        <v>0</v>
      </c>
      <c r="H33" s="11">
        <f t="shared" si="9"/>
        <v>5.166503396152434</v>
      </c>
      <c r="I33" s="11">
        <v>21</v>
      </c>
      <c r="J33" s="12">
        <f t="shared" si="2"/>
        <v>30.47999999999999</v>
      </c>
      <c r="K33" s="11">
        <f t="shared" si="3"/>
        <v>4.0815376829604233</v>
      </c>
      <c r="L33" s="11">
        <f t="shared" si="4"/>
        <v>0.4713092012656378</v>
      </c>
      <c r="M33" s="23">
        <f t="shared" si="5"/>
        <v>0.17891672034895006</v>
      </c>
      <c r="N33" s="11">
        <f t="shared" si="6"/>
        <v>5.0721995635325596</v>
      </c>
      <c r="O33" s="12">
        <v>143</v>
      </c>
      <c r="P33" s="12">
        <v>245</v>
      </c>
      <c r="Q33" s="11">
        <f t="shared" si="7"/>
        <v>2.9605083166741064</v>
      </c>
      <c r="R33" s="21">
        <f t="shared" si="8"/>
        <v>2.0702855361357388E-2</v>
      </c>
    </row>
    <row r="34" spans="1:18" ht="12" customHeight="1" x14ac:dyDescent="0.2">
      <c r="A34" s="10">
        <v>1997</v>
      </c>
      <c r="B34" s="11">
        <v>5.7526843394583613</v>
      </c>
      <c r="C34" s="11">
        <v>0</v>
      </c>
      <c r="D34" s="11">
        <f t="shared" si="0"/>
        <v>5.7526843394583613</v>
      </c>
      <c r="E34" s="11">
        <v>12</v>
      </c>
      <c r="F34" s="11">
        <f t="shared" si="1"/>
        <v>5.0623622187233579</v>
      </c>
      <c r="G34" s="11">
        <v>0</v>
      </c>
      <c r="H34" s="11">
        <f t="shared" si="9"/>
        <v>5.0623622187233579</v>
      </c>
      <c r="I34" s="11">
        <v>21</v>
      </c>
      <c r="J34" s="12">
        <f t="shared" si="2"/>
        <v>30.47999999999999</v>
      </c>
      <c r="K34" s="11">
        <f t="shared" si="3"/>
        <v>3.9992661527914528</v>
      </c>
      <c r="L34" s="11">
        <f t="shared" si="4"/>
        <v>0.46180902457176126</v>
      </c>
      <c r="M34" s="23">
        <f t="shared" si="5"/>
        <v>0.17531029710866641</v>
      </c>
      <c r="N34" s="11">
        <f t="shared" si="6"/>
        <v>4.969959267882138</v>
      </c>
      <c r="O34" s="12">
        <v>143</v>
      </c>
      <c r="P34" s="12">
        <v>245</v>
      </c>
      <c r="Q34" s="11">
        <f t="shared" si="7"/>
        <v>2.9008333686005949</v>
      </c>
      <c r="R34" s="21">
        <f t="shared" si="8"/>
        <v>2.0285548032171991E-2</v>
      </c>
    </row>
    <row r="35" spans="1:18" ht="12" customHeight="1" x14ac:dyDescent="0.2">
      <c r="A35" s="10">
        <v>1998</v>
      </c>
      <c r="B35" s="11">
        <v>5.9309241341454833</v>
      </c>
      <c r="C35" s="11">
        <v>0</v>
      </c>
      <c r="D35" s="11">
        <f t="shared" si="0"/>
        <v>5.9309241341454833</v>
      </c>
      <c r="E35" s="11">
        <v>12</v>
      </c>
      <c r="F35" s="11">
        <f t="shared" si="1"/>
        <v>5.2192132380480256</v>
      </c>
      <c r="G35" s="11">
        <v>0</v>
      </c>
      <c r="H35" s="11">
        <f t="shared" si="9"/>
        <v>5.2192132380480256</v>
      </c>
      <c r="I35" s="11">
        <v>21</v>
      </c>
      <c r="J35" s="12">
        <f t="shared" si="2"/>
        <v>30.47999999999999</v>
      </c>
      <c r="K35" s="11">
        <f t="shared" si="3"/>
        <v>4.1231784580579403</v>
      </c>
      <c r="L35" s="11">
        <f t="shared" si="4"/>
        <v>0.47611760485657506</v>
      </c>
      <c r="M35" s="23">
        <f t="shared" si="5"/>
        <v>0.18074206939432066</v>
      </c>
      <c r="N35" s="11">
        <f t="shared" si="6"/>
        <v>5.1239472962942934</v>
      </c>
      <c r="O35" s="12">
        <v>143</v>
      </c>
      <c r="P35" s="12">
        <v>245</v>
      </c>
      <c r="Q35" s="11">
        <f t="shared" si="7"/>
        <v>2.9907120953880977</v>
      </c>
      <c r="R35" s="21">
        <f t="shared" si="8"/>
        <v>2.0914070597119565E-2</v>
      </c>
    </row>
    <row r="36" spans="1:18" ht="12" customHeight="1" x14ac:dyDescent="0.2">
      <c r="A36" s="10">
        <v>1999</v>
      </c>
      <c r="B36" s="11">
        <v>6.1365136599514871</v>
      </c>
      <c r="C36" s="11">
        <v>0</v>
      </c>
      <c r="D36" s="11">
        <f t="shared" si="0"/>
        <v>6.1365136599514871</v>
      </c>
      <c r="E36" s="11">
        <v>12</v>
      </c>
      <c r="F36" s="11">
        <f t="shared" si="1"/>
        <v>5.4001320207573089</v>
      </c>
      <c r="G36" s="11">
        <v>0</v>
      </c>
      <c r="H36" s="11">
        <f t="shared" si="9"/>
        <v>5.4001320207573089</v>
      </c>
      <c r="I36" s="11">
        <v>21</v>
      </c>
      <c r="J36" s="12">
        <f t="shared" si="2"/>
        <v>30.47999999999999</v>
      </c>
      <c r="K36" s="11">
        <f t="shared" si="3"/>
        <v>4.2661042963982743</v>
      </c>
      <c r="L36" s="11">
        <f t="shared" si="4"/>
        <v>0.49262174323305707</v>
      </c>
      <c r="M36" s="23">
        <f t="shared" si="5"/>
        <v>0.18700731162293804</v>
      </c>
      <c r="N36" s="11">
        <f t="shared" si="6"/>
        <v>5.3015637808544822</v>
      </c>
      <c r="O36" s="12">
        <v>143</v>
      </c>
      <c r="P36" s="12">
        <v>245</v>
      </c>
      <c r="Q36" s="11">
        <f t="shared" si="7"/>
        <v>3.0943821251517996</v>
      </c>
      <c r="R36" s="21">
        <f t="shared" si="8"/>
        <v>2.1639035840222375E-2</v>
      </c>
    </row>
    <row r="37" spans="1:18" ht="12" customHeight="1" x14ac:dyDescent="0.2">
      <c r="A37" s="10">
        <v>2000</v>
      </c>
      <c r="B37" s="11">
        <v>6.5024045646345732</v>
      </c>
      <c r="C37" s="11">
        <v>0</v>
      </c>
      <c r="D37" s="11">
        <f t="shared" si="0"/>
        <v>6.5024045646345732</v>
      </c>
      <c r="E37" s="11">
        <v>12</v>
      </c>
      <c r="F37" s="11">
        <f t="shared" si="1"/>
        <v>5.7221160168784246</v>
      </c>
      <c r="G37" s="11">
        <v>0</v>
      </c>
      <c r="H37" s="11">
        <f t="shared" si="9"/>
        <v>5.7221160168784246</v>
      </c>
      <c r="I37" s="11">
        <v>21</v>
      </c>
      <c r="J37" s="12">
        <f t="shared" si="2"/>
        <v>30.47999999999999</v>
      </c>
      <c r="K37" s="11">
        <f t="shared" si="3"/>
        <v>4.5204716533339555</v>
      </c>
      <c r="L37" s="11">
        <f t="shared" si="4"/>
        <v>0.52199441724410567</v>
      </c>
      <c r="M37" s="23">
        <f t="shared" si="5"/>
        <v>0.198157661516009</v>
      </c>
      <c r="N37" s="11">
        <f t="shared" si="6"/>
        <v>5.6176706251480972</v>
      </c>
      <c r="O37" s="12">
        <v>143</v>
      </c>
      <c r="P37" s="12">
        <v>245</v>
      </c>
      <c r="Q37" s="11">
        <f t="shared" si="7"/>
        <v>3.2788853036578689</v>
      </c>
      <c r="R37" s="21">
        <f t="shared" si="8"/>
        <v>2.2929267857747335E-2</v>
      </c>
    </row>
    <row r="38" spans="1:18" ht="12" customHeight="1" x14ac:dyDescent="0.2">
      <c r="A38" s="15">
        <v>2001</v>
      </c>
      <c r="B38" s="16">
        <v>7.0272599626045267</v>
      </c>
      <c r="C38" s="16">
        <v>0</v>
      </c>
      <c r="D38" s="16">
        <f t="shared" si="0"/>
        <v>7.0272599626045267</v>
      </c>
      <c r="E38" s="16">
        <v>12</v>
      </c>
      <c r="F38" s="16">
        <f t="shared" si="1"/>
        <v>6.1839887670919831</v>
      </c>
      <c r="G38" s="16">
        <v>0</v>
      </c>
      <c r="H38" s="16">
        <f t="shared" si="9"/>
        <v>6.1839887670919831</v>
      </c>
      <c r="I38" s="16">
        <v>21</v>
      </c>
      <c r="J38" s="17">
        <f t="shared" si="2"/>
        <v>30.47999999999999</v>
      </c>
      <c r="K38" s="16">
        <f t="shared" si="3"/>
        <v>4.885351126002667</v>
      </c>
      <c r="L38" s="16">
        <f t="shared" si="4"/>
        <v>0.56412830554303317</v>
      </c>
      <c r="M38" s="24">
        <f t="shared" si="5"/>
        <v>0.21415237812614429</v>
      </c>
      <c r="N38" s="16">
        <f t="shared" si="6"/>
        <v>6.0711128436871276</v>
      </c>
      <c r="O38" s="17">
        <v>143</v>
      </c>
      <c r="P38" s="17">
        <v>245</v>
      </c>
      <c r="Q38" s="16">
        <f t="shared" si="7"/>
        <v>3.5435474965194258</v>
      </c>
      <c r="R38" s="22">
        <f t="shared" si="8"/>
        <v>2.4780052423212767E-2</v>
      </c>
    </row>
    <row r="39" spans="1:18" ht="12" customHeight="1" x14ac:dyDescent="0.2">
      <c r="A39" s="15">
        <v>2002</v>
      </c>
      <c r="B39" s="16">
        <v>8.0345139244371726</v>
      </c>
      <c r="C39" s="16">
        <v>0</v>
      </c>
      <c r="D39" s="16">
        <f t="shared" si="0"/>
        <v>8.0345139244371726</v>
      </c>
      <c r="E39" s="16">
        <v>12</v>
      </c>
      <c r="F39" s="16">
        <f t="shared" si="1"/>
        <v>7.0703722535047113</v>
      </c>
      <c r="G39" s="16">
        <v>0</v>
      </c>
      <c r="H39" s="16">
        <f t="shared" si="9"/>
        <v>7.0703722535047113</v>
      </c>
      <c r="I39" s="16">
        <v>21</v>
      </c>
      <c r="J39" s="17">
        <f t="shared" si="2"/>
        <v>30.480000000000004</v>
      </c>
      <c r="K39" s="16">
        <f t="shared" si="3"/>
        <v>5.5855940802687218</v>
      </c>
      <c r="L39" s="16">
        <f t="shared" si="4"/>
        <v>0.64498776908414801</v>
      </c>
      <c r="M39" s="24">
        <f t="shared" si="5"/>
        <v>0.24484795968301246</v>
      </c>
      <c r="N39" s="16">
        <f t="shared" si="6"/>
        <v>6.9413172330335611</v>
      </c>
      <c r="O39" s="17">
        <v>143</v>
      </c>
      <c r="P39" s="17">
        <v>245</v>
      </c>
      <c r="Q39" s="16">
        <f t="shared" si="7"/>
        <v>4.0514627115257111</v>
      </c>
      <c r="R39" s="22">
        <f t="shared" si="8"/>
        <v>2.8331907073606371E-2</v>
      </c>
    </row>
    <row r="40" spans="1:18" ht="12" customHeight="1" x14ac:dyDescent="0.2">
      <c r="A40" s="15">
        <v>2003</v>
      </c>
      <c r="B40" s="16">
        <v>8.6468390889778455</v>
      </c>
      <c r="C40" s="16">
        <v>0</v>
      </c>
      <c r="D40" s="16">
        <f t="shared" si="0"/>
        <v>8.6468390889778455</v>
      </c>
      <c r="E40" s="16">
        <v>12</v>
      </c>
      <c r="F40" s="16">
        <f t="shared" si="1"/>
        <v>7.6092183983005039</v>
      </c>
      <c r="G40" s="16">
        <v>0</v>
      </c>
      <c r="H40" s="16">
        <f t="shared" si="9"/>
        <v>7.6092183983005039</v>
      </c>
      <c r="I40" s="16">
        <v>21</v>
      </c>
      <c r="J40" s="17">
        <f t="shared" si="2"/>
        <v>30.480000000000004</v>
      </c>
      <c r="K40" s="16">
        <f t="shared" si="3"/>
        <v>6.0112825346573979</v>
      </c>
      <c r="L40" s="16">
        <f t="shared" si="4"/>
        <v>0.69414347975258639</v>
      </c>
      <c r="M40" s="24">
        <f t="shared" si="5"/>
        <v>0.26350827549183115</v>
      </c>
      <c r="N40" s="16">
        <f t="shared" ref="N40:N45" si="10">+M40*28.3495</f>
        <v>7.4703278560556665</v>
      </c>
      <c r="O40" s="17">
        <v>143</v>
      </c>
      <c r="P40" s="17">
        <v>245</v>
      </c>
      <c r="Q40" s="16">
        <f t="shared" si="7"/>
        <v>4.360232177208001</v>
      </c>
      <c r="R40" s="22">
        <f t="shared" si="8"/>
        <v>3.0491134106349658E-2</v>
      </c>
    </row>
    <row r="41" spans="1:18" ht="12" customHeight="1" x14ac:dyDescent="0.2">
      <c r="A41" s="15">
        <v>2004</v>
      </c>
      <c r="B41" s="16">
        <v>9.2417613308404167</v>
      </c>
      <c r="C41" s="16">
        <v>0</v>
      </c>
      <c r="D41" s="16">
        <f t="shared" si="0"/>
        <v>9.2417613308404167</v>
      </c>
      <c r="E41" s="16">
        <v>12</v>
      </c>
      <c r="F41" s="16">
        <f t="shared" si="1"/>
        <v>8.1327499711395674</v>
      </c>
      <c r="G41" s="16">
        <v>0</v>
      </c>
      <c r="H41" s="16">
        <f t="shared" si="9"/>
        <v>8.1327499711395674</v>
      </c>
      <c r="I41" s="16">
        <v>21</v>
      </c>
      <c r="J41" s="17">
        <f t="shared" si="2"/>
        <v>30.47999999999999</v>
      </c>
      <c r="K41" s="16">
        <f t="shared" si="3"/>
        <v>6.4248724772002586</v>
      </c>
      <c r="L41" s="16">
        <f t="shared" si="4"/>
        <v>0.74190213362589585</v>
      </c>
      <c r="M41" s="24">
        <f t="shared" si="5"/>
        <v>0.28163824557590172</v>
      </c>
      <c r="N41" s="16">
        <f t="shared" si="10"/>
        <v>7.9843034429540261</v>
      </c>
      <c r="O41" s="17">
        <v>143</v>
      </c>
      <c r="P41" s="17">
        <v>245</v>
      </c>
      <c r="Q41" s="16">
        <f t="shared" si="7"/>
        <v>4.6602260911935742</v>
      </c>
      <c r="R41" s="22">
        <f t="shared" si="8"/>
        <v>3.258899364471031E-2</v>
      </c>
    </row>
    <row r="42" spans="1:18" ht="12" customHeight="1" x14ac:dyDescent="0.2">
      <c r="A42" s="15">
        <v>2005</v>
      </c>
      <c r="B42" s="16">
        <v>10.359074642611166</v>
      </c>
      <c r="C42" s="16">
        <v>0</v>
      </c>
      <c r="D42" s="16">
        <f t="shared" si="0"/>
        <v>10.359074642611166</v>
      </c>
      <c r="E42" s="16">
        <v>12</v>
      </c>
      <c r="F42" s="16">
        <f t="shared" si="1"/>
        <v>9.1159856854978258</v>
      </c>
      <c r="G42" s="16">
        <v>0</v>
      </c>
      <c r="H42" s="16">
        <f t="shared" si="9"/>
        <v>9.1159856854978258</v>
      </c>
      <c r="I42" s="16">
        <v>21</v>
      </c>
      <c r="J42" s="17">
        <f t="shared" si="2"/>
        <v>30.47999999999999</v>
      </c>
      <c r="K42" s="16">
        <f t="shared" si="3"/>
        <v>7.2016286915432826</v>
      </c>
      <c r="L42" s="16">
        <f t="shared" si="4"/>
        <v>0.8315968465985315</v>
      </c>
      <c r="M42" s="24">
        <f t="shared" si="5"/>
        <v>0.31568783305395209</v>
      </c>
      <c r="N42" s="16">
        <f t="shared" si="10"/>
        <v>8.9495922231630143</v>
      </c>
      <c r="O42" s="17">
        <v>143</v>
      </c>
      <c r="P42" s="17">
        <v>245</v>
      </c>
      <c r="Q42" s="16">
        <f t="shared" si="7"/>
        <v>5.223639542499229</v>
      </c>
      <c r="R42" s="22">
        <f t="shared" si="8"/>
        <v>3.6528947849644958E-2</v>
      </c>
    </row>
    <row r="43" spans="1:18" ht="12" customHeight="1" x14ac:dyDescent="0.2">
      <c r="A43" s="10">
        <v>2006</v>
      </c>
      <c r="B43" s="11">
        <v>11.083532436478727</v>
      </c>
      <c r="C43" s="11">
        <v>0</v>
      </c>
      <c r="D43" s="11">
        <f t="shared" si="0"/>
        <v>11.083532436478727</v>
      </c>
      <c r="E43" s="11">
        <v>12</v>
      </c>
      <c r="F43" s="11">
        <f t="shared" si="1"/>
        <v>9.7535085441012797</v>
      </c>
      <c r="G43" s="11">
        <v>0</v>
      </c>
      <c r="H43" s="11">
        <f t="shared" si="9"/>
        <v>9.7535085441012797</v>
      </c>
      <c r="I43" s="11">
        <v>21</v>
      </c>
      <c r="J43" s="12">
        <f t="shared" si="2"/>
        <v>30.480000000000004</v>
      </c>
      <c r="K43" s="11">
        <f t="shared" si="3"/>
        <v>7.7052717498400103</v>
      </c>
      <c r="L43" s="11">
        <f t="shared" si="4"/>
        <v>0.88975424363048616</v>
      </c>
      <c r="M43" s="23">
        <f t="shared" si="5"/>
        <v>0.33776533697928812</v>
      </c>
      <c r="N43" s="11">
        <f t="shared" si="10"/>
        <v>9.5754784206943278</v>
      </c>
      <c r="O43" s="12">
        <v>143</v>
      </c>
      <c r="P43" s="12">
        <v>245</v>
      </c>
      <c r="Q43" s="11">
        <f t="shared" si="7"/>
        <v>5.5889527108542403</v>
      </c>
      <c r="R43" s="21">
        <f t="shared" si="8"/>
        <v>3.9083585390589093E-2</v>
      </c>
    </row>
    <row r="44" spans="1:18" ht="12" customHeight="1" x14ac:dyDescent="0.2">
      <c r="A44" s="10">
        <v>2007</v>
      </c>
      <c r="B44" s="11">
        <v>11.569818832277575</v>
      </c>
      <c r="C44" s="11">
        <v>0</v>
      </c>
      <c r="D44" s="11">
        <f t="shared" si="0"/>
        <v>11.569818832277575</v>
      </c>
      <c r="E44" s="11">
        <v>12</v>
      </c>
      <c r="F44" s="11">
        <f t="shared" si="1"/>
        <v>10.181440572404266</v>
      </c>
      <c r="G44" s="11">
        <v>0</v>
      </c>
      <c r="H44" s="11">
        <f t="shared" si="9"/>
        <v>10.181440572404266</v>
      </c>
      <c r="I44" s="11">
        <v>21</v>
      </c>
      <c r="J44" s="12">
        <f t="shared" si="2"/>
        <v>30.47999999999999</v>
      </c>
      <c r="K44" s="11">
        <f t="shared" si="3"/>
        <v>8.0433380521993705</v>
      </c>
      <c r="L44" s="11">
        <f t="shared" si="4"/>
        <v>0.92879192288676327</v>
      </c>
      <c r="M44" s="23">
        <f t="shared" si="5"/>
        <v>0.35258468174024638</v>
      </c>
      <c r="N44" s="11">
        <f t="shared" si="10"/>
        <v>9.9955994349951141</v>
      </c>
      <c r="O44" s="12">
        <v>143</v>
      </c>
      <c r="P44" s="12">
        <v>245</v>
      </c>
      <c r="Q44" s="11">
        <f t="shared" si="7"/>
        <v>5.8341662008338826</v>
      </c>
      <c r="R44" s="21">
        <f t="shared" si="8"/>
        <v>4.0798365040796383E-2</v>
      </c>
    </row>
    <row r="45" spans="1:18" ht="12" customHeight="1" x14ac:dyDescent="0.2">
      <c r="A45" s="10">
        <v>2008</v>
      </c>
      <c r="B45" s="11">
        <v>11.739178538098901</v>
      </c>
      <c r="C45" s="11">
        <v>0</v>
      </c>
      <c r="D45" s="11">
        <f t="shared" si="0"/>
        <v>11.739178538098901</v>
      </c>
      <c r="E45" s="11">
        <v>12</v>
      </c>
      <c r="F45" s="11">
        <f t="shared" si="1"/>
        <v>10.330477113527033</v>
      </c>
      <c r="G45" s="11">
        <v>0</v>
      </c>
      <c r="H45" s="11">
        <f t="shared" si="9"/>
        <v>10.330477113527033</v>
      </c>
      <c r="I45" s="11">
        <v>21</v>
      </c>
      <c r="J45" s="12">
        <f t="shared" si="2"/>
        <v>30.480000000000004</v>
      </c>
      <c r="K45" s="11">
        <f t="shared" si="3"/>
        <v>8.1610769196863551</v>
      </c>
      <c r="L45" s="11">
        <f t="shared" si="4"/>
        <v>0.9423876350677084</v>
      </c>
      <c r="M45" s="23">
        <f t="shared" si="5"/>
        <v>0.35774583757529227</v>
      </c>
      <c r="N45" s="11">
        <f t="shared" si="10"/>
        <v>10.141915622340749</v>
      </c>
      <c r="O45" s="12">
        <v>143</v>
      </c>
      <c r="P45" s="12">
        <v>245</v>
      </c>
      <c r="Q45" s="11">
        <f t="shared" si="7"/>
        <v>5.9195670775294982</v>
      </c>
      <c r="R45" s="21">
        <f t="shared" si="8"/>
        <v>4.1395573968737748E-2</v>
      </c>
    </row>
    <row r="46" spans="1:18" ht="12" customHeight="1" x14ac:dyDescent="0.2">
      <c r="A46" s="10">
        <v>2009</v>
      </c>
      <c r="B46" s="11">
        <v>12.475272625079214</v>
      </c>
      <c r="C46" s="11">
        <v>0</v>
      </c>
      <c r="D46" s="11">
        <f t="shared" si="0"/>
        <v>12.475272625079214</v>
      </c>
      <c r="E46" s="11">
        <v>12</v>
      </c>
      <c r="F46" s="11">
        <f t="shared" si="1"/>
        <v>10.978239910069707</v>
      </c>
      <c r="G46" s="11">
        <v>0</v>
      </c>
      <c r="H46" s="11">
        <f t="shared" si="9"/>
        <v>10.978239910069707</v>
      </c>
      <c r="I46" s="11">
        <v>21</v>
      </c>
      <c r="J46" s="12">
        <f t="shared" si="2"/>
        <v>30.480000000000004</v>
      </c>
      <c r="K46" s="11">
        <f t="shared" si="3"/>
        <v>8.6728095289550691</v>
      </c>
      <c r="L46" s="11">
        <f t="shared" si="4"/>
        <v>1.0014791603874214</v>
      </c>
      <c r="M46" s="23">
        <f t="shared" si="5"/>
        <v>0.38017795195419479</v>
      </c>
      <c r="N46" s="11">
        <f t="shared" ref="N46:N51" si="11">+M46*28.3495</f>
        <v>10.777854848925445</v>
      </c>
      <c r="O46" s="12">
        <v>143</v>
      </c>
      <c r="P46" s="12">
        <v>245</v>
      </c>
      <c r="Q46" s="11">
        <f t="shared" si="7"/>
        <v>6.2907479322299542</v>
      </c>
      <c r="R46" s="21">
        <f t="shared" si="8"/>
        <v>4.3991244281328348E-2</v>
      </c>
    </row>
    <row r="47" spans="1:18" ht="12" customHeight="1" x14ac:dyDescent="0.2">
      <c r="A47" s="10">
        <v>2010</v>
      </c>
      <c r="B47" s="11">
        <v>13.4569750134924</v>
      </c>
      <c r="C47" s="11">
        <v>0</v>
      </c>
      <c r="D47" s="11">
        <f t="shared" si="0"/>
        <v>13.4569750134924</v>
      </c>
      <c r="E47" s="11">
        <v>12</v>
      </c>
      <c r="F47" s="11">
        <f t="shared" si="1"/>
        <v>11.842138011873311</v>
      </c>
      <c r="G47" s="11">
        <v>0</v>
      </c>
      <c r="H47" s="11">
        <f t="shared" si="9"/>
        <v>11.842138011873311</v>
      </c>
      <c r="I47" s="11">
        <v>21</v>
      </c>
      <c r="J47" s="12">
        <f t="shared" si="2"/>
        <v>30.480000000000004</v>
      </c>
      <c r="K47" s="11">
        <f t="shared" si="3"/>
        <v>9.3552890293799162</v>
      </c>
      <c r="L47" s="11">
        <f t="shared" si="4"/>
        <v>1.0802874167875192</v>
      </c>
      <c r="M47" s="23">
        <f t="shared" si="5"/>
        <v>0.41009486156185937</v>
      </c>
      <c r="N47" s="11">
        <f t="shared" si="11"/>
        <v>11.625984277847932</v>
      </c>
      <c r="O47" s="12">
        <v>143</v>
      </c>
      <c r="P47" s="12">
        <v>245</v>
      </c>
      <c r="Q47" s="11">
        <f t="shared" si="7"/>
        <v>6.7857785784989977</v>
      </c>
      <c r="R47" s="21">
        <f t="shared" si="8"/>
        <v>4.7452997052440542E-2</v>
      </c>
    </row>
    <row r="48" spans="1:18" ht="12" customHeight="1" x14ac:dyDescent="0.2">
      <c r="A48" s="15">
        <v>2011</v>
      </c>
      <c r="B48" s="16">
        <v>13.665144806431805</v>
      </c>
      <c r="C48" s="16">
        <v>0</v>
      </c>
      <c r="D48" s="16">
        <f t="shared" si="0"/>
        <v>13.665144806431805</v>
      </c>
      <c r="E48" s="16">
        <v>12</v>
      </c>
      <c r="F48" s="16">
        <f t="shared" si="1"/>
        <v>12.025327429659988</v>
      </c>
      <c r="G48" s="16">
        <v>0</v>
      </c>
      <c r="H48" s="16">
        <f t="shared" si="9"/>
        <v>12.025327429659988</v>
      </c>
      <c r="I48" s="16">
        <v>21</v>
      </c>
      <c r="J48" s="17">
        <f t="shared" si="2"/>
        <v>30.47999999999999</v>
      </c>
      <c r="K48" s="16">
        <f t="shared" si="3"/>
        <v>9.5000086694313914</v>
      </c>
      <c r="L48" s="16">
        <f t="shared" si="4"/>
        <v>1.096998691620253</v>
      </c>
      <c r="M48" s="24">
        <f t="shared" si="5"/>
        <v>0.41643873619425276</v>
      </c>
      <c r="N48" s="16">
        <f t="shared" si="11"/>
        <v>11.805829951738968</v>
      </c>
      <c r="O48" s="17">
        <v>143</v>
      </c>
      <c r="P48" s="17">
        <v>245</v>
      </c>
      <c r="Q48" s="16">
        <f t="shared" si="7"/>
        <v>6.8907497269333575</v>
      </c>
      <c r="R48" s="22">
        <f t="shared" si="8"/>
        <v>4.8187061027505994E-2</v>
      </c>
    </row>
    <row r="49" spans="1:19" ht="12" customHeight="1" x14ac:dyDescent="0.2">
      <c r="A49" s="15">
        <v>2012</v>
      </c>
      <c r="B49" s="16">
        <v>14.049970178038537</v>
      </c>
      <c r="C49" s="16">
        <v>0</v>
      </c>
      <c r="D49" s="16">
        <f t="shared" ref="D49:D58" si="12">+B49-B49*(C49/100)</f>
        <v>14.049970178038537</v>
      </c>
      <c r="E49" s="16">
        <v>12</v>
      </c>
      <c r="F49" s="16">
        <f t="shared" ref="F49:F58" si="13">+(D49-D49*(E49)/100)</f>
        <v>12.363973756673913</v>
      </c>
      <c r="G49" s="16">
        <v>0</v>
      </c>
      <c r="H49" s="16">
        <f t="shared" si="9"/>
        <v>12.363973756673913</v>
      </c>
      <c r="I49" s="16">
        <v>21</v>
      </c>
      <c r="J49" s="17">
        <f t="shared" ref="J49:J58" si="14">100-(K49/B49*100)</f>
        <v>30.480000000000004</v>
      </c>
      <c r="K49" s="16">
        <f t="shared" si="3"/>
        <v>9.7675392677723902</v>
      </c>
      <c r="L49" s="16">
        <f t="shared" ref="L49:L58" si="15">K49/8.66</f>
        <v>1.1278913704125162</v>
      </c>
      <c r="M49" s="24">
        <f t="shared" ref="M49:M58" si="16">+(K49/365)*16</f>
        <v>0.4281661048886527</v>
      </c>
      <c r="N49" s="16">
        <f t="shared" si="11"/>
        <v>12.13829499054086</v>
      </c>
      <c r="O49" s="17">
        <v>143</v>
      </c>
      <c r="P49" s="17">
        <v>245</v>
      </c>
      <c r="Q49" s="16">
        <f t="shared" ref="Q49:Q58" si="17">+R49*O49</f>
        <v>7.0848007495809915</v>
      </c>
      <c r="R49" s="22">
        <f t="shared" ref="R49:R58" si="18">+N49/P49</f>
        <v>4.9544061185881061E-2</v>
      </c>
    </row>
    <row r="50" spans="1:19" ht="12" customHeight="1" x14ac:dyDescent="0.2">
      <c r="A50" s="15">
        <v>2013</v>
      </c>
      <c r="B50" s="16">
        <v>14.956286906112926</v>
      </c>
      <c r="C50" s="16">
        <v>0</v>
      </c>
      <c r="D50" s="16">
        <f t="shared" si="12"/>
        <v>14.956286906112926</v>
      </c>
      <c r="E50" s="16">
        <v>12</v>
      </c>
      <c r="F50" s="16">
        <f t="shared" si="13"/>
        <v>13.161532477379374</v>
      </c>
      <c r="G50" s="16">
        <v>0</v>
      </c>
      <c r="H50" s="16">
        <f t="shared" si="9"/>
        <v>13.161532477379374</v>
      </c>
      <c r="I50" s="16">
        <v>21</v>
      </c>
      <c r="J50" s="17">
        <f t="shared" si="14"/>
        <v>30.480000000000004</v>
      </c>
      <c r="K50" s="16">
        <f t="shared" si="3"/>
        <v>10.397610657129706</v>
      </c>
      <c r="L50" s="16">
        <f t="shared" si="15"/>
        <v>1.2006478818856472</v>
      </c>
      <c r="M50" s="24">
        <f t="shared" si="16"/>
        <v>0.45578567264130215</v>
      </c>
      <c r="N50" s="16">
        <f t="shared" si="11"/>
        <v>12.921295926544595</v>
      </c>
      <c r="O50" s="17">
        <v>143</v>
      </c>
      <c r="P50" s="17">
        <v>245</v>
      </c>
      <c r="Q50" s="16">
        <f t="shared" si="17"/>
        <v>7.5418176224321511</v>
      </c>
      <c r="R50" s="22">
        <f t="shared" si="18"/>
        <v>5.2739983373651406E-2</v>
      </c>
    </row>
    <row r="51" spans="1:19" ht="12" customHeight="1" x14ac:dyDescent="0.2">
      <c r="A51" s="15">
        <v>2014</v>
      </c>
      <c r="B51" s="16">
        <v>14.876698846943713</v>
      </c>
      <c r="C51" s="16">
        <v>0</v>
      </c>
      <c r="D51" s="16">
        <f t="shared" si="12"/>
        <v>14.876698846943713</v>
      </c>
      <c r="E51" s="16">
        <v>12</v>
      </c>
      <c r="F51" s="16">
        <f t="shared" si="13"/>
        <v>13.091494985310467</v>
      </c>
      <c r="G51" s="16">
        <v>0</v>
      </c>
      <c r="H51" s="16">
        <f t="shared" si="9"/>
        <v>13.091494985310467</v>
      </c>
      <c r="I51" s="16">
        <v>21</v>
      </c>
      <c r="J51" s="17">
        <f t="shared" si="14"/>
        <v>30.47999999999999</v>
      </c>
      <c r="K51" s="16">
        <f t="shared" si="3"/>
        <v>10.342281038395269</v>
      </c>
      <c r="L51" s="16">
        <f t="shared" si="15"/>
        <v>1.1942587804151581</v>
      </c>
      <c r="M51" s="24">
        <f t="shared" si="16"/>
        <v>0.45336026469677893</v>
      </c>
      <c r="N51" s="16">
        <f t="shared" si="11"/>
        <v>12.852536824021334</v>
      </c>
      <c r="O51" s="17">
        <v>143</v>
      </c>
      <c r="P51" s="17">
        <v>245</v>
      </c>
      <c r="Q51" s="16">
        <f t="shared" si="17"/>
        <v>7.5016847585104109</v>
      </c>
      <c r="R51" s="22">
        <f t="shared" si="18"/>
        <v>5.245933397559728E-2</v>
      </c>
    </row>
    <row r="52" spans="1:19" ht="12" customHeight="1" x14ac:dyDescent="0.2">
      <c r="A52" s="15">
        <v>2015</v>
      </c>
      <c r="B52" s="16">
        <v>14.412035110434241</v>
      </c>
      <c r="C52" s="16">
        <v>0</v>
      </c>
      <c r="D52" s="16">
        <f t="shared" si="12"/>
        <v>14.412035110434241</v>
      </c>
      <c r="E52" s="16">
        <v>12</v>
      </c>
      <c r="F52" s="16">
        <f t="shared" si="13"/>
        <v>12.682590897182132</v>
      </c>
      <c r="G52" s="16">
        <v>0</v>
      </c>
      <c r="H52" s="16">
        <f t="shared" si="9"/>
        <v>12.682590897182132</v>
      </c>
      <c r="I52" s="16">
        <v>21</v>
      </c>
      <c r="J52" s="17">
        <f t="shared" si="14"/>
        <v>30.47999999999999</v>
      </c>
      <c r="K52" s="16">
        <f t="shared" si="3"/>
        <v>10.019246808773884</v>
      </c>
      <c r="L52" s="16">
        <f t="shared" si="15"/>
        <v>1.156956906324929</v>
      </c>
      <c r="M52" s="24">
        <f t="shared" si="16"/>
        <v>0.439199860110636</v>
      </c>
      <c r="N52" s="16">
        <f>+M52*28.3495</f>
        <v>12.451096434206475</v>
      </c>
      <c r="O52" s="17">
        <v>143</v>
      </c>
      <c r="P52" s="17">
        <v>245</v>
      </c>
      <c r="Q52" s="16">
        <f t="shared" si="17"/>
        <v>7.2673746534347998</v>
      </c>
      <c r="R52" s="22">
        <f t="shared" si="18"/>
        <v>5.0820801772271329E-2</v>
      </c>
    </row>
    <row r="53" spans="1:19" ht="12" customHeight="1" x14ac:dyDescent="0.2">
      <c r="A53" s="33">
        <v>2016</v>
      </c>
      <c r="B53" s="11">
        <v>13.762363371635795</v>
      </c>
      <c r="C53" s="34">
        <v>0</v>
      </c>
      <c r="D53" s="34">
        <f t="shared" si="12"/>
        <v>13.762363371635795</v>
      </c>
      <c r="E53" s="34">
        <v>12</v>
      </c>
      <c r="F53" s="34">
        <f t="shared" si="13"/>
        <v>12.110879767039499</v>
      </c>
      <c r="G53" s="34">
        <v>0</v>
      </c>
      <c r="H53" s="11">
        <f t="shared" si="9"/>
        <v>12.110879767039499</v>
      </c>
      <c r="I53" s="34">
        <v>21</v>
      </c>
      <c r="J53" s="49">
        <f t="shared" si="14"/>
        <v>30.47999999999999</v>
      </c>
      <c r="K53" s="11">
        <f t="shared" si="3"/>
        <v>9.5675950159612047</v>
      </c>
      <c r="L53" s="34">
        <f t="shared" si="15"/>
        <v>1.1048031196260051</v>
      </c>
      <c r="M53" s="52">
        <f t="shared" si="16"/>
        <v>0.41940142535720348</v>
      </c>
      <c r="N53" s="34">
        <f>+M53*28.3495</f>
        <v>11.88982070816404</v>
      </c>
      <c r="O53" s="49">
        <v>143</v>
      </c>
      <c r="P53" s="49">
        <v>245</v>
      </c>
      <c r="Q53" s="34">
        <f t="shared" si="17"/>
        <v>6.9397729031324795</v>
      </c>
      <c r="R53" s="51">
        <f t="shared" si="18"/>
        <v>4.8529880441485873E-2</v>
      </c>
    </row>
    <row r="54" spans="1:19" ht="12" customHeight="1" x14ac:dyDescent="0.2">
      <c r="A54" s="57">
        <v>2017</v>
      </c>
      <c r="B54" s="11">
        <v>13.75694114891064</v>
      </c>
      <c r="C54" s="58">
        <v>0</v>
      </c>
      <c r="D54" s="58">
        <f t="shared" si="12"/>
        <v>13.75694114891064</v>
      </c>
      <c r="E54" s="58">
        <v>12</v>
      </c>
      <c r="F54" s="58">
        <f t="shared" si="13"/>
        <v>12.106108211041363</v>
      </c>
      <c r="G54" s="58">
        <v>0</v>
      </c>
      <c r="H54" s="59">
        <f>F54-(F54*G54/100)</f>
        <v>12.106108211041363</v>
      </c>
      <c r="I54" s="58">
        <v>21</v>
      </c>
      <c r="J54" s="60">
        <f t="shared" si="14"/>
        <v>30.47999999999999</v>
      </c>
      <c r="K54" s="59">
        <f>+F54-F54*(G54+I54)/100</f>
        <v>9.5638254867226777</v>
      </c>
      <c r="L54" s="58">
        <f t="shared" si="15"/>
        <v>1.1043678391134732</v>
      </c>
      <c r="M54" s="64">
        <f t="shared" si="16"/>
        <v>0.41923618571935023</v>
      </c>
      <c r="N54" s="58">
        <f>+M54*28.3495</f>
        <v>11.885136247050719</v>
      </c>
      <c r="O54" s="60">
        <v>143</v>
      </c>
      <c r="P54" s="60">
        <v>245</v>
      </c>
      <c r="Q54" s="58">
        <f t="shared" si="17"/>
        <v>6.9370387074622561</v>
      </c>
      <c r="R54" s="63">
        <f t="shared" si="18"/>
        <v>4.8510760192043749E-2</v>
      </c>
    </row>
    <row r="55" spans="1:19" ht="12" customHeight="1" x14ac:dyDescent="0.2">
      <c r="A55" s="33">
        <v>2018</v>
      </c>
      <c r="B55" s="11">
        <v>13.614375427725527</v>
      </c>
      <c r="C55" s="34">
        <v>0</v>
      </c>
      <c r="D55" s="34">
        <f t="shared" si="12"/>
        <v>13.614375427725527</v>
      </c>
      <c r="E55" s="34">
        <v>12</v>
      </c>
      <c r="F55" s="34">
        <f t="shared" si="13"/>
        <v>11.980650376398463</v>
      </c>
      <c r="G55" s="34">
        <v>0</v>
      </c>
      <c r="H55" s="11">
        <f>F55-(F55*G55/100)</f>
        <v>11.980650376398463</v>
      </c>
      <c r="I55" s="34">
        <v>21</v>
      </c>
      <c r="J55" s="49">
        <f t="shared" si="14"/>
        <v>30.47999999999999</v>
      </c>
      <c r="K55" s="11">
        <f>+F55-F55*(G55+I55)/100</f>
        <v>9.4647137973547864</v>
      </c>
      <c r="L55" s="34">
        <f t="shared" si="15"/>
        <v>1.0929230712880815</v>
      </c>
      <c r="M55" s="52">
        <f t="shared" si="16"/>
        <v>0.41489156371966185</v>
      </c>
      <c r="N55" s="34">
        <f>+M55*28.3495</f>
        <v>11.761968385670553</v>
      </c>
      <c r="O55" s="49">
        <v>143</v>
      </c>
      <c r="P55" s="49">
        <v>245</v>
      </c>
      <c r="Q55" s="34">
        <f t="shared" si="17"/>
        <v>6.8651488944934256</v>
      </c>
      <c r="R55" s="51">
        <f t="shared" si="18"/>
        <v>4.8008034227226749E-2</v>
      </c>
    </row>
    <row r="56" spans="1:19" ht="12" customHeight="1" x14ac:dyDescent="0.2">
      <c r="A56" s="78">
        <v>2019</v>
      </c>
      <c r="B56" s="59">
        <v>13.371123731242747</v>
      </c>
      <c r="C56" s="79">
        <v>0</v>
      </c>
      <c r="D56" s="79">
        <f t="shared" si="12"/>
        <v>13.371123731242747</v>
      </c>
      <c r="E56" s="79">
        <v>12</v>
      </c>
      <c r="F56" s="79">
        <f t="shared" si="13"/>
        <v>11.766588883493618</v>
      </c>
      <c r="G56" s="79">
        <v>0</v>
      </c>
      <c r="H56" s="80">
        <f>F56-(F56*G56/100)</f>
        <v>11.766588883493618</v>
      </c>
      <c r="I56" s="79">
        <v>21</v>
      </c>
      <c r="J56" s="81">
        <f t="shared" si="14"/>
        <v>30.47999999999999</v>
      </c>
      <c r="K56" s="80">
        <f>+F56-F56*(G56+I56)/100</f>
        <v>9.2956052179599578</v>
      </c>
      <c r="L56" s="79">
        <f t="shared" si="15"/>
        <v>1.0733955217043831</v>
      </c>
      <c r="M56" s="93">
        <f t="shared" si="16"/>
        <v>0.40747858489687488</v>
      </c>
      <c r="N56" s="79">
        <f>+M56*28.3495</f>
        <v>11.551814142533955</v>
      </c>
      <c r="O56" s="81">
        <v>143</v>
      </c>
      <c r="P56" s="81">
        <v>245</v>
      </c>
      <c r="Q56" s="79">
        <f t="shared" si="17"/>
        <v>6.7424874382953295</v>
      </c>
      <c r="R56" s="90">
        <f t="shared" si="18"/>
        <v>4.7150261806261043E-2</v>
      </c>
    </row>
    <row r="57" spans="1:19" ht="12" customHeight="1" x14ac:dyDescent="0.2">
      <c r="A57" s="33">
        <v>2020</v>
      </c>
      <c r="B57" s="11">
        <v>13.720484804097151</v>
      </c>
      <c r="C57" s="34">
        <v>0</v>
      </c>
      <c r="D57" s="34">
        <f t="shared" si="12"/>
        <v>13.720484804097151</v>
      </c>
      <c r="E57" s="34">
        <v>12</v>
      </c>
      <c r="F57" s="34">
        <f t="shared" si="13"/>
        <v>12.074026627605493</v>
      </c>
      <c r="G57" s="34">
        <v>0</v>
      </c>
      <c r="H57" s="11">
        <f t="shared" ref="H57:H58" si="19">F57-(F57*G57/100)</f>
        <v>12.074026627605493</v>
      </c>
      <c r="I57" s="34">
        <v>21</v>
      </c>
      <c r="J57" s="49">
        <f t="shared" si="14"/>
        <v>30.480000000000004</v>
      </c>
      <c r="K57" s="11">
        <f t="shared" ref="K57:K58" si="20">+F57-F57*(G57+I57)/100</f>
        <v>9.5384810358083385</v>
      </c>
      <c r="L57" s="34">
        <f t="shared" si="15"/>
        <v>1.1014412281533879</v>
      </c>
      <c r="M57" s="52">
        <f t="shared" si="16"/>
        <v>0.41812519609022852</v>
      </c>
      <c r="N57" s="34">
        <f t="shared" ref="N57:N58" si="21">+M57*28.3495</f>
        <v>11.853640246559934</v>
      </c>
      <c r="O57" s="49">
        <v>143</v>
      </c>
      <c r="P57" s="49">
        <v>245</v>
      </c>
      <c r="Q57" s="34">
        <f t="shared" si="17"/>
        <v>6.9186553275839611</v>
      </c>
      <c r="R57" s="51">
        <f t="shared" si="18"/>
        <v>4.838220508799973E-2</v>
      </c>
    </row>
    <row r="58" spans="1:19" ht="12" customHeight="1" thickBot="1" x14ac:dyDescent="0.25">
      <c r="A58" s="84">
        <v>2021</v>
      </c>
      <c r="B58" s="85">
        <v>14.303439417034221</v>
      </c>
      <c r="C58" s="86">
        <v>0</v>
      </c>
      <c r="D58" s="86">
        <f t="shared" si="12"/>
        <v>14.303439417034221</v>
      </c>
      <c r="E58" s="86">
        <v>12</v>
      </c>
      <c r="F58" s="86">
        <f t="shared" si="13"/>
        <v>12.587026686990114</v>
      </c>
      <c r="G58" s="86">
        <v>0</v>
      </c>
      <c r="H58" s="86">
        <f t="shared" si="19"/>
        <v>12.587026686990114</v>
      </c>
      <c r="I58" s="86">
        <v>21</v>
      </c>
      <c r="J58" s="87">
        <f t="shared" si="14"/>
        <v>30.47999999999999</v>
      </c>
      <c r="K58" s="86">
        <f t="shared" si="20"/>
        <v>9.9437510827221907</v>
      </c>
      <c r="L58" s="86">
        <f t="shared" si="15"/>
        <v>1.1482391550487518</v>
      </c>
      <c r="M58" s="97">
        <f t="shared" si="16"/>
        <v>0.43589045842069879</v>
      </c>
      <c r="N58" s="86">
        <f t="shared" si="21"/>
        <v>12.3572765509976</v>
      </c>
      <c r="O58" s="87">
        <v>143</v>
      </c>
      <c r="P58" s="87">
        <v>245</v>
      </c>
      <c r="Q58" s="86">
        <f t="shared" si="17"/>
        <v>7.2126144767047213</v>
      </c>
      <c r="R58" s="91">
        <f t="shared" si="18"/>
        <v>5.043786347345959E-2</v>
      </c>
    </row>
    <row r="59" spans="1:19" ht="12" customHeight="1" thickTop="1" x14ac:dyDescent="0.2">
      <c r="A59" s="115" t="s">
        <v>144</v>
      </c>
      <c r="B59" s="115"/>
      <c r="C59" s="115"/>
      <c r="D59" s="115"/>
      <c r="S59" s="6"/>
    </row>
    <row r="60" spans="1:19" ht="12" customHeight="1" x14ac:dyDescent="0.2">
      <c r="S60" s="6"/>
    </row>
    <row r="61" spans="1:19" ht="12" customHeight="1" x14ac:dyDescent="0.2">
      <c r="A61" s="116" t="s">
        <v>137</v>
      </c>
    </row>
    <row r="62" spans="1:19" ht="12" customHeight="1" x14ac:dyDescent="0.2">
      <c r="A62" s="122" t="s">
        <v>138</v>
      </c>
    </row>
    <row r="63" spans="1:19" ht="12" customHeight="1" x14ac:dyDescent="0.2">
      <c r="A63" s="116" t="s">
        <v>139</v>
      </c>
    </row>
    <row r="64" spans="1:19" ht="12" customHeight="1" x14ac:dyDescent="0.2">
      <c r="A64" s="116" t="s">
        <v>140</v>
      </c>
    </row>
    <row r="65" spans="1:1" ht="12" customHeight="1" x14ac:dyDescent="0.2">
      <c r="A65" s="116" t="s">
        <v>141</v>
      </c>
    </row>
    <row r="66" spans="1:1" ht="12" customHeight="1" x14ac:dyDescent="0.2">
      <c r="A66" s="117"/>
    </row>
    <row r="67" spans="1:1" ht="12" customHeight="1" x14ac:dyDescent="0.2">
      <c r="A67" s="116" t="s">
        <v>136</v>
      </c>
    </row>
  </sheetData>
  <mergeCells count="17">
    <mergeCell ref="D2:D5"/>
    <mergeCell ref="C2:C5"/>
    <mergeCell ref="A1:R1"/>
    <mergeCell ref="K2:N5"/>
    <mergeCell ref="G2:I2"/>
    <mergeCell ref="Q2:Q5"/>
    <mergeCell ref="J2:J5"/>
    <mergeCell ref="E2:E5"/>
    <mergeCell ref="A2:A5"/>
    <mergeCell ref="P2:P5"/>
    <mergeCell ref="B2:B5"/>
    <mergeCell ref="G3:G5"/>
    <mergeCell ref="H3:H5"/>
    <mergeCell ref="O2:O5"/>
    <mergeCell ref="I3:I5"/>
    <mergeCell ref="F2:F5"/>
    <mergeCell ref="R2:R5"/>
  </mergeCells>
  <phoneticPr fontId="0" type="noConversion"/>
  <printOptions horizontalCentered="1"/>
  <pageMargins left="0.34" right="0.3" top="0.61" bottom="0.56000000000000005" header="0.5" footer="0.5"/>
  <pageSetup scale="78" orientation="landscape"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3">
    <pageSetUpPr fitToPage="1"/>
  </sheetPr>
  <dimension ref="A1:R67"/>
  <sheetViews>
    <sheetView zoomScaleNormal="100" workbookViewId="0">
      <pane ySplit="6" topLeftCell="A7" activePane="bottomLeft" state="frozen"/>
      <selection pane="bottomLeft" sqref="A1:Q1"/>
    </sheetView>
  </sheetViews>
  <sheetFormatPr defaultColWidth="10.77734375" defaultRowHeight="12" customHeight="1" x14ac:dyDescent="0.2"/>
  <cols>
    <col min="1" max="17" width="10.77734375" style="6" customWidth="1"/>
    <col min="18" max="16384" width="10.77734375" style="7"/>
  </cols>
  <sheetData>
    <row r="1" spans="1:18" ht="12" customHeight="1" thickBot="1" x14ac:dyDescent="0.25">
      <c r="A1" s="157" t="s">
        <v>86</v>
      </c>
      <c r="B1" s="157"/>
      <c r="C1" s="157"/>
      <c r="D1" s="157"/>
      <c r="E1" s="157"/>
      <c r="F1" s="157"/>
      <c r="G1" s="157"/>
      <c r="H1" s="157"/>
      <c r="I1" s="157"/>
      <c r="J1" s="157"/>
      <c r="K1" s="157"/>
      <c r="L1" s="157"/>
      <c r="M1" s="157"/>
      <c r="N1" s="157"/>
      <c r="O1" s="157"/>
      <c r="P1" s="157"/>
      <c r="Q1" s="157"/>
    </row>
    <row r="2" spans="1:18" ht="12" customHeight="1" thickTop="1" x14ac:dyDescent="0.2">
      <c r="A2" s="138" t="s">
        <v>0</v>
      </c>
      <c r="B2" s="124" t="s">
        <v>9</v>
      </c>
      <c r="C2" s="131" t="s">
        <v>3</v>
      </c>
      <c r="D2" s="124" t="s">
        <v>1</v>
      </c>
      <c r="E2" s="124" t="s">
        <v>4</v>
      </c>
      <c r="F2" s="124" t="s">
        <v>5</v>
      </c>
      <c r="G2" s="132" t="s">
        <v>6</v>
      </c>
      <c r="H2" s="133"/>
      <c r="I2" s="133"/>
      <c r="J2" s="124" t="s">
        <v>7</v>
      </c>
      <c r="K2" s="124" t="s">
        <v>54</v>
      </c>
      <c r="L2" s="140"/>
      <c r="M2" s="140"/>
      <c r="N2" s="130" t="s">
        <v>58</v>
      </c>
      <c r="O2" s="130" t="s">
        <v>130</v>
      </c>
      <c r="P2" s="127" t="s">
        <v>59</v>
      </c>
      <c r="Q2" s="127" t="s">
        <v>62</v>
      </c>
      <c r="R2" s="35"/>
    </row>
    <row r="3" spans="1:18" ht="12" customHeight="1" x14ac:dyDescent="0.2">
      <c r="A3" s="138"/>
      <c r="B3" s="124"/>
      <c r="C3" s="124"/>
      <c r="D3" s="124"/>
      <c r="E3" s="124"/>
      <c r="F3" s="124"/>
      <c r="G3" s="134" t="s">
        <v>2</v>
      </c>
      <c r="H3" s="135" t="s">
        <v>120</v>
      </c>
      <c r="I3" s="134" t="s">
        <v>8</v>
      </c>
      <c r="J3" s="124"/>
      <c r="K3" s="141"/>
      <c r="L3" s="140"/>
      <c r="M3" s="140"/>
      <c r="N3" s="128"/>
      <c r="O3" s="128"/>
      <c r="P3" s="128"/>
      <c r="Q3" s="128"/>
    </row>
    <row r="4" spans="1:18" ht="12" customHeight="1" x14ac:dyDescent="0.2">
      <c r="A4" s="138"/>
      <c r="B4" s="124"/>
      <c r="C4" s="124"/>
      <c r="D4" s="124"/>
      <c r="E4" s="124"/>
      <c r="F4" s="124"/>
      <c r="G4" s="124"/>
      <c r="H4" s="136"/>
      <c r="I4" s="124"/>
      <c r="J4" s="124"/>
      <c r="K4" s="141"/>
      <c r="L4" s="140"/>
      <c r="M4" s="140"/>
      <c r="N4" s="128"/>
      <c r="O4" s="128"/>
      <c r="P4" s="128"/>
      <c r="Q4" s="128"/>
    </row>
    <row r="5" spans="1:18" ht="18.75" customHeight="1" x14ac:dyDescent="0.2">
      <c r="A5" s="139"/>
      <c r="B5" s="125"/>
      <c r="C5" s="125"/>
      <c r="D5" s="125"/>
      <c r="E5" s="125"/>
      <c r="F5" s="125"/>
      <c r="G5" s="125"/>
      <c r="H5" s="137"/>
      <c r="I5" s="125"/>
      <c r="J5" s="125"/>
      <c r="K5" s="142"/>
      <c r="L5" s="143"/>
      <c r="M5" s="143"/>
      <c r="N5" s="129"/>
      <c r="O5" s="129"/>
      <c r="P5" s="129"/>
      <c r="Q5" s="129"/>
    </row>
    <row r="6" spans="1:18" ht="12" customHeight="1" x14ac:dyDescent="0.2">
      <c r="A6" s="5"/>
      <c r="B6" s="36" t="s">
        <v>64</v>
      </c>
      <c r="C6" s="36" t="s">
        <v>65</v>
      </c>
      <c r="D6" s="36" t="s">
        <v>64</v>
      </c>
      <c r="E6" s="36" t="s">
        <v>65</v>
      </c>
      <c r="F6" s="36" t="s">
        <v>64</v>
      </c>
      <c r="G6" s="36" t="s">
        <v>65</v>
      </c>
      <c r="H6" s="36" t="s">
        <v>64</v>
      </c>
      <c r="I6" s="36" t="s">
        <v>65</v>
      </c>
      <c r="J6" s="36" t="s">
        <v>65</v>
      </c>
      <c r="K6" s="36" t="s">
        <v>64</v>
      </c>
      <c r="L6" s="36" t="s">
        <v>66</v>
      </c>
      <c r="M6" s="36" t="s">
        <v>67</v>
      </c>
      <c r="N6" s="36" t="s">
        <v>68</v>
      </c>
      <c r="O6" s="36" t="s">
        <v>69</v>
      </c>
      <c r="P6" s="36" t="s">
        <v>68</v>
      </c>
      <c r="Q6" s="36" t="s">
        <v>70</v>
      </c>
    </row>
    <row r="7" spans="1:18" ht="12" customHeight="1" x14ac:dyDescent="0.2">
      <c r="A7" s="10">
        <v>1970</v>
      </c>
      <c r="B7" s="11">
        <v>5.790657979439362</v>
      </c>
      <c r="C7" s="11">
        <v>0</v>
      </c>
      <c r="D7" s="11">
        <f t="shared" ref="D7:D48" si="0">+B7-B7*(C7/100)</f>
        <v>5.790657979439362</v>
      </c>
      <c r="E7" s="11">
        <v>6</v>
      </c>
      <c r="F7" s="11">
        <f t="shared" ref="F7:F48" si="1">+(D7-D7*(E7)/100)</f>
        <v>5.4432185006729998</v>
      </c>
      <c r="G7" s="11">
        <v>0</v>
      </c>
      <c r="H7" s="11">
        <f>F7-(F7*G7/100)</f>
        <v>5.4432185006729998</v>
      </c>
      <c r="I7" s="11">
        <v>11</v>
      </c>
      <c r="J7" s="12">
        <f t="shared" ref="J7:J48" si="2">100-(K7/B7*100)</f>
        <v>16.340000000000003</v>
      </c>
      <c r="K7" s="11">
        <f>+H7-H7*I7/100</f>
        <v>4.8444644655989695</v>
      </c>
      <c r="L7" s="23">
        <f t="shared" ref="L7:L48" si="3">+(K7/365)*16</f>
        <v>0.21236008616324251</v>
      </c>
      <c r="M7" s="11">
        <f t="shared" ref="M7:M39" si="4">+L7*28.3495</f>
        <v>6.0203022626848428</v>
      </c>
      <c r="N7" s="12">
        <v>173</v>
      </c>
      <c r="O7" s="12">
        <v>42.5</v>
      </c>
      <c r="P7" s="11">
        <f t="shared" ref="P7:P48" si="5">+Q7*N7</f>
        <v>24.506171563399477</v>
      </c>
      <c r="Q7" s="21">
        <f t="shared" ref="Q7:Q48" si="6">+M7/O7</f>
        <v>0.14165417088670218</v>
      </c>
    </row>
    <row r="8" spans="1:18" ht="12" customHeight="1" x14ac:dyDescent="0.2">
      <c r="A8" s="15">
        <v>1971</v>
      </c>
      <c r="B8" s="16">
        <v>5.9052205276869518</v>
      </c>
      <c r="C8" s="16">
        <v>0</v>
      </c>
      <c r="D8" s="16">
        <f t="shared" si="0"/>
        <v>5.9052205276869518</v>
      </c>
      <c r="E8" s="16">
        <v>6</v>
      </c>
      <c r="F8" s="16">
        <f t="shared" si="1"/>
        <v>5.5509072960257351</v>
      </c>
      <c r="G8" s="16">
        <v>0</v>
      </c>
      <c r="H8" s="16">
        <f t="shared" ref="H8:H53" si="7">F8-(F8*G8/100)</f>
        <v>5.5509072960257351</v>
      </c>
      <c r="I8" s="16">
        <v>11</v>
      </c>
      <c r="J8" s="17">
        <f t="shared" si="2"/>
        <v>16.340000000000003</v>
      </c>
      <c r="K8" s="16">
        <f t="shared" ref="K8:K53" si="8">+H8-H8*I8/100</f>
        <v>4.9403074934629041</v>
      </c>
      <c r="L8" s="24">
        <f t="shared" si="3"/>
        <v>0.21656142437097661</v>
      </c>
      <c r="M8" s="16">
        <f t="shared" si="4"/>
        <v>6.1394081002050012</v>
      </c>
      <c r="N8" s="17">
        <v>173</v>
      </c>
      <c r="O8" s="17">
        <v>42.5</v>
      </c>
      <c r="P8" s="16">
        <f t="shared" si="5"/>
        <v>24.991002384363885</v>
      </c>
      <c r="Q8" s="22">
        <f t="shared" si="6"/>
        <v>0.14445666118129413</v>
      </c>
    </row>
    <row r="9" spans="1:18" ht="12" customHeight="1" x14ac:dyDescent="0.2">
      <c r="A9" s="15">
        <v>1972</v>
      </c>
      <c r="B9" s="16">
        <v>6.0069367686854447</v>
      </c>
      <c r="C9" s="16">
        <v>0</v>
      </c>
      <c r="D9" s="16">
        <f t="shared" si="0"/>
        <v>6.0069367686854447</v>
      </c>
      <c r="E9" s="16">
        <v>6</v>
      </c>
      <c r="F9" s="16">
        <f t="shared" si="1"/>
        <v>5.6465205625643176</v>
      </c>
      <c r="G9" s="16">
        <v>0</v>
      </c>
      <c r="H9" s="16">
        <f t="shared" si="7"/>
        <v>5.6465205625643176</v>
      </c>
      <c r="I9" s="16">
        <v>11</v>
      </c>
      <c r="J9" s="17">
        <f t="shared" si="2"/>
        <v>16.340000000000003</v>
      </c>
      <c r="K9" s="16">
        <f t="shared" si="8"/>
        <v>5.0254033006822425</v>
      </c>
      <c r="L9" s="24">
        <f t="shared" si="3"/>
        <v>0.22029165153675584</v>
      </c>
      <c r="M9" s="16">
        <f t="shared" si="4"/>
        <v>6.2451581752412597</v>
      </c>
      <c r="N9" s="17">
        <v>173</v>
      </c>
      <c r="O9" s="17">
        <v>42.5</v>
      </c>
      <c r="P9" s="16">
        <f t="shared" si="5"/>
        <v>25.421467395687952</v>
      </c>
      <c r="Q9" s="22">
        <f t="shared" si="6"/>
        <v>0.14694489824097082</v>
      </c>
    </row>
    <row r="10" spans="1:18" ht="12" customHeight="1" x14ac:dyDescent="0.2">
      <c r="A10" s="15">
        <v>1973</v>
      </c>
      <c r="B10" s="16">
        <v>6.0727293319302156</v>
      </c>
      <c r="C10" s="16">
        <v>0</v>
      </c>
      <c r="D10" s="16">
        <f t="shared" si="0"/>
        <v>6.0727293319302156</v>
      </c>
      <c r="E10" s="16">
        <v>6</v>
      </c>
      <c r="F10" s="16">
        <f t="shared" si="1"/>
        <v>5.7083655720144026</v>
      </c>
      <c r="G10" s="16">
        <v>0</v>
      </c>
      <c r="H10" s="16">
        <f t="shared" si="7"/>
        <v>5.7083655720144026</v>
      </c>
      <c r="I10" s="16">
        <v>11</v>
      </c>
      <c r="J10" s="17">
        <f t="shared" si="2"/>
        <v>16.340000000000003</v>
      </c>
      <c r="K10" s="16">
        <f t="shared" si="8"/>
        <v>5.0804453590928187</v>
      </c>
      <c r="L10" s="24">
        <f t="shared" si="3"/>
        <v>0.22270445409721945</v>
      </c>
      <c r="M10" s="16">
        <f t="shared" si="4"/>
        <v>6.3135599214291229</v>
      </c>
      <c r="N10" s="17">
        <v>173</v>
      </c>
      <c r="O10" s="17">
        <v>42.5</v>
      </c>
      <c r="P10" s="16">
        <f t="shared" si="5"/>
        <v>25.699902738993838</v>
      </c>
      <c r="Q10" s="22">
        <f t="shared" si="6"/>
        <v>0.14855435109244994</v>
      </c>
    </row>
    <row r="11" spans="1:18" ht="12" customHeight="1" x14ac:dyDescent="0.2">
      <c r="A11" s="15">
        <v>1974</v>
      </c>
      <c r="B11" s="16">
        <v>6.3068542089462882</v>
      </c>
      <c r="C11" s="16">
        <v>0</v>
      </c>
      <c r="D11" s="16">
        <f t="shared" si="0"/>
        <v>6.3068542089462882</v>
      </c>
      <c r="E11" s="16">
        <v>6</v>
      </c>
      <c r="F11" s="16">
        <f t="shared" si="1"/>
        <v>5.9284429564095111</v>
      </c>
      <c r="G11" s="16">
        <v>0</v>
      </c>
      <c r="H11" s="16">
        <f t="shared" si="7"/>
        <v>5.9284429564095111</v>
      </c>
      <c r="I11" s="16">
        <v>11</v>
      </c>
      <c r="J11" s="17">
        <f t="shared" si="2"/>
        <v>16.340000000000003</v>
      </c>
      <c r="K11" s="16">
        <f t="shared" si="8"/>
        <v>5.2763142312044646</v>
      </c>
      <c r="L11" s="24">
        <f t="shared" si="3"/>
        <v>0.23129048684731901</v>
      </c>
      <c r="M11" s="16">
        <f t="shared" si="4"/>
        <v>6.5569696568780698</v>
      </c>
      <c r="N11" s="17">
        <v>173</v>
      </c>
      <c r="O11" s="17">
        <v>42.5</v>
      </c>
      <c r="P11" s="16">
        <f t="shared" si="5"/>
        <v>26.690723544468376</v>
      </c>
      <c r="Q11" s="22">
        <f t="shared" si="6"/>
        <v>0.15428163898536634</v>
      </c>
    </row>
    <row r="12" spans="1:18" ht="12" customHeight="1" x14ac:dyDescent="0.2">
      <c r="A12" s="15">
        <v>1975</v>
      </c>
      <c r="B12" s="16">
        <v>6.0377639797567282</v>
      </c>
      <c r="C12" s="16">
        <v>0</v>
      </c>
      <c r="D12" s="16">
        <f t="shared" si="0"/>
        <v>6.0377639797567282</v>
      </c>
      <c r="E12" s="16">
        <v>6</v>
      </c>
      <c r="F12" s="16">
        <f t="shared" si="1"/>
        <v>5.6754981409713245</v>
      </c>
      <c r="G12" s="16">
        <v>0</v>
      </c>
      <c r="H12" s="16">
        <f t="shared" si="7"/>
        <v>5.6754981409713245</v>
      </c>
      <c r="I12" s="16">
        <v>11</v>
      </c>
      <c r="J12" s="17">
        <f t="shared" si="2"/>
        <v>16.340000000000003</v>
      </c>
      <c r="K12" s="16">
        <f t="shared" si="8"/>
        <v>5.0511933454644788</v>
      </c>
      <c r="L12" s="24">
        <f t="shared" si="3"/>
        <v>0.22142217404775796</v>
      </c>
      <c r="M12" s="16">
        <f t="shared" si="4"/>
        <v>6.2772079231669142</v>
      </c>
      <c r="N12" s="17">
        <v>173</v>
      </c>
      <c r="O12" s="17">
        <v>42.5</v>
      </c>
      <c r="P12" s="16">
        <f t="shared" si="5"/>
        <v>25.551928722538264</v>
      </c>
      <c r="Q12" s="22">
        <f t="shared" si="6"/>
        <v>0.14769900995686858</v>
      </c>
    </row>
    <row r="13" spans="1:18" ht="12" customHeight="1" x14ac:dyDescent="0.2">
      <c r="A13" s="10">
        <v>1976</v>
      </c>
      <c r="B13" s="11">
        <v>6.4478271837090366</v>
      </c>
      <c r="C13" s="11">
        <v>0</v>
      </c>
      <c r="D13" s="11">
        <f t="shared" si="0"/>
        <v>6.4478271837090366</v>
      </c>
      <c r="E13" s="11">
        <v>6</v>
      </c>
      <c r="F13" s="11">
        <f t="shared" si="1"/>
        <v>6.0609575526864941</v>
      </c>
      <c r="G13" s="11">
        <v>0</v>
      </c>
      <c r="H13" s="11">
        <f t="shared" si="7"/>
        <v>6.0609575526864941</v>
      </c>
      <c r="I13" s="11">
        <v>11</v>
      </c>
      <c r="J13" s="12">
        <f t="shared" si="2"/>
        <v>16.340000000000003</v>
      </c>
      <c r="K13" s="11">
        <f t="shared" si="8"/>
        <v>5.3942522218909801</v>
      </c>
      <c r="L13" s="23">
        <f t="shared" si="3"/>
        <v>0.2364603713705635</v>
      </c>
      <c r="M13" s="11">
        <f t="shared" si="4"/>
        <v>6.7035332981697895</v>
      </c>
      <c r="N13" s="12">
        <v>173</v>
      </c>
      <c r="O13" s="12">
        <v>42.5</v>
      </c>
      <c r="P13" s="11">
        <f t="shared" si="5"/>
        <v>27.287323778432317</v>
      </c>
      <c r="Q13" s="21">
        <f t="shared" si="6"/>
        <v>0.15773019525105386</v>
      </c>
    </row>
    <row r="14" spans="1:18" ht="12" customHeight="1" x14ac:dyDescent="0.2">
      <c r="A14" s="10">
        <v>1977</v>
      </c>
      <c r="B14" s="11">
        <v>6.7978014793020316</v>
      </c>
      <c r="C14" s="11">
        <v>0</v>
      </c>
      <c r="D14" s="11">
        <f t="shared" si="0"/>
        <v>6.7978014793020316</v>
      </c>
      <c r="E14" s="11">
        <v>6</v>
      </c>
      <c r="F14" s="11">
        <f t="shared" si="1"/>
        <v>6.3899333905439093</v>
      </c>
      <c r="G14" s="11">
        <v>0</v>
      </c>
      <c r="H14" s="11">
        <f t="shared" si="7"/>
        <v>6.3899333905439093</v>
      </c>
      <c r="I14" s="11">
        <v>11</v>
      </c>
      <c r="J14" s="12">
        <f t="shared" si="2"/>
        <v>16.340000000000003</v>
      </c>
      <c r="K14" s="11">
        <f t="shared" si="8"/>
        <v>5.6870407175840789</v>
      </c>
      <c r="L14" s="23">
        <f t="shared" si="3"/>
        <v>0.2492949355653295</v>
      </c>
      <c r="M14" s="11">
        <f t="shared" si="4"/>
        <v>7.0673867758093083</v>
      </c>
      <c r="N14" s="12">
        <v>173</v>
      </c>
      <c r="O14" s="12">
        <v>42.5</v>
      </c>
      <c r="P14" s="11">
        <f t="shared" si="5"/>
        <v>28.768421463882596</v>
      </c>
      <c r="Q14" s="21">
        <f t="shared" si="6"/>
        <v>0.16629145354845432</v>
      </c>
    </row>
    <row r="15" spans="1:18" ht="12" customHeight="1" x14ac:dyDescent="0.2">
      <c r="A15" s="10">
        <v>1978</v>
      </c>
      <c r="B15" s="11">
        <v>6.9390210481389127</v>
      </c>
      <c r="C15" s="11">
        <v>0</v>
      </c>
      <c r="D15" s="11">
        <f t="shared" si="0"/>
        <v>6.9390210481389127</v>
      </c>
      <c r="E15" s="11">
        <v>6</v>
      </c>
      <c r="F15" s="11">
        <f t="shared" si="1"/>
        <v>6.5226797852505776</v>
      </c>
      <c r="G15" s="11">
        <v>0</v>
      </c>
      <c r="H15" s="11">
        <f t="shared" si="7"/>
        <v>6.5226797852505776</v>
      </c>
      <c r="I15" s="11">
        <v>11</v>
      </c>
      <c r="J15" s="12">
        <f t="shared" si="2"/>
        <v>16.340000000000003</v>
      </c>
      <c r="K15" s="11">
        <f t="shared" si="8"/>
        <v>5.8051850088730141</v>
      </c>
      <c r="L15" s="23">
        <f t="shared" si="3"/>
        <v>0.25447386340265266</v>
      </c>
      <c r="M15" s="11">
        <f t="shared" si="4"/>
        <v>7.2142067905335008</v>
      </c>
      <c r="N15" s="12">
        <v>173</v>
      </c>
      <c r="O15" s="12">
        <v>42.5</v>
      </c>
      <c r="P15" s="11">
        <f t="shared" si="5"/>
        <v>29.366065288524606</v>
      </c>
      <c r="Q15" s="21">
        <f t="shared" si="6"/>
        <v>0.16974604213020003</v>
      </c>
    </row>
    <row r="16" spans="1:18" ht="12" customHeight="1" x14ac:dyDescent="0.2">
      <c r="A16" s="10">
        <v>1979</v>
      </c>
      <c r="B16" s="11">
        <v>6.929977116704805</v>
      </c>
      <c r="C16" s="11">
        <v>0</v>
      </c>
      <c r="D16" s="11">
        <f t="shared" si="0"/>
        <v>6.929977116704805</v>
      </c>
      <c r="E16" s="11">
        <v>6</v>
      </c>
      <c r="F16" s="11">
        <f t="shared" si="1"/>
        <v>6.514178489702517</v>
      </c>
      <c r="G16" s="11">
        <v>0</v>
      </c>
      <c r="H16" s="11">
        <f t="shared" si="7"/>
        <v>6.514178489702517</v>
      </c>
      <c r="I16" s="11">
        <v>11</v>
      </c>
      <c r="J16" s="12">
        <f t="shared" si="2"/>
        <v>16.340000000000003</v>
      </c>
      <c r="K16" s="11">
        <f t="shared" si="8"/>
        <v>5.7976188558352399</v>
      </c>
      <c r="L16" s="23">
        <f t="shared" si="3"/>
        <v>0.25414219642017488</v>
      </c>
      <c r="M16" s="11">
        <f t="shared" si="4"/>
        <v>7.2048041974137478</v>
      </c>
      <c r="N16" s="12">
        <v>173</v>
      </c>
      <c r="O16" s="12">
        <v>42.5</v>
      </c>
      <c r="P16" s="11">
        <f t="shared" si="5"/>
        <v>29.327791203590081</v>
      </c>
      <c r="Q16" s="21">
        <f t="shared" si="6"/>
        <v>0.16952480464502936</v>
      </c>
    </row>
    <row r="17" spans="1:17" ht="12" customHeight="1" x14ac:dyDescent="0.2">
      <c r="A17" s="10">
        <v>1980</v>
      </c>
      <c r="B17" s="11">
        <v>6.8428594012102266</v>
      </c>
      <c r="C17" s="11">
        <v>0</v>
      </c>
      <c r="D17" s="11">
        <f t="shared" si="0"/>
        <v>6.8428594012102266</v>
      </c>
      <c r="E17" s="11">
        <v>6</v>
      </c>
      <c r="F17" s="11">
        <f t="shared" si="1"/>
        <v>6.4322878371376131</v>
      </c>
      <c r="G17" s="11">
        <v>0</v>
      </c>
      <c r="H17" s="11">
        <f t="shared" si="7"/>
        <v>6.4322878371376131</v>
      </c>
      <c r="I17" s="11">
        <v>11</v>
      </c>
      <c r="J17" s="12">
        <f t="shared" si="2"/>
        <v>16.340000000000003</v>
      </c>
      <c r="K17" s="11">
        <f t="shared" si="8"/>
        <v>5.7247361750524757</v>
      </c>
      <c r="L17" s="23">
        <f t="shared" si="3"/>
        <v>0.25094733918038248</v>
      </c>
      <c r="M17" s="11">
        <f t="shared" si="4"/>
        <v>7.1142315920942529</v>
      </c>
      <c r="N17" s="12">
        <v>173</v>
      </c>
      <c r="O17" s="12">
        <v>42.5</v>
      </c>
      <c r="P17" s="11">
        <f t="shared" si="5"/>
        <v>28.959107421936608</v>
      </c>
      <c r="Q17" s="21">
        <f t="shared" si="6"/>
        <v>0.16739368451986478</v>
      </c>
    </row>
    <row r="18" spans="1:17" ht="12" customHeight="1" x14ac:dyDescent="0.2">
      <c r="A18" s="15">
        <v>1981</v>
      </c>
      <c r="B18" s="16">
        <v>7.0328918187906035</v>
      </c>
      <c r="C18" s="16">
        <v>0</v>
      </c>
      <c r="D18" s="16">
        <f t="shared" si="0"/>
        <v>7.0328918187906035</v>
      </c>
      <c r="E18" s="16">
        <v>6</v>
      </c>
      <c r="F18" s="16">
        <f t="shared" si="1"/>
        <v>6.610918309663167</v>
      </c>
      <c r="G18" s="16">
        <v>0</v>
      </c>
      <c r="H18" s="16">
        <f t="shared" si="7"/>
        <v>6.610918309663167</v>
      </c>
      <c r="I18" s="16">
        <v>11</v>
      </c>
      <c r="J18" s="17">
        <f t="shared" si="2"/>
        <v>16.340000000000003</v>
      </c>
      <c r="K18" s="16">
        <f t="shared" si="8"/>
        <v>5.8837172956002188</v>
      </c>
      <c r="L18" s="24">
        <f t="shared" si="3"/>
        <v>0.25791637460165345</v>
      </c>
      <c r="M18" s="16">
        <f t="shared" si="4"/>
        <v>7.3118002617695748</v>
      </c>
      <c r="N18" s="17">
        <v>173</v>
      </c>
      <c r="O18" s="17">
        <v>42.5</v>
      </c>
      <c r="P18" s="16">
        <f t="shared" si="5"/>
        <v>29.763328124379683</v>
      </c>
      <c r="Q18" s="22">
        <f t="shared" si="6"/>
        <v>0.17204235910046059</v>
      </c>
    </row>
    <row r="19" spans="1:17" ht="12" customHeight="1" x14ac:dyDescent="0.2">
      <c r="A19" s="15">
        <v>1982</v>
      </c>
      <c r="B19" s="16">
        <v>8.7225696418419556</v>
      </c>
      <c r="C19" s="16">
        <v>0</v>
      </c>
      <c r="D19" s="16">
        <f t="shared" si="0"/>
        <v>8.7225696418419556</v>
      </c>
      <c r="E19" s="16">
        <v>6</v>
      </c>
      <c r="F19" s="16">
        <f t="shared" si="1"/>
        <v>8.1992154633314378</v>
      </c>
      <c r="G19" s="16">
        <v>0</v>
      </c>
      <c r="H19" s="16">
        <f t="shared" si="7"/>
        <v>8.1992154633314378</v>
      </c>
      <c r="I19" s="16">
        <v>11</v>
      </c>
      <c r="J19" s="17">
        <f t="shared" si="2"/>
        <v>16.340000000000003</v>
      </c>
      <c r="K19" s="16">
        <f t="shared" si="8"/>
        <v>7.2973017623649792</v>
      </c>
      <c r="L19" s="24">
        <f t="shared" si="3"/>
        <v>0.3198817210899717</v>
      </c>
      <c r="M19" s="16">
        <f t="shared" si="4"/>
        <v>9.0684868520401523</v>
      </c>
      <c r="N19" s="17">
        <v>173</v>
      </c>
      <c r="O19" s="17">
        <v>42.5</v>
      </c>
      <c r="P19" s="16">
        <f t="shared" si="5"/>
        <v>36.914075891834031</v>
      </c>
      <c r="Q19" s="22">
        <f t="shared" si="6"/>
        <v>0.21337616122447417</v>
      </c>
    </row>
    <row r="20" spans="1:17" ht="12" customHeight="1" x14ac:dyDescent="0.2">
      <c r="A20" s="15">
        <v>1983</v>
      </c>
      <c r="B20" s="16">
        <v>9.1096723529386665</v>
      </c>
      <c r="C20" s="16">
        <v>0</v>
      </c>
      <c r="D20" s="16">
        <f t="shared" si="0"/>
        <v>9.1096723529386665</v>
      </c>
      <c r="E20" s="16">
        <v>6</v>
      </c>
      <c r="F20" s="16">
        <f t="shared" si="1"/>
        <v>8.5630920117623468</v>
      </c>
      <c r="G20" s="16">
        <v>0</v>
      </c>
      <c r="H20" s="16">
        <f t="shared" si="7"/>
        <v>8.5630920117623468</v>
      </c>
      <c r="I20" s="16">
        <v>11</v>
      </c>
      <c r="J20" s="17">
        <f t="shared" si="2"/>
        <v>16.340000000000003</v>
      </c>
      <c r="K20" s="16">
        <f t="shared" si="8"/>
        <v>7.6211518904684885</v>
      </c>
      <c r="L20" s="24">
        <f t="shared" si="3"/>
        <v>0.33407789108902963</v>
      </c>
      <c r="M20" s="16">
        <f t="shared" si="4"/>
        <v>9.4709411734284448</v>
      </c>
      <c r="N20" s="17">
        <v>173</v>
      </c>
      <c r="O20" s="17">
        <v>42.5</v>
      </c>
      <c r="P20" s="16">
        <f t="shared" si="5"/>
        <v>38.552301717720496</v>
      </c>
      <c r="Q20" s="22">
        <f t="shared" si="6"/>
        <v>0.22284567466890459</v>
      </c>
    </row>
    <row r="21" spans="1:17" ht="12" customHeight="1" x14ac:dyDescent="0.2">
      <c r="A21" s="15">
        <v>1984</v>
      </c>
      <c r="B21" s="16">
        <v>9.544176383976172</v>
      </c>
      <c r="C21" s="16">
        <v>0</v>
      </c>
      <c r="D21" s="16">
        <f t="shared" si="0"/>
        <v>9.544176383976172</v>
      </c>
      <c r="E21" s="16">
        <v>6</v>
      </c>
      <c r="F21" s="16">
        <f t="shared" si="1"/>
        <v>8.9715258009376022</v>
      </c>
      <c r="G21" s="16">
        <v>0</v>
      </c>
      <c r="H21" s="16">
        <f t="shared" si="7"/>
        <v>8.9715258009376022</v>
      </c>
      <c r="I21" s="16">
        <v>11</v>
      </c>
      <c r="J21" s="17">
        <f t="shared" si="2"/>
        <v>16.340000000000003</v>
      </c>
      <c r="K21" s="16">
        <f t="shared" si="8"/>
        <v>7.9846579628344658</v>
      </c>
      <c r="L21" s="24">
        <f t="shared" si="3"/>
        <v>0.35001240385027793</v>
      </c>
      <c r="M21" s="16">
        <f t="shared" si="4"/>
        <v>9.9226766429534532</v>
      </c>
      <c r="N21" s="17">
        <v>173</v>
      </c>
      <c r="O21" s="17">
        <v>42.5</v>
      </c>
      <c r="P21" s="16">
        <f t="shared" si="5"/>
        <v>40.391130805434052</v>
      </c>
      <c r="Q21" s="22">
        <f t="shared" si="6"/>
        <v>0.23347474454008124</v>
      </c>
    </row>
    <row r="22" spans="1:17" ht="12" customHeight="1" x14ac:dyDescent="0.2">
      <c r="A22" s="15">
        <v>1985</v>
      </c>
      <c r="B22" s="16">
        <v>9.7726971559886948</v>
      </c>
      <c r="C22" s="16">
        <v>0</v>
      </c>
      <c r="D22" s="16">
        <f t="shared" si="0"/>
        <v>9.7726971559886948</v>
      </c>
      <c r="E22" s="16">
        <v>6</v>
      </c>
      <c r="F22" s="16">
        <f t="shared" si="1"/>
        <v>9.1863353266293739</v>
      </c>
      <c r="G22" s="16">
        <v>0</v>
      </c>
      <c r="H22" s="16">
        <f t="shared" si="7"/>
        <v>9.1863353266293739</v>
      </c>
      <c r="I22" s="16">
        <v>11</v>
      </c>
      <c r="J22" s="17">
        <f t="shared" si="2"/>
        <v>16.339999999999989</v>
      </c>
      <c r="K22" s="16">
        <f t="shared" si="8"/>
        <v>8.1758384407001437</v>
      </c>
      <c r="L22" s="24">
        <f t="shared" si="3"/>
        <v>0.35839291794849942</v>
      </c>
      <c r="M22" s="16">
        <f t="shared" si="4"/>
        <v>10.160260027380984</v>
      </c>
      <c r="N22" s="17">
        <v>173</v>
      </c>
      <c r="O22" s="17">
        <v>42.5</v>
      </c>
      <c r="P22" s="16">
        <f t="shared" si="5"/>
        <v>41.358234934986122</v>
      </c>
      <c r="Q22" s="22">
        <f t="shared" si="6"/>
        <v>0.23906494182072904</v>
      </c>
    </row>
    <row r="23" spans="1:17" ht="12" customHeight="1" x14ac:dyDescent="0.2">
      <c r="A23" s="10">
        <v>1986</v>
      </c>
      <c r="B23" s="11">
        <v>9.7710959023648343</v>
      </c>
      <c r="C23" s="11">
        <v>0</v>
      </c>
      <c r="D23" s="11">
        <f t="shared" si="0"/>
        <v>9.7710959023648343</v>
      </c>
      <c r="E23" s="11">
        <v>6</v>
      </c>
      <c r="F23" s="11">
        <f t="shared" si="1"/>
        <v>9.1848301482229449</v>
      </c>
      <c r="G23" s="11">
        <v>0</v>
      </c>
      <c r="H23" s="11">
        <f t="shared" si="7"/>
        <v>9.1848301482229449</v>
      </c>
      <c r="I23" s="11">
        <v>11</v>
      </c>
      <c r="J23" s="12">
        <f t="shared" si="2"/>
        <v>16.340000000000003</v>
      </c>
      <c r="K23" s="11">
        <f t="shared" si="8"/>
        <v>8.1744988319184202</v>
      </c>
      <c r="L23" s="23">
        <f t="shared" si="3"/>
        <v>0.35833419537176636</v>
      </c>
      <c r="M23" s="11">
        <f t="shared" si="4"/>
        <v>10.15859527169189</v>
      </c>
      <c r="N23" s="12">
        <v>173</v>
      </c>
      <c r="O23" s="12">
        <v>42.5</v>
      </c>
      <c r="P23" s="11">
        <f t="shared" si="5"/>
        <v>41.351458400063457</v>
      </c>
      <c r="Q23" s="21">
        <f t="shared" si="6"/>
        <v>0.23902577109863271</v>
      </c>
    </row>
    <row r="24" spans="1:17" ht="12" customHeight="1" x14ac:dyDescent="0.2">
      <c r="A24" s="10">
        <v>1987</v>
      </c>
      <c r="B24" s="11">
        <v>10.605410125039125</v>
      </c>
      <c r="C24" s="11">
        <v>0</v>
      </c>
      <c r="D24" s="11">
        <f t="shared" si="0"/>
        <v>10.605410125039125</v>
      </c>
      <c r="E24" s="11">
        <v>6</v>
      </c>
      <c r="F24" s="11">
        <f t="shared" si="1"/>
        <v>9.9690855175367776</v>
      </c>
      <c r="G24" s="11">
        <v>0</v>
      </c>
      <c r="H24" s="11">
        <f t="shared" si="7"/>
        <v>9.9690855175367776</v>
      </c>
      <c r="I24" s="11">
        <v>11</v>
      </c>
      <c r="J24" s="12">
        <f t="shared" si="2"/>
        <v>16.340000000000003</v>
      </c>
      <c r="K24" s="11">
        <f t="shared" si="8"/>
        <v>8.8724861106077313</v>
      </c>
      <c r="L24" s="23">
        <f t="shared" si="3"/>
        <v>0.38893089799924302</v>
      </c>
      <c r="M24" s="11">
        <f t="shared" si="4"/>
        <v>11.02599649282954</v>
      </c>
      <c r="N24" s="12">
        <v>173</v>
      </c>
      <c r="O24" s="12">
        <v>42.5</v>
      </c>
      <c r="P24" s="11">
        <f t="shared" si="5"/>
        <v>44.882291606106129</v>
      </c>
      <c r="Q24" s="21">
        <f t="shared" si="6"/>
        <v>0.2594352115959892</v>
      </c>
    </row>
    <row r="25" spans="1:17" ht="12" customHeight="1" x14ac:dyDescent="0.2">
      <c r="A25" s="10">
        <v>1988</v>
      </c>
      <c r="B25" s="11">
        <v>9.5243428114324917</v>
      </c>
      <c r="C25" s="11">
        <v>0</v>
      </c>
      <c r="D25" s="11">
        <f t="shared" si="0"/>
        <v>9.5243428114324917</v>
      </c>
      <c r="E25" s="11">
        <v>6</v>
      </c>
      <c r="F25" s="11">
        <f t="shared" si="1"/>
        <v>8.9528822427465418</v>
      </c>
      <c r="G25" s="11">
        <v>0</v>
      </c>
      <c r="H25" s="11">
        <f t="shared" si="7"/>
        <v>8.9528822427465418</v>
      </c>
      <c r="I25" s="11">
        <v>11</v>
      </c>
      <c r="J25" s="12">
        <f t="shared" si="2"/>
        <v>16.340000000000003</v>
      </c>
      <c r="K25" s="11">
        <f t="shared" si="8"/>
        <v>7.9680651960444226</v>
      </c>
      <c r="L25" s="23">
        <f t="shared" si="3"/>
        <v>0.34928504968961854</v>
      </c>
      <c r="M25" s="11">
        <f t="shared" si="4"/>
        <v>9.9020565161758398</v>
      </c>
      <c r="N25" s="12">
        <v>173</v>
      </c>
      <c r="O25" s="12">
        <v>42.5</v>
      </c>
      <c r="P25" s="11">
        <f t="shared" si="5"/>
        <v>40.307194759962833</v>
      </c>
      <c r="Q25" s="21">
        <f t="shared" si="6"/>
        <v>0.23298956508649035</v>
      </c>
    </row>
    <row r="26" spans="1:17" ht="12" customHeight="1" x14ac:dyDescent="0.2">
      <c r="A26" s="10">
        <v>1989</v>
      </c>
      <c r="B26" s="11">
        <v>9.1788105750572075</v>
      </c>
      <c r="C26" s="11">
        <v>0</v>
      </c>
      <c r="D26" s="11">
        <f t="shared" si="0"/>
        <v>9.1788105750572075</v>
      </c>
      <c r="E26" s="11">
        <v>6</v>
      </c>
      <c r="F26" s="11">
        <f t="shared" si="1"/>
        <v>8.6280819405537752</v>
      </c>
      <c r="G26" s="11">
        <v>0</v>
      </c>
      <c r="H26" s="11">
        <f t="shared" si="7"/>
        <v>8.6280819405537752</v>
      </c>
      <c r="I26" s="11">
        <v>11</v>
      </c>
      <c r="J26" s="12">
        <f t="shared" si="2"/>
        <v>16.340000000000003</v>
      </c>
      <c r="K26" s="11">
        <f t="shared" si="8"/>
        <v>7.6789929270928603</v>
      </c>
      <c r="L26" s="23">
        <f t="shared" si="3"/>
        <v>0.33661338858489248</v>
      </c>
      <c r="M26" s="11">
        <f t="shared" si="4"/>
        <v>9.5428212596874094</v>
      </c>
      <c r="N26" s="12">
        <v>173</v>
      </c>
      <c r="O26" s="12">
        <v>42.5</v>
      </c>
      <c r="P26" s="11">
        <f t="shared" si="5"/>
        <v>38.844895951198161</v>
      </c>
      <c r="Q26" s="21">
        <f t="shared" si="6"/>
        <v>0.22453697081617432</v>
      </c>
    </row>
    <row r="27" spans="1:17" ht="12" customHeight="1" x14ac:dyDescent="0.2">
      <c r="A27" s="10">
        <v>1990</v>
      </c>
      <c r="B27" s="11">
        <v>9.0549227812534987</v>
      </c>
      <c r="C27" s="11">
        <v>0</v>
      </c>
      <c r="D27" s="11">
        <f t="shared" si="0"/>
        <v>9.0549227812534987</v>
      </c>
      <c r="E27" s="11">
        <v>6</v>
      </c>
      <c r="F27" s="11">
        <f t="shared" si="1"/>
        <v>8.5116274143782888</v>
      </c>
      <c r="G27" s="11">
        <v>0</v>
      </c>
      <c r="H27" s="11">
        <f t="shared" si="7"/>
        <v>8.5116274143782888</v>
      </c>
      <c r="I27" s="11">
        <v>11</v>
      </c>
      <c r="J27" s="12">
        <f t="shared" si="2"/>
        <v>16.340000000000003</v>
      </c>
      <c r="K27" s="11">
        <f t="shared" si="8"/>
        <v>7.5753483987966774</v>
      </c>
      <c r="L27" s="23">
        <f t="shared" si="3"/>
        <v>0.3320700667965667</v>
      </c>
      <c r="M27" s="11">
        <f t="shared" si="4"/>
        <v>9.4140203586492675</v>
      </c>
      <c r="N27" s="12">
        <v>173</v>
      </c>
      <c r="O27" s="12">
        <v>42.5</v>
      </c>
      <c r="P27" s="11">
        <f t="shared" si="5"/>
        <v>38.320600518737017</v>
      </c>
      <c r="Q27" s="21">
        <f t="shared" si="6"/>
        <v>0.22150636137998275</v>
      </c>
    </row>
    <row r="28" spans="1:17" ht="12" customHeight="1" x14ac:dyDescent="0.2">
      <c r="A28" s="15">
        <v>1991</v>
      </c>
      <c r="B28" s="16">
        <v>9.0402643165677166</v>
      </c>
      <c r="C28" s="16">
        <v>0</v>
      </c>
      <c r="D28" s="16">
        <f t="shared" si="0"/>
        <v>9.0402643165677166</v>
      </c>
      <c r="E28" s="16">
        <v>6</v>
      </c>
      <c r="F28" s="16">
        <f t="shared" si="1"/>
        <v>8.497848457573653</v>
      </c>
      <c r="G28" s="16">
        <v>0</v>
      </c>
      <c r="H28" s="16">
        <f t="shared" si="7"/>
        <v>8.497848457573653</v>
      </c>
      <c r="I28" s="16">
        <v>11</v>
      </c>
      <c r="J28" s="17">
        <f t="shared" si="2"/>
        <v>16.340000000000003</v>
      </c>
      <c r="K28" s="16">
        <f t="shared" si="8"/>
        <v>7.5630851272405515</v>
      </c>
      <c r="L28" s="24">
        <f t="shared" si="3"/>
        <v>0.33153249872835294</v>
      </c>
      <c r="M28" s="16">
        <f t="shared" si="4"/>
        <v>9.398780572699442</v>
      </c>
      <c r="N28" s="17">
        <v>173</v>
      </c>
      <c r="O28" s="17">
        <v>42.5</v>
      </c>
      <c r="P28" s="16">
        <f t="shared" si="5"/>
        <v>38.258565625341262</v>
      </c>
      <c r="Q28" s="22">
        <f t="shared" si="6"/>
        <v>0.22114777818116335</v>
      </c>
    </row>
    <row r="29" spans="1:17" ht="12" customHeight="1" x14ac:dyDescent="0.2">
      <c r="A29" s="15">
        <v>1992</v>
      </c>
      <c r="B29" s="16">
        <v>9.1682829183534835</v>
      </c>
      <c r="C29" s="16">
        <v>0</v>
      </c>
      <c r="D29" s="16">
        <f t="shared" si="0"/>
        <v>9.1682829183534835</v>
      </c>
      <c r="E29" s="16">
        <v>6</v>
      </c>
      <c r="F29" s="16">
        <f t="shared" si="1"/>
        <v>8.6181859432522749</v>
      </c>
      <c r="G29" s="16">
        <v>0</v>
      </c>
      <c r="H29" s="16">
        <f t="shared" si="7"/>
        <v>8.6181859432522749</v>
      </c>
      <c r="I29" s="16">
        <v>11</v>
      </c>
      <c r="J29" s="17">
        <f t="shared" si="2"/>
        <v>16.339999999999989</v>
      </c>
      <c r="K29" s="16">
        <f t="shared" si="8"/>
        <v>7.6701854894945249</v>
      </c>
      <c r="L29" s="24">
        <f t="shared" si="3"/>
        <v>0.33622730912852711</v>
      </c>
      <c r="M29" s="16">
        <f t="shared" si="4"/>
        <v>9.5318761001391792</v>
      </c>
      <c r="N29" s="17">
        <v>173</v>
      </c>
      <c r="O29" s="17">
        <v>42.5</v>
      </c>
      <c r="P29" s="16">
        <f t="shared" si="5"/>
        <v>38.800342713507717</v>
      </c>
      <c r="Q29" s="22">
        <f t="shared" si="6"/>
        <v>0.22427943765033362</v>
      </c>
    </row>
    <row r="30" spans="1:17" ht="12" customHeight="1" x14ac:dyDescent="0.2">
      <c r="A30" s="15">
        <v>1993</v>
      </c>
      <c r="B30" s="16">
        <v>9.0723364429797719</v>
      </c>
      <c r="C30" s="16">
        <v>0</v>
      </c>
      <c r="D30" s="16">
        <f t="shared" si="0"/>
        <v>9.0723364429797719</v>
      </c>
      <c r="E30" s="16">
        <v>6</v>
      </c>
      <c r="F30" s="16">
        <f t="shared" si="1"/>
        <v>8.5279962564009857</v>
      </c>
      <c r="G30" s="16">
        <v>0</v>
      </c>
      <c r="H30" s="16">
        <f t="shared" si="7"/>
        <v>8.5279962564009857</v>
      </c>
      <c r="I30" s="16">
        <v>11</v>
      </c>
      <c r="J30" s="17">
        <f t="shared" si="2"/>
        <v>16.340000000000003</v>
      </c>
      <c r="K30" s="16">
        <f t="shared" si="8"/>
        <v>7.589916668196877</v>
      </c>
      <c r="L30" s="24">
        <f t="shared" si="3"/>
        <v>0.33270867586616448</v>
      </c>
      <c r="M30" s="16">
        <f t="shared" si="4"/>
        <v>9.4321246064678288</v>
      </c>
      <c r="N30" s="17">
        <v>173</v>
      </c>
      <c r="O30" s="17">
        <v>42.5</v>
      </c>
      <c r="P30" s="16">
        <f t="shared" si="5"/>
        <v>38.394295456916105</v>
      </c>
      <c r="Q30" s="22">
        <f t="shared" si="6"/>
        <v>0.22193234368159598</v>
      </c>
    </row>
    <row r="31" spans="1:17" ht="12" customHeight="1" x14ac:dyDescent="0.2">
      <c r="A31" s="15">
        <v>1994</v>
      </c>
      <c r="B31" s="16">
        <v>9.0465334642144608</v>
      </c>
      <c r="C31" s="16">
        <v>0</v>
      </c>
      <c r="D31" s="16">
        <f t="shared" si="0"/>
        <v>9.0465334642144608</v>
      </c>
      <c r="E31" s="16">
        <v>6</v>
      </c>
      <c r="F31" s="16">
        <f t="shared" si="1"/>
        <v>8.5037414563615936</v>
      </c>
      <c r="G31" s="16">
        <v>0</v>
      </c>
      <c r="H31" s="16">
        <f t="shared" si="7"/>
        <v>8.5037414563615936</v>
      </c>
      <c r="I31" s="16">
        <v>11</v>
      </c>
      <c r="J31" s="17">
        <f t="shared" si="2"/>
        <v>16.340000000000003</v>
      </c>
      <c r="K31" s="16">
        <f t="shared" si="8"/>
        <v>7.5683298961618179</v>
      </c>
      <c r="L31" s="24">
        <f t="shared" si="3"/>
        <v>0.33176240640709337</v>
      </c>
      <c r="M31" s="16">
        <f t="shared" si="4"/>
        <v>9.4052983404378931</v>
      </c>
      <c r="N31" s="17">
        <v>173</v>
      </c>
      <c r="O31" s="17">
        <v>42.5</v>
      </c>
      <c r="P31" s="16">
        <f t="shared" si="5"/>
        <v>38.285096774017781</v>
      </c>
      <c r="Q31" s="22">
        <f t="shared" si="6"/>
        <v>0.22130113742206808</v>
      </c>
    </row>
    <row r="32" spans="1:17" ht="12" customHeight="1" x14ac:dyDescent="0.2">
      <c r="A32" s="15">
        <v>1995</v>
      </c>
      <c r="B32" s="16">
        <v>9.0404317286397227</v>
      </c>
      <c r="C32" s="16">
        <v>0</v>
      </c>
      <c r="D32" s="16">
        <f t="shared" si="0"/>
        <v>9.0404317286397227</v>
      </c>
      <c r="E32" s="16">
        <v>6</v>
      </c>
      <c r="F32" s="16">
        <f t="shared" si="1"/>
        <v>8.4980058249213393</v>
      </c>
      <c r="G32" s="16">
        <v>0</v>
      </c>
      <c r="H32" s="16">
        <f t="shared" si="7"/>
        <v>8.4980058249213393</v>
      </c>
      <c r="I32" s="16">
        <v>11</v>
      </c>
      <c r="J32" s="17">
        <f t="shared" si="2"/>
        <v>16.340000000000003</v>
      </c>
      <c r="K32" s="16">
        <f t="shared" si="8"/>
        <v>7.5632251841799922</v>
      </c>
      <c r="L32" s="24">
        <f t="shared" si="3"/>
        <v>0.33153863821062979</v>
      </c>
      <c r="M32" s="16">
        <f t="shared" si="4"/>
        <v>9.3989546239522497</v>
      </c>
      <c r="N32" s="17">
        <v>173</v>
      </c>
      <c r="O32" s="17">
        <v>42.5</v>
      </c>
      <c r="P32" s="16">
        <f t="shared" si="5"/>
        <v>38.259274116323276</v>
      </c>
      <c r="Q32" s="22">
        <f t="shared" si="6"/>
        <v>0.22115187350475882</v>
      </c>
    </row>
    <row r="33" spans="1:17" ht="12" customHeight="1" x14ac:dyDescent="0.2">
      <c r="A33" s="10">
        <v>1996</v>
      </c>
      <c r="B33" s="11">
        <v>9.1873156896580213</v>
      </c>
      <c r="C33" s="11">
        <v>0</v>
      </c>
      <c r="D33" s="11">
        <f t="shared" si="0"/>
        <v>9.1873156896580213</v>
      </c>
      <c r="E33" s="11">
        <v>6</v>
      </c>
      <c r="F33" s="11">
        <f t="shared" si="1"/>
        <v>8.6360767482785405</v>
      </c>
      <c r="G33" s="11">
        <v>0</v>
      </c>
      <c r="H33" s="11">
        <f t="shared" si="7"/>
        <v>8.6360767482785405</v>
      </c>
      <c r="I33" s="11">
        <v>11</v>
      </c>
      <c r="J33" s="12">
        <f t="shared" si="2"/>
        <v>16.340000000000003</v>
      </c>
      <c r="K33" s="11">
        <f t="shared" si="8"/>
        <v>7.6861083059679007</v>
      </c>
      <c r="L33" s="23">
        <f t="shared" si="3"/>
        <v>0.33692529560407236</v>
      </c>
      <c r="M33" s="11">
        <f t="shared" si="4"/>
        <v>9.5516636677276487</v>
      </c>
      <c r="N33" s="12">
        <v>173</v>
      </c>
      <c r="O33" s="12">
        <v>42.5</v>
      </c>
      <c r="P33" s="11">
        <f t="shared" si="5"/>
        <v>38.88088975333843</v>
      </c>
      <c r="Q33" s="21">
        <f t="shared" si="6"/>
        <v>0.22474502747594469</v>
      </c>
    </row>
    <row r="34" spans="1:17" ht="12" customHeight="1" x14ac:dyDescent="0.2">
      <c r="A34" s="10">
        <v>1997</v>
      </c>
      <c r="B34" s="11">
        <v>9.5130749548172346</v>
      </c>
      <c r="C34" s="11">
        <v>0</v>
      </c>
      <c r="D34" s="11">
        <f t="shared" si="0"/>
        <v>9.5130749548172346</v>
      </c>
      <c r="E34" s="11">
        <v>6</v>
      </c>
      <c r="F34" s="11">
        <f t="shared" si="1"/>
        <v>8.9422904575282001</v>
      </c>
      <c r="G34" s="11">
        <v>0</v>
      </c>
      <c r="H34" s="11">
        <f t="shared" si="7"/>
        <v>8.9422904575282001</v>
      </c>
      <c r="I34" s="11">
        <v>11</v>
      </c>
      <c r="J34" s="12">
        <f t="shared" si="2"/>
        <v>16.340000000000003</v>
      </c>
      <c r="K34" s="11">
        <f t="shared" si="8"/>
        <v>7.9586385072000976</v>
      </c>
      <c r="L34" s="23">
        <f t="shared" si="3"/>
        <v>0.34887182497315494</v>
      </c>
      <c r="M34" s="11">
        <f t="shared" si="4"/>
        <v>9.8903418020764562</v>
      </c>
      <c r="N34" s="12">
        <v>173</v>
      </c>
      <c r="O34" s="12">
        <v>42.5</v>
      </c>
      <c r="P34" s="11">
        <f t="shared" si="5"/>
        <v>40.259508982570047</v>
      </c>
      <c r="Q34" s="21">
        <f t="shared" si="6"/>
        <v>0.23271392475474015</v>
      </c>
    </row>
    <row r="35" spans="1:17" ht="12" customHeight="1" x14ac:dyDescent="0.2">
      <c r="A35" s="10">
        <v>1998</v>
      </c>
      <c r="B35" s="11">
        <v>9.5963727384624544</v>
      </c>
      <c r="C35" s="11">
        <v>0</v>
      </c>
      <c r="D35" s="11">
        <f t="shared" si="0"/>
        <v>9.5963727384624544</v>
      </c>
      <c r="E35" s="11">
        <v>6</v>
      </c>
      <c r="F35" s="11">
        <f t="shared" si="1"/>
        <v>9.0205903741547075</v>
      </c>
      <c r="G35" s="11">
        <v>0</v>
      </c>
      <c r="H35" s="11">
        <f t="shared" si="7"/>
        <v>9.0205903741547075</v>
      </c>
      <c r="I35" s="11">
        <v>11</v>
      </c>
      <c r="J35" s="12">
        <f t="shared" si="2"/>
        <v>16.340000000000003</v>
      </c>
      <c r="K35" s="11">
        <f t="shared" si="8"/>
        <v>8.0283254329976899</v>
      </c>
      <c r="L35" s="23">
        <f t="shared" si="3"/>
        <v>0.3519265943231864</v>
      </c>
      <c r="M35" s="11">
        <f t="shared" si="4"/>
        <v>9.9769429857651719</v>
      </c>
      <c r="N35" s="12">
        <v>173</v>
      </c>
      <c r="O35" s="12">
        <v>42.5</v>
      </c>
      <c r="P35" s="11">
        <f t="shared" si="5"/>
        <v>40.612026742055875</v>
      </c>
      <c r="Q35" s="21">
        <f t="shared" si="6"/>
        <v>0.23475159966506287</v>
      </c>
    </row>
    <row r="36" spans="1:17" ht="12" customHeight="1" x14ac:dyDescent="0.2">
      <c r="A36" s="10">
        <v>1999</v>
      </c>
      <c r="B36" s="11">
        <v>10.013430678070312</v>
      </c>
      <c r="C36" s="11">
        <v>0</v>
      </c>
      <c r="D36" s="11">
        <f t="shared" si="0"/>
        <v>10.013430678070312</v>
      </c>
      <c r="E36" s="11">
        <v>6</v>
      </c>
      <c r="F36" s="11">
        <f t="shared" si="1"/>
        <v>9.4126248373860939</v>
      </c>
      <c r="G36" s="11">
        <v>0</v>
      </c>
      <c r="H36" s="11">
        <f t="shared" si="7"/>
        <v>9.4126248373860939</v>
      </c>
      <c r="I36" s="11">
        <v>11</v>
      </c>
      <c r="J36" s="12">
        <f t="shared" si="2"/>
        <v>16.339999999999989</v>
      </c>
      <c r="K36" s="11">
        <f t="shared" si="8"/>
        <v>8.3772361052736244</v>
      </c>
      <c r="L36" s="23">
        <f t="shared" si="3"/>
        <v>0.36722130872432324</v>
      </c>
      <c r="M36" s="11">
        <f t="shared" si="4"/>
        <v>10.410540491680202</v>
      </c>
      <c r="N36" s="12">
        <v>173</v>
      </c>
      <c r="O36" s="12">
        <v>42.5</v>
      </c>
      <c r="P36" s="11">
        <f t="shared" si="5"/>
        <v>42.377023648486471</v>
      </c>
      <c r="Q36" s="21">
        <f t="shared" si="6"/>
        <v>0.2449538939218871</v>
      </c>
    </row>
    <row r="37" spans="1:17" ht="12" customHeight="1" x14ac:dyDescent="0.2">
      <c r="A37" s="10">
        <v>2000</v>
      </c>
      <c r="B37" s="11">
        <v>9.8666627286331234</v>
      </c>
      <c r="C37" s="11">
        <v>0</v>
      </c>
      <c r="D37" s="11">
        <f t="shared" si="0"/>
        <v>9.8666627286331234</v>
      </c>
      <c r="E37" s="11">
        <v>6</v>
      </c>
      <c r="F37" s="11">
        <f t="shared" si="1"/>
        <v>9.2746629649151355</v>
      </c>
      <c r="G37" s="11">
        <v>0</v>
      </c>
      <c r="H37" s="11">
        <f t="shared" si="7"/>
        <v>9.2746629649151355</v>
      </c>
      <c r="I37" s="11">
        <v>11</v>
      </c>
      <c r="J37" s="12">
        <f t="shared" si="2"/>
        <v>16.340000000000003</v>
      </c>
      <c r="K37" s="11">
        <f t="shared" si="8"/>
        <v>8.2544500387744701</v>
      </c>
      <c r="L37" s="23">
        <f t="shared" si="3"/>
        <v>0.36183890580929184</v>
      </c>
      <c r="M37" s="11">
        <f t="shared" si="4"/>
        <v>10.25795206024052</v>
      </c>
      <c r="N37" s="12">
        <v>173</v>
      </c>
      <c r="O37" s="12">
        <v>42.5</v>
      </c>
      <c r="P37" s="11">
        <f t="shared" si="5"/>
        <v>41.755898974626113</v>
      </c>
      <c r="Q37" s="21">
        <f t="shared" si="6"/>
        <v>0.24136357788801222</v>
      </c>
    </row>
    <row r="38" spans="1:17" ht="12" customHeight="1" x14ac:dyDescent="0.2">
      <c r="A38" s="15">
        <v>2001</v>
      </c>
      <c r="B38" s="16">
        <v>9.8868260867563613</v>
      </c>
      <c r="C38" s="16">
        <v>0</v>
      </c>
      <c r="D38" s="16">
        <f t="shared" si="0"/>
        <v>9.8868260867563613</v>
      </c>
      <c r="E38" s="16">
        <v>6</v>
      </c>
      <c r="F38" s="16">
        <f t="shared" si="1"/>
        <v>9.2936165215509803</v>
      </c>
      <c r="G38" s="16">
        <v>0</v>
      </c>
      <c r="H38" s="16">
        <f t="shared" si="7"/>
        <v>9.2936165215509803</v>
      </c>
      <c r="I38" s="16">
        <v>11</v>
      </c>
      <c r="J38" s="17">
        <f t="shared" si="2"/>
        <v>16.340000000000003</v>
      </c>
      <c r="K38" s="16">
        <f t="shared" si="8"/>
        <v>8.2713187041803717</v>
      </c>
      <c r="L38" s="24">
        <f t="shared" si="3"/>
        <v>0.36257835415585193</v>
      </c>
      <c r="M38" s="16">
        <f t="shared" si="4"/>
        <v>10.278915051141324</v>
      </c>
      <c r="N38" s="17">
        <v>173</v>
      </c>
      <c r="O38" s="17">
        <v>42.5</v>
      </c>
      <c r="P38" s="16">
        <f t="shared" si="5"/>
        <v>41.841230678763509</v>
      </c>
      <c r="Q38" s="22">
        <f t="shared" si="6"/>
        <v>0.24185682473273704</v>
      </c>
    </row>
    <row r="39" spans="1:17" ht="12" customHeight="1" x14ac:dyDescent="0.2">
      <c r="A39" s="15">
        <v>2002</v>
      </c>
      <c r="B39" s="16">
        <v>9.7570547170333501</v>
      </c>
      <c r="C39" s="16">
        <v>0</v>
      </c>
      <c r="D39" s="16">
        <f t="shared" si="0"/>
        <v>9.7570547170333501</v>
      </c>
      <c r="E39" s="16">
        <v>6</v>
      </c>
      <c r="F39" s="16">
        <f t="shared" si="1"/>
        <v>9.1716314340113492</v>
      </c>
      <c r="G39" s="16">
        <v>0</v>
      </c>
      <c r="H39" s="16">
        <f t="shared" si="7"/>
        <v>9.1716314340113492</v>
      </c>
      <c r="I39" s="16">
        <v>11</v>
      </c>
      <c r="J39" s="17">
        <f t="shared" si="2"/>
        <v>16.340000000000003</v>
      </c>
      <c r="K39" s="16">
        <f t="shared" si="8"/>
        <v>8.1627519762701013</v>
      </c>
      <c r="L39" s="24">
        <f t="shared" si="3"/>
        <v>0.35781926471320991</v>
      </c>
      <c r="M39" s="16">
        <f t="shared" si="4"/>
        <v>10.143997244987144</v>
      </c>
      <c r="N39" s="17">
        <v>173</v>
      </c>
      <c r="O39" s="17">
        <v>42.5</v>
      </c>
      <c r="P39" s="16">
        <f t="shared" si="5"/>
        <v>41.292035844300614</v>
      </c>
      <c r="Q39" s="22">
        <f t="shared" si="6"/>
        <v>0.23868228811734457</v>
      </c>
    </row>
    <row r="40" spans="1:17" ht="12" customHeight="1" x14ac:dyDescent="0.2">
      <c r="A40" s="15">
        <v>2003</v>
      </c>
      <c r="B40" s="16">
        <v>9.3785220054852427</v>
      </c>
      <c r="C40" s="16">
        <v>0</v>
      </c>
      <c r="D40" s="16">
        <f t="shared" si="0"/>
        <v>9.3785220054852427</v>
      </c>
      <c r="E40" s="16">
        <v>6</v>
      </c>
      <c r="F40" s="16">
        <f t="shared" si="1"/>
        <v>8.8158106851561282</v>
      </c>
      <c r="G40" s="16">
        <v>0</v>
      </c>
      <c r="H40" s="16">
        <f t="shared" si="7"/>
        <v>8.8158106851561282</v>
      </c>
      <c r="I40" s="16">
        <v>11</v>
      </c>
      <c r="J40" s="17">
        <f t="shared" si="2"/>
        <v>16.340000000000003</v>
      </c>
      <c r="K40" s="16">
        <f t="shared" si="8"/>
        <v>7.8460715097889544</v>
      </c>
      <c r="L40" s="24">
        <f t="shared" si="3"/>
        <v>0.34393738125102263</v>
      </c>
      <c r="M40" s="16">
        <f t="shared" ref="M40:M45" si="9">+L40*28.3495</f>
        <v>9.7504527897758653</v>
      </c>
      <c r="N40" s="17">
        <v>173</v>
      </c>
      <c r="O40" s="17">
        <v>42.5</v>
      </c>
      <c r="P40" s="16">
        <f t="shared" si="5"/>
        <v>39.690078414852344</v>
      </c>
      <c r="Q40" s="22">
        <f t="shared" si="6"/>
        <v>0.22942241858296153</v>
      </c>
    </row>
    <row r="41" spans="1:17" ht="12" customHeight="1" x14ac:dyDescent="0.2">
      <c r="A41" s="15">
        <v>2004</v>
      </c>
      <c r="B41" s="16">
        <v>10.196749814586074</v>
      </c>
      <c r="C41" s="16">
        <v>0</v>
      </c>
      <c r="D41" s="16">
        <f t="shared" si="0"/>
        <v>10.196749814586074</v>
      </c>
      <c r="E41" s="16">
        <v>6</v>
      </c>
      <c r="F41" s="16">
        <f t="shared" si="1"/>
        <v>9.5849448257109096</v>
      </c>
      <c r="G41" s="16">
        <v>0</v>
      </c>
      <c r="H41" s="16">
        <f t="shared" si="7"/>
        <v>9.5849448257109096</v>
      </c>
      <c r="I41" s="16">
        <v>11</v>
      </c>
      <c r="J41" s="17">
        <f t="shared" si="2"/>
        <v>16.340000000000003</v>
      </c>
      <c r="K41" s="16">
        <f t="shared" si="8"/>
        <v>8.5306008948827099</v>
      </c>
      <c r="L41" s="24">
        <f t="shared" si="3"/>
        <v>0.37394414881677634</v>
      </c>
      <c r="M41" s="16">
        <f t="shared" si="9"/>
        <v>10.601129646881201</v>
      </c>
      <c r="N41" s="17">
        <v>173</v>
      </c>
      <c r="O41" s="17">
        <v>42.5</v>
      </c>
      <c r="P41" s="16">
        <f t="shared" si="5"/>
        <v>43.152833621422303</v>
      </c>
      <c r="Q41" s="22">
        <f t="shared" si="6"/>
        <v>0.24943834463249887</v>
      </c>
    </row>
    <row r="42" spans="1:17" ht="12" customHeight="1" x14ac:dyDescent="0.2">
      <c r="A42" s="15">
        <v>2005</v>
      </c>
      <c r="B42" s="16">
        <v>10.150416272393386</v>
      </c>
      <c r="C42" s="16">
        <v>0</v>
      </c>
      <c r="D42" s="16">
        <f t="shared" si="0"/>
        <v>10.150416272393386</v>
      </c>
      <c r="E42" s="16">
        <v>6</v>
      </c>
      <c r="F42" s="16">
        <f t="shared" si="1"/>
        <v>9.5413912960497829</v>
      </c>
      <c r="G42" s="16">
        <v>0</v>
      </c>
      <c r="H42" s="16">
        <f t="shared" si="7"/>
        <v>9.5413912960497829</v>
      </c>
      <c r="I42" s="16">
        <v>11</v>
      </c>
      <c r="J42" s="17">
        <f t="shared" si="2"/>
        <v>16.340000000000003</v>
      </c>
      <c r="K42" s="16">
        <f t="shared" si="8"/>
        <v>8.4918382534843069</v>
      </c>
      <c r="L42" s="24">
        <f t="shared" si="3"/>
        <v>0.37224496453629841</v>
      </c>
      <c r="M42" s="16">
        <f t="shared" si="9"/>
        <v>10.552958622121791</v>
      </c>
      <c r="N42" s="17">
        <v>173</v>
      </c>
      <c r="O42" s="17">
        <v>42.5</v>
      </c>
      <c r="P42" s="16">
        <f t="shared" si="5"/>
        <v>42.956749214754588</v>
      </c>
      <c r="Q42" s="22">
        <f t="shared" si="6"/>
        <v>0.24830490875580685</v>
      </c>
    </row>
    <row r="43" spans="1:17" ht="12" customHeight="1" x14ac:dyDescent="0.2">
      <c r="A43" s="10">
        <v>2006</v>
      </c>
      <c r="B43" s="11">
        <v>10.430771607146255</v>
      </c>
      <c r="C43" s="11">
        <v>0</v>
      </c>
      <c r="D43" s="11">
        <f t="shared" si="0"/>
        <v>10.430771607146255</v>
      </c>
      <c r="E43" s="11">
        <v>6</v>
      </c>
      <c r="F43" s="11">
        <f t="shared" si="1"/>
        <v>9.8049253107174792</v>
      </c>
      <c r="G43" s="11">
        <v>0</v>
      </c>
      <c r="H43" s="11">
        <f t="shared" si="7"/>
        <v>9.8049253107174792</v>
      </c>
      <c r="I43" s="11">
        <v>11</v>
      </c>
      <c r="J43" s="12">
        <f t="shared" si="2"/>
        <v>16.340000000000003</v>
      </c>
      <c r="K43" s="11">
        <f t="shared" si="8"/>
        <v>8.726383526538557</v>
      </c>
      <c r="L43" s="23">
        <f t="shared" si="3"/>
        <v>0.38252640116333403</v>
      </c>
      <c r="M43" s="11">
        <f t="shared" si="9"/>
        <v>10.844432209779937</v>
      </c>
      <c r="N43" s="12">
        <v>173</v>
      </c>
      <c r="O43" s="12">
        <v>42.5</v>
      </c>
      <c r="P43" s="11">
        <f t="shared" si="5"/>
        <v>44.143218171574802</v>
      </c>
      <c r="Q43" s="21">
        <f t="shared" si="6"/>
        <v>0.25516311081835147</v>
      </c>
    </row>
    <row r="44" spans="1:17" ht="12" customHeight="1" x14ac:dyDescent="0.2">
      <c r="A44" s="10">
        <v>2007</v>
      </c>
      <c r="B44" s="11">
        <v>10.108566838663977</v>
      </c>
      <c r="C44" s="11">
        <v>0</v>
      </c>
      <c r="D44" s="11">
        <f t="shared" si="0"/>
        <v>10.108566838663977</v>
      </c>
      <c r="E44" s="11">
        <v>6</v>
      </c>
      <c r="F44" s="11">
        <f t="shared" si="1"/>
        <v>9.502052828344139</v>
      </c>
      <c r="G44" s="11">
        <v>0</v>
      </c>
      <c r="H44" s="11">
        <f t="shared" si="7"/>
        <v>9.502052828344139</v>
      </c>
      <c r="I44" s="11">
        <v>11</v>
      </c>
      <c r="J44" s="12">
        <f t="shared" si="2"/>
        <v>16.340000000000003</v>
      </c>
      <c r="K44" s="11">
        <f t="shared" si="8"/>
        <v>8.4568270172262832</v>
      </c>
      <c r="L44" s="23">
        <f t="shared" si="3"/>
        <v>0.37071022541265897</v>
      </c>
      <c r="M44" s="11">
        <f t="shared" si="9"/>
        <v>10.509449535336175</v>
      </c>
      <c r="N44" s="12">
        <v>173</v>
      </c>
      <c r="O44" s="12">
        <v>42.5</v>
      </c>
      <c r="P44" s="11">
        <f t="shared" si="5"/>
        <v>42.779641637956665</v>
      </c>
      <c r="Q44" s="21">
        <f t="shared" si="6"/>
        <v>0.24728116553732177</v>
      </c>
    </row>
    <row r="45" spans="1:17" ht="12" customHeight="1" x14ac:dyDescent="0.2">
      <c r="A45" s="10">
        <v>2008</v>
      </c>
      <c r="B45" s="11">
        <v>10.215896968142337</v>
      </c>
      <c r="C45" s="11">
        <v>0</v>
      </c>
      <c r="D45" s="11">
        <f t="shared" si="0"/>
        <v>10.215896968142337</v>
      </c>
      <c r="E45" s="11">
        <v>6</v>
      </c>
      <c r="F45" s="11">
        <f t="shared" si="1"/>
        <v>9.6029431500537967</v>
      </c>
      <c r="G45" s="11">
        <v>0</v>
      </c>
      <c r="H45" s="11">
        <f t="shared" si="7"/>
        <v>9.6029431500537967</v>
      </c>
      <c r="I45" s="11">
        <v>11</v>
      </c>
      <c r="J45" s="12">
        <f t="shared" si="2"/>
        <v>16.340000000000003</v>
      </c>
      <c r="K45" s="11">
        <f t="shared" si="8"/>
        <v>8.5466194035478793</v>
      </c>
      <c r="L45" s="23">
        <f t="shared" si="3"/>
        <v>0.3746463300185372</v>
      </c>
      <c r="M45" s="11">
        <f t="shared" si="9"/>
        <v>10.621036132860519</v>
      </c>
      <c r="N45" s="12">
        <v>173</v>
      </c>
      <c r="O45" s="12">
        <v>42.5</v>
      </c>
      <c r="P45" s="11">
        <f t="shared" si="5"/>
        <v>43.23386472905576</v>
      </c>
      <c r="Q45" s="21">
        <f t="shared" si="6"/>
        <v>0.24990673253789458</v>
      </c>
    </row>
    <row r="46" spans="1:17" ht="12" customHeight="1" x14ac:dyDescent="0.2">
      <c r="A46" s="10">
        <v>2009</v>
      </c>
      <c r="B46" s="11">
        <v>10.235286255544066</v>
      </c>
      <c r="C46" s="11">
        <v>0</v>
      </c>
      <c r="D46" s="11">
        <f t="shared" si="0"/>
        <v>10.235286255544066</v>
      </c>
      <c r="E46" s="11">
        <v>6</v>
      </c>
      <c r="F46" s="11">
        <f t="shared" si="1"/>
        <v>9.6211690802114216</v>
      </c>
      <c r="G46" s="11">
        <v>0</v>
      </c>
      <c r="H46" s="11">
        <f t="shared" si="7"/>
        <v>9.6211690802114216</v>
      </c>
      <c r="I46" s="11">
        <v>11</v>
      </c>
      <c r="J46" s="12">
        <f t="shared" si="2"/>
        <v>16.340000000000003</v>
      </c>
      <c r="K46" s="11">
        <f t="shared" si="8"/>
        <v>8.5628404813881644</v>
      </c>
      <c r="L46" s="23">
        <f t="shared" si="3"/>
        <v>0.37535739096496062</v>
      </c>
      <c r="M46" s="11">
        <f t="shared" ref="M46:M51" si="10">+L46*28.3495</f>
        <v>10.641194355161151</v>
      </c>
      <c r="N46" s="12">
        <v>173</v>
      </c>
      <c r="O46" s="12">
        <v>42.5</v>
      </c>
      <c r="P46" s="11">
        <f t="shared" si="5"/>
        <v>43.315920551597159</v>
      </c>
      <c r="Q46" s="21">
        <f t="shared" si="6"/>
        <v>0.25038104365085062</v>
      </c>
    </row>
    <row r="47" spans="1:17" ht="12" customHeight="1" x14ac:dyDescent="0.2">
      <c r="A47" s="10">
        <v>2010</v>
      </c>
      <c r="B47" s="11">
        <v>10.064728008871844</v>
      </c>
      <c r="C47" s="11">
        <v>0</v>
      </c>
      <c r="D47" s="11">
        <f t="shared" si="0"/>
        <v>10.064728008871844</v>
      </c>
      <c r="E47" s="11">
        <v>6</v>
      </c>
      <c r="F47" s="11">
        <f t="shared" si="1"/>
        <v>9.4608443283395331</v>
      </c>
      <c r="G47" s="11">
        <v>0</v>
      </c>
      <c r="H47" s="11">
        <f t="shared" si="7"/>
        <v>9.4608443283395331</v>
      </c>
      <c r="I47" s="11">
        <v>11</v>
      </c>
      <c r="J47" s="12">
        <f t="shared" si="2"/>
        <v>16.340000000000003</v>
      </c>
      <c r="K47" s="11">
        <f t="shared" si="8"/>
        <v>8.4201514522221839</v>
      </c>
      <c r="L47" s="23">
        <f t="shared" si="3"/>
        <v>0.36910252941247929</v>
      </c>
      <c r="M47" s="11">
        <f t="shared" si="10"/>
        <v>10.463872157579081</v>
      </c>
      <c r="N47" s="12">
        <v>173</v>
      </c>
      <c r="O47" s="12">
        <v>42.5</v>
      </c>
      <c r="P47" s="11">
        <f t="shared" si="5"/>
        <v>42.594114900263087</v>
      </c>
      <c r="Q47" s="21">
        <f t="shared" si="6"/>
        <v>0.24620875664891956</v>
      </c>
    </row>
    <row r="48" spans="1:17" ht="12" customHeight="1" x14ac:dyDescent="0.2">
      <c r="A48" s="15">
        <v>2011</v>
      </c>
      <c r="B48" s="16">
        <v>9.5902056726897378</v>
      </c>
      <c r="C48" s="16">
        <v>0</v>
      </c>
      <c r="D48" s="16">
        <f t="shared" si="0"/>
        <v>9.5902056726897378</v>
      </c>
      <c r="E48" s="16">
        <v>6</v>
      </c>
      <c r="F48" s="16">
        <f t="shared" si="1"/>
        <v>9.0147933323283542</v>
      </c>
      <c r="G48" s="16">
        <v>0</v>
      </c>
      <c r="H48" s="16">
        <f t="shared" si="7"/>
        <v>9.0147933323283542</v>
      </c>
      <c r="I48" s="16">
        <v>11</v>
      </c>
      <c r="J48" s="17">
        <f t="shared" si="2"/>
        <v>16.339999999999989</v>
      </c>
      <c r="K48" s="16">
        <f t="shared" si="8"/>
        <v>8.0231660657722355</v>
      </c>
      <c r="L48" s="24">
        <f t="shared" si="3"/>
        <v>0.35170043028042675</v>
      </c>
      <c r="M48" s="16">
        <f t="shared" si="10"/>
        <v>9.9705313482349585</v>
      </c>
      <c r="N48" s="17">
        <v>173</v>
      </c>
      <c r="O48" s="17">
        <v>42.5</v>
      </c>
      <c r="P48" s="16">
        <f t="shared" si="5"/>
        <v>40.585927605756417</v>
      </c>
      <c r="Q48" s="22">
        <f t="shared" si="6"/>
        <v>0.23460073760552844</v>
      </c>
    </row>
    <row r="49" spans="1:18" ht="12" customHeight="1" x14ac:dyDescent="0.2">
      <c r="A49" s="15">
        <v>2012</v>
      </c>
      <c r="B49" s="16">
        <v>9.5932558453719228</v>
      </c>
      <c r="C49" s="16">
        <v>0</v>
      </c>
      <c r="D49" s="16">
        <f t="shared" ref="D49:D58" si="11">+B49-B49*(C49/100)</f>
        <v>9.5932558453719228</v>
      </c>
      <c r="E49" s="16">
        <v>6</v>
      </c>
      <c r="F49" s="16">
        <f t="shared" ref="F49:F58" si="12">+(D49-D49*(E49)/100)</f>
        <v>9.0176604946496077</v>
      </c>
      <c r="G49" s="16">
        <v>0</v>
      </c>
      <c r="H49" s="16">
        <f t="shared" si="7"/>
        <v>9.0176604946496077</v>
      </c>
      <c r="I49" s="16">
        <v>11</v>
      </c>
      <c r="J49" s="17">
        <f t="shared" ref="J49:J58" si="13">100-(K49/B49*100)</f>
        <v>16.339999999999989</v>
      </c>
      <c r="K49" s="16">
        <f t="shared" si="8"/>
        <v>8.0257178402381513</v>
      </c>
      <c r="L49" s="24">
        <f t="shared" ref="L49:L58" si="14">+(K49/365)*16</f>
        <v>0.35181228888715183</v>
      </c>
      <c r="M49" s="16">
        <f t="shared" si="10"/>
        <v>9.97370248380631</v>
      </c>
      <c r="N49" s="17">
        <v>173</v>
      </c>
      <c r="O49" s="17">
        <v>42.5</v>
      </c>
      <c r="P49" s="16">
        <f t="shared" ref="P49:P58" si="15">+Q49*N49</f>
        <v>40.598835992905684</v>
      </c>
      <c r="Q49" s="22">
        <f t="shared" ref="Q49:Q58" si="16">+M49/O49</f>
        <v>0.23467535256014846</v>
      </c>
    </row>
    <row r="50" spans="1:18" ht="12" customHeight="1" x14ac:dyDescent="0.2">
      <c r="A50" s="15">
        <v>2013</v>
      </c>
      <c r="B50" s="16">
        <v>9.6452591907532028</v>
      </c>
      <c r="C50" s="16">
        <v>0</v>
      </c>
      <c r="D50" s="16">
        <f t="shared" si="11"/>
        <v>9.6452591907532028</v>
      </c>
      <c r="E50" s="16">
        <v>6</v>
      </c>
      <c r="F50" s="16">
        <f t="shared" si="12"/>
        <v>9.0665436393080103</v>
      </c>
      <c r="G50" s="16">
        <v>0</v>
      </c>
      <c r="H50" s="16">
        <f t="shared" si="7"/>
        <v>9.0665436393080103</v>
      </c>
      <c r="I50" s="16">
        <v>11</v>
      </c>
      <c r="J50" s="17">
        <f t="shared" si="13"/>
        <v>16.340000000000003</v>
      </c>
      <c r="K50" s="16">
        <f t="shared" si="8"/>
        <v>8.0692238389841293</v>
      </c>
      <c r="L50" s="24">
        <f t="shared" si="14"/>
        <v>0.35371940116094813</v>
      </c>
      <c r="M50" s="16">
        <f t="shared" si="10"/>
        <v>10.027768163212299</v>
      </c>
      <c r="N50" s="17">
        <v>173</v>
      </c>
      <c r="O50" s="17">
        <v>42.5</v>
      </c>
      <c r="P50" s="16">
        <f t="shared" si="15"/>
        <v>40.818915111428886</v>
      </c>
      <c r="Q50" s="22">
        <f t="shared" si="16"/>
        <v>0.23594748619323055</v>
      </c>
    </row>
    <row r="51" spans="1:18" ht="12" customHeight="1" x14ac:dyDescent="0.2">
      <c r="A51" s="15">
        <v>2014</v>
      </c>
      <c r="B51" s="16">
        <v>9.8569644302198451</v>
      </c>
      <c r="C51" s="16">
        <v>0</v>
      </c>
      <c r="D51" s="16">
        <f t="shared" si="11"/>
        <v>9.8569644302198451</v>
      </c>
      <c r="E51" s="16">
        <v>6</v>
      </c>
      <c r="F51" s="16">
        <f t="shared" si="12"/>
        <v>9.2655465644066552</v>
      </c>
      <c r="G51" s="16">
        <v>0</v>
      </c>
      <c r="H51" s="16">
        <f t="shared" si="7"/>
        <v>9.2655465644066552</v>
      </c>
      <c r="I51" s="16">
        <v>11</v>
      </c>
      <c r="J51" s="17">
        <f t="shared" si="13"/>
        <v>16.340000000000003</v>
      </c>
      <c r="K51" s="16">
        <f t="shared" si="8"/>
        <v>8.2463364423219225</v>
      </c>
      <c r="L51" s="24">
        <f t="shared" si="14"/>
        <v>0.36148324130726234</v>
      </c>
      <c r="M51" s="16">
        <f t="shared" si="10"/>
        <v>10.247869149440234</v>
      </c>
      <c r="N51" s="17">
        <v>173</v>
      </c>
      <c r="O51" s="17">
        <v>42.5</v>
      </c>
      <c r="P51" s="16">
        <f t="shared" si="15"/>
        <v>41.71485559654495</v>
      </c>
      <c r="Q51" s="22">
        <f t="shared" si="16"/>
        <v>0.2411263329280055</v>
      </c>
    </row>
    <row r="52" spans="1:18" ht="12" customHeight="1" x14ac:dyDescent="0.2">
      <c r="A52" s="15">
        <v>2015</v>
      </c>
      <c r="B52" s="16">
        <v>10.175988280720233</v>
      </c>
      <c r="C52" s="16">
        <v>0</v>
      </c>
      <c r="D52" s="16">
        <f t="shared" si="11"/>
        <v>10.175988280720233</v>
      </c>
      <c r="E52" s="16">
        <v>6</v>
      </c>
      <c r="F52" s="16">
        <f t="shared" si="12"/>
        <v>9.5654289838770197</v>
      </c>
      <c r="G52" s="16">
        <v>0</v>
      </c>
      <c r="H52" s="16">
        <f t="shared" si="7"/>
        <v>9.5654289838770197</v>
      </c>
      <c r="I52" s="16">
        <v>11</v>
      </c>
      <c r="J52" s="17">
        <f t="shared" si="13"/>
        <v>16.340000000000003</v>
      </c>
      <c r="K52" s="16">
        <f t="shared" si="8"/>
        <v>8.5132317956505474</v>
      </c>
      <c r="L52" s="24">
        <f t="shared" si="14"/>
        <v>0.37318276364495551</v>
      </c>
      <c r="M52" s="16">
        <f>+L52*28.3495</f>
        <v>10.579544757952666</v>
      </c>
      <c r="N52" s="17">
        <v>173</v>
      </c>
      <c r="O52" s="17">
        <v>42.5</v>
      </c>
      <c r="P52" s="16">
        <f t="shared" si="15"/>
        <v>43.06497042648968</v>
      </c>
      <c r="Q52" s="22">
        <f t="shared" si="16"/>
        <v>0.24893046489300391</v>
      </c>
    </row>
    <row r="53" spans="1:18" ht="12" customHeight="1" x14ac:dyDescent="0.2">
      <c r="A53" s="33">
        <v>2016</v>
      </c>
      <c r="B53" s="11">
        <v>10.402390479014272</v>
      </c>
      <c r="C53" s="34">
        <v>0</v>
      </c>
      <c r="D53" s="34">
        <f t="shared" si="11"/>
        <v>10.402390479014272</v>
      </c>
      <c r="E53" s="34">
        <v>6</v>
      </c>
      <c r="F53" s="34">
        <f t="shared" si="12"/>
        <v>9.778247050273416</v>
      </c>
      <c r="G53" s="34">
        <v>0</v>
      </c>
      <c r="H53" s="11">
        <f t="shared" si="7"/>
        <v>9.778247050273416</v>
      </c>
      <c r="I53" s="34">
        <v>11</v>
      </c>
      <c r="J53" s="49">
        <f t="shared" si="13"/>
        <v>16.340000000000003</v>
      </c>
      <c r="K53" s="11">
        <f t="shared" si="8"/>
        <v>8.7026398747433404</v>
      </c>
      <c r="L53" s="52">
        <f t="shared" si="14"/>
        <v>0.38148558355039303</v>
      </c>
      <c r="M53" s="34">
        <f>+L53*28.3495</f>
        <v>10.814925550861867</v>
      </c>
      <c r="N53" s="49">
        <v>173</v>
      </c>
      <c r="O53" s="49">
        <v>42.5</v>
      </c>
      <c r="P53" s="34">
        <f t="shared" si="15"/>
        <v>44.023108712920063</v>
      </c>
      <c r="Q53" s="51">
        <f t="shared" si="16"/>
        <v>0.25446883649086743</v>
      </c>
    </row>
    <row r="54" spans="1:18" ht="12" customHeight="1" x14ac:dyDescent="0.2">
      <c r="A54" s="57">
        <v>2017</v>
      </c>
      <c r="B54" s="11">
        <v>11.086513231531981</v>
      </c>
      <c r="C54" s="58">
        <v>0</v>
      </c>
      <c r="D54" s="58">
        <f t="shared" si="11"/>
        <v>11.086513231531981</v>
      </c>
      <c r="E54" s="58">
        <v>6</v>
      </c>
      <c r="F54" s="58">
        <f t="shared" si="12"/>
        <v>10.421322437640063</v>
      </c>
      <c r="G54" s="58">
        <v>0</v>
      </c>
      <c r="H54" s="59">
        <f>F54-(F54*G54/100)</f>
        <v>10.421322437640063</v>
      </c>
      <c r="I54" s="58">
        <v>11</v>
      </c>
      <c r="J54" s="60">
        <f t="shared" si="13"/>
        <v>16.339999999999989</v>
      </c>
      <c r="K54" s="59">
        <f>+H54-H54*I54/100</f>
        <v>9.2749769694996562</v>
      </c>
      <c r="L54" s="64">
        <f t="shared" si="14"/>
        <v>0.40657433290957395</v>
      </c>
      <c r="M54" s="58">
        <f>+L54*28.3495</f>
        <v>11.526179050819966</v>
      </c>
      <c r="N54" s="60">
        <v>173</v>
      </c>
      <c r="O54" s="60">
        <v>42.5</v>
      </c>
      <c r="P54" s="58">
        <f t="shared" si="15"/>
        <v>46.91832884216128</v>
      </c>
      <c r="Q54" s="63">
        <f t="shared" si="16"/>
        <v>0.27120421296046981</v>
      </c>
    </row>
    <row r="55" spans="1:18" ht="12" customHeight="1" x14ac:dyDescent="0.2">
      <c r="A55" s="33">
        <v>2018</v>
      </c>
      <c r="B55" s="11">
        <v>11.212281470601697</v>
      </c>
      <c r="C55" s="34">
        <v>0</v>
      </c>
      <c r="D55" s="34">
        <f t="shared" si="11"/>
        <v>11.212281470601697</v>
      </c>
      <c r="E55" s="34">
        <v>6</v>
      </c>
      <c r="F55" s="34">
        <f t="shared" si="12"/>
        <v>10.539544582365595</v>
      </c>
      <c r="G55" s="34">
        <v>0</v>
      </c>
      <c r="H55" s="11">
        <f>F55-(F55*G55/100)</f>
        <v>10.539544582365595</v>
      </c>
      <c r="I55" s="34">
        <v>11</v>
      </c>
      <c r="J55" s="49">
        <f t="shared" si="13"/>
        <v>16.340000000000003</v>
      </c>
      <c r="K55" s="11">
        <f>+H55-H55*I55/100</f>
        <v>9.3801946783053793</v>
      </c>
      <c r="L55" s="52">
        <f t="shared" si="14"/>
        <v>0.41118661603530432</v>
      </c>
      <c r="M55" s="34">
        <f>+L55*28.3495</f>
        <v>11.656934971292859</v>
      </c>
      <c r="N55" s="49">
        <v>173</v>
      </c>
      <c r="O55" s="49">
        <v>42.5</v>
      </c>
      <c r="P55" s="34">
        <f t="shared" si="15"/>
        <v>47.450582353733282</v>
      </c>
      <c r="Q55" s="51">
        <f t="shared" si="16"/>
        <v>0.27428082285394961</v>
      </c>
    </row>
    <row r="56" spans="1:18" ht="12" customHeight="1" x14ac:dyDescent="0.2">
      <c r="A56" s="78">
        <v>2019</v>
      </c>
      <c r="B56" s="11">
        <v>11.156696354053219</v>
      </c>
      <c r="C56" s="79">
        <v>0</v>
      </c>
      <c r="D56" s="79">
        <f t="shared" si="11"/>
        <v>11.156696354053219</v>
      </c>
      <c r="E56" s="79">
        <v>6</v>
      </c>
      <c r="F56" s="79">
        <f t="shared" si="12"/>
        <v>10.487294572810026</v>
      </c>
      <c r="G56" s="79">
        <v>0</v>
      </c>
      <c r="H56" s="80">
        <f>F56-(F56*G56/100)</f>
        <v>10.487294572810026</v>
      </c>
      <c r="I56" s="79">
        <v>11</v>
      </c>
      <c r="J56" s="81">
        <f t="shared" si="13"/>
        <v>16.340000000000003</v>
      </c>
      <c r="K56" s="80">
        <f>+H56-H56*I56/100</f>
        <v>9.3336921698009228</v>
      </c>
      <c r="L56" s="93">
        <f t="shared" si="14"/>
        <v>0.40914814990908155</v>
      </c>
      <c r="M56" s="79">
        <f>+L56*28.3495</f>
        <v>11.599145475847507</v>
      </c>
      <c r="N56" s="81">
        <v>173</v>
      </c>
      <c r="O56" s="81">
        <v>42.5</v>
      </c>
      <c r="P56" s="79">
        <f t="shared" si="15"/>
        <v>47.215345113449857</v>
      </c>
      <c r="Q56" s="90">
        <f t="shared" si="16"/>
        <v>0.27292107001994137</v>
      </c>
    </row>
    <row r="57" spans="1:18" ht="12" customHeight="1" x14ac:dyDescent="0.2">
      <c r="A57" s="33">
        <v>2020</v>
      </c>
      <c r="B57" s="11">
        <v>11.183676146586667</v>
      </c>
      <c r="C57" s="34">
        <v>0</v>
      </c>
      <c r="D57" s="34">
        <f t="shared" si="11"/>
        <v>11.183676146586667</v>
      </c>
      <c r="E57" s="34">
        <v>6</v>
      </c>
      <c r="F57" s="34">
        <f t="shared" si="12"/>
        <v>10.512655577791467</v>
      </c>
      <c r="G57" s="34">
        <v>0</v>
      </c>
      <c r="H57" s="11">
        <f t="shared" ref="H57:H58" si="17">F57-(F57*G57/100)</f>
        <v>10.512655577791467</v>
      </c>
      <c r="I57" s="34">
        <v>11</v>
      </c>
      <c r="J57" s="49">
        <f t="shared" si="13"/>
        <v>16.340000000000003</v>
      </c>
      <c r="K57" s="11">
        <f t="shared" ref="K57:K58" si="18">+H57-H57*I57/100</f>
        <v>9.3562634642344058</v>
      </c>
      <c r="L57" s="52">
        <f t="shared" si="14"/>
        <v>0.41013757651438493</v>
      </c>
      <c r="M57" s="34">
        <f t="shared" ref="M57:M58" si="19">+L57*28.3495</f>
        <v>11.627195225394555</v>
      </c>
      <c r="N57" s="49">
        <v>173</v>
      </c>
      <c r="O57" s="49">
        <v>42.5</v>
      </c>
      <c r="P57" s="34">
        <f t="shared" si="15"/>
        <v>47.329524093959016</v>
      </c>
      <c r="Q57" s="51">
        <f t="shared" si="16"/>
        <v>0.27358106412693073</v>
      </c>
    </row>
    <row r="58" spans="1:18" ht="12" customHeight="1" thickBot="1" x14ac:dyDescent="0.25">
      <c r="A58" s="84">
        <v>2021</v>
      </c>
      <c r="B58" s="85">
        <v>11.411308356273272</v>
      </c>
      <c r="C58" s="86">
        <v>0</v>
      </c>
      <c r="D58" s="86">
        <f t="shared" si="11"/>
        <v>11.411308356273272</v>
      </c>
      <c r="E58" s="86">
        <v>6</v>
      </c>
      <c r="F58" s="86">
        <f t="shared" si="12"/>
        <v>10.726629854896876</v>
      </c>
      <c r="G58" s="86">
        <v>0</v>
      </c>
      <c r="H58" s="86">
        <f t="shared" si="17"/>
        <v>10.726629854896876</v>
      </c>
      <c r="I58" s="86">
        <v>11</v>
      </c>
      <c r="J58" s="87">
        <f t="shared" si="13"/>
        <v>16.340000000000003</v>
      </c>
      <c r="K58" s="86">
        <f t="shared" si="18"/>
        <v>9.5467005708582189</v>
      </c>
      <c r="L58" s="97">
        <f t="shared" si="14"/>
        <v>0.41848550447597671</v>
      </c>
      <c r="M58" s="86">
        <f t="shared" si="19"/>
        <v>11.863854809141701</v>
      </c>
      <c r="N58" s="87">
        <v>173</v>
      </c>
      <c r="O58" s="87">
        <v>42.5</v>
      </c>
      <c r="P58" s="86">
        <f t="shared" si="15"/>
        <v>48.292867811329749</v>
      </c>
      <c r="Q58" s="91">
        <f t="shared" si="16"/>
        <v>0.27914952492098122</v>
      </c>
    </row>
    <row r="59" spans="1:18" ht="12" customHeight="1" thickTop="1" x14ac:dyDescent="0.2">
      <c r="A59" s="115" t="s">
        <v>147</v>
      </c>
      <c r="B59" s="115"/>
      <c r="C59" s="115"/>
      <c r="R59" s="6"/>
    </row>
    <row r="60" spans="1:18" ht="12" customHeight="1" x14ac:dyDescent="0.2">
      <c r="R60" s="6"/>
    </row>
    <row r="61" spans="1:18" ht="12" customHeight="1" x14ac:dyDescent="0.2">
      <c r="A61" s="116" t="s">
        <v>137</v>
      </c>
    </row>
    <row r="62" spans="1:18" ht="12" customHeight="1" x14ac:dyDescent="0.2">
      <c r="A62" s="123" t="s">
        <v>148</v>
      </c>
    </row>
    <row r="63" spans="1:18" ht="12" customHeight="1" x14ac:dyDescent="0.2">
      <c r="A63" s="116" t="s">
        <v>139</v>
      </c>
    </row>
    <row r="64" spans="1:18" ht="12" customHeight="1" x14ac:dyDescent="0.2">
      <c r="A64" s="116" t="s">
        <v>140</v>
      </c>
    </row>
    <row r="65" spans="1:1" ht="12" customHeight="1" x14ac:dyDescent="0.2">
      <c r="A65" s="116" t="s">
        <v>141</v>
      </c>
    </row>
    <row r="66" spans="1:1" ht="12" customHeight="1" x14ac:dyDescent="0.2">
      <c r="A66" s="117"/>
    </row>
    <row r="67" spans="1:1" ht="12" customHeight="1" x14ac:dyDescent="0.2">
      <c r="A67" s="116" t="s">
        <v>136</v>
      </c>
    </row>
  </sheetData>
  <mergeCells count="17">
    <mergeCell ref="G2:I2"/>
    <mergeCell ref="G3:G5"/>
    <mergeCell ref="H3:H5"/>
    <mergeCell ref="A1:Q1"/>
    <mergeCell ref="O2:O5"/>
    <mergeCell ref="C2:C5"/>
    <mergeCell ref="F2:F5"/>
    <mergeCell ref="Q2:Q5"/>
    <mergeCell ref="K2:M5"/>
    <mergeCell ref="I3:I5"/>
    <mergeCell ref="N2:N5"/>
    <mergeCell ref="P2:P5"/>
    <mergeCell ref="D2:D5"/>
    <mergeCell ref="B2:B5"/>
    <mergeCell ref="J2:J5"/>
    <mergeCell ref="E2:E5"/>
    <mergeCell ref="A2:A5"/>
  </mergeCells>
  <phoneticPr fontId="0" type="noConversion"/>
  <printOptions horizontalCentered="1"/>
  <pageMargins left="0.34" right="0.3" top="0.61" bottom="0.56000000000000005" header="0.5" footer="0.5"/>
  <pageSetup scale="78" orientation="landscape"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4">
    <pageSetUpPr fitToPage="1"/>
  </sheetPr>
  <dimension ref="A1:R67"/>
  <sheetViews>
    <sheetView zoomScaleNormal="100" workbookViewId="0">
      <pane ySplit="6" topLeftCell="A7" activePane="bottomLeft" state="frozen"/>
      <selection pane="bottomLeft" sqref="A1:Q1"/>
    </sheetView>
  </sheetViews>
  <sheetFormatPr defaultColWidth="10.77734375" defaultRowHeight="12" customHeight="1" x14ac:dyDescent="0.2"/>
  <cols>
    <col min="1" max="17" width="10.77734375" style="6" customWidth="1"/>
    <col min="18" max="16384" width="10.77734375" style="7"/>
  </cols>
  <sheetData>
    <row r="1" spans="1:18" ht="12" customHeight="1" thickBot="1" x14ac:dyDescent="0.25">
      <c r="A1" s="126" t="s">
        <v>87</v>
      </c>
      <c r="B1" s="126"/>
      <c r="C1" s="126"/>
      <c r="D1" s="126"/>
      <c r="E1" s="126"/>
      <c r="F1" s="126"/>
      <c r="G1" s="126"/>
      <c r="H1" s="126"/>
      <c r="I1" s="126"/>
      <c r="J1" s="126"/>
      <c r="K1" s="126"/>
      <c r="L1" s="126"/>
      <c r="M1" s="126"/>
      <c r="N1" s="126"/>
      <c r="O1" s="126"/>
      <c r="P1" s="126"/>
      <c r="Q1" s="126"/>
    </row>
    <row r="2" spans="1:18" ht="12" customHeight="1" thickTop="1" x14ac:dyDescent="0.2">
      <c r="A2" s="138" t="s">
        <v>0</v>
      </c>
      <c r="B2" s="124" t="s">
        <v>9</v>
      </c>
      <c r="C2" s="131" t="s">
        <v>3</v>
      </c>
      <c r="D2" s="124" t="s">
        <v>1</v>
      </c>
      <c r="E2" s="124" t="s">
        <v>4</v>
      </c>
      <c r="F2" s="124" t="s">
        <v>5</v>
      </c>
      <c r="G2" s="132" t="s">
        <v>6</v>
      </c>
      <c r="H2" s="133"/>
      <c r="I2" s="133"/>
      <c r="J2" s="124" t="s">
        <v>7</v>
      </c>
      <c r="K2" s="124" t="s">
        <v>54</v>
      </c>
      <c r="L2" s="140"/>
      <c r="M2" s="140"/>
      <c r="N2" s="130" t="s">
        <v>58</v>
      </c>
      <c r="O2" s="130" t="s">
        <v>130</v>
      </c>
      <c r="P2" s="127" t="s">
        <v>59</v>
      </c>
      <c r="Q2" s="127" t="s">
        <v>62</v>
      </c>
      <c r="R2" s="35"/>
    </row>
    <row r="3" spans="1:18" ht="12" customHeight="1" x14ac:dyDescent="0.2">
      <c r="A3" s="138"/>
      <c r="B3" s="124"/>
      <c r="C3" s="124"/>
      <c r="D3" s="124"/>
      <c r="E3" s="124"/>
      <c r="F3" s="124"/>
      <c r="G3" s="134" t="s">
        <v>2</v>
      </c>
      <c r="H3" s="135" t="s">
        <v>120</v>
      </c>
      <c r="I3" s="134" t="s">
        <v>8</v>
      </c>
      <c r="J3" s="124"/>
      <c r="K3" s="141"/>
      <c r="L3" s="140"/>
      <c r="M3" s="140"/>
      <c r="N3" s="128"/>
      <c r="O3" s="128"/>
      <c r="P3" s="128"/>
      <c r="Q3" s="128"/>
    </row>
    <row r="4" spans="1:18" ht="12" customHeight="1" x14ac:dyDescent="0.2">
      <c r="A4" s="138"/>
      <c r="B4" s="124"/>
      <c r="C4" s="124"/>
      <c r="D4" s="124"/>
      <c r="E4" s="124"/>
      <c r="F4" s="124"/>
      <c r="G4" s="124"/>
      <c r="H4" s="136"/>
      <c r="I4" s="124"/>
      <c r="J4" s="124"/>
      <c r="K4" s="141"/>
      <c r="L4" s="140"/>
      <c r="M4" s="140"/>
      <c r="N4" s="128"/>
      <c r="O4" s="128"/>
      <c r="P4" s="128"/>
      <c r="Q4" s="128"/>
    </row>
    <row r="5" spans="1:18" ht="20.100000000000001" customHeight="1" x14ac:dyDescent="0.2">
      <c r="A5" s="139"/>
      <c r="B5" s="125"/>
      <c r="C5" s="125"/>
      <c r="D5" s="125"/>
      <c r="E5" s="125"/>
      <c r="F5" s="125"/>
      <c r="G5" s="125"/>
      <c r="H5" s="137"/>
      <c r="I5" s="125"/>
      <c r="J5" s="125"/>
      <c r="K5" s="142"/>
      <c r="L5" s="143"/>
      <c r="M5" s="143"/>
      <c r="N5" s="129"/>
      <c r="O5" s="129"/>
      <c r="P5" s="129"/>
      <c r="Q5" s="129"/>
    </row>
    <row r="6" spans="1:18" ht="12" customHeight="1" x14ac:dyDescent="0.2">
      <c r="A6" s="5"/>
      <c r="B6" s="36" t="s">
        <v>64</v>
      </c>
      <c r="C6" s="36" t="s">
        <v>65</v>
      </c>
      <c r="D6" s="36" t="s">
        <v>64</v>
      </c>
      <c r="E6" s="36" t="s">
        <v>65</v>
      </c>
      <c r="F6" s="36" t="s">
        <v>64</v>
      </c>
      <c r="G6" s="36" t="s">
        <v>65</v>
      </c>
      <c r="H6" s="36" t="s">
        <v>64</v>
      </c>
      <c r="I6" s="36" t="s">
        <v>65</v>
      </c>
      <c r="J6" s="36" t="s">
        <v>65</v>
      </c>
      <c r="K6" s="36" t="s">
        <v>64</v>
      </c>
      <c r="L6" s="36" t="s">
        <v>66</v>
      </c>
      <c r="M6" s="36" t="s">
        <v>67</v>
      </c>
      <c r="N6" s="36" t="s">
        <v>68</v>
      </c>
      <c r="O6" s="36" t="s">
        <v>69</v>
      </c>
      <c r="P6" s="36" t="s">
        <v>68</v>
      </c>
      <c r="Q6" s="36" t="s">
        <v>70</v>
      </c>
    </row>
    <row r="7" spans="1:18" ht="12" customHeight="1" x14ac:dyDescent="0.2">
      <c r="A7" s="10">
        <v>1970</v>
      </c>
      <c r="B7" s="11">
        <v>1.2046358972358229</v>
      </c>
      <c r="C7" s="11">
        <v>0</v>
      </c>
      <c r="D7" s="11">
        <f t="shared" ref="D7:D48" si="0">+B7-B7*(C7/100)</f>
        <v>1.2046358972358229</v>
      </c>
      <c r="E7" s="11">
        <v>6</v>
      </c>
      <c r="F7" s="11">
        <f t="shared" ref="F7:F48" si="1">+(D7-D7*(E7)/100)</f>
        <v>1.1323577434016734</v>
      </c>
      <c r="G7" s="11">
        <v>0</v>
      </c>
      <c r="H7" s="11">
        <f>F7-(F7*G7/100)</f>
        <v>1.1323577434016734</v>
      </c>
      <c r="I7" s="11">
        <v>28</v>
      </c>
      <c r="J7" s="12">
        <f t="shared" ref="J7:J48" si="2">100-(K7/B7*100)</f>
        <v>32.320000000000007</v>
      </c>
      <c r="K7" s="11">
        <f>+H7-H7*I7/100</f>
        <v>0.81529757524920488</v>
      </c>
      <c r="L7" s="23">
        <f t="shared" ref="L7:L48" si="3">+(K7/365)*16</f>
        <v>3.5739071791745965E-2</v>
      </c>
      <c r="M7" s="11">
        <f t="shared" ref="M7:M39" si="4">+L7*28.3495</f>
        <v>1.0131848157601022</v>
      </c>
      <c r="N7" s="12">
        <v>163.5</v>
      </c>
      <c r="O7" s="12">
        <v>42.5</v>
      </c>
      <c r="P7" s="11">
        <f t="shared" ref="P7:P48" si="5">+Q7*N7</f>
        <v>3.8977815853359226</v>
      </c>
      <c r="Q7" s="21">
        <f t="shared" ref="Q7:Q48" si="6">+M7/O7</f>
        <v>2.383964272376711E-2</v>
      </c>
    </row>
    <row r="8" spans="1:18" ht="12" customHeight="1" x14ac:dyDescent="0.2">
      <c r="A8" s="15">
        <v>1971</v>
      </c>
      <c r="B8" s="16">
        <v>1.4168476507384633</v>
      </c>
      <c r="C8" s="16">
        <v>0</v>
      </c>
      <c r="D8" s="16">
        <f t="shared" si="0"/>
        <v>1.4168476507384633</v>
      </c>
      <c r="E8" s="16">
        <v>6</v>
      </c>
      <c r="F8" s="16">
        <f t="shared" si="1"/>
        <v>1.3318367916941556</v>
      </c>
      <c r="G8" s="16">
        <v>0</v>
      </c>
      <c r="H8" s="16">
        <f t="shared" ref="H8:H53" si="7">F8-(F8*G8/100)</f>
        <v>1.3318367916941556</v>
      </c>
      <c r="I8" s="16">
        <v>28</v>
      </c>
      <c r="J8" s="17">
        <f t="shared" si="2"/>
        <v>32.320000000000007</v>
      </c>
      <c r="K8" s="16">
        <f t="shared" ref="K8:K53" si="8">+H8-H8*I8/100</f>
        <v>0.95892249001979191</v>
      </c>
      <c r="L8" s="24">
        <f t="shared" si="3"/>
        <v>4.2034958466621017E-2</v>
      </c>
      <c r="M8" s="16">
        <f t="shared" si="4"/>
        <v>1.1916700550494725</v>
      </c>
      <c r="N8" s="17">
        <v>163.5</v>
      </c>
      <c r="O8" s="17">
        <v>42.5</v>
      </c>
      <c r="P8" s="16">
        <f t="shared" si="5"/>
        <v>4.5844248000138537</v>
      </c>
      <c r="Q8" s="22">
        <f t="shared" si="6"/>
        <v>2.8039295412928766E-2</v>
      </c>
    </row>
    <row r="9" spans="1:18" ht="12" customHeight="1" x14ac:dyDescent="0.2">
      <c r="A9" s="15">
        <v>1972</v>
      </c>
      <c r="B9" s="16">
        <v>1.6696602126767539</v>
      </c>
      <c r="C9" s="16">
        <v>0</v>
      </c>
      <c r="D9" s="16">
        <f t="shared" si="0"/>
        <v>1.6696602126767539</v>
      </c>
      <c r="E9" s="16">
        <v>6</v>
      </c>
      <c r="F9" s="16">
        <f t="shared" si="1"/>
        <v>1.5694805999161487</v>
      </c>
      <c r="G9" s="16">
        <v>0</v>
      </c>
      <c r="H9" s="16">
        <f t="shared" si="7"/>
        <v>1.5694805999161487</v>
      </c>
      <c r="I9" s="16">
        <v>28</v>
      </c>
      <c r="J9" s="17">
        <f t="shared" si="2"/>
        <v>32.319999999999993</v>
      </c>
      <c r="K9" s="16">
        <f t="shared" si="8"/>
        <v>1.1300260319396271</v>
      </c>
      <c r="L9" s="24">
        <f t="shared" si="3"/>
        <v>4.953538770146311E-2</v>
      </c>
      <c r="M9" s="16">
        <f t="shared" si="4"/>
        <v>1.4043034736426283</v>
      </c>
      <c r="N9" s="17">
        <v>163.5</v>
      </c>
      <c r="O9" s="17">
        <v>42.5</v>
      </c>
      <c r="P9" s="16">
        <f t="shared" si="5"/>
        <v>5.4024380691898761</v>
      </c>
      <c r="Q9" s="22">
        <f t="shared" si="6"/>
        <v>3.3042434673944195E-2</v>
      </c>
    </row>
    <row r="10" spans="1:18" ht="12" customHeight="1" x14ac:dyDescent="0.2">
      <c r="A10" s="15">
        <v>1973</v>
      </c>
      <c r="B10" s="16">
        <v>1.7585331439438627</v>
      </c>
      <c r="C10" s="16">
        <v>0</v>
      </c>
      <c r="D10" s="16">
        <f t="shared" si="0"/>
        <v>1.7585331439438627</v>
      </c>
      <c r="E10" s="16">
        <v>6</v>
      </c>
      <c r="F10" s="16">
        <f t="shared" si="1"/>
        <v>1.6530211553072309</v>
      </c>
      <c r="G10" s="16">
        <v>0</v>
      </c>
      <c r="H10" s="16">
        <f t="shared" si="7"/>
        <v>1.6530211553072309</v>
      </c>
      <c r="I10" s="16">
        <v>28</v>
      </c>
      <c r="J10" s="17">
        <f t="shared" si="2"/>
        <v>32.320000000000007</v>
      </c>
      <c r="K10" s="16">
        <f t="shared" si="8"/>
        <v>1.1901752318212062</v>
      </c>
      <c r="L10" s="24">
        <f t="shared" si="3"/>
        <v>5.2172064956546027E-2</v>
      </c>
      <c r="M10" s="16">
        <f t="shared" si="4"/>
        <v>1.4790519554856016</v>
      </c>
      <c r="N10" s="17">
        <v>163.5</v>
      </c>
      <c r="O10" s="17">
        <v>42.5</v>
      </c>
      <c r="P10" s="16">
        <f t="shared" si="5"/>
        <v>5.6899998758093151</v>
      </c>
      <c r="Q10" s="22">
        <f t="shared" si="6"/>
        <v>3.4801222482014157E-2</v>
      </c>
    </row>
    <row r="11" spans="1:18" ht="12" customHeight="1" x14ac:dyDescent="0.2">
      <c r="A11" s="15">
        <v>1974</v>
      </c>
      <c r="B11" s="16">
        <v>2.159679033359208</v>
      </c>
      <c r="C11" s="16">
        <v>0</v>
      </c>
      <c r="D11" s="16">
        <f t="shared" si="0"/>
        <v>2.159679033359208</v>
      </c>
      <c r="E11" s="16">
        <v>6</v>
      </c>
      <c r="F11" s="16">
        <f t="shared" si="1"/>
        <v>2.0300982913576555</v>
      </c>
      <c r="G11" s="16">
        <v>0</v>
      </c>
      <c r="H11" s="16">
        <f t="shared" si="7"/>
        <v>2.0300982913576555</v>
      </c>
      <c r="I11" s="16">
        <v>28</v>
      </c>
      <c r="J11" s="17">
        <f t="shared" si="2"/>
        <v>32.319999999999993</v>
      </c>
      <c r="K11" s="16">
        <f t="shared" si="8"/>
        <v>1.461670769777512</v>
      </c>
      <c r="L11" s="24">
        <f t="shared" si="3"/>
        <v>6.4073239223123815E-2</v>
      </c>
      <c r="M11" s="16">
        <f t="shared" si="4"/>
        <v>1.8164442953559485</v>
      </c>
      <c r="N11" s="17">
        <v>163.5</v>
      </c>
      <c r="O11" s="17">
        <v>42.5</v>
      </c>
      <c r="P11" s="16">
        <f t="shared" si="5"/>
        <v>6.9879680538987667</v>
      </c>
      <c r="Q11" s="22">
        <f t="shared" si="6"/>
        <v>4.2739865773081143E-2</v>
      </c>
    </row>
    <row r="12" spans="1:18" ht="12" customHeight="1" x14ac:dyDescent="0.2">
      <c r="A12" s="15">
        <v>1975</v>
      </c>
      <c r="B12" s="16">
        <v>2.1094581267102832</v>
      </c>
      <c r="C12" s="16">
        <v>0</v>
      </c>
      <c r="D12" s="16">
        <f t="shared" si="0"/>
        <v>2.1094581267102832</v>
      </c>
      <c r="E12" s="16">
        <v>6</v>
      </c>
      <c r="F12" s="16">
        <f t="shared" si="1"/>
        <v>1.9828906391076662</v>
      </c>
      <c r="G12" s="16">
        <v>0</v>
      </c>
      <c r="H12" s="16">
        <f t="shared" si="7"/>
        <v>1.9828906391076662</v>
      </c>
      <c r="I12" s="16">
        <v>28</v>
      </c>
      <c r="J12" s="17">
        <f t="shared" si="2"/>
        <v>32.319999999999993</v>
      </c>
      <c r="K12" s="16">
        <f t="shared" si="8"/>
        <v>1.4276812601575197</v>
      </c>
      <c r="L12" s="24">
        <f t="shared" si="3"/>
        <v>6.258328811649401E-2</v>
      </c>
      <c r="M12" s="16">
        <f t="shared" si="4"/>
        <v>1.7742049264585469</v>
      </c>
      <c r="N12" s="17">
        <v>163.5</v>
      </c>
      <c r="O12" s="17">
        <v>42.5</v>
      </c>
      <c r="P12" s="16">
        <f t="shared" si="5"/>
        <v>6.8254707170817035</v>
      </c>
      <c r="Q12" s="22">
        <f t="shared" si="6"/>
        <v>4.1745998269612866E-2</v>
      </c>
    </row>
    <row r="13" spans="1:18" ht="12" customHeight="1" x14ac:dyDescent="0.2">
      <c r="A13" s="10">
        <v>1976</v>
      </c>
      <c r="B13" s="11">
        <v>2.4352787396518911</v>
      </c>
      <c r="C13" s="11">
        <v>0</v>
      </c>
      <c r="D13" s="11">
        <f t="shared" si="0"/>
        <v>2.4352787396518911</v>
      </c>
      <c r="E13" s="11">
        <v>6</v>
      </c>
      <c r="F13" s="11">
        <f t="shared" si="1"/>
        <v>2.2891620152727779</v>
      </c>
      <c r="G13" s="11">
        <v>0</v>
      </c>
      <c r="H13" s="11">
        <f t="shared" si="7"/>
        <v>2.2891620152727779</v>
      </c>
      <c r="I13" s="11">
        <v>28</v>
      </c>
      <c r="J13" s="12">
        <f t="shared" si="2"/>
        <v>32.319999999999993</v>
      </c>
      <c r="K13" s="11">
        <f t="shared" si="8"/>
        <v>1.6481966509964001</v>
      </c>
      <c r="L13" s="23">
        <f t="shared" si="3"/>
        <v>7.2249716208061379E-2</v>
      </c>
      <c r="M13" s="11">
        <f t="shared" si="4"/>
        <v>2.0482433296404361</v>
      </c>
      <c r="N13" s="12">
        <v>163.5</v>
      </c>
      <c r="O13" s="12">
        <v>42.5</v>
      </c>
      <c r="P13" s="11">
        <f t="shared" si="5"/>
        <v>7.8797125740285008</v>
      </c>
      <c r="Q13" s="21">
        <f t="shared" si="6"/>
        <v>4.8193960697422024E-2</v>
      </c>
    </row>
    <row r="14" spans="1:18" ht="12" customHeight="1" x14ac:dyDescent="0.2">
      <c r="A14" s="10">
        <v>1977</v>
      </c>
      <c r="B14" s="11">
        <v>2.4152034834883929</v>
      </c>
      <c r="C14" s="11">
        <v>0</v>
      </c>
      <c r="D14" s="11">
        <f t="shared" si="0"/>
        <v>2.4152034834883929</v>
      </c>
      <c r="E14" s="11">
        <v>6</v>
      </c>
      <c r="F14" s="11">
        <f t="shared" si="1"/>
        <v>2.2702912744790895</v>
      </c>
      <c r="G14" s="11">
        <v>0</v>
      </c>
      <c r="H14" s="11">
        <f t="shared" si="7"/>
        <v>2.2702912744790895</v>
      </c>
      <c r="I14" s="11">
        <v>28</v>
      </c>
      <c r="J14" s="12">
        <f t="shared" si="2"/>
        <v>32.319999999999993</v>
      </c>
      <c r="K14" s="11">
        <f t="shared" si="8"/>
        <v>1.6346097176249446</v>
      </c>
      <c r="L14" s="23">
        <f t="shared" si="3"/>
        <v>7.1654124608216754E-2</v>
      </c>
      <c r="M14" s="11">
        <f t="shared" si="4"/>
        <v>2.0313586055806407</v>
      </c>
      <c r="N14" s="12">
        <v>163.5</v>
      </c>
      <c r="O14" s="12">
        <v>42.5</v>
      </c>
      <c r="P14" s="11">
        <f t="shared" si="5"/>
        <v>7.8147560473514055</v>
      </c>
      <c r="Q14" s="21">
        <f t="shared" si="6"/>
        <v>4.7796673072485661E-2</v>
      </c>
    </row>
    <row r="15" spans="1:18" ht="12" customHeight="1" x14ac:dyDescent="0.2">
      <c r="A15" s="10">
        <v>1978</v>
      </c>
      <c r="B15" s="11">
        <v>2.586337803535729</v>
      </c>
      <c r="C15" s="11">
        <v>0</v>
      </c>
      <c r="D15" s="11">
        <f t="shared" si="0"/>
        <v>2.586337803535729</v>
      </c>
      <c r="E15" s="11">
        <v>6</v>
      </c>
      <c r="F15" s="11">
        <f t="shared" si="1"/>
        <v>2.4311575353235853</v>
      </c>
      <c r="G15" s="11">
        <v>0</v>
      </c>
      <c r="H15" s="11">
        <f t="shared" si="7"/>
        <v>2.4311575353235853</v>
      </c>
      <c r="I15" s="11">
        <v>28</v>
      </c>
      <c r="J15" s="12">
        <f t="shared" si="2"/>
        <v>32.319999999999993</v>
      </c>
      <c r="K15" s="11">
        <f t="shared" si="8"/>
        <v>1.7504334254329814</v>
      </c>
      <c r="L15" s="23">
        <f t="shared" si="3"/>
        <v>7.6731328238158092E-2</v>
      </c>
      <c r="M15" s="11">
        <f t="shared" si="4"/>
        <v>2.1752947898876629</v>
      </c>
      <c r="N15" s="12">
        <v>163.5</v>
      </c>
      <c r="O15" s="12">
        <v>42.5</v>
      </c>
      <c r="P15" s="11">
        <f t="shared" si="5"/>
        <v>8.3684870152148907</v>
      </c>
      <c r="Q15" s="21">
        <f t="shared" si="6"/>
        <v>5.1183406820886186E-2</v>
      </c>
    </row>
    <row r="16" spans="1:18" ht="12" customHeight="1" x14ac:dyDescent="0.2">
      <c r="A16" s="10">
        <v>1979</v>
      </c>
      <c r="B16" s="11">
        <v>2.667228010930661</v>
      </c>
      <c r="C16" s="11">
        <v>0</v>
      </c>
      <c r="D16" s="11">
        <f t="shared" si="0"/>
        <v>2.667228010930661</v>
      </c>
      <c r="E16" s="11">
        <v>6</v>
      </c>
      <c r="F16" s="11">
        <f t="shared" si="1"/>
        <v>2.5071943302748214</v>
      </c>
      <c r="G16" s="11">
        <v>0</v>
      </c>
      <c r="H16" s="11">
        <f t="shared" si="7"/>
        <v>2.5071943302748214</v>
      </c>
      <c r="I16" s="11">
        <v>28</v>
      </c>
      <c r="J16" s="12">
        <f t="shared" si="2"/>
        <v>32.320000000000007</v>
      </c>
      <c r="K16" s="11">
        <f t="shared" si="8"/>
        <v>1.8051799177978713</v>
      </c>
      <c r="L16" s="23">
        <f t="shared" si="3"/>
        <v>7.9131174478810795E-2</v>
      </c>
      <c r="M16" s="11">
        <f t="shared" si="4"/>
        <v>2.2433292308870465</v>
      </c>
      <c r="N16" s="12">
        <v>163.5</v>
      </c>
      <c r="O16" s="12">
        <v>42.5</v>
      </c>
      <c r="P16" s="11">
        <f t="shared" si="5"/>
        <v>8.6302195117654605</v>
      </c>
      <c r="Q16" s="21">
        <f t="shared" si="6"/>
        <v>5.2784217197342269E-2</v>
      </c>
    </row>
    <row r="17" spans="1:17" ht="12" customHeight="1" x14ac:dyDescent="0.2">
      <c r="A17" s="10">
        <v>1980</v>
      </c>
      <c r="B17" s="11">
        <v>2.7772805915881364</v>
      </c>
      <c r="C17" s="11">
        <v>0</v>
      </c>
      <c r="D17" s="11">
        <f t="shared" si="0"/>
        <v>2.7772805915881364</v>
      </c>
      <c r="E17" s="11">
        <v>6</v>
      </c>
      <c r="F17" s="11">
        <f t="shared" si="1"/>
        <v>2.6106437560928484</v>
      </c>
      <c r="G17" s="11">
        <v>0</v>
      </c>
      <c r="H17" s="11">
        <f t="shared" si="7"/>
        <v>2.6106437560928484</v>
      </c>
      <c r="I17" s="11">
        <v>28</v>
      </c>
      <c r="J17" s="12">
        <f t="shared" si="2"/>
        <v>32.319999999999993</v>
      </c>
      <c r="K17" s="11">
        <f t="shared" si="8"/>
        <v>1.8796635043868508</v>
      </c>
      <c r="L17" s="23">
        <f t="shared" si="3"/>
        <v>8.2396208411478392E-2</v>
      </c>
      <c r="M17" s="11">
        <f t="shared" si="4"/>
        <v>2.3358913103612067</v>
      </c>
      <c r="N17" s="12">
        <v>163.5</v>
      </c>
      <c r="O17" s="12">
        <v>42.5</v>
      </c>
      <c r="P17" s="11">
        <f t="shared" si="5"/>
        <v>8.9863112763307598</v>
      </c>
      <c r="Q17" s="21">
        <f t="shared" si="6"/>
        <v>5.4962148479087217E-2</v>
      </c>
    </row>
    <row r="18" spans="1:17" ht="12" customHeight="1" x14ac:dyDescent="0.2">
      <c r="A18" s="15">
        <v>1981</v>
      </c>
      <c r="B18" s="16">
        <v>3.1175782506979286</v>
      </c>
      <c r="C18" s="16">
        <v>0</v>
      </c>
      <c r="D18" s="16">
        <f t="shared" si="0"/>
        <v>3.1175782506979286</v>
      </c>
      <c r="E18" s="16">
        <v>6</v>
      </c>
      <c r="F18" s="16">
        <f t="shared" si="1"/>
        <v>2.9305235556560527</v>
      </c>
      <c r="G18" s="16">
        <v>0</v>
      </c>
      <c r="H18" s="16">
        <f t="shared" si="7"/>
        <v>2.9305235556560527</v>
      </c>
      <c r="I18" s="16">
        <v>28</v>
      </c>
      <c r="J18" s="17">
        <f t="shared" si="2"/>
        <v>32.319999999999993</v>
      </c>
      <c r="K18" s="16">
        <f t="shared" si="8"/>
        <v>2.1099769600723581</v>
      </c>
      <c r="L18" s="24">
        <f t="shared" si="3"/>
        <v>9.2492140715500631E-2</v>
      </c>
      <c r="M18" s="16">
        <f t="shared" si="4"/>
        <v>2.622105943214085</v>
      </c>
      <c r="N18" s="17">
        <v>163.5</v>
      </c>
      <c r="O18" s="17">
        <v>42.5</v>
      </c>
      <c r="P18" s="16">
        <f t="shared" si="5"/>
        <v>10.087395805070656</v>
      </c>
      <c r="Q18" s="22">
        <f t="shared" si="6"/>
        <v>6.1696610428566702E-2</v>
      </c>
    </row>
    <row r="19" spans="1:17" ht="12" customHeight="1" x14ac:dyDescent="0.2">
      <c r="A19" s="15">
        <v>1982</v>
      </c>
      <c r="B19" s="16">
        <v>2.5842076248557193</v>
      </c>
      <c r="C19" s="16">
        <v>0</v>
      </c>
      <c r="D19" s="16">
        <f t="shared" si="0"/>
        <v>2.5842076248557193</v>
      </c>
      <c r="E19" s="16">
        <v>6</v>
      </c>
      <c r="F19" s="16">
        <f t="shared" si="1"/>
        <v>2.4291551673643763</v>
      </c>
      <c r="G19" s="16">
        <v>0</v>
      </c>
      <c r="H19" s="16">
        <f t="shared" si="7"/>
        <v>2.4291551673643763</v>
      </c>
      <c r="I19" s="16">
        <v>28</v>
      </c>
      <c r="J19" s="17">
        <f t="shared" si="2"/>
        <v>32.320000000000007</v>
      </c>
      <c r="K19" s="16">
        <f t="shared" si="8"/>
        <v>1.7489917205023509</v>
      </c>
      <c r="L19" s="24">
        <f t="shared" si="3"/>
        <v>7.6668130213801686E-2</v>
      </c>
      <c r="M19" s="16">
        <f t="shared" si="4"/>
        <v>2.173503157496171</v>
      </c>
      <c r="N19" s="17">
        <v>163.5</v>
      </c>
      <c r="O19" s="17">
        <v>42.5</v>
      </c>
      <c r="P19" s="16">
        <f t="shared" si="5"/>
        <v>8.3615945000146805</v>
      </c>
      <c r="Q19" s="22">
        <f t="shared" si="6"/>
        <v>5.1141250764615787E-2</v>
      </c>
    </row>
    <row r="20" spans="1:17" ht="12" customHeight="1" x14ac:dyDescent="0.2">
      <c r="A20" s="15">
        <v>1983</v>
      </c>
      <c r="B20" s="16">
        <v>2.4978169666292502</v>
      </c>
      <c r="C20" s="16">
        <v>0</v>
      </c>
      <c r="D20" s="16">
        <f t="shared" si="0"/>
        <v>2.4978169666292502</v>
      </c>
      <c r="E20" s="16">
        <v>6</v>
      </c>
      <c r="F20" s="16">
        <f t="shared" si="1"/>
        <v>2.3479479486314951</v>
      </c>
      <c r="G20" s="16">
        <v>0</v>
      </c>
      <c r="H20" s="16">
        <f t="shared" si="7"/>
        <v>2.3479479486314951</v>
      </c>
      <c r="I20" s="16">
        <v>28</v>
      </c>
      <c r="J20" s="17">
        <f t="shared" si="2"/>
        <v>32.320000000000007</v>
      </c>
      <c r="K20" s="16">
        <f t="shared" si="8"/>
        <v>1.6905225230146765</v>
      </c>
      <c r="L20" s="24">
        <f t="shared" si="3"/>
        <v>7.4105096899273498E-2</v>
      </c>
      <c r="M20" s="16">
        <f t="shared" si="4"/>
        <v>2.1008424445459539</v>
      </c>
      <c r="N20" s="17">
        <v>163.5</v>
      </c>
      <c r="O20" s="17">
        <v>42.5</v>
      </c>
      <c r="P20" s="16">
        <f t="shared" si="5"/>
        <v>8.0820644631356107</v>
      </c>
      <c r="Q20" s="22">
        <f t="shared" si="6"/>
        <v>4.9431586930493036E-2</v>
      </c>
    </row>
    <row r="21" spans="1:17" ht="12" customHeight="1" x14ac:dyDescent="0.2">
      <c r="A21" s="15">
        <v>1984</v>
      </c>
      <c r="B21" s="16">
        <v>2.3089342833448971</v>
      </c>
      <c r="C21" s="16">
        <v>0</v>
      </c>
      <c r="D21" s="16">
        <f t="shared" si="0"/>
        <v>2.3089342833448971</v>
      </c>
      <c r="E21" s="16">
        <v>6</v>
      </c>
      <c r="F21" s="16">
        <f t="shared" si="1"/>
        <v>2.1703982263442034</v>
      </c>
      <c r="G21" s="16">
        <v>0</v>
      </c>
      <c r="H21" s="16">
        <f t="shared" si="7"/>
        <v>2.1703982263442034</v>
      </c>
      <c r="I21" s="16">
        <v>28</v>
      </c>
      <c r="J21" s="17">
        <f t="shared" si="2"/>
        <v>32.319999999999993</v>
      </c>
      <c r="K21" s="16">
        <f t="shared" si="8"/>
        <v>1.5626867229678265</v>
      </c>
      <c r="L21" s="24">
        <f t="shared" si="3"/>
        <v>6.8501335801329388E-2</v>
      </c>
      <c r="M21" s="16">
        <f t="shared" si="4"/>
        <v>1.9419786192997874</v>
      </c>
      <c r="N21" s="17">
        <v>163.5</v>
      </c>
      <c r="O21" s="17">
        <v>42.5</v>
      </c>
      <c r="P21" s="16">
        <f t="shared" si="5"/>
        <v>7.4709059824827113</v>
      </c>
      <c r="Q21" s="22">
        <f t="shared" si="6"/>
        <v>4.5693614571759703E-2</v>
      </c>
    </row>
    <row r="22" spans="1:17" ht="12" customHeight="1" x14ac:dyDescent="0.2">
      <c r="A22" s="15">
        <v>1985</v>
      </c>
      <c r="B22" s="16">
        <v>2.4144909546853643</v>
      </c>
      <c r="C22" s="16">
        <v>0</v>
      </c>
      <c r="D22" s="16">
        <f t="shared" si="0"/>
        <v>2.4144909546853643</v>
      </c>
      <c r="E22" s="16">
        <v>6</v>
      </c>
      <c r="F22" s="16">
        <f t="shared" si="1"/>
        <v>2.2696214974042426</v>
      </c>
      <c r="G22" s="16">
        <v>0</v>
      </c>
      <c r="H22" s="16">
        <f t="shared" si="7"/>
        <v>2.2696214974042426</v>
      </c>
      <c r="I22" s="16">
        <v>28</v>
      </c>
      <c r="J22" s="17">
        <f t="shared" si="2"/>
        <v>32.319999999999993</v>
      </c>
      <c r="K22" s="16">
        <f t="shared" si="8"/>
        <v>1.6341274781310546</v>
      </c>
      <c r="L22" s="24">
        <f t="shared" si="3"/>
        <v>7.1632985342731159E-2</v>
      </c>
      <c r="M22" s="16">
        <f t="shared" si="4"/>
        <v>2.0307593179737569</v>
      </c>
      <c r="N22" s="17">
        <v>163.5</v>
      </c>
      <c r="O22" s="17">
        <v>42.5</v>
      </c>
      <c r="P22" s="16">
        <f t="shared" si="5"/>
        <v>7.8124505526755108</v>
      </c>
      <c r="Q22" s="22">
        <f t="shared" si="6"/>
        <v>4.7782572187617806E-2</v>
      </c>
    </row>
    <row r="23" spans="1:17" ht="12" customHeight="1" x14ac:dyDescent="0.2">
      <c r="A23" s="10">
        <v>1986</v>
      </c>
      <c r="B23" s="11">
        <v>2.3508566347116782</v>
      </c>
      <c r="C23" s="11">
        <v>0</v>
      </c>
      <c r="D23" s="11">
        <f t="shared" si="0"/>
        <v>2.3508566347116782</v>
      </c>
      <c r="E23" s="11">
        <v>6</v>
      </c>
      <c r="F23" s="11">
        <f t="shared" si="1"/>
        <v>2.2098052366289775</v>
      </c>
      <c r="G23" s="11">
        <v>0</v>
      </c>
      <c r="H23" s="11">
        <f t="shared" si="7"/>
        <v>2.2098052366289775</v>
      </c>
      <c r="I23" s="11">
        <v>28</v>
      </c>
      <c r="J23" s="12">
        <f t="shared" si="2"/>
        <v>32.320000000000007</v>
      </c>
      <c r="K23" s="11">
        <f t="shared" si="8"/>
        <v>1.5910597703728637</v>
      </c>
      <c r="L23" s="23">
        <f t="shared" si="3"/>
        <v>6.9745085824563888E-2</v>
      </c>
      <c r="M23" s="11">
        <f t="shared" si="4"/>
        <v>1.9772383105834739</v>
      </c>
      <c r="N23" s="12">
        <v>163.5</v>
      </c>
      <c r="O23" s="12">
        <v>42.5</v>
      </c>
      <c r="P23" s="11">
        <f t="shared" si="5"/>
        <v>7.60655208895054</v>
      </c>
      <c r="Q23" s="21">
        <f t="shared" si="6"/>
        <v>4.6523254366669972E-2</v>
      </c>
    </row>
    <row r="24" spans="1:17" ht="12" customHeight="1" x14ac:dyDescent="0.2">
      <c r="A24" s="10">
        <v>1987</v>
      </c>
      <c r="B24" s="11">
        <v>1.7982529118136452</v>
      </c>
      <c r="C24" s="11">
        <v>0</v>
      </c>
      <c r="D24" s="11">
        <f t="shared" si="0"/>
        <v>1.7982529118136452</v>
      </c>
      <c r="E24" s="11">
        <v>6</v>
      </c>
      <c r="F24" s="11">
        <f t="shared" si="1"/>
        <v>1.6903577371048264</v>
      </c>
      <c r="G24" s="11">
        <v>0</v>
      </c>
      <c r="H24" s="11">
        <f t="shared" si="7"/>
        <v>1.6903577371048264</v>
      </c>
      <c r="I24" s="11">
        <v>28</v>
      </c>
      <c r="J24" s="12">
        <f t="shared" si="2"/>
        <v>32.320000000000007</v>
      </c>
      <c r="K24" s="11">
        <f t="shared" si="8"/>
        <v>1.2170575707154749</v>
      </c>
      <c r="L24" s="23">
        <f t="shared" si="3"/>
        <v>5.335046885328109E-2</v>
      </c>
      <c r="M24" s="11">
        <f t="shared" si="4"/>
        <v>1.5124591167560921</v>
      </c>
      <c r="N24" s="12">
        <v>163.5</v>
      </c>
      <c r="O24" s="12">
        <v>42.5</v>
      </c>
      <c r="P24" s="11">
        <f t="shared" si="5"/>
        <v>5.8185191903440252</v>
      </c>
      <c r="Q24" s="21">
        <f t="shared" si="6"/>
        <v>3.5587273335437465E-2</v>
      </c>
    </row>
    <row r="25" spans="1:17" ht="12" customHeight="1" x14ac:dyDescent="0.2">
      <c r="A25" s="10">
        <v>1988</v>
      </c>
      <c r="B25" s="11">
        <v>1.97498581754217</v>
      </c>
      <c r="C25" s="11">
        <v>0</v>
      </c>
      <c r="D25" s="11">
        <f t="shared" si="0"/>
        <v>1.97498581754217</v>
      </c>
      <c r="E25" s="11">
        <v>6</v>
      </c>
      <c r="F25" s="11">
        <f t="shared" si="1"/>
        <v>1.8564866684896397</v>
      </c>
      <c r="G25" s="11">
        <v>0</v>
      </c>
      <c r="H25" s="11">
        <f t="shared" si="7"/>
        <v>1.8564866684896397</v>
      </c>
      <c r="I25" s="11">
        <v>28</v>
      </c>
      <c r="J25" s="12">
        <f t="shared" si="2"/>
        <v>32.320000000000007</v>
      </c>
      <c r="K25" s="11">
        <f t="shared" si="8"/>
        <v>1.3366704013125406</v>
      </c>
      <c r="L25" s="23">
        <f t="shared" si="3"/>
        <v>5.8593771016440137E-2</v>
      </c>
      <c r="M25" s="11">
        <f t="shared" si="4"/>
        <v>1.6611041114305696</v>
      </c>
      <c r="N25" s="12">
        <v>163.5</v>
      </c>
      <c r="O25" s="12">
        <v>42.5</v>
      </c>
      <c r="P25" s="11">
        <f t="shared" si="5"/>
        <v>6.390365228679955</v>
      </c>
      <c r="Q25" s="21">
        <f t="shared" si="6"/>
        <v>3.9084802621895752E-2</v>
      </c>
    </row>
    <row r="26" spans="1:17" ht="12" customHeight="1" x14ac:dyDescent="0.2">
      <c r="A26" s="10">
        <v>1989</v>
      </c>
      <c r="B26" s="11">
        <v>1.850755774369899</v>
      </c>
      <c r="C26" s="11">
        <v>0</v>
      </c>
      <c r="D26" s="11">
        <f t="shared" si="0"/>
        <v>1.850755774369899</v>
      </c>
      <c r="E26" s="11">
        <v>6</v>
      </c>
      <c r="F26" s="11">
        <f t="shared" si="1"/>
        <v>1.7397104279077051</v>
      </c>
      <c r="G26" s="11">
        <v>0</v>
      </c>
      <c r="H26" s="11">
        <f t="shared" si="7"/>
        <v>1.7397104279077051</v>
      </c>
      <c r="I26" s="11">
        <v>28</v>
      </c>
      <c r="J26" s="12">
        <f t="shared" si="2"/>
        <v>32.319999999999993</v>
      </c>
      <c r="K26" s="11">
        <f t="shared" si="8"/>
        <v>1.2525915080935477</v>
      </c>
      <c r="L26" s="23">
        <f t="shared" si="3"/>
        <v>5.490812090273086E-2</v>
      </c>
      <c r="M26" s="11">
        <f t="shared" si="4"/>
        <v>1.5566177735319684</v>
      </c>
      <c r="N26" s="12">
        <v>163.5</v>
      </c>
      <c r="O26" s="12">
        <v>42.5</v>
      </c>
      <c r="P26" s="11">
        <f t="shared" si="5"/>
        <v>5.9884001405288672</v>
      </c>
      <c r="Q26" s="21">
        <f t="shared" si="6"/>
        <v>3.6626300553693376E-2</v>
      </c>
    </row>
    <row r="27" spans="1:17" ht="12" customHeight="1" x14ac:dyDescent="0.2">
      <c r="A27" s="10">
        <v>1990</v>
      </c>
      <c r="B27" s="11">
        <v>2.0720861580265626</v>
      </c>
      <c r="C27" s="11">
        <v>0</v>
      </c>
      <c r="D27" s="11">
        <f t="shared" si="0"/>
        <v>2.0720861580265626</v>
      </c>
      <c r="E27" s="11">
        <v>6</v>
      </c>
      <c r="F27" s="11">
        <f t="shared" si="1"/>
        <v>1.9477609885449689</v>
      </c>
      <c r="G27" s="11">
        <v>0</v>
      </c>
      <c r="H27" s="11">
        <f t="shared" si="7"/>
        <v>1.9477609885449689</v>
      </c>
      <c r="I27" s="11">
        <v>28</v>
      </c>
      <c r="J27" s="12">
        <f t="shared" si="2"/>
        <v>32.319999999999993</v>
      </c>
      <c r="K27" s="11">
        <f t="shared" si="8"/>
        <v>1.4023879117523776</v>
      </c>
      <c r="L27" s="23">
        <f t="shared" si="3"/>
        <v>6.14745385973645E-2</v>
      </c>
      <c r="M27" s="11">
        <f t="shared" si="4"/>
        <v>1.7427724319659847</v>
      </c>
      <c r="N27" s="12">
        <v>163.5</v>
      </c>
      <c r="O27" s="12">
        <v>42.5</v>
      </c>
      <c r="P27" s="11">
        <f t="shared" si="5"/>
        <v>6.7045480617985529</v>
      </c>
      <c r="Q27" s="21">
        <f t="shared" si="6"/>
        <v>4.1006410163905521E-2</v>
      </c>
    </row>
    <row r="28" spans="1:17" ht="12" customHeight="1" x14ac:dyDescent="0.2">
      <c r="A28" s="15">
        <v>1991</v>
      </c>
      <c r="B28" s="16">
        <v>1.9932750711076836</v>
      </c>
      <c r="C28" s="16">
        <v>0</v>
      </c>
      <c r="D28" s="16">
        <f t="shared" si="0"/>
        <v>1.9932750711076836</v>
      </c>
      <c r="E28" s="16">
        <v>6</v>
      </c>
      <c r="F28" s="16">
        <f t="shared" si="1"/>
        <v>1.8736785668412226</v>
      </c>
      <c r="G28" s="16">
        <v>0</v>
      </c>
      <c r="H28" s="16">
        <f t="shared" si="7"/>
        <v>1.8736785668412226</v>
      </c>
      <c r="I28" s="16">
        <v>28</v>
      </c>
      <c r="J28" s="17">
        <f t="shared" si="2"/>
        <v>32.320000000000007</v>
      </c>
      <c r="K28" s="16">
        <f t="shared" si="8"/>
        <v>1.3490485681256803</v>
      </c>
      <c r="L28" s="24">
        <f t="shared" si="3"/>
        <v>5.9136375589070915E-2</v>
      </c>
      <c r="M28" s="16">
        <f t="shared" si="4"/>
        <v>1.6764866797623659</v>
      </c>
      <c r="N28" s="17">
        <v>163.5</v>
      </c>
      <c r="O28" s="17">
        <v>42.5</v>
      </c>
      <c r="P28" s="16">
        <f t="shared" si="5"/>
        <v>6.449542873909337</v>
      </c>
      <c r="Q28" s="22">
        <f t="shared" si="6"/>
        <v>3.9446745406173316E-2</v>
      </c>
    </row>
    <row r="29" spans="1:17" ht="12" customHeight="1" x14ac:dyDescent="0.2">
      <c r="A29" s="15">
        <v>1992</v>
      </c>
      <c r="B29" s="16">
        <v>2.0875696901153793</v>
      </c>
      <c r="C29" s="16">
        <v>0</v>
      </c>
      <c r="D29" s="16">
        <f t="shared" si="0"/>
        <v>2.0875696901153793</v>
      </c>
      <c r="E29" s="16">
        <v>6</v>
      </c>
      <c r="F29" s="16">
        <f t="shared" si="1"/>
        <v>1.9623155087084565</v>
      </c>
      <c r="G29" s="16">
        <v>0</v>
      </c>
      <c r="H29" s="16">
        <f t="shared" si="7"/>
        <v>1.9623155087084565</v>
      </c>
      <c r="I29" s="16">
        <v>28</v>
      </c>
      <c r="J29" s="17">
        <f t="shared" si="2"/>
        <v>32.320000000000007</v>
      </c>
      <c r="K29" s="16">
        <f t="shared" si="8"/>
        <v>1.4128671662700887</v>
      </c>
      <c r="L29" s="24">
        <f t="shared" si="3"/>
        <v>6.1933903178962794E-2</v>
      </c>
      <c r="M29" s="16">
        <f t="shared" si="4"/>
        <v>1.7557951881720057</v>
      </c>
      <c r="N29" s="17">
        <v>163.5</v>
      </c>
      <c r="O29" s="17">
        <v>42.5</v>
      </c>
      <c r="P29" s="16">
        <f t="shared" si="5"/>
        <v>6.7546473709675992</v>
      </c>
      <c r="Q29" s="22">
        <f t="shared" si="6"/>
        <v>4.1312827956988374E-2</v>
      </c>
    </row>
    <row r="30" spans="1:17" ht="12" customHeight="1" x14ac:dyDescent="0.2">
      <c r="A30" s="15">
        <v>1993</v>
      </c>
      <c r="B30" s="16">
        <v>2.2406450559347562</v>
      </c>
      <c r="C30" s="16">
        <v>0</v>
      </c>
      <c r="D30" s="16">
        <f t="shared" si="0"/>
        <v>2.2406450559347562</v>
      </c>
      <c r="E30" s="16">
        <v>6</v>
      </c>
      <c r="F30" s="16">
        <f t="shared" si="1"/>
        <v>2.1062063525786709</v>
      </c>
      <c r="G30" s="16">
        <v>0</v>
      </c>
      <c r="H30" s="16">
        <f t="shared" si="7"/>
        <v>2.1062063525786709</v>
      </c>
      <c r="I30" s="16">
        <v>28</v>
      </c>
      <c r="J30" s="17">
        <f t="shared" si="2"/>
        <v>32.319999999999993</v>
      </c>
      <c r="K30" s="16">
        <f t="shared" si="8"/>
        <v>1.516468573856643</v>
      </c>
      <c r="L30" s="24">
        <f t="shared" si="3"/>
        <v>6.6475334744400788E-2</v>
      </c>
      <c r="M30" s="16">
        <f t="shared" si="4"/>
        <v>1.88454250233639</v>
      </c>
      <c r="N30" s="17">
        <v>163.5</v>
      </c>
      <c r="O30" s="17">
        <v>42.5</v>
      </c>
      <c r="P30" s="16">
        <f t="shared" si="5"/>
        <v>7.2499458619294064</v>
      </c>
      <c r="Q30" s="22">
        <f t="shared" si="6"/>
        <v>4.4342176525562119E-2</v>
      </c>
    </row>
    <row r="31" spans="1:17" ht="12" customHeight="1" x14ac:dyDescent="0.2">
      <c r="A31" s="15">
        <v>1994</v>
      </c>
      <c r="B31" s="16">
        <v>2.377189944886803</v>
      </c>
      <c r="C31" s="16">
        <v>0</v>
      </c>
      <c r="D31" s="16">
        <f t="shared" si="0"/>
        <v>2.377189944886803</v>
      </c>
      <c r="E31" s="16">
        <v>6</v>
      </c>
      <c r="F31" s="16">
        <f t="shared" si="1"/>
        <v>2.2345585481935948</v>
      </c>
      <c r="G31" s="16">
        <v>0</v>
      </c>
      <c r="H31" s="16">
        <f t="shared" si="7"/>
        <v>2.2345585481935948</v>
      </c>
      <c r="I31" s="16">
        <v>28</v>
      </c>
      <c r="J31" s="17">
        <f t="shared" si="2"/>
        <v>32.319999999999993</v>
      </c>
      <c r="K31" s="16">
        <f t="shared" si="8"/>
        <v>1.6088821546993883</v>
      </c>
      <c r="L31" s="24">
        <f t="shared" si="3"/>
        <v>7.0526341027918396E-2</v>
      </c>
      <c r="M31" s="16">
        <f t="shared" si="4"/>
        <v>1.9993865049709725</v>
      </c>
      <c r="N31" s="17">
        <v>163.5</v>
      </c>
      <c r="O31" s="17">
        <v>42.5</v>
      </c>
      <c r="P31" s="16">
        <f t="shared" si="5"/>
        <v>7.691757495594211</v>
      </c>
      <c r="Q31" s="22">
        <f t="shared" si="6"/>
        <v>4.7044388352258174E-2</v>
      </c>
    </row>
    <row r="32" spans="1:17" ht="12" customHeight="1" x14ac:dyDescent="0.2">
      <c r="A32" s="15">
        <v>1995</v>
      </c>
      <c r="B32" s="16">
        <v>2.6467960662872816</v>
      </c>
      <c r="C32" s="16">
        <v>0</v>
      </c>
      <c r="D32" s="16">
        <f t="shared" si="0"/>
        <v>2.6467960662872816</v>
      </c>
      <c r="E32" s="16">
        <v>6</v>
      </c>
      <c r="F32" s="16">
        <f t="shared" si="1"/>
        <v>2.4879883023100446</v>
      </c>
      <c r="G32" s="16">
        <v>0</v>
      </c>
      <c r="H32" s="16">
        <f t="shared" si="7"/>
        <v>2.4879883023100446</v>
      </c>
      <c r="I32" s="16">
        <v>28</v>
      </c>
      <c r="J32" s="17">
        <f t="shared" si="2"/>
        <v>32.320000000000007</v>
      </c>
      <c r="K32" s="16">
        <f t="shared" si="8"/>
        <v>1.7913515776632321</v>
      </c>
      <c r="L32" s="24">
        <f t="shared" si="3"/>
        <v>7.852500066468962E-2</v>
      </c>
      <c r="M32" s="16">
        <f t="shared" si="4"/>
        <v>2.2261445063436183</v>
      </c>
      <c r="N32" s="17">
        <v>163.5</v>
      </c>
      <c r="O32" s="17">
        <v>42.5</v>
      </c>
      <c r="P32" s="16">
        <f t="shared" si="5"/>
        <v>8.5641088655807422</v>
      </c>
      <c r="Q32" s="22">
        <f t="shared" si="6"/>
        <v>5.2379870737496899E-2</v>
      </c>
    </row>
    <row r="33" spans="1:17" ht="12" customHeight="1" x14ac:dyDescent="0.2">
      <c r="A33" s="10">
        <v>1996</v>
      </c>
      <c r="B33" s="34">
        <v>2.6213817355613336</v>
      </c>
      <c r="C33" s="11">
        <v>0</v>
      </c>
      <c r="D33" s="11">
        <f t="shared" si="0"/>
        <v>2.6213817355613336</v>
      </c>
      <c r="E33" s="11">
        <v>6</v>
      </c>
      <c r="F33" s="11">
        <f t="shared" si="1"/>
        <v>2.4640988314276537</v>
      </c>
      <c r="G33" s="11">
        <v>0</v>
      </c>
      <c r="H33" s="11">
        <f t="shared" si="7"/>
        <v>2.4640988314276537</v>
      </c>
      <c r="I33" s="11">
        <v>28</v>
      </c>
      <c r="J33" s="12">
        <f t="shared" si="2"/>
        <v>32.319999999999993</v>
      </c>
      <c r="K33" s="11">
        <f t="shared" si="8"/>
        <v>1.7741511586279106</v>
      </c>
      <c r="L33" s="23">
        <f t="shared" si="3"/>
        <v>7.777100969327827E-2</v>
      </c>
      <c r="M33" s="11">
        <f t="shared" si="4"/>
        <v>2.2047692392995923</v>
      </c>
      <c r="N33" s="12">
        <v>163.5</v>
      </c>
      <c r="O33" s="12">
        <v>42.5</v>
      </c>
      <c r="P33" s="11">
        <f t="shared" si="5"/>
        <v>8.4818769558937266</v>
      </c>
      <c r="Q33" s="21">
        <f t="shared" si="6"/>
        <v>5.1876923277637467E-2</v>
      </c>
    </row>
    <row r="34" spans="1:17" ht="12" customHeight="1" x14ac:dyDescent="0.2">
      <c r="A34" s="10">
        <v>1997</v>
      </c>
      <c r="B34" s="58">
        <v>2.3017794697305414</v>
      </c>
      <c r="C34" s="11">
        <v>0</v>
      </c>
      <c r="D34" s="11">
        <f t="shared" si="0"/>
        <v>2.3017794697305414</v>
      </c>
      <c r="E34" s="11">
        <v>6</v>
      </c>
      <c r="F34" s="11">
        <f t="shared" si="1"/>
        <v>2.1636727015467088</v>
      </c>
      <c r="G34" s="11">
        <v>0</v>
      </c>
      <c r="H34" s="11">
        <f t="shared" si="7"/>
        <v>2.1636727015467088</v>
      </c>
      <c r="I34" s="11">
        <v>28</v>
      </c>
      <c r="J34" s="12">
        <f t="shared" si="2"/>
        <v>32.320000000000007</v>
      </c>
      <c r="K34" s="11">
        <f t="shared" si="8"/>
        <v>1.5578443451136303</v>
      </c>
      <c r="L34" s="23">
        <f t="shared" si="3"/>
        <v>6.8289067183063254E-2</v>
      </c>
      <c r="M34" s="11">
        <f t="shared" si="4"/>
        <v>1.9359609101062516</v>
      </c>
      <c r="N34" s="12">
        <v>163.5</v>
      </c>
      <c r="O34" s="12">
        <v>42.5</v>
      </c>
      <c r="P34" s="11">
        <f t="shared" si="5"/>
        <v>7.4477555012322858</v>
      </c>
      <c r="Q34" s="21">
        <f t="shared" si="6"/>
        <v>4.5552021414264746E-2</v>
      </c>
    </row>
    <row r="35" spans="1:17" ht="12" customHeight="1" x14ac:dyDescent="0.2">
      <c r="A35" s="10">
        <v>1998</v>
      </c>
      <c r="B35" s="34">
        <v>2.3820331738069855</v>
      </c>
      <c r="C35" s="11">
        <v>0</v>
      </c>
      <c r="D35" s="11">
        <f t="shared" si="0"/>
        <v>2.3820331738069855</v>
      </c>
      <c r="E35" s="11">
        <v>6</v>
      </c>
      <c r="F35" s="11">
        <f t="shared" si="1"/>
        <v>2.2391111833785664</v>
      </c>
      <c r="G35" s="11">
        <v>0</v>
      </c>
      <c r="H35" s="11">
        <f t="shared" si="7"/>
        <v>2.2391111833785664</v>
      </c>
      <c r="I35" s="11">
        <v>28</v>
      </c>
      <c r="J35" s="12">
        <f t="shared" si="2"/>
        <v>32.319999999999993</v>
      </c>
      <c r="K35" s="11">
        <f t="shared" si="8"/>
        <v>1.6121600520325678</v>
      </c>
      <c r="L35" s="23">
        <f t="shared" si="3"/>
        <v>7.0670029678139956E-2</v>
      </c>
      <c r="M35" s="11">
        <f t="shared" si="4"/>
        <v>2.0034600063604286</v>
      </c>
      <c r="N35" s="12">
        <v>163.5</v>
      </c>
      <c r="O35" s="12">
        <v>42.5</v>
      </c>
      <c r="P35" s="11">
        <f t="shared" si="5"/>
        <v>7.7074284950571785</v>
      </c>
      <c r="Q35" s="21">
        <f t="shared" si="6"/>
        <v>4.714023544377479E-2</v>
      </c>
    </row>
    <row r="36" spans="1:17" ht="12" customHeight="1" x14ac:dyDescent="0.2">
      <c r="A36" s="10">
        <v>1999</v>
      </c>
      <c r="B36" s="79">
        <v>2.6852224154299615</v>
      </c>
      <c r="C36" s="11">
        <v>0</v>
      </c>
      <c r="D36" s="11">
        <f t="shared" si="0"/>
        <v>2.6852224154299615</v>
      </c>
      <c r="E36" s="11">
        <v>6</v>
      </c>
      <c r="F36" s="11">
        <f t="shared" si="1"/>
        <v>2.524109070504164</v>
      </c>
      <c r="G36" s="11">
        <v>0</v>
      </c>
      <c r="H36" s="11">
        <f t="shared" si="7"/>
        <v>2.524109070504164</v>
      </c>
      <c r="I36" s="11">
        <v>28</v>
      </c>
      <c r="J36" s="12">
        <f t="shared" si="2"/>
        <v>32.319999999999993</v>
      </c>
      <c r="K36" s="11">
        <f t="shared" si="8"/>
        <v>1.817358530762998</v>
      </c>
      <c r="L36" s="23">
        <f t="shared" si="3"/>
        <v>7.9665031485501289E-2</v>
      </c>
      <c r="M36" s="11">
        <f t="shared" si="4"/>
        <v>2.2584638100982186</v>
      </c>
      <c r="N36" s="12">
        <v>163.5</v>
      </c>
      <c r="O36" s="12">
        <v>42.5</v>
      </c>
      <c r="P36" s="11">
        <f t="shared" si="5"/>
        <v>8.6884431282602055</v>
      </c>
      <c r="Q36" s="21">
        <f t="shared" si="6"/>
        <v>5.3140324943487499E-2</v>
      </c>
    </row>
    <row r="37" spans="1:17" ht="12" customHeight="1" x14ac:dyDescent="0.2">
      <c r="A37" s="10">
        <v>2000</v>
      </c>
      <c r="B37" s="34">
        <v>2.8172310278922907</v>
      </c>
      <c r="C37" s="11">
        <v>0</v>
      </c>
      <c r="D37" s="11">
        <f t="shared" si="0"/>
        <v>2.8172310278922907</v>
      </c>
      <c r="E37" s="11">
        <v>6</v>
      </c>
      <c r="F37" s="11">
        <f t="shared" si="1"/>
        <v>2.6481971662187531</v>
      </c>
      <c r="G37" s="11">
        <v>0</v>
      </c>
      <c r="H37" s="11">
        <f t="shared" si="7"/>
        <v>2.6481971662187531</v>
      </c>
      <c r="I37" s="11">
        <v>28</v>
      </c>
      <c r="J37" s="12">
        <f t="shared" si="2"/>
        <v>32.320000000000007</v>
      </c>
      <c r="K37" s="11">
        <f t="shared" si="8"/>
        <v>1.9067019596775023</v>
      </c>
      <c r="L37" s="23">
        <f t="shared" si="3"/>
        <v>8.3581455766685034E-2</v>
      </c>
      <c r="M37" s="11">
        <f t="shared" si="4"/>
        <v>2.3694924802576374</v>
      </c>
      <c r="N37" s="12">
        <v>163.5</v>
      </c>
      <c r="O37" s="12">
        <v>42.5</v>
      </c>
      <c r="P37" s="11">
        <f t="shared" si="5"/>
        <v>9.1155769534617352</v>
      </c>
      <c r="Q37" s="21">
        <f t="shared" si="6"/>
        <v>5.5752764241356174E-2</v>
      </c>
    </row>
    <row r="38" spans="1:17" ht="12" customHeight="1" x14ac:dyDescent="0.2">
      <c r="A38" s="15">
        <v>2001</v>
      </c>
      <c r="B38" s="16">
        <v>2.9264321940104687</v>
      </c>
      <c r="C38" s="16">
        <v>0</v>
      </c>
      <c r="D38" s="16">
        <f t="shared" si="0"/>
        <v>2.9264321940104687</v>
      </c>
      <c r="E38" s="16">
        <v>6</v>
      </c>
      <c r="F38" s="16">
        <f t="shared" si="1"/>
        <v>2.7508462623698406</v>
      </c>
      <c r="G38" s="16">
        <v>0</v>
      </c>
      <c r="H38" s="16">
        <f t="shared" si="7"/>
        <v>2.7508462623698406</v>
      </c>
      <c r="I38" s="16">
        <v>28</v>
      </c>
      <c r="J38" s="17">
        <f t="shared" si="2"/>
        <v>32.319999999999993</v>
      </c>
      <c r="K38" s="16">
        <f t="shared" si="8"/>
        <v>1.9806093089062853</v>
      </c>
      <c r="L38" s="24">
        <f t="shared" si="3"/>
        <v>8.6821229979453601E-2</v>
      </c>
      <c r="M38" s="16">
        <f t="shared" si="4"/>
        <v>2.4613384593025196</v>
      </c>
      <c r="N38" s="17">
        <v>163.5</v>
      </c>
      <c r="O38" s="17">
        <v>42.5</v>
      </c>
      <c r="P38" s="16">
        <f t="shared" si="5"/>
        <v>9.4689138375520461</v>
      </c>
      <c r="Q38" s="22">
        <f t="shared" si="6"/>
        <v>5.7913846101235754E-2</v>
      </c>
    </row>
    <row r="39" spans="1:17" ht="12" customHeight="1" x14ac:dyDescent="0.2">
      <c r="A39" s="15">
        <v>2002</v>
      </c>
      <c r="B39" s="16">
        <v>3.0743554367725725</v>
      </c>
      <c r="C39" s="16">
        <v>0</v>
      </c>
      <c r="D39" s="16">
        <f t="shared" si="0"/>
        <v>3.0743554367725725</v>
      </c>
      <c r="E39" s="16">
        <v>6</v>
      </c>
      <c r="F39" s="16">
        <f t="shared" si="1"/>
        <v>2.8898941105662184</v>
      </c>
      <c r="G39" s="16">
        <v>0</v>
      </c>
      <c r="H39" s="16">
        <f t="shared" si="7"/>
        <v>2.8898941105662184</v>
      </c>
      <c r="I39" s="16">
        <v>28</v>
      </c>
      <c r="J39" s="17">
        <f t="shared" si="2"/>
        <v>32.320000000000007</v>
      </c>
      <c r="K39" s="16">
        <f t="shared" si="8"/>
        <v>2.0807237596076771</v>
      </c>
      <c r="L39" s="24">
        <f t="shared" si="3"/>
        <v>9.1209808640336523E-2</v>
      </c>
      <c r="M39" s="16">
        <f t="shared" si="4"/>
        <v>2.5857524700492203</v>
      </c>
      <c r="N39" s="17">
        <v>163.5</v>
      </c>
      <c r="O39" s="17">
        <v>42.5</v>
      </c>
      <c r="P39" s="16">
        <f t="shared" si="5"/>
        <v>9.9475418553658237</v>
      </c>
      <c r="Q39" s="22">
        <f t="shared" si="6"/>
        <v>6.0841234589393417E-2</v>
      </c>
    </row>
    <row r="40" spans="1:17" ht="12" customHeight="1" x14ac:dyDescent="0.2">
      <c r="A40" s="15">
        <v>2003</v>
      </c>
      <c r="B40" s="16">
        <v>3.1833518135755368</v>
      </c>
      <c r="C40" s="16">
        <v>0</v>
      </c>
      <c r="D40" s="16">
        <f t="shared" si="0"/>
        <v>3.1833518135755368</v>
      </c>
      <c r="E40" s="16">
        <v>6</v>
      </c>
      <c r="F40" s="16">
        <f t="shared" si="1"/>
        <v>2.9923507047610047</v>
      </c>
      <c r="G40" s="16">
        <v>0</v>
      </c>
      <c r="H40" s="16">
        <f t="shared" si="7"/>
        <v>2.9923507047610047</v>
      </c>
      <c r="I40" s="16">
        <v>28</v>
      </c>
      <c r="J40" s="17">
        <f t="shared" si="2"/>
        <v>32.319999999999993</v>
      </c>
      <c r="K40" s="16">
        <f t="shared" si="8"/>
        <v>2.1544925074279235</v>
      </c>
      <c r="L40" s="24">
        <f t="shared" si="3"/>
        <v>9.444350717492267E-2</v>
      </c>
      <c r="M40" s="16">
        <f t="shared" ref="M40:M45" si="9">+L40*28.3495</f>
        <v>2.6774262066554702</v>
      </c>
      <c r="N40" s="17">
        <v>163.5</v>
      </c>
      <c r="O40" s="17">
        <v>42.5</v>
      </c>
      <c r="P40" s="16">
        <f t="shared" si="5"/>
        <v>10.30021611266281</v>
      </c>
      <c r="Q40" s="22">
        <f t="shared" si="6"/>
        <v>6.2998263686011066E-2</v>
      </c>
    </row>
    <row r="41" spans="1:17" ht="12" customHeight="1" x14ac:dyDescent="0.2">
      <c r="A41" s="15">
        <v>2004</v>
      </c>
      <c r="B41" s="16">
        <v>2.6644325233341246</v>
      </c>
      <c r="C41" s="16">
        <v>0</v>
      </c>
      <c r="D41" s="16">
        <f t="shared" si="0"/>
        <v>2.6644325233341246</v>
      </c>
      <c r="E41" s="16">
        <v>6</v>
      </c>
      <c r="F41" s="16">
        <f t="shared" si="1"/>
        <v>2.5045665719340771</v>
      </c>
      <c r="G41" s="16">
        <v>0</v>
      </c>
      <c r="H41" s="16">
        <f t="shared" si="7"/>
        <v>2.5045665719340771</v>
      </c>
      <c r="I41" s="16">
        <v>28</v>
      </c>
      <c r="J41" s="17">
        <f t="shared" si="2"/>
        <v>32.319999999999993</v>
      </c>
      <c r="K41" s="16">
        <f t="shared" si="8"/>
        <v>1.8032879317925357</v>
      </c>
      <c r="L41" s="24">
        <f t="shared" si="3"/>
        <v>7.9048238105974167E-2</v>
      </c>
      <c r="M41" s="16">
        <f t="shared" si="9"/>
        <v>2.2409780261853145</v>
      </c>
      <c r="N41" s="17">
        <v>163.5</v>
      </c>
      <c r="O41" s="17">
        <v>42.5</v>
      </c>
      <c r="P41" s="16">
        <f t="shared" si="5"/>
        <v>8.6211742889717389</v>
      </c>
      <c r="Q41" s="22">
        <f t="shared" si="6"/>
        <v>5.2728894733772104E-2</v>
      </c>
    </row>
    <row r="42" spans="1:17" ht="12" customHeight="1" x14ac:dyDescent="0.2">
      <c r="A42" s="15">
        <v>2005</v>
      </c>
      <c r="B42" s="16">
        <v>2.4985810753999567</v>
      </c>
      <c r="C42" s="16">
        <v>0</v>
      </c>
      <c r="D42" s="16">
        <f t="shared" si="0"/>
        <v>2.4985810753999567</v>
      </c>
      <c r="E42" s="16">
        <v>6</v>
      </c>
      <c r="F42" s="16">
        <f t="shared" si="1"/>
        <v>2.3486662108759591</v>
      </c>
      <c r="G42" s="16">
        <v>0</v>
      </c>
      <c r="H42" s="16">
        <f t="shared" si="7"/>
        <v>2.3486662108759591</v>
      </c>
      <c r="I42" s="16">
        <v>28</v>
      </c>
      <c r="J42" s="17">
        <f t="shared" si="2"/>
        <v>32.320000000000007</v>
      </c>
      <c r="K42" s="16">
        <f t="shared" si="8"/>
        <v>1.6910396718306906</v>
      </c>
      <c r="L42" s="24">
        <f t="shared" si="3"/>
        <v>7.4127766436413833E-2</v>
      </c>
      <c r="M42" s="16">
        <f t="shared" si="9"/>
        <v>2.101485114589114</v>
      </c>
      <c r="N42" s="17">
        <v>163.5</v>
      </c>
      <c r="O42" s="17">
        <v>42.5</v>
      </c>
      <c r="P42" s="16">
        <f t="shared" si="5"/>
        <v>8.0845368525957682</v>
      </c>
      <c r="Q42" s="22">
        <f t="shared" si="6"/>
        <v>4.9446708578567387E-2</v>
      </c>
    </row>
    <row r="43" spans="1:17" ht="12" customHeight="1" x14ac:dyDescent="0.2">
      <c r="A43" s="10">
        <v>2006</v>
      </c>
      <c r="B43" s="34">
        <v>2.6348405910266584</v>
      </c>
      <c r="C43" s="11">
        <v>0</v>
      </c>
      <c r="D43" s="11">
        <f t="shared" si="0"/>
        <v>2.6348405910266584</v>
      </c>
      <c r="E43" s="11">
        <v>6</v>
      </c>
      <c r="F43" s="11">
        <f t="shared" si="1"/>
        <v>2.4767501555650586</v>
      </c>
      <c r="G43" s="11">
        <v>0</v>
      </c>
      <c r="H43" s="11">
        <f t="shared" si="7"/>
        <v>2.4767501555650586</v>
      </c>
      <c r="I43" s="11">
        <v>28</v>
      </c>
      <c r="J43" s="12">
        <f t="shared" si="2"/>
        <v>32.320000000000022</v>
      </c>
      <c r="K43" s="11">
        <f t="shared" si="8"/>
        <v>1.7832601120068421</v>
      </c>
      <c r="L43" s="23">
        <f t="shared" si="3"/>
        <v>7.817030627975198E-2</v>
      </c>
      <c r="M43" s="11">
        <f t="shared" si="9"/>
        <v>2.2160890978778287</v>
      </c>
      <c r="N43" s="12">
        <v>163.5</v>
      </c>
      <c r="O43" s="12">
        <v>42.5</v>
      </c>
      <c r="P43" s="11">
        <f t="shared" si="5"/>
        <v>8.5254251177182354</v>
      </c>
      <c r="Q43" s="21">
        <f t="shared" si="6"/>
        <v>5.2143272891243028E-2</v>
      </c>
    </row>
    <row r="44" spans="1:17" ht="12" customHeight="1" x14ac:dyDescent="0.2">
      <c r="A44" s="10">
        <v>2007</v>
      </c>
      <c r="B44" s="58">
        <v>2.6842861325088183</v>
      </c>
      <c r="C44" s="11">
        <v>0</v>
      </c>
      <c r="D44" s="11">
        <f t="shared" si="0"/>
        <v>2.6842861325088183</v>
      </c>
      <c r="E44" s="11">
        <v>6</v>
      </c>
      <c r="F44" s="11">
        <f t="shared" si="1"/>
        <v>2.5232289645582893</v>
      </c>
      <c r="G44" s="11">
        <v>0</v>
      </c>
      <c r="H44" s="11">
        <f t="shared" si="7"/>
        <v>2.5232289645582893</v>
      </c>
      <c r="I44" s="11">
        <v>28</v>
      </c>
      <c r="J44" s="12">
        <f t="shared" si="2"/>
        <v>32.319999999999993</v>
      </c>
      <c r="K44" s="11">
        <f t="shared" si="8"/>
        <v>1.8167248544819683</v>
      </c>
      <c r="L44" s="23">
        <f t="shared" si="3"/>
        <v>7.9637253895099985E-2</v>
      </c>
      <c r="M44" s="11">
        <f t="shared" si="9"/>
        <v>2.2576763292991369</v>
      </c>
      <c r="N44" s="12">
        <v>163.5</v>
      </c>
      <c r="O44" s="12">
        <v>42.5</v>
      </c>
      <c r="P44" s="11">
        <f t="shared" si="5"/>
        <v>8.6854136433037379</v>
      </c>
      <c r="Q44" s="21">
        <f t="shared" si="6"/>
        <v>5.31217959835091E-2</v>
      </c>
    </row>
    <row r="45" spans="1:17" ht="12" customHeight="1" x14ac:dyDescent="0.2">
      <c r="A45" s="10">
        <v>2008</v>
      </c>
      <c r="B45" s="34">
        <v>2.914654765305539</v>
      </c>
      <c r="C45" s="11">
        <v>0</v>
      </c>
      <c r="D45" s="11">
        <f t="shared" si="0"/>
        <v>2.914654765305539</v>
      </c>
      <c r="E45" s="11">
        <v>6</v>
      </c>
      <c r="F45" s="11">
        <f t="shared" si="1"/>
        <v>2.7397754793872067</v>
      </c>
      <c r="G45" s="11">
        <v>0</v>
      </c>
      <c r="H45" s="11">
        <f t="shared" si="7"/>
        <v>2.7397754793872067</v>
      </c>
      <c r="I45" s="11">
        <v>28</v>
      </c>
      <c r="J45" s="12">
        <f t="shared" si="2"/>
        <v>32.320000000000007</v>
      </c>
      <c r="K45" s="11">
        <f t="shared" si="8"/>
        <v>1.9726383451587888</v>
      </c>
      <c r="L45" s="23">
        <f t="shared" si="3"/>
        <v>8.6471817869974307E-2</v>
      </c>
      <c r="M45" s="11">
        <f t="shared" si="9"/>
        <v>2.4514328007048367</v>
      </c>
      <c r="N45" s="12">
        <v>163.5</v>
      </c>
      <c r="O45" s="12">
        <v>42.5</v>
      </c>
      <c r="P45" s="11">
        <f t="shared" si="5"/>
        <v>9.4308061862409591</v>
      </c>
      <c r="Q45" s="21">
        <f t="shared" si="6"/>
        <v>5.7680771781290274E-2</v>
      </c>
    </row>
    <row r="46" spans="1:17" ht="12" customHeight="1" x14ac:dyDescent="0.2">
      <c r="A46" s="10">
        <v>2009</v>
      </c>
      <c r="B46" s="79">
        <v>3.1200158193385348</v>
      </c>
      <c r="C46" s="11">
        <v>0</v>
      </c>
      <c r="D46" s="11">
        <f t="shared" si="0"/>
        <v>3.1200158193385348</v>
      </c>
      <c r="E46" s="11">
        <v>6</v>
      </c>
      <c r="F46" s="11">
        <f t="shared" si="1"/>
        <v>2.9328148701782228</v>
      </c>
      <c r="G46" s="11">
        <v>0</v>
      </c>
      <c r="H46" s="11">
        <f t="shared" si="7"/>
        <v>2.9328148701782228</v>
      </c>
      <c r="I46" s="11">
        <v>28</v>
      </c>
      <c r="J46" s="12">
        <f t="shared" si="2"/>
        <v>32.319999999999993</v>
      </c>
      <c r="K46" s="11">
        <f t="shared" si="8"/>
        <v>2.1116267065283205</v>
      </c>
      <c r="L46" s="23">
        <f t="shared" si="3"/>
        <v>9.256445836836473E-2</v>
      </c>
      <c r="M46" s="11">
        <f t="shared" ref="M46:M51" si="10">+L46*28.3495</f>
        <v>2.6241561125139556</v>
      </c>
      <c r="N46" s="12">
        <v>163.5</v>
      </c>
      <c r="O46" s="12">
        <v>42.5</v>
      </c>
      <c r="P46" s="11">
        <f t="shared" si="5"/>
        <v>10.095282926965453</v>
      </c>
      <c r="Q46" s="21">
        <f t="shared" si="6"/>
        <v>6.1744849706210719E-2</v>
      </c>
    </row>
    <row r="47" spans="1:17" ht="12" customHeight="1" x14ac:dyDescent="0.2">
      <c r="A47" s="10">
        <v>2010</v>
      </c>
      <c r="B47" s="34">
        <v>3.2398057295476539</v>
      </c>
      <c r="C47" s="11">
        <v>0</v>
      </c>
      <c r="D47" s="11">
        <f t="shared" si="0"/>
        <v>3.2398057295476539</v>
      </c>
      <c r="E47" s="11">
        <v>6</v>
      </c>
      <c r="F47" s="11">
        <f t="shared" si="1"/>
        <v>3.0454173857747948</v>
      </c>
      <c r="G47" s="11">
        <v>0</v>
      </c>
      <c r="H47" s="11">
        <f t="shared" si="7"/>
        <v>3.0454173857747948</v>
      </c>
      <c r="I47" s="11">
        <v>28</v>
      </c>
      <c r="J47" s="12">
        <f t="shared" si="2"/>
        <v>32.320000000000007</v>
      </c>
      <c r="K47" s="11">
        <f t="shared" si="8"/>
        <v>2.192700517757852</v>
      </c>
      <c r="L47" s="23">
        <f t="shared" si="3"/>
        <v>9.6118378860618164E-2</v>
      </c>
      <c r="M47" s="11">
        <f t="shared" si="10"/>
        <v>2.7249079815090944</v>
      </c>
      <c r="N47" s="12">
        <v>163.5</v>
      </c>
      <c r="O47" s="12">
        <v>42.5</v>
      </c>
      <c r="P47" s="11">
        <f t="shared" si="5"/>
        <v>10.48288129357028</v>
      </c>
      <c r="Q47" s="21">
        <f t="shared" si="6"/>
        <v>6.4115481917861039E-2</v>
      </c>
    </row>
    <row r="48" spans="1:17" ht="12" customHeight="1" x14ac:dyDescent="0.2">
      <c r="A48" s="15">
        <v>2011</v>
      </c>
      <c r="B48" s="16">
        <v>3.4479179003709413</v>
      </c>
      <c r="C48" s="16">
        <v>0</v>
      </c>
      <c r="D48" s="16">
        <f t="shared" si="0"/>
        <v>3.4479179003709413</v>
      </c>
      <c r="E48" s="16">
        <v>6</v>
      </c>
      <c r="F48" s="16">
        <f t="shared" si="1"/>
        <v>3.2410428263486848</v>
      </c>
      <c r="G48" s="16">
        <v>0</v>
      </c>
      <c r="H48" s="16">
        <f t="shared" si="7"/>
        <v>3.2410428263486848</v>
      </c>
      <c r="I48" s="16">
        <v>28</v>
      </c>
      <c r="J48" s="17">
        <f t="shared" si="2"/>
        <v>32.320000000000007</v>
      </c>
      <c r="K48" s="16">
        <f t="shared" si="8"/>
        <v>2.333550834971053</v>
      </c>
      <c r="L48" s="24">
        <f t="shared" si="3"/>
        <v>0.10229263934119684</v>
      </c>
      <c r="M48" s="16">
        <f t="shared" si="10"/>
        <v>2.8999451790032595</v>
      </c>
      <c r="N48" s="17">
        <v>163.5</v>
      </c>
      <c r="O48" s="17">
        <v>42.5</v>
      </c>
      <c r="P48" s="16">
        <f t="shared" si="5"/>
        <v>11.156259688636069</v>
      </c>
      <c r="Q48" s="22">
        <f t="shared" si="6"/>
        <v>6.8234004211841406E-2</v>
      </c>
    </row>
    <row r="49" spans="1:18" ht="12" customHeight="1" x14ac:dyDescent="0.2">
      <c r="A49" s="15">
        <v>2012</v>
      </c>
      <c r="B49" s="16">
        <v>3.6617059537152188</v>
      </c>
      <c r="C49" s="16">
        <v>0</v>
      </c>
      <c r="D49" s="16">
        <f t="shared" ref="D49:D58" si="11">+B49-B49*(C49/100)</f>
        <v>3.6617059537152188</v>
      </c>
      <c r="E49" s="16">
        <v>6</v>
      </c>
      <c r="F49" s="16">
        <f t="shared" ref="F49:F58" si="12">+(D49-D49*(E49)/100)</f>
        <v>3.4420035964923055</v>
      </c>
      <c r="G49" s="16">
        <v>0</v>
      </c>
      <c r="H49" s="16">
        <f t="shared" si="7"/>
        <v>3.4420035964923055</v>
      </c>
      <c r="I49" s="16">
        <v>28</v>
      </c>
      <c r="J49" s="17">
        <f t="shared" ref="J49:J58" si="13">100-(K49/B49*100)</f>
        <v>32.319999999999993</v>
      </c>
      <c r="K49" s="16">
        <f t="shared" si="8"/>
        <v>2.4782425894744602</v>
      </c>
      <c r="L49" s="24">
        <f t="shared" ref="L49:L58" si="14">+(K49/365)*16</f>
        <v>0.10863529159340099</v>
      </c>
      <c r="M49" s="16">
        <f t="shared" si="10"/>
        <v>3.0797561990271212</v>
      </c>
      <c r="N49" s="17">
        <v>163.5</v>
      </c>
      <c r="O49" s="17">
        <v>42.5</v>
      </c>
      <c r="P49" s="16">
        <f t="shared" ref="P49:P58" si="15">+Q49*N49</f>
        <v>11.84800325978669</v>
      </c>
      <c r="Q49" s="22">
        <f t="shared" ref="Q49:Q58" si="16">+M49/O49</f>
        <v>7.246485174181462E-2</v>
      </c>
    </row>
    <row r="50" spans="1:18" ht="12" customHeight="1" x14ac:dyDescent="0.2">
      <c r="A50" s="15">
        <v>2013</v>
      </c>
      <c r="B50" s="16">
        <v>3.7092288457227456</v>
      </c>
      <c r="C50" s="16">
        <v>0</v>
      </c>
      <c r="D50" s="16">
        <f t="shared" si="11"/>
        <v>3.7092288457227456</v>
      </c>
      <c r="E50" s="16">
        <v>6</v>
      </c>
      <c r="F50" s="16">
        <f t="shared" si="12"/>
        <v>3.4866751149793807</v>
      </c>
      <c r="G50" s="16">
        <v>0</v>
      </c>
      <c r="H50" s="16">
        <f t="shared" si="7"/>
        <v>3.4866751149793807</v>
      </c>
      <c r="I50" s="16">
        <v>28</v>
      </c>
      <c r="J50" s="17">
        <f t="shared" si="13"/>
        <v>32.320000000000007</v>
      </c>
      <c r="K50" s="16">
        <f t="shared" si="8"/>
        <v>2.510406082785154</v>
      </c>
      <c r="L50" s="24">
        <f t="shared" si="14"/>
        <v>0.1100451981494862</v>
      </c>
      <c r="M50" s="16">
        <f t="shared" si="10"/>
        <v>3.1197263449388588</v>
      </c>
      <c r="N50" s="17">
        <v>163.5</v>
      </c>
      <c r="O50" s="17">
        <v>42.5</v>
      </c>
      <c r="P50" s="16">
        <f t="shared" si="15"/>
        <v>12.001770762294198</v>
      </c>
      <c r="Q50" s="22">
        <f t="shared" si="16"/>
        <v>7.3405325763267262E-2</v>
      </c>
    </row>
    <row r="51" spans="1:18" ht="12" customHeight="1" x14ac:dyDescent="0.2">
      <c r="A51" s="15">
        <v>2014</v>
      </c>
      <c r="B51" s="16">
        <v>3.8049267877175161</v>
      </c>
      <c r="C51" s="16">
        <v>0</v>
      </c>
      <c r="D51" s="16">
        <f t="shared" si="11"/>
        <v>3.8049267877175161</v>
      </c>
      <c r="E51" s="16">
        <v>6</v>
      </c>
      <c r="F51" s="16">
        <f t="shared" si="12"/>
        <v>3.576631180454465</v>
      </c>
      <c r="G51" s="16">
        <v>0</v>
      </c>
      <c r="H51" s="16">
        <f t="shared" si="7"/>
        <v>3.576631180454465</v>
      </c>
      <c r="I51" s="16">
        <v>28</v>
      </c>
      <c r="J51" s="17">
        <f t="shared" si="13"/>
        <v>32.319999999999993</v>
      </c>
      <c r="K51" s="16">
        <f t="shared" si="8"/>
        <v>2.5751744499272151</v>
      </c>
      <c r="L51" s="24">
        <f t="shared" si="14"/>
        <v>0.11288435944886423</v>
      </c>
      <c r="M51" s="16">
        <f t="shared" si="10"/>
        <v>3.2002151481955763</v>
      </c>
      <c r="N51" s="17">
        <v>163.5</v>
      </c>
      <c r="O51" s="17">
        <v>42.5</v>
      </c>
      <c r="P51" s="16">
        <f t="shared" si="15"/>
        <v>12.311415923058275</v>
      </c>
      <c r="Q51" s="22">
        <f t="shared" si="16"/>
        <v>7.5299179957542969E-2</v>
      </c>
    </row>
    <row r="52" spans="1:18" ht="12" customHeight="1" x14ac:dyDescent="0.2">
      <c r="A52" s="15">
        <v>2015</v>
      </c>
      <c r="B52" s="16">
        <v>3.863841898919365</v>
      </c>
      <c r="C52" s="16">
        <v>0</v>
      </c>
      <c r="D52" s="16">
        <f t="shared" si="11"/>
        <v>3.863841898919365</v>
      </c>
      <c r="E52" s="16">
        <v>6</v>
      </c>
      <c r="F52" s="16">
        <f t="shared" si="12"/>
        <v>3.6320113849842031</v>
      </c>
      <c r="G52" s="16">
        <v>0</v>
      </c>
      <c r="H52" s="16">
        <f t="shared" si="7"/>
        <v>3.6320113849842031</v>
      </c>
      <c r="I52" s="16">
        <v>28</v>
      </c>
      <c r="J52" s="17">
        <f t="shared" si="13"/>
        <v>32.320000000000007</v>
      </c>
      <c r="K52" s="16">
        <f t="shared" si="8"/>
        <v>2.6150481971886261</v>
      </c>
      <c r="L52" s="24">
        <f t="shared" si="14"/>
        <v>0.11463224973977539</v>
      </c>
      <c r="M52" s="16">
        <f>+L52*28.3495</f>
        <v>3.2497669639977622</v>
      </c>
      <c r="N52" s="17">
        <v>163.5</v>
      </c>
      <c r="O52" s="17">
        <v>42.5</v>
      </c>
      <c r="P52" s="16">
        <f t="shared" si="15"/>
        <v>12.502044673261979</v>
      </c>
      <c r="Q52" s="22">
        <f t="shared" si="16"/>
        <v>7.6465105035241468E-2</v>
      </c>
    </row>
    <row r="53" spans="1:18" ht="12" customHeight="1" x14ac:dyDescent="0.2">
      <c r="A53" s="33">
        <v>2016</v>
      </c>
      <c r="B53" s="34">
        <v>3.9539261773523919</v>
      </c>
      <c r="C53" s="34">
        <v>0</v>
      </c>
      <c r="D53" s="34">
        <f t="shared" si="11"/>
        <v>3.9539261773523919</v>
      </c>
      <c r="E53" s="34">
        <v>6</v>
      </c>
      <c r="F53" s="34">
        <f t="shared" si="12"/>
        <v>3.7166906067112482</v>
      </c>
      <c r="G53" s="34">
        <v>0</v>
      </c>
      <c r="H53" s="11">
        <f t="shared" si="7"/>
        <v>3.7166906067112482</v>
      </c>
      <c r="I53" s="34">
        <v>28</v>
      </c>
      <c r="J53" s="49">
        <f t="shared" si="13"/>
        <v>32.320000000000007</v>
      </c>
      <c r="K53" s="11">
        <f t="shared" si="8"/>
        <v>2.6760172368320987</v>
      </c>
      <c r="L53" s="52">
        <f t="shared" si="14"/>
        <v>0.11730486517620159</v>
      </c>
      <c r="M53" s="34">
        <f>+L53*28.3495</f>
        <v>3.3255342753127271</v>
      </c>
      <c r="N53" s="49">
        <v>163.5</v>
      </c>
      <c r="O53" s="49">
        <v>42.5</v>
      </c>
      <c r="P53" s="34">
        <f t="shared" si="15"/>
        <v>12.793525976791313</v>
      </c>
      <c r="Q53" s="51">
        <f t="shared" si="16"/>
        <v>7.8247865301475927E-2</v>
      </c>
    </row>
    <row r="54" spans="1:18" ht="12" customHeight="1" x14ac:dyDescent="0.2">
      <c r="A54" s="57">
        <v>2017</v>
      </c>
      <c r="B54" s="58">
        <v>3.9973698329441998</v>
      </c>
      <c r="C54" s="58">
        <v>0</v>
      </c>
      <c r="D54" s="58">
        <f t="shared" si="11"/>
        <v>3.9973698329441998</v>
      </c>
      <c r="E54" s="58">
        <v>6</v>
      </c>
      <c r="F54" s="58">
        <f t="shared" si="12"/>
        <v>3.7575276429675477</v>
      </c>
      <c r="G54" s="58">
        <v>0</v>
      </c>
      <c r="H54" s="59">
        <f>F54-(F54*G54/100)</f>
        <v>3.7575276429675477</v>
      </c>
      <c r="I54" s="58">
        <v>28</v>
      </c>
      <c r="J54" s="60">
        <f t="shared" si="13"/>
        <v>32.320000000000007</v>
      </c>
      <c r="K54" s="59">
        <f>+H54-H54*I54/100</f>
        <v>2.7054199029366344</v>
      </c>
      <c r="L54" s="64">
        <f t="shared" si="14"/>
        <v>0.11859374916982507</v>
      </c>
      <c r="M54" s="58">
        <f>+L54*28.3495</f>
        <v>3.3620734920899555</v>
      </c>
      <c r="N54" s="60">
        <v>163.5</v>
      </c>
      <c r="O54" s="60">
        <v>42.5</v>
      </c>
      <c r="P54" s="58">
        <f t="shared" si="15"/>
        <v>12.934094493099005</v>
      </c>
      <c r="Q54" s="63">
        <f t="shared" si="16"/>
        <v>7.9107611578587186E-2</v>
      </c>
    </row>
    <row r="55" spans="1:18" ht="12" customHeight="1" x14ac:dyDescent="0.2">
      <c r="A55" s="33">
        <v>2018</v>
      </c>
      <c r="B55" s="34">
        <v>4.1843417943676524</v>
      </c>
      <c r="C55" s="34">
        <v>0</v>
      </c>
      <c r="D55" s="34">
        <f t="shared" si="11"/>
        <v>4.1843417943676524</v>
      </c>
      <c r="E55" s="34">
        <v>6</v>
      </c>
      <c r="F55" s="34">
        <f t="shared" si="12"/>
        <v>3.9332812867055935</v>
      </c>
      <c r="G55" s="34">
        <v>0</v>
      </c>
      <c r="H55" s="11">
        <f>F55-(F55*G55/100)</f>
        <v>3.9332812867055935</v>
      </c>
      <c r="I55" s="34">
        <v>28</v>
      </c>
      <c r="J55" s="49">
        <f t="shared" si="13"/>
        <v>32.319999999999993</v>
      </c>
      <c r="K55" s="11">
        <f>+H55-H55*I55/100</f>
        <v>2.8319625264280273</v>
      </c>
      <c r="L55" s="52">
        <f t="shared" si="14"/>
        <v>0.12414082307629709</v>
      </c>
      <c r="M55" s="34">
        <f>+L55*28.3495</f>
        <v>3.5193302638014843</v>
      </c>
      <c r="N55" s="49">
        <v>163.5</v>
      </c>
      <c r="O55" s="49">
        <v>42.5</v>
      </c>
      <c r="P55" s="34">
        <f t="shared" si="15"/>
        <v>13.539070544271592</v>
      </c>
      <c r="Q55" s="51">
        <f t="shared" si="16"/>
        <v>8.28077709129761E-2</v>
      </c>
    </row>
    <row r="56" spans="1:18" ht="12" customHeight="1" x14ac:dyDescent="0.2">
      <c r="A56" s="78">
        <v>2019</v>
      </c>
      <c r="B56" s="79">
        <v>4.3797691808524535</v>
      </c>
      <c r="C56" s="79">
        <v>0</v>
      </c>
      <c r="D56" s="79">
        <f t="shared" si="11"/>
        <v>4.3797691808524535</v>
      </c>
      <c r="E56" s="79">
        <v>6</v>
      </c>
      <c r="F56" s="79">
        <f t="shared" si="12"/>
        <v>4.1169830300013066</v>
      </c>
      <c r="G56" s="79">
        <v>0</v>
      </c>
      <c r="H56" s="80">
        <f>F56-(F56*G56/100)</f>
        <v>4.1169830300013066</v>
      </c>
      <c r="I56" s="79">
        <v>28</v>
      </c>
      <c r="J56" s="81">
        <f t="shared" si="13"/>
        <v>32.319999999999993</v>
      </c>
      <c r="K56" s="80">
        <f>+H56-H56*I56/100</f>
        <v>2.9642277816009406</v>
      </c>
      <c r="L56" s="93">
        <f t="shared" si="14"/>
        <v>0.12993875207017822</v>
      </c>
      <c r="M56" s="79">
        <f>+L56*28.3495</f>
        <v>3.6836986518135171</v>
      </c>
      <c r="N56" s="81">
        <v>163.5</v>
      </c>
      <c r="O56" s="81">
        <v>42.5</v>
      </c>
      <c r="P56" s="79">
        <f t="shared" si="15"/>
        <v>14.171405401682589</v>
      </c>
      <c r="Q56" s="90">
        <f t="shared" si="16"/>
        <v>8.6675262395612171E-2</v>
      </c>
    </row>
    <row r="57" spans="1:18" ht="12" customHeight="1" x14ac:dyDescent="0.2">
      <c r="A57" s="33">
        <v>2020</v>
      </c>
      <c r="B57" s="34">
        <v>4.3540216668010867</v>
      </c>
      <c r="C57" s="34">
        <v>0</v>
      </c>
      <c r="D57" s="34">
        <f t="shared" si="11"/>
        <v>4.3540216668010867</v>
      </c>
      <c r="E57" s="34">
        <v>6</v>
      </c>
      <c r="F57" s="34">
        <f t="shared" si="12"/>
        <v>4.0927803667930212</v>
      </c>
      <c r="G57" s="34">
        <v>0</v>
      </c>
      <c r="H57" s="11">
        <f t="shared" ref="H57:H58" si="17">F57-(F57*G57/100)</f>
        <v>4.0927803667930212</v>
      </c>
      <c r="I57" s="34">
        <v>28</v>
      </c>
      <c r="J57" s="49">
        <f t="shared" si="13"/>
        <v>32.320000000000007</v>
      </c>
      <c r="K57" s="11">
        <f t="shared" ref="K57:K58" si="18">+H57-H57*I57/100</f>
        <v>2.9468018640909754</v>
      </c>
      <c r="L57" s="52">
        <f t="shared" si="14"/>
        <v>0.12917487623412496</v>
      </c>
      <c r="M57" s="34">
        <f t="shared" ref="M57:M58" si="19">+L57*28.3495</f>
        <v>3.6620431537993254</v>
      </c>
      <c r="N57" s="49">
        <v>163.5</v>
      </c>
      <c r="O57" s="49">
        <v>42.5</v>
      </c>
      <c r="P57" s="34">
        <f t="shared" si="15"/>
        <v>14.08809542696917</v>
      </c>
      <c r="Q57" s="51">
        <f t="shared" si="16"/>
        <v>8.6165721265866482E-2</v>
      </c>
    </row>
    <row r="58" spans="1:18" ht="12" customHeight="1" thickBot="1" x14ac:dyDescent="0.25">
      <c r="A58" s="84">
        <v>2021</v>
      </c>
      <c r="B58" s="85">
        <v>4.6440813433441486</v>
      </c>
      <c r="C58" s="86">
        <v>0</v>
      </c>
      <c r="D58" s="86">
        <f t="shared" si="11"/>
        <v>4.6440813433441486</v>
      </c>
      <c r="E58" s="86">
        <v>6</v>
      </c>
      <c r="F58" s="86">
        <f t="shared" si="12"/>
        <v>4.3654364627434994</v>
      </c>
      <c r="G58" s="86">
        <v>0</v>
      </c>
      <c r="H58" s="86">
        <f t="shared" si="17"/>
        <v>4.3654364627434994</v>
      </c>
      <c r="I58" s="86">
        <v>28</v>
      </c>
      <c r="J58" s="87">
        <f t="shared" si="13"/>
        <v>32.320000000000007</v>
      </c>
      <c r="K58" s="86">
        <f t="shared" si="18"/>
        <v>3.1431142531753196</v>
      </c>
      <c r="L58" s="97">
        <f t="shared" si="14"/>
        <v>0.1377803508241236</v>
      </c>
      <c r="M58" s="86">
        <f t="shared" si="19"/>
        <v>3.9060040556884918</v>
      </c>
      <c r="N58" s="87">
        <v>163.5</v>
      </c>
      <c r="O58" s="87">
        <v>42.5</v>
      </c>
      <c r="P58" s="86">
        <f t="shared" si="15"/>
        <v>15.026627367178079</v>
      </c>
      <c r="Q58" s="91">
        <f t="shared" si="16"/>
        <v>9.1905977780905687E-2</v>
      </c>
    </row>
    <row r="59" spans="1:18" ht="12" customHeight="1" thickTop="1" x14ac:dyDescent="0.2">
      <c r="A59" s="115" t="s">
        <v>147</v>
      </c>
      <c r="B59" s="115"/>
      <c r="C59" s="115"/>
      <c r="R59" s="6"/>
    </row>
    <row r="60" spans="1:18" ht="12" customHeight="1" x14ac:dyDescent="0.2">
      <c r="R60" s="6"/>
    </row>
    <row r="61" spans="1:18" ht="12" customHeight="1" x14ac:dyDescent="0.2">
      <c r="A61" s="116" t="s">
        <v>137</v>
      </c>
    </row>
    <row r="62" spans="1:18" ht="12" customHeight="1" x14ac:dyDescent="0.2">
      <c r="A62" s="123" t="s">
        <v>148</v>
      </c>
    </row>
    <row r="63" spans="1:18" ht="12" customHeight="1" x14ac:dyDescent="0.2">
      <c r="A63" s="116" t="s">
        <v>139</v>
      </c>
    </row>
    <row r="64" spans="1:18" ht="12" customHeight="1" x14ac:dyDescent="0.2">
      <c r="A64" s="116" t="s">
        <v>140</v>
      </c>
    </row>
    <row r="65" spans="1:1" ht="12" customHeight="1" x14ac:dyDescent="0.2">
      <c r="A65" s="116" t="s">
        <v>141</v>
      </c>
    </row>
    <row r="66" spans="1:1" ht="12" customHeight="1" x14ac:dyDescent="0.2">
      <c r="A66" s="117"/>
    </row>
    <row r="67" spans="1:1" ht="12" customHeight="1" x14ac:dyDescent="0.2">
      <c r="A67" s="116" t="s">
        <v>136</v>
      </c>
    </row>
  </sheetData>
  <mergeCells count="17">
    <mergeCell ref="G3:G5"/>
    <mergeCell ref="C2:C5"/>
    <mergeCell ref="P2:P5"/>
    <mergeCell ref="A1:Q1"/>
    <mergeCell ref="G2:I2"/>
    <mergeCell ref="Q2:Q5"/>
    <mergeCell ref="N2:N5"/>
    <mergeCell ref="F2:F5"/>
    <mergeCell ref="O2:O5"/>
    <mergeCell ref="J2:J5"/>
    <mergeCell ref="E2:E5"/>
    <mergeCell ref="K2:M5"/>
    <mergeCell ref="I3:I5"/>
    <mergeCell ref="H3:H5"/>
    <mergeCell ref="A2:A5"/>
    <mergeCell ref="B2:B5"/>
    <mergeCell ref="D2:D5"/>
  </mergeCells>
  <phoneticPr fontId="0" type="noConversion"/>
  <printOptions horizontalCentered="1"/>
  <pageMargins left="0.34" right="0.3" top="0.61" bottom="0.56000000000000005" header="0.5" footer="0.5"/>
  <pageSetup scale="78" orientation="landscape"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5">
    <pageSetUpPr fitToPage="1"/>
  </sheetPr>
  <dimension ref="A1:Y65"/>
  <sheetViews>
    <sheetView workbookViewId="0">
      <pane ySplit="5" topLeftCell="A6" activePane="bottomLeft" state="frozen"/>
      <selection pane="bottomLeft" sqref="A1:K1"/>
    </sheetView>
  </sheetViews>
  <sheetFormatPr defaultColWidth="10.77734375" defaultRowHeight="12" customHeight="1" x14ac:dyDescent="0.2"/>
  <cols>
    <col min="1" max="11" width="10.77734375" style="6" customWidth="1"/>
    <col min="12" max="16384" width="10.77734375" style="7"/>
  </cols>
  <sheetData>
    <row r="1" spans="1:18" ht="12" customHeight="1" thickBot="1" x14ac:dyDescent="0.25">
      <c r="A1" s="126" t="s">
        <v>88</v>
      </c>
      <c r="B1" s="126"/>
      <c r="C1" s="126"/>
      <c r="D1" s="126"/>
      <c r="E1" s="126"/>
      <c r="F1" s="126"/>
      <c r="G1" s="126"/>
      <c r="H1" s="126"/>
      <c r="I1" s="126"/>
      <c r="J1" s="126"/>
      <c r="K1" s="126"/>
    </row>
    <row r="2" spans="1:18" ht="12" customHeight="1" thickTop="1" x14ac:dyDescent="0.2">
      <c r="A2" s="138" t="s">
        <v>0</v>
      </c>
      <c r="B2" s="124" t="s">
        <v>9</v>
      </c>
      <c r="C2" s="124" t="s">
        <v>10</v>
      </c>
      <c r="D2" s="124" t="s">
        <v>5</v>
      </c>
      <c r="E2" s="151" t="s">
        <v>120</v>
      </c>
      <c r="F2" s="124" t="s">
        <v>7</v>
      </c>
      <c r="G2" s="124" t="s">
        <v>54</v>
      </c>
      <c r="H2" s="140"/>
      <c r="I2" s="140"/>
      <c r="J2" s="127" t="s">
        <v>60</v>
      </c>
      <c r="K2" s="130" t="s">
        <v>63</v>
      </c>
      <c r="R2" s="35"/>
    </row>
    <row r="3" spans="1:18" ht="12" customHeight="1" x14ac:dyDescent="0.2">
      <c r="A3" s="138"/>
      <c r="B3" s="124"/>
      <c r="C3" s="124"/>
      <c r="D3" s="124"/>
      <c r="E3" s="136"/>
      <c r="F3" s="124"/>
      <c r="G3" s="141"/>
      <c r="H3" s="140"/>
      <c r="I3" s="140"/>
      <c r="J3" s="127"/>
      <c r="K3" s="130"/>
    </row>
    <row r="4" spans="1:18" ht="20.100000000000001" customHeight="1" x14ac:dyDescent="0.2">
      <c r="A4" s="139"/>
      <c r="B4" s="125"/>
      <c r="C4" s="125"/>
      <c r="D4" s="125"/>
      <c r="E4" s="137"/>
      <c r="F4" s="125"/>
      <c r="G4" s="142"/>
      <c r="H4" s="143"/>
      <c r="I4" s="143"/>
      <c r="J4" s="149"/>
      <c r="K4" s="150"/>
    </row>
    <row r="5" spans="1:18" ht="12" customHeight="1" x14ac:dyDescent="0.2">
      <c r="A5" s="5"/>
      <c r="B5" s="36" t="s">
        <v>64</v>
      </c>
      <c r="C5" s="36" t="s">
        <v>64</v>
      </c>
      <c r="D5" s="36" t="s">
        <v>64</v>
      </c>
      <c r="E5" s="36" t="s">
        <v>64</v>
      </c>
      <c r="F5" s="36" t="s">
        <v>65</v>
      </c>
      <c r="G5" s="36" t="s">
        <v>64</v>
      </c>
      <c r="H5" s="36" t="s">
        <v>66</v>
      </c>
      <c r="I5" s="36" t="s">
        <v>67</v>
      </c>
      <c r="J5" s="36" t="s">
        <v>68</v>
      </c>
      <c r="K5" s="36" t="s">
        <v>70</v>
      </c>
    </row>
    <row r="6" spans="1:18" ht="12" customHeight="1" x14ac:dyDescent="0.2">
      <c r="A6" s="10">
        <v>1970</v>
      </c>
      <c r="B6" s="11">
        <f>SUM('Cheddar cheese'!B7,'Other American cheese'!B7)</f>
        <v>6.9952938766751851</v>
      </c>
      <c r="C6" s="11">
        <f>SUM('Cheddar cheese'!D7,'Other American cheese'!D7)</f>
        <v>6.9952938766751851</v>
      </c>
      <c r="D6" s="11">
        <f>SUM('Cheddar cheese'!F7,'Other American cheese'!F7)</f>
        <v>6.5755762440746732</v>
      </c>
      <c r="E6" s="11">
        <f>SUM('Cheddar cheese'!H7,'Other American cheese'!H7)</f>
        <v>6.5755762440746732</v>
      </c>
      <c r="F6" s="11">
        <f t="shared" ref="F6:F47" si="0">100-(G6/B6*100)</f>
        <v>19.091861748369894</v>
      </c>
      <c r="G6" s="11">
        <f>SUM('Cheddar cheese'!K7,'Other American cheese'!K7)</f>
        <v>5.6597620408481744</v>
      </c>
      <c r="H6" s="11">
        <f>SUM('Cheddar cheese'!L7,'Other American cheese'!L7)</f>
        <v>0.24809915795498846</v>
      </c>
      <c r="I6" s="11">
        <f>SUM('Cheddar cheese'!M7,'Other American cheese'!M7)</f>
        <v>7.0334870784449448</v>
      </c>
      <c r="J6" s="11">
        <f>SUM('Cheddar cheese'!P7,'Other American cheese'!P7)</f>
        <v>28.4039531487354</v>
      </c>
      <c r="K6" s="14">
        <f>SUM('Cheddar cheese'!Q7,'Other American cheese'!Q7)</f>
        <v>0.16549381361046928</v>
      </c>
    </row>
    <row r="7" spans="1:18" ht="12" customHeight="1" x14ac:dyDescent="0.2">
      <c r="A7" s="15">
        <v>1971</v>
      </c>
      <c r="B7" s="16">
        <f>SUM('Cheddar cheese'!B8,'Other American cheese'!B8)</f>
        <v>7.3220681784254147</v>
      </c>
      <c r="C7" s="16">
        <f>SUM('Cheddar cheese'!D8,'Other American cheese'!D8)</f>
        <v>7.3220681784254147</v>
      </c>
      <c r="D7" s="16">
        <f>SUM('Cheddar cheese'!F8,'Other American cheese'!F8)</f>
        <v>6.8827440877198907</v>
      </c>
      <c r="E7" s="16">
        <f>SUM('Cheddar cheese'!H8,'Other American cheese'!H8)</f>
        <v>6.8827440877198907</v>
      </c>
      <c r="F7" s="16">
        <f t="shared" si="0"/>
        <v>19.432189925998415</v>
      </c>
      <c r="G7" s="16">
        <f>SUM('Cheddar cheese'!K8,'Other American cheese'!K8)</f>
        <v>5.8992299834826962</v>
      </c>
      <c r="H7" s="16">
        <f>SUM('Cheddar cheese'!L8,'Other American cheese'!L8)</f>
        <v>0.25859638283759762</v>
      </c>
      <c r="I7" s="16">
        <f>SUM('Cheddar cheese'!M8,'Other American cheese'!M8)</f>
        <v>7.3310781552544739</v>
      </c>
      <c r="J7" s="16">
        <f>SUM('Cheddar cheese'!P8,'Other American cheese'!P8)</f>
        <v>29.575427184377737</v>
      </c>
      <c r="K7" s="19">
        <f>SUM('Cheddar cheese'!Q8,'Other American cheese'!Q8)</f>
        <v>0.1724959565942229</v>
      </c>
    </row>
    <row r="8" spans="1:18" ht="12" customHeight="1" x14ac:dyDescent="0.2">
      <c r="A8" s="15">
        <v>1972</v>
      </c>
      <c r="B8" s="16">
        <f>SUM('Cheddar cheese'!B9,'Other American cheese'!B9)</f>
        <v>7.6765969813621986</v>
      </c>
      <c r="C8" s="16">
        <f>SUM('Cheddar cheese'!D9,'Other American cheese'!D9)</f>
        <v>7.6765969813621986</v>
      </c>
      <c r="D8" s="16">
        <f>SUM('Cheddar cheese'!F9,'Other American cheese'!F9)</f>
        <v>7.2160011624804667</v>
      </c>
      <c r="E8" s="16">
        <f>SUM('Cheddar cheese'!H9,'Other American cheese'!H9)</f>
        <v>7.2160011624804667</v>
      </c>
      <c r="F8" s="16">
        <f t="shared" si="0"/>
        <v>19.815650768609203</v>
      </c>
      <c r="G8" s="16">
        <f>SUM('Cheddar cheese'!K9,'Other American cheese'!K9)</f>
        <v>6.1554293326218694</v>
      </c>
      <c r="H8" s="16">
        <f>SUM('Cheddar cheese'!L9,'Other American cheese'!L9)</f>
        <v>0.26982703923821894</v>
      </c>
      <c r="I8" s="16">
        <f>SUM('Cheddar cheese'!M9,'Other American cheese'!M9)</f>
        <v>7.6494616488838876</v>
      </c>
      <c r="J8" s="16">
        <f>SUM('Cheddar cheese'!P9,'Other American cheese'!P9)</f>
        <v>30.823905464877829</v>
      </c>
      <c r="K8" s="19">
        <f>SUM('Cheddar cheese'!Q9,'Other American cheese'!Q9)</f>
        <v>0.179987332914915</v>
      </c>
    </row>
    <row r="9" spans="1:18" ht="12" customHeight="1" x14ac:dyDescent="0.2">
      <c r="A9" s="15">
        <v>1973</v>
      </c>
      <c r="B9" s="16">
        <f>SUM('Cheddar cheese'!B10,'Other American cheese'!B10)</f>
        <v>7.8312624758740785</v>
      </c>
      <c r="C9" s="16">
        <f>SUM('Cheddar cheese'!D10,'Other American cheese'!D10)</f>
        <v>7.8312624758740785</v>
      </c>
      <c r="D9" s="16">
        <f>SUM('Cheddar cheese'!F10,'Other American cheese'!F10)</f>
        <v>7.3613867273216336</v>
      </c>
      <c r="E9" s="16">
        <f>SUM('Cheddar cheese'!H10,'Other American cheese'!H10)</f>
        <v>7.3613867273216336</v>
      </c>
      <c r="F9" s="16">
        <f t="shared" si="0"/>
        <v>19.928356248663022</v>
      </c>
      <c r="G9" s="16">
        <f>SUM('Cheddar cheese'!K10,'Other American cheese'!K10)</f>
        <v>6.2706205909140245</v>
      </c>
      <c r="H9" s="16">
        <f>SUM('Cheddar cheese'!L10,'Other American cheese'!L10)</f>
        <v>0.27487651905376548</v>
      </c>
      <c r="I9" s="16">
        <f>SUM('Cheddar cheese'!M10,'Other American cheese'!M10)</f>
        <v>7.7926118769147248</v>
      </c>
      <c r="J9" s="16">
        <f>SUM('Cheddar cheese'!P10,'Other American cheese'!P10)</f>
        <v>31.389902614803155</v>
      </c>
      <c r="K9" s="19">
        <f>SUM('Cheddar cheese'!Q10,'Other American cheese'!Q10)</f>
        <v>0.18335557357446408</v>
      </c>
    </row>
    <row r="10" spans="1:18" ht="12" customHeight="1" x14ac:dyDescent="0.2">
      <c r="A10" s="15">
        <v>1974</v>
      </c>
      <c r="B10" s="16">
        <f>SUM('Cheddar cheese'!B11,'Other American cheese'!B11)</f>
        <v>8.4665332423054966</v>
      </c>
      <c r="C10" s="16">
        <f>SUM('Cheddar cheese'!D11,'Other American cheese'!D11)</f>
        <v>8.4665332423054966</v>
      </c>
      <c r="D10" s="16">
        <f>SUM('Cheddar cheese'!F11,'Other American cheese'!F11)</f>
        <v>7.9585412477671671</v>
      </c>
      <c r="E10" s="16">
        <f>SUM('Cheddar cheese'!H11,'Other American cheese'!H11)</f>
        <v>7.9585412477671671</v>
      </c>
      <c r="F10" s="16">
        <f t="shared" si="0"/>
        <v>20.416245845304502</v>
      </c>
      <c r="G10" s="16">
        <f>SUM('Cheddar cheese'!K11,'Other American cheese'!K11)</f>
        <v>6.7379850009819764</v>
      </c>
      <c r="H10" s="16">
        <f>SUM('Cheddar cheese'!L11,'Other American cheese'!L11)</f>
        <v>0.29536372607044281</v>
      </c>
      <c r="I10" s="16">
        <f>SUM('Cheddar cheese'!M11,'Other American cheese'!M11)</f>
        <v>8.373413952234019</v>
      </c>
      <c r="J10" s="16">
        <f>SUM('Cheddar cheese'!P11,'Other American cheese'!P11)</f>
        <v>33.678691598367145</v>
      </c>
      <c r="K10" s="19">
        <f>SUM('Cheddar cheese'!Q11,'Other American cheese'!Q11)</f>
        <v>0.19702150475844749</v>
      </c>
    </row>
    <row r="11" spans="1:18" ht="12" customHeight="1" x14ac:dyDescent="0.2">
      <c r="A11" s="15">
        <v>1975</v>
      </c>
      <c r="B11" s="16">
        <f>SUM('Cheddar cheese'!B12,'Other American cheese'!B12)</f>
        <v>8.1472221064670123</v>
      </c>
      <c r="C11" s="16">
        <f>SUM('Cheddar cheese'!D12,'Other American cheese'!D12)</f>
        <v>8.1472221064670123</v>
      </c>
      <c r="D11" s="16">
        <f>SUM('Cheddar cheese'!F12,'Other American cheese'!F12)</f>
        <v>7.6583887800789903</v>
      </c>
      <c r="E11" s="16">
        <f>SUM('Cheddar cheese'!H12,'Other American cheese'!H12)</f>
        <v>7.6583887800789903</v>
      </c>
      <c r="F11" s="16">
        <f t="shared" si="0"/>
        <v>20.477501153684415</v>
      </c>
      <c r="G11" s="16">
        <f>SUM('Cheddar cheese'!K12,'Other American cheese'!K12)</f>
        <v>6.4788746056219981</v>
      </c>
      <c r="H11" s="16">
        <f>SUM('Cheddar cheese'!L12,'Other American cheese'!L12)</f>
        <v>0.28400546216425199</v>
      </c>
      <c r="I11" s="16">
        <f>SUM('Cheddar cheese'!M12,'Other American cheese'!M12)</f>
        <v>8.0514128496254607</v>
      </c>
      <c r="J11" s="16">
        <f>SUM('Cheddar cheese'!P12,'Other American cheese'!P12)</f>
        <v>32.377399439619964</v>
      </c>
      <c r="K11" s="19">
        <f>SUM('Cheddar cheese'!Q12,'Other American cheese'!Q12)</f>
        <v>0.18944500822648144</v>
      </c>
    </row>
    <row r="12" spans="1:18" ht="12" customHeight="1" x14ac:dyDescent="0.2">
      <c r="A12" s="10">
        <v>1976</v>
      </c>
      <c r="B12" s="11">
        <f>SUM('Cheddar cheese'!B13,'Other American cheese'!B13)</f>
        <v>8.8831059233609277</v>
      </c>
      <c r="C12" s="11">
        <f>SUM('Cheddar cheese'!D13,'Other American cheese'!D13)</f>
        <v>8.8831059233609277</v>
      </c>
      <c r="D12" s="11">
        <f>SUM('Cheddar cheese'!F13,'Other American cheese'!F13)</f>
        <v>8.3501195679592719</v>
      </c>
      <c r="E12" s="11">
        <f>SUM('Cheddar cheese'!H13,'Other American cheese'!H13)</f>
        <v>8.3501195679592719</v>
      </c>
      <c r="F12" s="11">
        <f t="shared" si="0"/>
        <v>20.720872478093042</v>
      </c>
      <c r="G12" s="11">
        <f>SUM('Cheddar cheese'!K13,'Other American cheese'!K13)</f>
        <v>7.0424488728873804</v>
      </c>
      <c r="H12" s="11">
        <f>SUM('Cheddar cheese'!L13,'Other American cheese'!L13)</f>
        <v>0.30871008757862489</v>
      </c>
      <c r="I12" s="11">
        <f>SUM('Cheddar cheese'!M13,'Other American cheese'!M13)</f>
        <v>8.7517766278102265</v>
      </c>
      <c r="J12" s="11">
        <f>SUM('Cheddar cheese'!P13,'Other American cheese'!P13)</f>
        <v>35.167036352460819</v>
      </c>
      <c r="K12" s="14">
        <f>SUM('Cheddar cheese'!Q13,'Other American cheese'!Q13)</f>
        <v>0.20592415594847588</v>
      </c>
    </row>
    <row r="13" spans="1:18" ht="12" customHeight="1" x14ac:dyDescent="0.2">
      <c r="A13" s="10">
        <v>1977</v>
      </c>
      <c r="B13" s="11">
        <f>SUM('Cheddar cheese'!B14,'Other American cheese'!B14)</f>
        <v>9.2130049627904249</v>
      </c>
      <c r="C13" s="11">
        <f>SUM('Cheddar cheese'!D14,'Other American cheese'!D14)</f>
        <v>9.2130049627904249</v>
      </c>
      <c r="D13" s="11">
        <f>SUM('Cheddar cheese'!F14,'Other American cheese'!F14)</f>
        <v>8.6602246650229979</v>
      </c>
      <c r="E13" s="11">
        <f>SUM('Cheddar cheese'!H14,'Other American cheese'!H14)</f>
        <v>8.6602246650229979</v>
      </c>
      <c r="F13" s="11">
        <f t="shared" si="0"/>
        <v>20.529181686325174</v>
      </c>
      <c r="G13" s="11">
        <f>SUM('Cheddar cheese'!K14,'Other American cheese'!K14)</f>
        <v>7.3216504352090235</v>
      </c>
      <c r="H13" s="11">
        <f>SUM('Cheddar cheese'!L14,'Other American cheese'!L14)</f>
        <v>0.32094906017354624</v>
      </c>
      <c r="I13" s="11">
        <f>SUM('Cheddar cheese'!M14,'Other American cheese'!M14)</f>
        <v>9.0987453813899499</v>
      </c>
      <c r="J13" s="11">
        <f>SUM('Cheddar cheese'!P14,'Other American cheese'!P14)</f>
        <v>36.583177511233998</v>
      </c>
      <c r="K13" s="14">
        <f>SUM('Cheddar cheese'!Q14,'Other American cheese'!Q14)</f>
        <v>0.21408812662093998</v>
      </c>
    </row>
    <row r="14" spans="1:18" ht="12" customHeight="1" x14ac:dyDescent="0.2">
      <c r="A14" s="10">
        <v>1978</v>
      </c>
      <c r="B14" s="11">
        <f>SUM('Cheddar cheese'!B15,'Other American cheese'!B15)</f>
        <v>9.5253588516746426</v>
      </c>
      <c r="C14" s="11">
        <f>SUM('Cheddar cheese'!D15,'Other American cheese'!D15)</f>
        <v>9.5253588516746426</v>
      </c>
      <c r="D14" s="11">
        <f>SUM('Cheddar cheese'!F15,'Other American cheese'!F15)</f>
        <v>8.9538373205741628</v>
      </c>
      <c r="E14" s="11">
        <f>SUM('Cheddar cheese'!H15,'Other American cheese'!H15)</f>
        <v>8.9538373205741628</v>
      </c>
      <c r="F14" s="11">
        <f t="shared" si="0"/>
        <v>20.678910349108264</v>
      </c>
      <c r="G14" s="11">
        <f>SUM('Cheddar cheese'!K15,'Other American cheese'!K15)</f>
        <v>7.5556184343059956</v>
      </c>
      <c r="H14" s="11">
        <f>SUM('Cheddar cheese'!L15,'Other American cheese'!L15)</f>
        <v>0.33120519164081075</v>
      </c>
      <c r="I14" s="11">
        <f>SUM('Cheddar cheese'!M15,'Other American cheese'!M15)</f>
        <v>9.3895015804211646</v>
      </c>
      <c r="J14" s="11">
        <f>SUM('Cheddar cheese'!P15,'Other American cheese'!P15)</f>
        <v>37.734552303739498</v>
      </c>
      <c r="K14" s="14">
        <f>SUM('Cheddar cheese'!Q15,'Other American cheese'!Q15)</f>
        <v>0.22092944895108621</v>
      </c>
    </row>
    <row r="15" spans="1:18" ht="12" customHeight="1" x14ac:dyDescent="0.2">
      <c r="A15" s="10">
        <v>1979</v>
      </c>
      <c r="B15" s="11">
        <f>SUM('Cheddar cheese'!B16,'Other American cheese'!B16)</f>
        <v>9.5972051276354655</v>
      </c>
      <c r="C15" s="11">
        <f>SUM('Cheddar cheese'!D16,'Other American cheese'!D16)</f>
        <v>9.5972051276354655</v>
      </c>
      <c r="D15" s="11">
        <f>SUM('Cheddar cheese'!F16,'Other American cheese'!F16)</f>
        <v>9.0213728199773389</v>
      </c>
      <c r="E15" s="11">
        <f>SUM('Cheddar cheese'!H16,'Other American cheese'!H16)</f>
        <v>9.0213728199773389</v>
      </c>
      <c r="F15" s="11">
        <f t="shared" si="0"/>
        <v>20.781116246639314</v>
      </c>
      <c r="G15" s="11">
        <f>SUM('Cheddar cheese'!K16,'Other American cheese'!K16)</f>
        <v>7.6027987736331113</v>
      </c>
      <c r="H15" s="11">
        <f>SUM('Cheddar cheese'!L16,'Other American cheese'!L16)</f>
        <v>0.33327337089898568</v>
      </c>
      <c r="I15" s="11">
        <f>SUM('Cheddar cheese'!M16,'Other American cheese'!M16)</f>
        <v>9.4481334283007943</v>
      </c>
      <c r="J15" s="11">
        <f>SUM('Cheddar cheese'!P16,'Other American cheese'!P16)</f>
        <v>37.958010715355542</v>
      </c>
      <c r="K15" s="14">
        <f>SUM('Cheddar cheese'!Q16,'Other American cheese'!Q16)</f>
        <v>0.22230902184237164</v>
      </c>
    </row>
    <row r="16" spans="1:18" ht="12" customHeight="1" x14ac:dyDescent="0.2">
      <c r="A16" s="10">
        <v>1980</v>
      </c>
      <c r="B16" s="11">
        <f>SUM('Cheddar cheese'!B17,'Other American cheese'!B17)</f>
        <v>9.6201399927983626</v>
      </c>
      <c r="C16" s="11">
        <f>SUM('Cheddar cheese'!D17,'Other American cheese'!D17)</f>
        <v>9.6201399927983626</v>
      </c>
      <c r="D16" s="11">
        <f>SUM('Cheddar cheese'!F17,'Other American cheese'!F17)</f>
        <v>9.0429315932304615</v>
      </c>
      <c r="E16" s="11">
        <f>SUM('Cheddar cheese'!H17,'Other American cheese'!H17)</f>
        <v>9.0429315932304615</v>
      </c>
      <c r="F16" s="11">
        <f t="shared" si="0"/>
        <v>20.953336592482216</v>
      </c>
      <c r="G16" s="11">
        <f>SUM('Cheddar cheese'!K17,'Other American cheese'!K17)</f>
        <v>7.6043996794393269</v>
      </c>
      <c r="H16" s="11">
        <f>SUM('Cheddar cheese'!L17,'Other American cheese'!L17)</f>
        <v>0.33334354759186086</v>
      </c>
      <c r="I16" s="11">
        <f>SUM('Cheddar cheese'!M17,'Other American cheese'!M17)</f>
        <v>9.45012290245546</v>
      </c>
      <c r="J16" s="11">
        <f>SUM('Cheddar cheese'!P17,'Other American cheese'!P17)</f>
        <v>37.945418698267368</v>
      </c>
      <c r="K16" s="14">
        <f>SUM('Cheddar cheese'!Q17,'Other American cheese'!Q17)</f>
        <v>0.22235583299895201</v>
      </c>
    </row>
    <row r="17" spans="1:11" ht="12" customHeight="1" x14ac:dyDescent="0.2">
      <c r="A17" s="15">
        <v>1981</v>
      </c>
      <c r="B17" s="16">
        <f>SUM('Cheddar cheese'!B18,'Other American cheese'!B18)</f>
        <v>10.150470069488533</v>
      </c>
      <c r="C17" s="16">
        <f>SUM('Cheddar cheese'!D18,'Other American cheese'!D18)</f>
        <v>10.150470069488533</v>
      </c>
      <c r="D17" s="16">
        <f>SUM('Cheddar cheese'!F18,'Other American cheese'!F18)</f>
        <v>9.5414418653192197</v>
      </c>
      <c r="E17" s="16">
        <f>SUM('Cheddar cheese'!H18,'Other American cheese'!H18)</f>
        <v>9.5414418653192197</v>
      </c>
      <c r="F17" s="16">
        <f t="shared" si="0"/>
        <v>21.248038751417482</v>
      </c>
      <c r="G17" s="16">
        <f>SUM('Cheddar cheese'!K18,'Other American cheese'!K18)</f>
        <v>7.993694255672577</v>
      </c>
      <c r="H17" s="16">
        <f>SUM('Cheddar cheese'!L18,'Other American cheese'!L18)</f>
        <v>0.35040851531715411</v>
      </c>
      <c r="I17" s="16">
        <f>SUM('Cheddar cheese'!M18,'Other American cheese'!M18)</f>
        <v>9.9339062049836606</v>
      </c>
      <c r="J17" s="16">
        <f>SUM('Cheddar cheese'!P18,'Other American cheese'!P18)</f>
        <v>39.850723929450339</v>
      </c>
      <c r="K17" s="19">
        <f>SUM('Cheddar cheese'!Q18,'Other American cheese'!Q18)</f>
        <v>0.23373896952902729</v>
      </c>
    </row>
    <row r="18" spans="1:11" ht="12" customHeight="1" x14ac:dyDescent="0.2">
      <c r="A18" s="15">
        <v>1982</v>
      </c>
      <c r="B18" s="16">
        <f>SUM('Cheddar cheese'!B19,'Other American cheese'!B19)</f>
        <v>11.306777266697676</v>
      </c>
      <c r="C18" s="16">
        <f>SUM('Cheddar cheese'!D19,'Other American cheese'!D19)</f>
        <v>11.306777266697676</v>
      </c>
      <c r="D18" s="16">
        <f>SUM('Cheddar cheese'!F19,'Other American cheese'!F19)</f>
        <v>10.628370630695814</v>
      </c>
      <c r="E18" s="16">
        <f>SUM('Cheddar cheese'!H19,'Other American cheese'!H19)</f>
        <v>10.628370630695814</v>
      </c>
      <c r="F18" s="16">
        <f t="shared" si="0"/>
        <v>19.992290734232839</v>
      </c>
      <c r="G18" s="16">
        <f>SUM('Cheddar cheese'!K19,'Other American cheese'!K19)</f>
        <v>9.0462934828673305</v>
      </c>
      <c r="H18" s="16">
        <f>SUM('Cheddar cheese'!L19,'Other American cheese'!L19)</f>
        <v>0.3965498513037734</v>
      </c>
      <c r="I18" s="16">
        <f>SUM('Cheddar cheese'!M19,'Other American cheese'!M19)</f>
        <v>11.241990009536323</v>
      </c>
      <c r="J18" s="16">
        <f>SUM('Cheddar cheese'!P19,'Other American cheese'!P19)</f>
        <v>45.275670391848713</v>
      </c>
      <c r="K18" s="19">
        <f>SUM('Cheddar cheese'!Q19,'Other American cheese'!Q19)</f>
        <v>0.26451741198908996</v>
      </c>
    </row>
    <row r="19" spans="1:11" ht="12" customHeight="1" x14ac:dyDescent="0.2">
      <c r="A19" s="15">
        <v>1983</v>
      </c>
      <c r="B19" s="16">
        <f>SUM('Cheddar cheese'!B20,'Other American cheese'!B20)</f>
        <v>11.607489319567916</v>
      </c>
      <c r="C19" s="16">
        <f>SUM('Cheddar cheese'!D20,'Other American cheese'!D20)</f>
        <v>11.607489319567916</v>
      </c>
      <c r="D19" s="16">
        <f>SUM('Cheddar cheese'!F20,'Other American cheese'!F20)</f>
        <v>10.911039960393841</v>
      </c>
      <c r="E19" s="16">
        <f>SUM('Cheddar cheese'!H20,'Other American cheese'!H20)</f>
        <v>10.911039960393841</v>
      </c>
      <c r="F19" s="16">
        <f t="shared" si="0"/>
        <v>19.778738044707609</v>
      </c>
      <c r="G19" s="16">
        <f>SUM('Cheddar cheese'!K20,'Other American cheese'!K20)</f>
        <v>9.3116744134831642</v>
      </c>
      <c r="H19" s="16">
        <f>SUM('Cheddar cheese'!L20,'Other American cheese'!L20)</f>
        <v>0.4081829879883031</v>
      </c>
      <c r="I19" s="16">
        <f>SUM('Cheddar cheese'!M20,'Other American cheese'!M20)</f>
        <v>11.571783617974399</v>
      </c>
      <c r="J19" s="16">
        <f>SUM('Cheddar cheese'!P20,'Other American cheese'!P20)</f>
        <v>46.634366180856105</v>
      </c>
      <c r="K19" s="19">
        <f>SUM('Cheddar cheese'!Q20,'Other American cheese'!Q20)</f>
        <v>0.27227726159939764</v>
      </c>
    </row>
    <row r="20" spans="1:11" ht="12" customHeight="1" x14ac:dyDescent="0.2">
      <c r="A20" s="15">
        <v>1984</v>
      </c>
      <c r="B20" s="16">
        <f>SUM('Cheddar cheese'!B21,'Other American cheese'!B21)</f>
        <v>11.853110667321069</v>
      </c>
      <c r="C20" s="16">
        <f>SUM('Cheddar cheese'!D21,'Other American cheese'!D21)</f>
        <v>11.853110667321069</v>
      </c>
      <c r="D20" s="16">
        <f>SUM('Cheddar cheese'!F21,'Other American cheese'!F21)</f>
        <v>11.141924027281807</v>
      </c>
      <c r="E20" s="16">
        <f>SUM('Cheddar cheese'!H21,'Other American cheese'!H21)</f>
        <v>11.141924027281807</v>
      </c>
      <c r="F20" s="16">
        <f t="shared" si="0"/>
        <v>19.452834333823915</v>
      </c>
      <c r="G20" s="16">
        <f>SUM('Cheddar cheese'!K21,'Other American cheese'!K21)</f>
        <v>9.5473446858022921</v>
      </c>
      <c r="H20" s="16">
        <f>SUM('Cheddar cheese'!L21,'Other American cheese'!L21)</f>
        <v>0.41851373965160732</v>
      </c>
      <c r="I20" s="16">
        <f>SUM('Cheddar cheese'!M21,'Other American cheese'!M21)</f>
        <v>11.86465526225324</v>
      </c>
      <c r="J20" s="16">
        <f>SUM('Cheddar cheese'!P21,'Other American cheese'!P21)</f>
        <v>47.862036787916765</v>
      </c>
      <c r="K20" s="19">
        <f>SUM('Cheddar cheese'!Q21,'Other American cheese'!Q21)</f>
        <v>0.27916835911184096</v>
      </c>
    </row>
    <row r="21" spans="1:11" ht="12" customHeight="1" x14ac:dyDescent="0.2">
      <c r="A21" s="15">
        <v>1985</v>
      </c>
      <c r="B21" s="16">
        <f>SUM('Cheddar cheese'!B22,'Other American cheese'!B22)</f>
        <v>12.187188110674059</v>
      </c>
      <c r="C21" s="16">
        <f>SUM('Cheddar cheese'!D22,'Other American cheese'!D22)</f>
        <v>12.187188110674059</v>
      </c>
      <c r="D21" s="16">
        <f>SUM('Cheddar cheese'!F22,'Other American cheese'!F22)</f>
        <v>11.455956824033617</v>
      </c>
      <c r="E21" s="16">
        <f>SUM('Cheddar cheese'!H22,'Other American cheese'!H22)</f>
        <v>11.455956824033617</v>
      </c>
      <c r="F21" s="16">
        <f t="shared" si="0"/>
        <v>19.505912030362353</v>
      </c>
      <c r="G21" s="16">
        <f>SUM('Cheddar cheese'!K22,'Other American cheese'!K22)</f>
        <v>9.8099659188311978</v>
      </c>
      <c r="H21" s="16">
        <f>SUM('Cheddar cheese'!L22,'Other American cheese'!L22)</f>
        <v>0.43002590329123058</v>
      </c>
      <c r="I21" s="16">
        <f>SUM('Cheddar cheese'!M22,'Other American cheese'!M22)</f>
        <v>12.191019345354741</v>
      </c>
      <c r="J21" s="16">
        <f>SUM('Cheddar cheese'!P22,'Other American cheese'!P22)</f>
        <v>49.170685487661629</v>
      </c>
      <c r="K21" s="19">
        <f>SUM('Cheddar cheese'!Q22,'Other American cheese'!Q22)</f>
        <v>0.28684751400834685</v>
      </c>
    </row>
    <row r="22" spans="1:11" ht="12" customHeight="1" x14ac:dyDescent="0.2">
      <c r="A22" s="10">
        <v>1986</v>
      </c>
      <c r="B22" s="11">
        <f>SUM('Cheddar cheese'!B23,'Other American cheese'!B23)</f>
        <v>12.121952537076513</v>
      </c>
      <c r="C22" s="11">
        <f>SUM('Cheddar cheese'!D23,'Other American cheese'!D23)</f>
        <v>12.121952537076513</v>
      </c>
      <c r="D22" s="11">
        <f>SUM('Cheddar cheese'!F23,'Other American cheese'!F23)</f>
        <v>11.394635384851922</v>
      </c>
      <c r="E22" s="11">
        <f>SUM('Cheddar cheese'!H23,'Other American cheese'!H23)</f>
        <v>11.394635384851922</v>
      </c>
      <c r="F22" s="11">
        <f t="shared" si="0"/>
        <v>19.439062540278911</v>
      </c>
      <c r="G22" s="11">
        <f>SUM('Cheddar cheese'!K23,'Other American cheese'!K23)</f>
        <v>9.7655586022912839</v>
      </c>
      <c r="H22" s="11">
        <f>SUM('Cheddar cheese'!L23,'Other American cheese'!L23)</f>
        <v>0.42807928119633026</v>
      </c>
      <c r="I22" s="11">
        <f>SUM('Cheddar cheese'!M23,'Other American cheese'!M23)</f>
        <v>12.135833582275364</v>
      </c>
      <c r="J22" s="11">
        <f>SUM('Cheddar cheese'!P23,'Other American cheese'!P23)</f>
        <v>48.958010489014001</v>
      </c>
      <c r="K22" s="14">
        <f>SUM('Cheddar cheese'!Q23,'Other American cheese'!Q23)</f>
        <v>0.2855490254653027</v>
      </c>
    </row>
    <row r="23" spans="1:11" ht="12" customHeight="1" x14ac:dyDescent="0.2">
      <c r="A23" s="10">
        <v>1987</v>
      </c>
      <c r="B23" s="11">
        <f>SUM('Cheddar cheese'!B24,'Other American cheese'!B24)</f>
        <v>12.40366303685277</v>
      </c>
      <c r="C23" s="11">
        <f>SUM('Cheddar cheese'!D24,'Other American cheese'!D24)</f>
        <v>12.40366303685277</v>
      </c>
      <c r="D23" s="11">
        <f>SUM('Cheddar cheese'!F24,'Other American cheese'!F24)</f>
        <v>11.659443254641603</v>
      </c>
      <c r="E23" s="11">
        <f>SUM('Cheddar cheese'!H24,'Other American cheese'!H24)</f>
        <v>11.659443254641603</v>
      </c>
      <c r="F23" s="11">
        <f t="shared" si="0"/>
        <v>18.65674155008918</v>
      </c>
      <c r="G23" s="11">
        <f>SUM('Cheddar cheese'!K24,'Other American cheese'!K24)</f>
        <v>10.089543681323207</v>
      </c>
      <c r="H23" s="11">
        <f>SUM('Cheddar cheese'!L24,'Other American cheese'!L24)</f>
        <v>0.44228136685252412</v>
      </c>
      <c r="I23" s="11">
        <f>SUM('Cheddar cheese'!M24,'Other American cheese'!M24)</f>
        <v>12.538455609585633</v>
      </c>
      <c r="J23" s="11">
        <f>SUM('Cheddar cheese'!P24,'Other American cheese'!P24)</f>
        <v>50.700810796450156</v>
      </c>
      <c r="K23" s="14">
        <f>SUM('Cheddar cheese'!Q24,'Other American cheese'!Q24)</f>
        <v>0.29502248493142669</v>
      </c>
    </row>
    <row r="24" spans="1:11" ht="12" customHeight="1" x14ac:dyDescent="0.2">
      <c r="A24" s="10">
        <v>1988</v>
      </c>
      <c r="B24" s="11">
        <f>SUM('Cheddar cheese'!B25,'Other American cheese'!B25)</f>
        <v>11.499328628974661</v>
      </c>
      <c r="C24" s="11">
        <f>SUM('Cheddar cheese'!D25,'Other American cheese'!D25)</f>
        <v>11.499328628974661</v>
      </c>
      <c r="D24" s="11">
        <f>SUM('Cheddar cheese'!F25,'Other American cheese'!F25)</f>
        <v>10.809368911236181</v>
      </c>
      <c r="E24" s="11">
        <f>SUM('Cheddar cheese'!H25,'Other American cheese'!H25)</f>
        <v>10.809368911236181</v>
      </c>
      <c r="F24" s="11">
        <f t="shared" si="0"/>
        <v>19.08453182291025</v>
      </c>
      <c r="G24" s="11">
        <f>SUM('Cheddar cheese'!K25,'Other American cheese'!K25)</f>
        <v>9.304735597356963</v>
      </c>
      <c r="H24" s="11">
        <f>SUM('Cheddar cheese'!L25,'Other American cheese'!L25)</f>
        <v>0.40787882070605869</v>
      </c>
      <c r="I24" s="11">
        <f>SUM('Cheddar cheese'!M25,'Other American cheese'!M25)</f>
        <v>11.563160627606409</v>
      </c>
      <c r="J24" s="11">
        <f>SUM('Cheddar cheese'!P25,'Other American cheese'!P25)</f>
        <v>46.697559988642787</v>
      </c>
      <c r="K24" s="14">
        <f>SUM('Cheddar cheese'!Q25,'Other American cheese'!Q25)</f>
        <v>0.27207436770838611</v>
      </c>
    </row>
    <row r="25" spans="1:11" ht="12" customHeight="1" x14ac:dyDescent="0.2">
      <c r="A25" s="10">
        <v>1989</v>
      </c>
      <c r="B25" s="11">
        <f>SUM('Cheddar cheese'!B26,'Other American cheese'!B26)</f>
        <v>11.029566349427107</v>
      </c>
      <c r="C25" s="11">
        <f>SUM('Cheddar cheese'!D26,'Other American cheese'!D26)</f>
        <v>11.029566349427107</v>
      </c>
      <c r="D25" s="11">
        <f>SUM('Cheddar cheese'!F26,'Other American cheese'!F26)</f>
        <v>10.36779236846148</v>
      </c>
      <c r="E25" s="11">
        <f>SUM('Cheddar cheese'!H26,'Other American cheese'!H26)</f>
        <v>10.36779236846148</v>
      </c>
      <c r="F25" s="11">
        <f t="shared" si="0"/>
        <v>19.021436090727818</v>
      </c>
      <c r="G25" s="11">
        <f>SUM('Cheddar cheese'!K26,'Other American cheese'!K26)</f>
        <v>8.9315844351864087</v>
      </c>
      <c r="H25" s="11">
        <f>SUM('Cheddar cheese'!L26,'Other American cheese'!L26)</f>
        <v>0.39152150948762332</v>
      </c>
      <c r="I25" s="11">
        <f>SUM('Cheddar cheese'!M26,'Other American cheese'!M26)</f>
        <v>11.099439033219378</v>
      </c>
      <c r="J25" s="11">
        <f>SUM('Cheddar cheese'!P26,'Other American cheese'!P26)</f>
        <v>44.833296091727028</v>
      </c>
      <c r="K25" s="14">
        <f>SUM('Cheddar cheese'!Q26,'Other American cheese'!Q26)</f>
        <v>0.26116327136986772</v>
      </c>
    </row>
    <row r="26" spans="1:11" ht="12" customHeight="1" x14ac:dyDescent="0.2">
      <c r="A26" s="10">
        <v>1990</v>
      </c>
      <c r="B26" s="11">
        <f>SUM('Cheddar cheese'!B27,'Other American cheese'!B27)</f>
        <v>11.127008939280062</v>
      </c>
      <c r="C26" s="11">
        <f>SUM('Cheddar cheese'!D27,'Other American cheese'!D27)</f>
        <v>11.127008939280062</v>
      </c>
      <c r="D26" s="11">
        <f>SUM('Cheddar cheese'!F27,'Other American cheese'!F27)</f>
        <v>10.459388402923258</v>
      </c>
      <c r="E26" s="11">
        <f>SUM('Cheddar cheese'!H27,'Other American cheese'!H27)</f>
        <v>10.459388402923258</v>
      </c>
      <c r="F26" s="11">
        <f t="shared" si="0"/>
        <v>19.315816500728616</v>
      </c>
      <c r="G26" s="11">
        <f>SUM('Cheddar cheese'!K27,'Other American cheese'!K27)</f>
        <v>8.9777363105490551</v>
      </c>
      <c r="H26" s="11">
        <f>SUM('Cheddar cheese'!L27,'Other American cheese'!L27)</f>
        <v>0.39354460539393121</v>
      </c>
      <c r="I26" s="11">
        <f>SUM('Cheddar cheese'!M27,'Other American cheese'!M27)</f>
        <v>11.156792790615253</v>
      </c>
      <c r="J26" s="11">
        <f>SUM('Cheddar cheese'!P27,'Other American cheese'!P27)</f>
        <v>45.025148580535571</v>
      </c>
      <c r="K26" s="14">
        <f>SUM('Cheddar cheese'!Q27,'Other American cheese'!Q27)</f>
        <v>0.2625127715438883</v>
      </c>
    </row>
    <row r="27" spans="1:11" ht="12" customHeight="1" x14ac:dyDescent="0.2">
      <c r="A27" s="15">
        <v>1991</v>
      </c>
      <c r="B27" s="16">
        <f>SUM('Cheddar cheese'!B28,'Other American cheese'!B28)</f>
        <v>11.0335393876754</v>
      </c>
      <c r="C27" s="16">
        <f>SUM('Cheddar cheese'!D28,'Other American cheese'!D28)</f>
        <v>11.0335393876754</v>
      </c>
      <c r="D27" s="16">
        <f>SUM('Cheddar cheese'!F28,'Other American cheese'!F28)</f>
        <v>10.371527024414876</v>
      </c>
      <c r="E27" s="16">
        <f>SUM('Cheddar cheese'!H28,'Other American cheese'!H28)</f>
        <v>10.371527024414876</v>
      </c>
      <c r="F27" s="16">
        <f t="shared" si="0"/>
        <v>19.226882850291943</v>
      </c>
      <c r="G27" s="16">
        <f>SUM('Cheddar cheese'!K28,'Other American cheese'!K28)</f>
        <v>8.9121336953662311</v>
      </c>
      <c r="H27" s="16">
        <f>SUM('Cheddar cheese'!L28,'Other American cheese'!L28)</f>
        <v>0.39066887431742386</v>
      </c>
      <c r="I27" s="16">
        <f>SUM('Cheddar cheese'!M28,'Other American cheese'!M28)</f>
        <v>11.075267252461808</v>
      </c>
      <c r="J27" s="16">
        <f>SUM('Cheddar cheese'!P28,'Other American cheese'!P28)</f>
        <v>44.708108499250599</v>
      </c>
      <c r="K27" s="19">
        <f>SUM('Cheddar cheese'!Q28,'Other American cheese'!Q28)</f>
        <v>0.26059452358733665</v>
      </c>
    </row>
    <row r="28" spans="1:11" ht="12" customHeight="1" x14ac:dyDescent="0.2">
      <c r="A28" s="15">
        <v>1992</v>
      </c>
      <c r="B28" s="16">
        <f>SUM('Cheddar cheese'!B29,'Other American cheese'!B29)</f>
        <v>11.255852608468864</v>
      </c>
      <c r="C28" s="16">
        <f>SUM('Cheddar cheese'!D29,'Other American cheese'!D29)</f>
        <v>11.255852608468864</v>
      </c>
      <c r="D28" s="16">
        <f>SUM('Cheddar cheese'!F29,'Other American cheese'!F29)</f>
        <v>10.580501451960732</v>
      </c>
      <c r="E28" s="16">
        <f>SUM('Cheddar cheese'!H29,'Other American cheese'!H29)</f>
        <v>10.580501451960732</v>
      </c>
      <c r="F28" s="16">
        <f t="shared" si="0"/>
        <v>19.30373493936338</v>
      </c>
      <c r="G28" s="16">
        <f>SUM('Cheddar cheese'!K29,'Other American cheese'!K29)</f>
        <v>9.0830526557646145</v>
      </c>
      <c r="H28" s="16">
        <f>SUM('Cheddar cheese'!L29,'Other American cheese'!L29)</f>
        <v>0.39816121230748991</v>
      </c>
      <c r="I28" s="16">
        <f>SUM('Cheddar cheese'!M29,'Other American cheese'!M29)</f>
        <v>11.287671288311184</v>
      </c>
      <c r="J28" s="16">
        <f>SUM('Cheddar cheese'!P29,'Other American cheese'!P29)</f>
        <v>45.554990084475314</v>
      </c>
      <c r="K28" s="19">
        <f>SUM('Cheddar cheese'!Q29,'Other American cheese'!Q29)</f>
        <v>0.26559226560732196</v>
      </c>
    </row>
    <row r="29" spans="1:11" ht="12" customHeight="1" x14ac:dyDescent="0.2">
      <c r="A29" s="15">
        <v>1993</v>
      </c>
      <c r="B29" s="16">
        <f>SUM('Cheddar cheese'!B30,'Other American cheese'!B30)</f>
        <v>11.312981498914528</v>
      </c>
      <c r="C29" s="16">
        <f>SUM('Cheddar cheese'!D30,'Other American cheese'!D30)</f>
        <v>11.312981498914528</v>
      </c>
      <c r="D29" s="16">
        <f>SUM('Cheddar cheese'!F30,'Other American cheese'!F30)</f>
        <v>10.634202608979656</v>
      </c>
      <c r="E29" s="16">
        <f>SUM('Cheddar cheese'!H30,'Other American cheese'!H30)</f>
        <v>10.634202608979656</v>
      </c>
      <c r="F29" s="16">
        <f t="shared" si="0"/>
        <v>19.504993065468454</v>
      </c>
      <c r="G29" s="16">
        <f>SUM('Cheddar cheese'!K30,'Other American cheese'!K30)</f>
        <v>9.1063852420535198</v>
      </c>
      <c r="H29" s="16">
        <f>SUM('Cheddar cheese'!L30,'Other American cheese'!L30)</f>
        <v>0.3991840106105653</v>
      </c>
      <c r="I29" s="16">
        <f>SUM('Cheddar cheese'!M30,'Other American cheese'!M30)</f>
        <v>11.316667108804218</v>
      </c>
      <c r="J29" s="16">
        <f>SUM('Cheddar cheese'!P30,'Other American cheese'!P30)</f>
        <v>45.644241318845509</v>
      </c>
      <c r="K29" s="19">
        <f>SUM('Cheddar cheese'!Q30,'Other American cheese'!Q30)</f>
        <v>0.26627452020715808</v>
      </c>
    </row>
    <row r="30" spans="1:11" ht="12" customHeight="1" x14ac:dyDescent="0.2">
      <c r="A30" s="15">
        <v>1994</v>
      </c>
      <c r="B30" s="16">
        <f>SUM('Cheddar cheese'!B31,'Other American cheese'!B31)</f>
        <v>11.423723409101264</v>
      </c>
      <c r="C30" s="16">
        <f>SUM('Cheddar cheese'!D31,'Other American cheese'!D31)</f>
        <v>11.423723409101264</v>
      </c>
      <c r="D30" s="16">
        <f>SUM('Cheddar cheese'!F31,'Other American cheese'!F31)</f>
        <v>10.738300004555189</v>
      </c>
      <c r="E30" s="16">
        <f>SUM('Cheddar cheese'!H31,'Other American cheese'!H31)</f>
        <v>10.738300004555189</v>
      </c>
      <c r="F30" s="16">
        <f t="shared" si="0"/>
        <v>19.665316445339229</v>
      </c>
      <c r="G30" s="16">
        <f>SUM('Cheddar cheese'!K31,'Other American cheese'!K31)</f>
        <v>9.1772120508612058</v>
      </c>
      <c r="H30" s="16">
        <f>SUM('Cheddar cheese'!L31,'Other American cheese'!L31)</f>
        <v>0.40228874743501175</v>
      </c>
      <c r="I30" s="16">
        <f>SUM('Cheddar cheese'!M31,'Other American cheese'!M31)</f>
        <v>11.404684845408866</v>
      </c>
      <c r="J30" s="16">
        <f>SUM('Cheddar cheese'!P31,'Other American cheese'!P31)</f>
        <v>45.976854269611991</v>
      </c>
      <c r="K30" s="19">
        <f>SUM('Cheddar cheese'!Q31,'Other American cheese'!Q31)</f>
        <v>0.26834552577432624</v>
      </c>
    </row>
    <row r="31" spans="1:11" ht="12" customHeight="1" x14ac:dyDescent="0.2">
      <c r="A31" s="15">
        <v>1995</v>
      </c>
      <c r="B31" s="16">
        <f>SUM('Cheddar cheese'!B32,'Other American cheese'!B32)</f>
        <v>11.687227794927004</v>
      </c>
      <c r="C31" s="16">
        <f>SUM('Cheddar cheese'!D32,'Other American cheese'!D32)</f>
        <v>11.687227794927004</v>
      </c>
      <c r="D31" s="16">
        <f>SUM('Cheddar cheese'!F32,'Other American cheese'!F32)</f>
        <v>10.985994127231384</v>
      </c>
      <c r="E31" s="16">
        <f>SUM('Cheddar cheese'!H32,'Other American cheese'!H32)</f>
        <v>10.985994127231384</v>
      </c>
      <c r="F31" s="16">
        <f t="shared" si="0"/>
        <v>19.958976363037067</v>
      </c>
      <c r="G31" s="16">
        <f>SUM('Cheddar cheese'!K32,'Other American cheese'!K32)</f>
        <v>9.3545767618432247</v>
      </c>
      <c r="H31" s="16">
        <f>SUM('Cheddar cheese'!L32,'Other American cheese'!L32)</f>
        <v>0.41006363887531938</v>
      </c>
      <c r="I31" s="16">
        <f>SUM('Cheddar cheese'!M32,'Other American cheese'!M32)</f>
        <v>11.625099130295869</v>
      </c>
      <c r="J31" s="16">
        <f>SUM('Cheddar cheese'!P32,'Other American cheese'!P32)</f>
        <v>46.823382981904018</v>
      </c>
      <c r="K31" s="19">
        <f>SUM('Cheddar cheese'!Q32,'Other American cheese'!Q32)</f>
        <v>0.27353174424225574</v>
      </c>
    </row>
    <row r="32" spans="1:11" ht="12" customHeight="1" x14ac:dyDescent="0.2">
      <c r="A32" s="10">
        <v>1996</v>
      </c>
      <c r="B32" s="11">
        <f>SUM('Cheddar cheese'!B33,'Other American cheese'!B33)</f>
        <v>11.808697425219355</v>
      </c>
      <c r="C32" s="11">
        <f>SUM('Cheddar cheese'!D33,'Other American cheese'!D33)</f>
        <v>11.808697425219355</v>
      </c>
      <c r="D32" s="11">
        <f>SUM('Cheddar cheese'!F33,'Other American cheese'!F33)</f>
        <v>11.100175579706194</v>
      </c>
      <c r="E32" s="11">
        <f>SUM('Cheddar cheese'!H33,'Other American cheese'!H33)</f>
        <v>11.100175579706194</v>
      </c>
      <c r="F32" s="11">
        <f t="shared" si="0"/>
        <v>19.887358241630281</v>
      </c>
      <c r="G32" s="11">
        <f>SUM('Cheddar cheese'!K33,'Other American cheese'!K33)</f>
        <v>9.4602594645958114</v>
      </c>
      <c r="H32" s="11">
        <f>SUM('Cheddar cheese'!L33,'Other American cheese'!L33)</f>
        <v>0.41469630529735063</v>
      </c>
      <c r="I32" s="11">
        <f>SUM('Cheddar cheese'!M33,'Other American cheese'!M33)</f>
        <v>11.756432907027241</v>
      </c>
      <c r="J32" s="11">
        <f>SUM('Cheddar cheese'!P33,'Other American cheese'!P33)</f>
        <v>47.362766709232154</v>
      </c>
      <c r="K32" s="14">
        <f>SUM('Cheddar cheese'!Q33,'Other American cheese'!Q33)</f>
        <v>0.27662195075358215</v>
      </c>
    </row>
    <row r="33" spans="1:25" ht="12" customHeight="1" x14ac:dyDescent="0.2">
      <c r="A33" s="10">
        <v>1997</v>
      </c>
      <c r="B33" s="11">
        <f>SUM('Cheddar cheese'!B34,'Other American cheese'!B34)</f>
        <v>11.814854424547775</v>
      </c>
      <c r="C33" s="11">
        <f>SUM('Cheddar cheese'!D34,'Other American cheese'!D34)</f>
        <v>11.814854424547775</v>
      </c>
      <c r="D33" s="11">
        <f>SUM('Cheddar cheese'!F34,'Other American cheese'!F34)</f>
        <v>11.105963159074909</v>
      </c>
      <c r="E33" s="11">
        <f>SUM('Cheddar cheese'!H34,'Other American cheese'!H34)</f>
        <v>11.105963159074909</v>
      </c>
      <c r="F33" s="11">
        <f t="shared" si="0"/>
        <v>19.453236490656295</v>
      </c>
      <c r="G33" s="11">
        <f>SUM('Cheddar cheese'!K34,'Other American cheese'!K34)</f>
        <v>9.5164828523137288</v>
      </c>
      <c r="H33" s="11">
        <f>SUM('Cheddar cheese'!L34,'Other American cheese'!L34)</f>
        <v>0.41716089215621821</v>
      </c>
      <c r="I33" s="11">
        <f>SUM('Cheddar cheese'!M34,'Other American cheese'!M34)</f>
        <v>11.826302712182708</v>
      </c>
      <c r="J33" s="11">
        <f>SUM('Cheddar cheese'!P34,'Other American cheese'!P34)</f>
        <v>47.707264483802334</v>
      </c>
      <c r="K33" s="14">
        <f>SUM('Cheddar cheese'!Q34,'Other American cheese'!Q34)</f>
        <v>0.27826594616900491</v>
      </c>
    </row>
    <row r="34" spans="1:25" ht="12" customHeight="1" x14ac:dyDescent="0.2">
      <c r="A34" s="10">
        <v>1998</v>
      </c>
      <c r="B34" s="11">
        <f>SUM('Cheddar cheese'!B35,'Other American cheese'!B35)</f>
        <v>11.978405912269441</v>
      </c>
      <c r="C34" s="11">
        <f>SUM('Cheddar cheese'!D35,'Other American cheese'!D35)</f>
        <v>11.978405912269441</v>
      </c>
      <c r="D34" s="11">
        <f>SUM('Cheddar cheese'!F35,'Other American cheese'!F35)</f>
        <v>11.259701557533274</v>
      </c>
      <c r="E34" s="11">
        <f>SUM('Cheddar cheese'!H35,'Other American cheese'!H35)</f>
        <v>11.259701557533274</v>
      </c>
      <c r="F34" s="11">
        <f t="shared" si="0"/>
        <v>19.517792637536672</v>
      </c>
      <c r="G34" s="11">
        <f>SUM('Cheddar cheese'!K35,'Other American cheese'!K35)</f>
        <v>9.6404854850302577</v>
      </c>
      <c r="H34" s="11">
        <f>SUM('Cheddar cheese'!L35,'Other American cheese'!L35)</f>
        <v>0.42259662400132636</v>
      </c>
      <c r="I34" s="11">
        <f>SUM('Cheddar cheese'!M35,'Other American cheese'!M35)</f>
        <v>11.980402992125601</v>
      </c>
      <c r="J34" s="11">
        <f>SUM('Cheddar cheese'!P35,'Other American cheese'!P35)</f>
        <v>48.319455237113054</v>
      </c>
      <c r="K34" s="14">
        <f>SUM('Cheddar cheese'!Q35,'Other American cheese'!Q35)</f>
        <v>0.28189183510883764</v>
      </c>
    </row>
    <row r="35" spans="1:25" ht="12" customHeight="1" x14ac:dyDescent="0.2">
      <c r="A35" s="10">
        <v>1999</v>
      </c>
      <c r="B35" s="11">
        <f>SUM('Cheddar cheese'!B36,'Other American cheese'!B36)</f>
        <v>12.698653093500274</v>
      </c>
      <c r="C35" s="11">
        <f>SUM('Cheddar cheese'!D36,'Other American cheese'!D36)</f>
        <v>12.698653093500274</v>
      </c>
      <c r="D35" s="11">
        <f>SUM('Cheddar cheese'!F36,'Other American cheese'!F36)</f>
        <v>11.936733907890257</v>
      </c>
      <c r="E35" s="11">
        <f>SUM('Cheddar cheese'!H36,'Other American cheese'!H36)</f>
        <v>11.936733907890257</v>
      </c>
      <c r="F35" s="11">
        <f t="shared" si="0"/>
        <v>19.719087048258203</v>
      </c>
      <c r="G35" s="11">
        <f>SUM('Cheddar cheese'!K36,'Other American cheese'!K36)</f>
        <v>10.194594636036623</v>
      </c>
      <c r="H35" s="11">
        <f>SUM('Cheddar cheese'!L36,'Other American cheese'!L36)</f>
        <v>0.44688634020982454</v>
      </c>
      <c r="I35" s="11">
        <f>SUM('Cheddar cheese'!M36,'Other American cheese'!M36)</f>
        <v>12.66900430177842</v>
      </c>
      <c r="J35" s="11">
        <f>SUM('Cheddar cheese'!P36,'Other American cheese'!P36)</f>
        <v>51.065466776746675</v>
      </c>
      <c r="K35" s="14">
        <f>SUM('Cheddar cheese'!Q36,'Other American cheese'!Q36)</f>
        <v>0.29809421886537457</v>
      </c>
    </row>
    <row r="36" spans="1:25" ht="12" customHeight="1" x14ac:dyDescent="0.2">
      <c r="A36" s="10">
        <v>2000</v>
      </c>
      <c r="B36" s="11">
        <f>SUM('Cheddar cheese'!B37,'Other American cheese'!B37)</f>
        <v>12.683893756525414</v>
      </c>
      <c r="C36" s="11">
        <f>SUM('Cheddar cheese'!D37,'Other American cheese'!D37)</f>
        <v>12.683893756525414</v>
      </c>
      <c r="D36" s="11">
        <f>SUM('Cheddar cheese'!F37,'Other American cheese'!F37)</f>
        <v>11.922860131133888</v>
      </c>
      <c r="E36" s="11">
        <f>SUM('Cheddar cheese'!H37,'Other American cheese'!H37)</f>
        <v>11.922860131133888</v>
      </c>
      <c r="F36" s="11">
        <f t="shared" si="0"/>
        <v>19.889332144362854</v>
      </c>
      <c r="G36" s="11">
        <f>SUM('Cheddar cheese'!K37,'Other American cheese'!K37)</f>
        <v>10.161151998451972</v>
      </c>
      <c r="H36" s="11">
        <f>SUM('Cheddar cheese'!L37,'Other American cheese'!L37)</f>
        <v>0.44542036157597686</v>
      </c>
      <c r="I36" s="11">
        <f>SUM('Cheddar cheese'!M37,'Other American cheese'!M37)</f>
        <v>12.627444540498157</v>
      </c>
      <c r="J36" s="11">
        <f>SUM('Cheddar cheese'!P37,'Other American cheese'!P37)</f>
        <v>50.871475928087847</v>
      </c>
      <c r="K36" s="14">
        <f>SUM('Cheddar cheese'!Q37,'Other American cheese'!Q37)</f>
        <v>0.29711634212936838</v>
      </c>
    </row>
    <row r="37" spans="1:25" ht="12" customHeight="1" x14ac:dyDescent="0.2">
      <c r="A37" s="15">
        <v>2001</v>
      </c>
      <c r="B37" s="16">
        <f>SUM('Cheddar cheese'!B38,'Other American cheese'!B38)</f>
        <v>12.81325828076683</v>
      </c>
      <c r="C37" s="16">
        <f>SUM('Cheddar cheese'!D38,'Other American cheese'!D38)</f>
        <v>12.81325828076683</v>
      </c>
      <c r="D37" s="16">
        <f>SUM('Cheddar cheese'!F38,'Other American cheese'!F38)</f>
        <v>12.044462783920821</v>
      </c>
      <c r="E37" s="16">
        <f>SUM('Cheddar cheese'!H38,'Other American cheese'!H38)</f>
        <v>12.044462783920821</v>
      </c>
      <c r="F37" s="16">
        <f t="shared" si="0"/>
        <v>19.989687334445009</v>
      </c>
      <c r="G37" s="16">
        <f>SUM('Cheddar cheese'!K38,'Other American cheese'!K38)</f>
        <v>10.251928013086657</v>
      </c>
      <c r="H37" s="16">
        <f>SUM('Cheddar cheese'!L38,'Other American cheese'!L38)</f>
        <v>0.44939958413530556</v>
      </c>
      <c r="I37" s="16">
        <f>SUM('Cheddar cheese'!M38,'Other American cheese'!M38)</f>
        <v>12.740253510443843</v>
      </c>
      <c r="J37" s="16">
        <f>SUM('Cheddar cheese'!P38,'Other American cheese'!P38)</f>
        <v>51.310144516315553</v>
      </c>
      <c r="K37" s="19">
        <f>SUM('Cheddar cheese'!Q38,'Other American cheese'!Q38)</f>
        <v>0.2997706708339728</v>
      </c>
    </row>
    <row r="38" spans="1:25" ht="12" customHeight="1" x14ac:dyDescent="0.2">
      <c r="A38" s="15">
        <v>2002</v>
      </c>
      <c r="B38" s="16">
        <f>SUM('Cheddar cheese'!B39,'Other American cheese'!B39)</f>
        <v>12.831410153805923</v>
      </c>
      <c r="C38" s="16">
        <f>SUM('Cheddar cheese'!D39,'Other American cheese'!D39)</f>
        <v>12.831410153805923</v>
      </c>
      <c r="D38" s="16">
        <f>SUM('Cheddar cheese'!F39,'Other American cheese'!F39)</f>
        <v>12.061525544577567</v>
      </c>
      <c r="E38" s="16">
        <f>SUM('Cheddar cheese'!H39,'Other American cheese'!H39)</f>
        <v>12.061525544577567</v>
      </c>
      <c r="F38" s="16">
        <f t="shared" si="0"/>
        <v>20.168745187843101</v>
      </c>
      <c r="G38" s="16">
        <f>SUM('Cheddar cheese'!K39,'Other American cheese'!K39)</f>
        <v>10.243475735877778</v>
      </c>
      <c r="H38" s="16">
        <f>SUM('Cheddar cheese'!L39,'Other American cheese'!L39)</f>
        <v>0.44902907335354642</v>
      </c>
      <c r="I38" s="16">
        <f>SUM('Cheddar cheese'!M39,'Other American cheese'!M39)</f>
        <v>12.729749715036364</v>
      </c>
      <c r="J38" s="16">
        <f>SUM('Cheddar cheese'!P39,'Other American cheese'!P39)</f>
        <v>51.239577699666441</v>
      </c>
      <c r="K38" s="19">
        <f>SUM('Cheddar cheese'!Q39,'Other American cheese'!Q39)</f>
        <v>0.29952352270673799</v>
      </c>
    </row>
    <row r="39" spans="1:25" ht="12" customHeight="1" x14ac:dyDescent="0.2">
      <c r="A39" s="15">
        <v>2003</v>
      </c>
      <c r="B39" s="16">
        <f>SUM('Cheddar cheese'!B40,'Other American cheese'!B40)</f>
        <v>12.561873819060779</v>
      </c>
      <c r="C39" s="16">
        <f>SUM('Cheddar cheese'!D40,'Other American cheese'!D40)</f>
        <v>12.561873819060779</v>
      </c>
      <c r="D39" s="16">
        <f>SUM('Cheddar cheese'!F40,'Other American cheese'!F40)</f>
        <v>11.808161389917133</v>
      </c>
      <c r="E39" s="16">
        <f>SUM('Cheddar cheese'!H40,'Other American cheese'!H40)</f>
        <v>11.808161389917133</v>
      </c>
      <c r="F39" s="16">
        <f t="shared" si="0"/>
        <v>20.389552058368025</v>
      </c>
      <c r="G39" s="16">
        <f>SUM('Cheddar cheese'!K40,'Other American cheese'!K40)</f>
        <v>10.000564017216877</v>
      </c>
      <c r="H39" s="16">
        <f>SUM('Cheddar cheese'!L40,'Other American cheese'!L40)</f>
        <v>0.4383808884259453</v>
      </c>
      <c r="I39" s="16">
        <f>SUM('Cheddar cheese'!M40,'Other American cheese'!M40)</f>
        <v>12.427878996431335</v>
      </c>
      <c r="J39" s="16">
        <f>SUM('Cheddar cheese'!P40,'Other American cheese'!P40)</f>
        <v>49.990294527515154</v>
      </c>
      <c r="K39" s="19">
        <f>SUM('Cheddar cheese'!Q40,'Other American cheese'!Q40)</f>
        <v>0.29242068226897261</v>
      </c>
    </row>
    <row r="40" spans="1:25" ht="12" customHeight="1" x14ac:dyDescent="0.2">
      <c r="A40" s="15">
        <v>2004</v>
      </c>
      <c r="B40" s="16">
        <f>SUM('Cheddar cheese'!B41,'Other American cheese'!B41)</f>
        <v>12.861182337920198</v>
      </c>
      <c r="C40" s="16">
        <f>SUM('Cheddar cheese'!D41,'Other American cheese'!D41)</f>
        <v>12.861182337920198</v>
      </c>
      <c r="D40" s="16">
        <f>SUM('Cheddar cheese'!F41,'Other American cheese'!F41)</f>
        <v>12.089511397644987</v>
      </c>
      <c r="E40" s="16">
        <f>SUM('Cheddar cheese'!H41,'Other American cheese'!H41)</f>
        <v>12.089511397644987</v>
      </c>
      <c r="F40" s="16">
        <f t="shared" si="0"/>
        <v>19.65055346267367</v>
      </c>
      <c r="G40" s="16">
        <f>SUM('Cheddar cheese'!K41,'Other American cheese'!K41)</f>
        <v>10.333888826675246</v>
      </c>
      <c r="H40" s="16">
        <f>SUM('Cheddar cheese'!L41,'Other American cheese'!L41)</f>
        <v>0.45299238692275051</v>
      </c>
      <c r="I40" s="16">
        <f>SUM('Cheddar cheese'!M41,'Other American cheese'!M41)</f>
        <v>12.842107673066515</v>
      </c>
      <c r="J40" s="16">
        <f>SUM('Cheddar cheese'!P41,'Other American cheese'!P41)</f>
        <v>51.77400791039404</v>
      </c>
      <c r="K40" s="19">
        <f>SUM('Cheddar cheese'!Q41,'Other American cheese'!Q41)</f>
        <v>0.30216723936627099</v>
      </c>
    </row>
    <row r="41" spans="1:25" ht="12" customHeight="1" x14ac:dyDescent="0.2">
      <c r="A41" s="15">
        <v>2005</v>
      </c>
      <c r="B41" s="16">
        <f>SUM('Cheddar cheese'!B42,'Other American cheese'!B42)</f>
        <v>12.648997347793342</v>
      </c>
      <c r="C41" s="16">
        <f>SUM('Cheddar cheese'!D42,'Other American cheese'!D42)</f>
        <v>12.648997347793342</v>
      </c>
      <c r="D41" s="16">
        <f>SUM('Cheddar cheese'!F42,'Other American cheese'!F42)</f>
        <v>11.890057506925743</v>
      </c>
      <c r="E41" s="16">
        <f>SUM('Cheddar cheese'!H42,'Other American cheese'!H42)</f>
        <v>11.890057506925743</v>
      </c>
      <c r="F41" s="16">
        <f t="shared" si="0"/>
        <v>19.496560515198198</v>
      </c>
      <c r="G41" s="16">
        <f>SUM('Cheddar cheese'!K42,'Other American cheese'!K42)</f>
        <v>10.182877925314997</v>
      </c>
      <c r="H41" s="16">
        <f>SUM('Cheddar cheese'!L42,'Other American cheese'!L42)</f>
        <v>0.44637273097271224</v>
      </c>
      <c r="I41" s="16">
        <f>SUM('Cheddar cheese'!M42,'Other American cheese'!M42)</f>
        <v>12.654443736710904</v>
      </c>
      <c r="J41" s="16">
        <f>SUM('Cheddar cheese'!P42,'Other American cheese'!P42)</f>
        <v>51.041286067350356</v>
      </c>
      <c r="K41" s="19">
        <f>SUM('Cheddar cheese'!Q42,'Other American cheese'!Q42)</f>
        <v>0.29775161733437422</v>
      </c>
    </row>
    <row r="42" spans="1:25" ht="12" customHeight="1" x14ac:dyDescent="0.2">
      <c r="A42" s="10">
        <v>2006</v>
      </c>
      <c r="B42" s="11">
        <f>SUM('Cheddar cheese'!B43,'Other American cheese'!B43)</f>
        <v>13.065612198172914</v>
      </c>
      <c r="C42" s="11">
        <f>SUM('Cheddar cheese'!D43,'Other American cheese'!D43)</f>
        <v>13.065612198172914</v>
      </c>
      <c r="D42" s="11">
        <f>SUM('Cheddar cheese'!F43,'Other American cheese'!F43)</f>
        <v>12.281675466282538</v>
      </c>
      <c r="E42" s="11">
        <f>SUM('Cheddar cheese'!H43,'Other American cheese'!H43)</f>
        <v>12.281675466282538</v>
      </c>
      <c r="F42" s="11">
        <f t="shared" si="0"/>
        <v>19.562562556272269</v>
      </c>
      <c r="G42" s="11">
        <f>SUM('Cheddar cheese'!K43,'Other American cheese'!K43)</f>
        <v>10.509643638545398</v>
      </c>
      <c r="H42" s="11">
        <f>SUM('Cheddar cheese'!L43,'Other American cheese'!L43)</f>
        <v>0.460696707443086</v>
      </c>
      <c r="I42" s="11">
        <f>SUM('Cheddar cheese'!M43,'Other American cheese'!M43)</f>
        <v>13.060521307657766</v>
      </c>
      <c r="J42" s="11">
        <f>SUM('Cheddar cheese'!P43,'Other American cheese'!P43)</f>
        <v>52.668643289293037</v>
      </c>
      <c r="K42" s="14">
        <f>SUM('Cheddar cheese'!Q43,'Other American cheese'!Q43)</f>
        <v>0.30730638370959451</v>
      </c>
    </row>
    <row r="43" spans="1:25" ht="12" customHeight="1" x14ac:dyDescent="0.2">
      <c r="A43" s="10">
        <v>2007</v>
      </c>
      <c r="B43" s="11">
        <f>SUM('Cheddar cheese'!B44,'Other American cheese'!B44)</f>
        <v>12.792852971172795</v>
      </c>
      <c r="C43" s="11">
        <f>SUM('Cheddar cheese'!D44,'Other American cheese'!D44)</f>
        <v>12.792852971172795</v>
      </c>
      <c r="D43" s="11">
        <f>SUM('Cheddar cheese'!F44,'Other American cheese'!F44)</f>
        <v>12.025281792902428</v>
      </c>
      <c r="E43" s="11">
        <f>SUM('Cheddar cheese'!H44,'Other American cheese'!H44)</f>
        <v>12.025281792902428</v>
      </c>
      <c r="F43" s="11">
        <f t="shared" si="0"/>
        <v>19.693035675009284</v>
      </c>
      <c r="G43" s="11">
        <f>SUM('Cheddar cheese'!K44,'Other American cheese'!K44)</f>
        <v>10.273551871708252</v>
      </c>
      <c r="H43" s="11">
        <f>SUM('Cheddar cheese'!L44,'Other American cheese'!L44)</f>
        <v>0.45034747930775898</v>
      </c>
      <c r="I43" s="11">
        <f>SUM('Cheddar cheese'!M44,'Other American cheese'!M44)</f>
        <v>12.767125864635313</v>
      </c>
      <c r="J43" s="11">
        <f>SUM('Cheddar cheese'!P44,'Other American cheese'!P44)</f>
        <v>51.465055281260405</v>
      </c>
      <c r="K43" s="14">
        <f>SUM('Cheddar cheese'!Q44,'Other American cheese'!Q44)</f>
        <v>0.30040296152083085</v>
      </c>
    </row>
    <row r="44" spans="1:25" ht="12" customHeight="1" x14ac:dyDescent="0.2">
      <c r="A44" s="10">
        <v>2008</v>
      </c>
      <c r="B44" s="11">
        <f>SUM('Cheddar cheese'!B45,'Other American cheese'!B45)</f>
        <v>13.130551733447875</v>
      </c>
      <c r="C44" s="11">
        <f>SUM('Cheddar cheese'!D45,'Other American cheese'!D45)</f>
        <v>13.130551733447875</v>
      </c>
      <c r="D44" s="11">
        <f>SUM('Cheddar cheese'!F45,'Other American cheese'!F45)</f>
        <v>12.342718629441004</v>
      </c>
      <c r="E44" s="11">
        <f>SUM('Cheddar cheese'!H45,'Other American cheese'!H45)</f>
        <v>12.342718629441004</v>
      </c>
      <c r="F44" s="11">
        <f t="shared" si="0"/>
        <v>19.887161162385695</v>
      </c>
      <c r="G44" s="11">
        <f>SUM('Cheddar cheese'!K45,'Other American cheese'!K45)</f>
        <v>10.519257748706668</v>
      </c>
      <c r="H44" s="11">
        <f>SUM('Cheddar cheese'!L45,'Other American cheese'!L45)</f>
        <v>0.46111814788851152</v>
      </c>
      <c r="I44" s="11">
        <f>SUM('Cheddar cheese'!M45,'Other American cheese'!M45)</f>
        <v>13.072468933565355</v>
      </c>
      <c r="J44" s="11">
        <f>SUM('Cheddar cheese'!P45,'Other American cheese'!P45)</f>
        <v>52.664670915296718</v>
      </c>
      <c r="K44" s="14">
        <f>SUM('Cheddar cheese'!Q45,'Other American cheese'!Q45)</f>
        <v>0.30758750431918486</v>
      </c>
    </row>
    <row r="45" spans="1:25" ht="12" customHeight="1" x14ac:dyDescent="0.2">
      <c r="A45" s="10">
        <v>2009</v>
      </c>
      <c r="B45" s="11">
        <f>SUM('Cheddar cheese'!B46,'Other American cheese'!B46)</f>
        <v>13.355302074882601</v>
      </c>
      <c r="C45" s="11">
        <f>SUM('Cheddar cheese'!D46,'Other American cheese'!D46)</f>
        <v>13.355302074882601</v>
      </c>
      <c r="D45" s="11">
        <f>SUM('Cheddar cheese'!F46,'Other American cheese'!F46)</f>
        <v>12.553983950389645</v>
      </c>
      <c r="E45" s="11">
        <f>SUM('Cheddar cheese'!H46,'Other American cheese'!H46)</f>
        <v>12.553983950389645</v>
      </c>
      <c r="F45" s="11">
        <f t="shared" si="0"/>
        <v>20.073187951382849</v>
      </c>
      <c r="G45" s="11">
        <f>SUM('Cheddar cheese'!K46,'Other American cheese'!K46)</f>
        <v>10.674467187916484</v>
      </c>
      <c r="H45" s="11">
        <f>SUM('Cheddar cheese'!L46,'Other American cheese'!L46)</f>
        <v>0.46792184933332537</v>
      </c>
      <c r="I45" s="11">
        <f>SUM('Cheddar cheese'!M46,'Other American cheese'!M46)</f>
        <v>13.265350467675106</v>
      </c>
      <c r="J45" s="11">
        <f>SUM('Cheddar cheese'!P46,'Other American cheese'!P46)</f>
        <v>53.411203478562612</v>
      </c>
      <c r="K45" s="14">
        <f>SUM('Cheddar cheese'!Q46,'Other American cheese'!Q46)</f>
        <v>0.31212589335706131</v>
      </c>
    </row>
    <row r="46" spans="1:25" ht="12" customHeight="1" x14ac:dyDescent="0.2">
      <c r="A46" s="10">
        <v>2010</v>
      </c>
      <c r="B46" s="11">
        <f>SUM('Cheddar cheese'!B47,'Other American cheese'!B47)</f>
        <v>13.304533738419497</v>
      </c>
      <c r="C46" s="11">
        <f>SUM('Cheddar cheese'!D47,'Other American cheese'!D47)</f>
        <v>13.304533738419497</v>
      </c>
      <c r="D46" s="11">
        <f>SUM('Cheddar cheese'!F47,'Other American cheese'!F47)</f>
        <v>12.506261714114327</v>
      </c>
      <c r="E46" s="11">
        <f>SUM('Cheddar cheese'!H47,'Other American cheese'!H47)</f>
        <v>12.506261714114327</v>
      </c>
      <c r="F46" s="11">
        <f t="shared" si="0"/>
        <v>20.231312283170766</v>
      </c>
      <c r="G46" s="11">
        <f>SUM('Cheddar cheese'!K47,'Other American cheese'!K47)</f>
        <v>10.612851969980035</v>
      </c>
      <c r="H46" s="11">
        <f>SUM('Cheddar cheese'!L47,'Other American cheese'!L47)</f>
        <v>0.46522090827309748</v>
      </c>
      <c r="I46" s="11">
        <f>SUM('Cheddar cheese'!M47,'Other American cheese'!M47)</f>
        <v>13.188780139088175</v>
      </c>
      <c r="J46" s="11">
        <f>SUM('Cheddar cheese'!P47,'Other American cheese'!P47)</f>
        <v>53.076996193833367</v>
      </c>
      <c r="K46" s="14">
        <f>SUM('Cheddar cheese'!Q47,'Other American cheese'!Q47)</f>
        <v>0.3103242385667806</v>
      </c>
    </row>
    <row r="47" spans="1:25" ht="12" customHeight="1" x14ac:dyDescent="0.2">
      <c r="A47" s="15">
        <v>2011</v>
      </c>
      <c r="B47" s="16">
        <f>SUM('Cheddar cheese'!B48,'Other American cheese'!B48)</f>
        <v>13.038123573060679</v>
      </c>
      <c r="C47" s="16">
        <f>SUM('Cheddar cheese'!D48,'Other American cheese'!D48)</f>
        <v>13.038123573060679</v>
      </c>
      <c r="D47" s="16">
        <f>SUM('Cheddar cheese'!F48,'Other American cheese'!F48)</f>
        <v>12.255836158677038</v>
      </c>
      <c r="E47" s="16">
        <f>SUM('Cheddar cheese'!H48,'Other American cheese'!H48)</f>
        <v>12.255836158677038</v>
      </c>
      <c r="F47" s="16">
        <f t="shared" si="0"/>
        <v>20.565893989973389</v>
      </c>
      <c r="G47" s="16">
        <f>SUM('Cheddar cheese'!K48,'Other American cheese'!K48)</f>
        <v>10.356716900743288</v>
      </c>
      <c r="H47" s="16">
        <f>SUM('Cheddar cheese'!L48,'Other American cheese'!L48)</f>
        <v>0.45399306962162356</v>
      </c>
      <c r="I47" s="16">
        <f>SUM('Cheddar cheese'!M48,'Other American cheese'!M48)</f>
        <v>12.870476527238218</v>
      </c>
      <c r="J47" s="16">
        <f>SUM('Cheddar cheese'!P48,'Other American cheese'!P48)</f>
        <v>51.742187294392487</v>
      </c>
      <c r="K47" s="19">
        <f>SUM('Cheddar cheese'!Q48,'Other American cheese'!Q48)</f>
        <v>0.30283474181736986</v>
      </c>
      <c r="L47" s="8"/>
      <c r="M47" s="8"/>
      <c r="N47" s="8"/>
      <c r="O47" s="8"/>
      <c r="P47" s="8"/>
      <c r="Q47" s="8"/>
      <c r="R47" s="8"/>
      <c r="S47" s="8"/>
      <c r="T47" s="8"/>
      <c r="U47" s="8"/>
      <c r="V47" s="8"/>
      <c r="W47" s="8"/>
      <c r="X47" s="8"/>
      <c r="Y47" s="8"/>
    </row>
    <row r="48" spans="1:25" ht="12" customHeight="1" x14ac:dyDescent="0.2">
      <c r="A48" s="15">
        <v>2012</v>
      </c>
      <c r="B48" s="16">
        <f>SUM('Cheddar cheese'!B49,'Other American cheese'!B49)</f>
        <v>13.254961799087141</v>
      </c>
      <c r="C48" s="16">
        <f>SUM('Cheddar cheese'!D49,'Other American cheese'!D49)</f>
        <v>13.254961799087141</v>
      </c>
      <c r="D48" s="16">
        <f>SUM('Cheddar cheese'!F49,'Other American cheese'!F49)</f>
        <v>12.459664091141914</v>
      </c>
      <c r="E48" s="16">
        <f>SUM('Cheddar cheese'!H49,'Other American cheese'!H49)</f>
        <v>12.459664091141914</v>
      </c>
      <c r="F48" s="16">
        <f t="shared" ref="F48:F57" si="1">100-(G48/B48*100)</f>
        <v>20.754502435186112</v>
      </c>
      <c r="G48" s="16">
        <f>SUM('Cheddar cheese'!K49,'Other American cheese'!K49)</f>
        <v>10.503960429712611</v>
      </c>
      <c r="H48" s="16">
        <f>SUM('Cheddar cheese'!L49,'Other American cheese'!L49)</f>
        <v>0.46044758048055279</v>
      </c>
      <c r="I48" s="16">
        <f>SUM('Cheddar cheese'!M49,'Other American cheese'!M49)</f>
        <v>13.053458682833432</v>
      </c>
      <c r="J48" s="16">
        <f>SUM('Cheddar cheese'!P49,'Other American cheese'!P49)</f>
        <v>52.446839252692371</v>
      </c>
      <c r="K48" s="19">
        <f>SUM('Cheddar cheese'!Q49,'Other American cheese'!Q49)</f>
        <v>0.30714020430196309</v>
      </c>
      <c r="L48" s="8"/>
      <c r="M48" s="8"/>
      <c r="N48" s="8"/>
      <c r="O48" s="8"/>
      <c r="P48" s="8"/>
      <c r="Q48" s="8"/>
      <c r="R48" s="8"/>
      <c r="S48" s="8"/>
      <c r="T48" s="8"/>
      <c r="U48" s="8"/>
      <c r="V48" s="8"/>
      <c r="W48" s="8"/>
      <c r="X48" s="8"/>
      <c r="Y48" s="8"/>
    </row>
    <row r="49" spans="1:25" ht="12" customHeight="1" x14ac:dyDescent="0.2">
      <c r="A49" s="15">
        <v>2013</v>
      </c>
      <c r="B49" s="16">
        <f>SUM('Cheddar cheese'!B50,'Other American cheese'!B50)</f>
        <v>13.354488036475949</v>
      </c>
      <c r="C49" s="16">
        <f>SUM('Cheddar cheese'!D50,'Other American cheese'!D50)</f>
        <v>13.354488036475949</v>
      </c>
      <c r="D49" s="16">
        <f>SUM('Cheddar cheese'!F50,'Other American cheese'!F50)</f>
        <v>12.553218754287391</v>
      </c>
      <c r="E49" s="16">
        <f>SUM('Cheddar cheese'!H50,'Other American cheese'!H50)</f>
        <v>12.553218754287391</v>
      </c>
      <c r="F49" s="16">
        <f t="shared" si="1"/>
        <v>20.778468685040735</v>
      </c>
      <c r="G49" s="16">
        <f>SUM('Cheddar cheese'!K50,'Other American cheese'!K50)</f>
        <v>10.579629921769284</v>
      </c>
      <c r="H49" s="16">
        <f>SUM('Cheddar cheese'!L50,'Other American cheese'!L50)</f>
        <v>0.46376459931043434</v>
      </c>
      <c r="I49" s="16">
        <f>SUM('Cheddar cheese'!M50,'Other American cheese'!M50)</f>
        <v>13.147494508151158</v>
      </c>
      <c r="J49" s="16">
        <f>SUM('Cheddar cheese'!P50,'Other American cheese'!P50)</f>
        <v>52.820685873723086</v>
      </c>
      <c r="K49" s="19">
        <f>SUM('Cheddar cheese'!Q50,'Other American cheese'!Q50)</f>
        <v>0.30935281195649783</v>
      </c>
      <c r="L49" s="8"/>
      <c r="M49" s="8"/>
      <c r="N49" s="8"/>
      <c r="O49" s="8"/>
      <c r="P49" s="8"/>
      <c r="Q49" s="8"/>
      <c r="R49" s="8"/>
      <c r="S49" s="8"/>
      <c r="T49" s="8"/>
      <c r="U49" s="8"/>
      <c r="V49" s="8"/>
      <c r="W49" s="8"/>
      <c r="X49" s="8"/>
      <c r="Y49" s="8"/>
    </row>
    <row r="50" spans="1:25" ht="12" customHeight="1" x14ac:dyDescent="0.2">
      <c r="A50" s="15">
        <v>2014</v>
      </c>
      <c r="B50" s="16">
        <f>SUM('Cheddar cheese'!B51,'Other American cheese'!B51)</f>
        <v>13.661891217937361</v>
      </c>
      <c r="C50" s="16">
        <f>SUM('Cheddar cheese'!D51,'Other American cheese'!D51)</f>
        <v>13.661891217937361</v>
      </c>
      <c r="D50" s="16">
        <f>SUM('Cheddar cheese'!F51,'Other American cheese'!F51)</f>
        <v>12.84217774486112</v>
      </c>
      <c r="E50" s="16">
        <f>SUM('Cheddar cheese'!H51,'Other American cheese'!H51)</f>
        <v>12.84217774486112</v>
      </c>
      <c r="F50" s="16">
        <f t="shared" si="1"/>
        <v>20.790535368624148</v>
      </c>
      <c r="G50" s="16">
        <f>SUM('Cheddar cheese'!K51,'Other American cheese'!K51)</f>
        <v>10.821510892249137</v>
      </c>
      <c r="H50" s="16">
        <f>SUM('Cheddar cheese'!L51,'Other American cheese'!L51)</f>
        <v>0.47436760075612655</v>
      </c>
      <c r="I50" s="16">
        <f>SUM('Cheddar cheese'!M51,'Other American cheese'!M51)</f>
        <v>13.448084297635811</v>
      </c>
      <c r="J50" s="16">
        <f>SUM('Cheddar cheese'!P51,'Other American cheese'!P51)</f>
        <v>54.026271519603227</v>
      </c>
      <c r="K50" s="19">
        <f>SUM('Cheddar cheese'!Q51,'Other American cheese'!Q51)</f>
        <v>0.31642551288554849</v>
      </c>
      <c r="L50" s="8"/>
      <c r="M50" s="8"/>
      <c r="N50" s="8"/>
      <c r="O50" s="8"/>
      <c r="P50" s="8"/>
      <c r="Q50" s="8"/>
      <c r="R50" s="8"/>
      <c r="S50" s="8"/>
      <c r="T50" s="8"/>
      <c r="U50" s="8"/>
      <c r="V50" s="8"/>
      <c r="W50" s="8"/>
      <c r="X50" s="8"/>
      <c r="Y50" s="8"/>
    </row>
    <row r="51" spans="1:25" ht="12" customHeight="1" x14ac:dyDescent="0.2">
      <c r="A51" s="15">
        <v>2015</v>
      </c>
      <c r="B51" s="16">
        <f>SUM('Cheddar cheese'!B52,'Other American cheese'!B52)</f>
        <v>14.039830179639598</v>
      </c>
      <c r="C51" s="16">
        <f>SUM('Cheddar cheese'!D52,'Other American cheese'!D52)</f>
        <v>14.039830179639598</v>
      </c>
      <c r="D51" s="16">
        <f>SUM('Cheddar cheese'!F52,'Other American cheese'!F52)</f>
        <v>13.197440368861223</v>
      </c>
      <c r="E51" s="16">
        <f>SUM('Cheddar cheese'!H52,'Other American cheese'!H52)</f>
        <v>13.197440368861223</v>
      </c>
      <c r="F51" s="16">
        <f t="shared" si="1"/>
        <v>20.73778777625617</v>
      </c>
      <c r="G51" s="16">
        <f>SUM('Cheddar cheese'!K52,'Other American cheese'!K52)</f>
        <v>11.128279992839174</v>
      </c>
      <c r="H51" s="16">
        <f>SUM('Cheddar cheese'!L52,'Other American cheese'!L52)</f>
        <v>0.48781501338473088</v>
      </c>
      <c r="I51" s="16">
        <f>SUM('Cheddar cheese'!M52,'Other American cheese'!M52)</f>
        <v>13.829311721950429</v>
      </c>
      <c r="J51" s="16">
        <f>SUM('Cheddar cheese'!P52,'Other American cheese'!P52)</f>
        <v>55.567015099751657</v>
      </c>
      <c r="K51" s="19">
        <f>SUM('Cheddar cheese'!Q52,'Other American cheese'!Q52)</f>
        <v>0.32539556992824537</v>
      </c>
      <c r="L51" s="8"/>
      <c r="M51" s="8"/>
      <c r="N51" s="8"/>
      <c r="O51" s="8"/>
      <c r="P51" s="8"/>
      <c r="Q51" s="8"/>
      <c r="R51" s="8"/>
      <c r="S51" s="8"/>
      <c r="T51" s="8"/>
      <c r="U51" s="8"/>
      <c r="V51" s="8"/>
      <c r="W51" s="8"/>
      <c r="X51" s="8"/>
      <c r="Y51" s="8"/>
    </row>
    <row r="52" spans="1:25" ht="12" customHeight="1" x14ac:dyDescent="0.2">
      <c r="A52" s="33">
        <v>2016</v>
      </c>
      <c r="B52" s="34">
        <f>SUM('Cheddar cheese'!B53,'Other American cheese'!B53)</f>
        <v>14.356316656366664</v>
      </c>
      <c r="C52" s="34">
        <f>SUM('Cheddar cheese'!D53,'Other American cheese'!D53)</f>
        <v>14.356316656366664</v>
      </c>
      <c r="D52" s="34">
        <f>SUM('Cheddar cheese'!F53,'Other American cheese'!F53)</f>
        <v>13.494937656984664</v>
      </c>
      <c r="E52" s="11">
        <f>SUM('Cheddar cheese'!H53,'Other American cheese'!H53)</f>
        <v>13.494937656984664</v>
      </c>
      <c r="F52" s="34">
        <f t="shared" si="1"/>
        <v>20.741110802057349</v>
      </c>
      <c r="G52" s="34">
        <f>SUM('Cheddar cheese'!K53,'Other American cheese'!K53)</f>
        <v>11.378657111575439</v>
      </c>
      <c r="H52" s="34">
        <f>SUM('Cheddar cheese'!L53,'Other American cheese'!L53)</f>
        <v>0.49879044872659462</v>
      </c>
      <c r="I52" s="34">
        <f>SUM('Cheddar cheese'!M53,'Other American cheese'!M53)</f>
        <v>14.140459826174594</v>
      </c>
      <c r="J52" s="34">
        <f>SUM('Cheddar cheese'!P53,'Other American cheese'!P53)</f>
        <v>56.816634689711378</v>
      </c>
      <c r="K52" s="44">
        <f>SUM('Cheddar cheese'!Q53,'Other American cheese'!Q53)</f>
        <v>0.33271670179234336</v>
      </c>
      <c r="L52" s="8"/>
      <c r="M52" s="8"/>
      <c r="N52" s="8"/>
      <c r="O52" s="8"/>
      <c r="P52" s="8"/>
      <c r="Q52" s="8"/>
      <c r="R52" s="8"/>
      <c r="S52" s="8"/>
      <c r="T52" s="8"/>
      <c r="U52" s="8"/>
      <c r="V52" s="8"/>
      <c r="W52" s="8"/>
      <c r="X52" s="8"/>
      <c r="Y52" s="8"/>
    </row>
    <row r="53" spans="1:25" ht="12" customHeight="1" x14ac:dyDescent="0.2">
      <c r="A53" s="57">
        <v>2017</v>
      </c>
      <c r="B53" s="58">
        <f>SUM('Cheddar cheese'!B54,'Other American cheese'!B54)</f>
        <v>15.083883064476181</v>
      </c>
      <c r="C53" s="58">
        <f>SUM('Cheddar cheese'!D54,'Other American cheese'!D54)</f>
        <v>15.083883064476181</v>
      </c>
      <c r="D53" s="58">
        <f>SUM('Cheddar cheese'!F54,'Other American cheese'!F54)</f>
        <v>14.17885008060761</v>
      </c>
      <c r="E53" s="59">
        <f>SUM('Cheddar cheese'!H54,'Other American cheese'!H54)</f>
        <v>14.17885008060761</v>
      </c>
      <c r="F53" s="58">
        <f t="shared" si="1"/>
        <v>20.574849186870608</v>
      </c>
      <c r="G53" s="58">
        <f>SUM('Cheddar cheese'!K54,'Other American cheese'!K54)</f>
        <v>11.980396872436291</v>
      </c>
      <c r="H53" s="58">
        <f>SUM('Cheddar cheese'!L54,'Other American cheese'!L54)</f>
        <v>0.52516808207939902</v>
      </c>
      <c r="I53" s="58">
        <f>SUM('Cheddar cheese'!M54,'Other American cheese'!M54)</f>
        <v>14.888252542909921</v>
      </c>
      <c r="J53" s="58">
        <f>SUM('Cheddar cheese'!P54,'Other American cheese'!P54)</f>
        <v>59.852423335260283</v>
      </c>
      <c r="K53" s="62">
        <f>SUM('Cheddar cheese'!Q54,'Other American cheese'!Q54)</f>
        <v>0.35031182453905702</v>
      </c>
      <c r="L53" s="8"/>
      <c r="M53" s="8"/>
      <c r="N53" s="8"/>
      <c r="O53" s="8"/>
      <c r="P53" s="8"/>
      <c r="Q53" s="8"/>
      <c r="R53" s="8"/>
      <c r="S53" s="8"/>
      <c r="T53" s="8"/>
      <c r="U53" s="8"/>
      <c r="V53" s="8"/>
      <c r="W53" s="8"/>
      <c r="X53" s="8"/>
      <c r="Y53" s="8"/>
    </row>
    <row r="54" spans="1:25" ht="12" customHeight="1" x14ac:dyDescent="0.2">
      <c r="A54" s="33">
        <v>2018</v>
      </c>
      <c r="B54" s="34">
        <f>SUM('Cheddar cheese'!B55,'Other American cheese'!B55)</f>
        <v>15.39662326496935</v>
      </c>
      <c r="C54" s="34">
        <f>SUM('Cheddar cheese'!D55,'Other American cheese'!D55)</f>
        <v>15.39662326496935</v>
      </c>
      <c r="D54" s="34">
        <f>SUM('Cheddar cheese'!F55,'Other American cheese'!F55)</f>
        <v>14.472825869071189</v>
      </c>
      <c r="E54" s="11">
        <f>SUM('Cheddar cheese'!H55,'Other American cheese'!H55)</f>
        <v>14.472825869071189</v>
      </c>
      <c r="F54" s="34">
        <f t="shared" si="1"/>
        <v>20.68288614608953</v>
      </c>
      <c r="G54" s="34">
        <f>SUM('Cheddar cheese'!K55,'Other American cheese'!K55)</f>
        <v>12.212157204733407</v>
      </c>
      <c r="H54" s="34">
        <f>SUM('Cheddar cheese'!L55,'Other American cheese'!L55)</f>
        <v>0.53532743911160141</v>
      </c>
      <c r="I54" s="34">
        <f>SUM('Cheddar cheese'!M55,'Other American cheese'!M55)</f>
        <v>15.176265235094343</v>
      </c>
      <c r="J54" s="34">
        <f>SUM('Cheddar cheese'!P55,'Other American cheese'!P55)</f>
        <v>60.989652898004877</v>
      </c>
      <c r="K54" s="44">
        <f>SUM('Cheddar cheese'!Q55,'Other American cheese'!Q55)</f>
        <v>0.3570885937669257</v>
      </c>
      <c r="L54" s="8"/>
      <c r="M54" s="8"/>
      <c r="N54" s="8"/>
      <c r="O54" s="8"/>
      <c r="P54" s="8"/>
      <c r="Q54" s="8"/>
      <c r="R54" s="8"/>
      <c r="S54" s="8"/>
      <c r="T54" s="8"/>
      <c r="U54" s="8"/>
      <c r="V54" s="8"/>
      <c r="W54" s="8"/>
      <c r="X54" s="8"/>
      <c r="Y54" s="8"/>
    </row>
    <row r="55" spans="1:25" ht="12" customHeight="1" x14ac:dyDescent="0.2">
      <c r="A55" s="78">
        <v>2019</v>
      </c>
      <c r="B55" s="79">
        <f>SUM('Cheddar cheese'!B56,'Other American cheese'!B56)</f>
        <v>15.536465534905673</v>
      </c>
      <c r="C55" s="79">
        <f>SUM('Cheddar cheese'!D56,'Other American cheese'!D56)</f>
        <v>15.536465534905673</v>
      </c>
      <c r="D55" s="79">
        <f>SUM('Cheddar cheese'!F56,'Other American cheese'!F56)</f>
        <v>14.604277602811333</v>
      </c>
      <c r="E55" s="80">
        <f>SUM('Cheddar cheese'!H56,'Other American cheese'!H56)</f>
        <v>14.604277602811333</v>
      </c>
      <c r="F55" s="79">
        <f t="shared" si="1"/>
        <v>20.844802675536414</v>
      </c>
      <c r="G55" s="79">
        <f>SUM('Cheddar cheese'!K56,'Other American cheese'!K56)</f>
        <v>12.297919951401862</v>
      </c>
      <c r="H55" s="79">
        <f>SUM('Cheddar cheese'!L56,'Other American cheese'!L56)</f>
        <v>0.53908690197925979</v>
      </c>
      <c r="I55" s="79">
        <f>SUM('Cheddar cheese'!M56,'Other American cheese'!M56)</f>
        <v>15.282844127661024</v>
      </c>
      <c r="J55" s="79">
        <f>SUM('Cheddar cheese'!P56,'Other American cheese'!P56)</f>
        <v>61.386750515132448</v>
      </c>
      <c r="K55" s="83">
        <f>SUM('Cheddar cheese'!Q56,'Other American cheese'!Q56)</f>
        <v>0.35959633241555355</v>
      </c>
      <c r="L55" s="8"/>
      <c r="M55" s="8"/>
      <c r="N55" s="8"/>
      <c r="O55" s="8"/>
      <c r="P55" s="8"/>
      <c r="Q55" s="8"/>
      <c r="R55" s="8"/>
      <c r="S55" s="8"/>
      <c r="T55" s="8"/>
      <c r="U55" s="8"/>
      <c r="V55" s="8"/>
      <c r="W55" s="8"/>
      <c r="X55" s="8"/>
      <c r="Y55" s="8"/>
    </row>
    <row r="56" spans="1:25" ht="12" customHeight="1" x14ac:dyDescent="0.2">
      <c r="A56" s="33">
        <v>2020</v>
      </c>
      <c r="B56" s="34">
        <f>SUM('Cheddar cheese'!B57,'Other American cheese'!B57)</f>
        <v>15.537697813387753</v>
      </c>
      <c r="C56" s="34">
        <f>SUM('Cheddar cheese'!D57,'Other American cheese'!D57)</f>
        <v>15.537697813387753</v>
      </c>
      <c r="D56" s="34">
        <f>SUM('Cheddar cheese'!F57,'Other American cheese'!F57)</f>
        <v>14.605435944584489</v>
      </c>
      <c r="E56" s="11">
        <f>SUM('Cheddar cheese'!H57,'Other American cheese'!H57)</f>
        <v>14.605435944584489</v>
      </c>
      <c r="F56" s="34">
        <f t="shared" si="1"/>
        <v>20.817964951508543</v>
      </c>
      <c r="G56" s="34">
        <f>SUM('Cheddar cheese'!K57,'Other American cheese'!K57)</f>
        <v>12.303065328325381</v>
      </c>
      <c r="H56" s="34">
        <f>SUM('Cheddar cheese'!L57,'Other American cheese'!L57)</f>
        <v>0.53931245274850992</v>
      </c>
      <c r="I56" s="34">
        <f>SUM('Cheddar cheese'!M57,'Other American cheese'!M57)</f>
        <v>15.289238379193881</v>
      </c>
      <c r="J56" s="34">
        <f>SUM('Cheddar cheese'!P57,'Other American cheese'!P57)</f>
        <v>61.417619520928184</v>
      </c>
      <c r="K56" s="44">
        <f>SUM('Cheddar cheese'!Q57,'Other American cheese'!Q57)</f>
        <v>0.3597467853927972</v>
      </c>
      <c r="L56" s="8"/>
      <c r="M56" s="8"/>
      <c r="N56" s="8"/>
      <c r="O56" s="8"/>
      <c r="P56" s="8"/>
      <c r="Q56" s="8"/>
      <c r="R56" s="8"/>
      <c r="S56" s="8"/>
      <c r="T56" s="8"/>
      <c r="U56" s="8"/>
      <c r="V56" s="8"/>
      <c r="W56" s="8"/>
      <c r="X56" s="8"/>
      <c r="Y56" s="8"/>
    </row>
    <row r="57" spans="1:25" ht="12" customHeight="1" thickBot="1" x14ac:dyDescent="0.25">
      <c r="A57" s="84">
        <v>2021</v>
      </c>
      <c r="B57" s="86">
        <f>SUM('Cheddar cheese'!B58,'Other American cheese'!B58)</f>
        <v>16.055389699617422</v>
      </c>
      <c r="C57" s="86">
        <f>SUM('Cheddar cheese'!D58,'Other American cheese'!D58)</f>
        <v>16.055389699617422</v>
      </c>
      <c r="D57" s="86">
        <f>SUM('Cheddar cheese'!F58,'Other American cheese'!F58)</f>
        <v>15.092066317640375</v>
      </c>
      <c r="E57" s="86">
        <f>SUM('Cheddar cheese'!H58,'Other American cheese'!H58)</f>
        <v>15.092066317640375</v>
      </c>
      <c r="F57" s="86">
        <f t="shared" si="1"/>
        <v>20.962274591591395</v>
      </c>
      <c r="G57" s="86">
        <f>SUM('Cheddar cheese'!K58,'Other American cheese'!K58)</f>
        <v>12.689814824033538</v>
      </c>
      <c r="H57" s="86">
        <f>SUM('Cheddar cheese'!L58,'Other American cheese'!L58)</f>
        <v>0.55626585530010031</v>
      </c>
      <c r="I57" s="86">
        <f>SUM('Cheddar cheese'!M58,'Other American cheese'!M58)</f>
        <v>15.769858864830193</v>
      </c>
      <c r="J57" s="86">
        <f>SUM('Cheddar cheese'!P58,'Other American cheese'!P58)</f>
        <v>63.319495178507829</v>
      </c>
      <c r="K57" s="89">
        <f>SUM('Cheddar cheese'!Q58,'Other American cheese'!Q58)</f>
        <v>0.37105550270188692</v>
      </c>
      <c r="L57" s="8"/>
      <c r="M57" s="8"/>
      <c r="N57" s="8"/>
      <c r="O57" s="8"/>
      <c r="P57" s="8"/>
      <c r="Q57" s="8"/>
      <c r="R57" s="8"/>
      <c r="S57" s="8"/>
      <c r="T57" s="8"/>
      <c r="U57" s="8"/>
      <c r="V57" s="8"/>
      <c r="W57" s="8"/>
      <c r="X57" s="8"/>
      <c r="Y57" s="8"/>
    </row>
    <row r="58" spans="1:25" ht="12" customHeight="1" thickTop="1" x14ac:dyDescent="0.2">
      <c r="A58" s="119" t="s">
        <v>147</v>
      </c>
      <c r="B58" s="119"/>
      <c r="C58" s="119"/>
      <c r="D58" s="20"/>
      <c r="E58" s="20"/>
      <c r="F58" s="20"/>
      <c r="G58" s="20"/>
      <c r="H58" s="20"/>
      <c r="I58" s="20"/>
      <c r="J58" s="20"/>
      <c r="K58" s="20"/>
      <c r="L58" s="20"/>
      <c r="M58" s="8"/>
      <c r="N58" s="8"/>
      <c r="O58" s="8"/>
      <c r="P58" s="8"/>
      <c r="Q58" s="8"/>
      <c r="R58" s="8"/>
      <c r="S58" s="8"/>
      <c r="T58" s="8"/>
      <c r="U58" s="8"/>
      <c r="V58" s="8"/>
      <c r="W58" s="8"/>
      <c r="X58" s="8"/>
      <c r="Y58" s="8"/>
    </row>
    <row r="59" spans="1:25" ht="12" customHeight="1" x14ac:dyDescent="0.2">
      <c r="A59" s="20"/>
      <c r="B59" s="20"/>
      <c r="C59" s="20"/>
      <c r="D59" s="20"/>
      <c r="E59" s="20"/>
      <c r="F59" s="20"/>
      <c r="G59" s="20"/>
      <c r="H59" s="20"/>
      <c r="I59" s="20"/>
      <c r="J59" s="20"/>
      <c r="K59" s="20"/>
      <c r="L59" s="20"/>
      <c r="M59" s="8"/>
      <c r="N59" s="8"/>
      <c r="O59" s="8"/>
      <c r="P59" s="8"/>
      <c r="Q59" s="8"/>
      <c r="R59" s="8"/>
      <c r="S59" s="8"/>
      <c r="T59" s="8"/>
      <c r="U59" s="8"/>
      <c r="V59" s="8"/>
      <c r="W59" s="8"/>
      <c r="X59" s="8"/>
      <c r="Y59" s="8"/>
    </row>
    <row r="60" spans="1:25" ht="12" customHeight="1" x14ac:dyDescent="0.2">
      <c r="A60" s="116" t="s">
        <v>137</v>
      </c>
    </row>
    <row r="61" spans="1:25" ht="12" customHeight="1" x14ac:dyDescent="0.2">
      <c r="A61" s="123" t="s">
        <v>148</v>
      </c>
    </row>
    <row r="62" spans="1:25" ht="12" customHeight="1" x14ac:dyDescent="0.2">
      <c r="A62" s="116" t="s">
        <v>142</v>
      </c>
    </row>
    <row r="63" spans="1:25" ht="12" customHeight="1" x14ac:dyDescent="0.2">
      <c r="A63" s="116" t="s">
        <v>143</v>
      </c>
    </row>
    <row r="64" spans="1:25" ht="12" customHeight="1" x14ac:dyDescent="0.2">
      <c r="A64" s="117"/>
    </row>
    <row r="65" spans="1:1" ht="12" customHeight="1" x14ac:dyDescent="0.2">
      <c r="A65" s="116" t="s">
        <v>136</v>
      </c>
    </row>
  </sheetData>
  <mergeCells count="10">
    <mergeCell ref="F2:F4"/>
    <mergeCell ref="G2:I4"/>
    <mergeCell ref="A1:K1"/>
    <mergeCell ref="D2:D4"/>
    <mergeCell ref="A2:A4"/>
    <mergeCell ref="J2:J4"/>
    <mergeCell ref="K2:K4"/>
    <mergeCell ref="E2:E4"/>
    <mergeCell ref="B2:B4"/>
    <mergeCell ref="C2:C4"/>
  </mergeCells>
  <phoneticPr fontId="0" type="noConversion"/>
  <printOptions horizontalCentered="1"/>
  <pageMargins left="0.34" right="0.3" top="0.61" bottom="0.56000000000000005" header="0.5" footer="0.5"/>
  <pageSetup scale="78" orientation="landscape"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6">
    <pageSetUpPr fitToPage="1"/>
  </sheetPr>
  <dimension ref="A1:R68"/>
  <sheetViews>
    <sheetView zoomScaleNormal="100" workbookViewId="0">
      <pane ySplit="6" topLeftCell="A7" activePane="bottomLeft" state="frozen"/>
      <selection pane="bottomLeft" sqref="A1:Q1"/>
    </sheetView>
  </sheetViews>
  <sheetFormatPr defaultColWidth="10.77734375" defaultRowHeight="12" customHeight="1" x14ac:dyDescent="0.2"/>
  <cols>
    <col min="1" max="17" width="10.77734375" style="6" customWidth="1"/>
    <col min="18" max="16384" width="10.77734375" style="7"/>
  </cols>
  <sheetData>
    <row r="1" spans="1:18" ht="12" customHeight="1" thickBot="1" x14ac:dyDescent="0.25">
      <c r="A1" s="126" t="s">
        <v>89</v>
      </c>
      <c r="B1" s="126"/>
      <c r="C1" s="126"/>
      <c r="D1" s="126"/>
      <c r="E1" s="126"/>
      <c r="F1" s="126"/>
      <c r="G1" s="126"/>
      <c r="H1" s="126"/>
      <c r="I1" s="126"/>
      <c r="J1" s="126"/>
      <c r="K1" s="126"/>
      <c r="L1" s="126"/>
      <c r="M1" s="126"/>
      <c r="N1" s="126"/>
      <c r="O1" s="126"/>
      <c r="P1" s="126"/>
      <c r="Q1" s="126"/>
    </row>
    <row r="2" spans="1:18" ht="12" customHeight="1" thickTop="1" x14ac:dyDescent="0.2">
      <c r="A2" s="138" t="s">
        <v>0</v>
      </c>
      <c r="B2" s="124" t="s">
        <v>9</v>
      </c>
      <c r="C2" s="131" t="s">
        <v>3</v>
      </c>
      <c r="D2" s="124" t="s">
        <v>1</v>
      </c>
      <c r="E2" s="124" t="s">
        <v>4</v>
      </c>
      <c r="F2" s="124" t="s">
        <v>5</v>
      </c>
      <c r="G2" s="132" t="s">
        <v>6</v>
      </c>
      <c r="H2" s="133"/>
      <c r="I2" s="133"/>
      <c r="J2" s="124" t="s">
        <v>7</v>
      </c>
      <c r="K2" s="124" t="s">
        <v>54</v>
      </c>
      <c r="L2" s="140"/>
      <c r="M2" s="140"/>
      <c r="N2" s="130" t="s">
        <v>58</v>
      </c>
      <c r="O2" s="130" t="s">
        <v>130</v>
      </c>
      <c r="P2" s="127" t="s">
        <v>59</v>
      </c>
      <c r="Q2" s="127" t="s">
        <v>62</v>
      </c>
      <c r="R2" s="35"/>
    </row>
    <row r="3" spans="1:18" ht="12" customHeight="1" x14ac:dyDescent="0.2">
      <c r="A3" s="138"/>
      <c r="B3" s="124"/>
      <c r="C3" s="124"/>
      <c r="D3" s="124"/>
      <c r="E3" s="124"/>
      <c r="F3" s="124"/>
      <c r="G3" s="134" t="s">
        <v>2</v>
      </c>
      <c r="H3" s="135" t="s">
        <v>120</v>
      </c>
      <c r="I3" s="134" t="s">
        <v>8</v>
      </c>
      <c r="J3" s="124"/>
      <c r="K3" s="141"/>
      <c r="L3" s="140"/>
      <c r="M3" s="140"/>
      <c r="N3" s="128"/>
      <c r="O3" s="128"/>
      <c r="P3" s="128"/>
      <c r="Q3" s="128"/>
    </row>
    <row r="4" spans="1:18" ht="12" customHeight="1" x14ac:dyDescent="0.2">
      <c r="A4" s="138"/>
      <c r="B4" s="124"/>
      <c r="C4" s="124"/>
      <c r="D4" s="124"/>
      <c r="E4" s="124"/>
      <c r="F4" s="124"/>
      <c r="G4" s="124"/>
      <c r="H4" s="136"/>
      <c r="I4" s="124"/>
      <c r="J4" s="124"/>
      <c r="K4" s="141"/>
      <c r="L4" s="140"/>
      <c r="M4" s="140"/>
      <c r="N4" s="128"/>
      <c r="O4" s="128"/>
      <c r="P4" s="128"/>
      <c r="Q4" s="128"/>
    </row>
    <row r="5" spans="1:18" ht="18.75" customHeight="1" x14ac:dyDescent="0.2">
      <c r="A5" s="139"/>
      <c r="B5" s="125"/>
      <c r="C5" s="125"/>
      <c r="D5" s="125"/>
      <c r="E5" s="125"/>
      <c r="F5" s="125"/>
      <c r="G5" s="125"/>
      <c r="H5" s="137"/>
      <c r="I5" s="125"/>
      <c r="J5" s="125"/>
      <c r="K5" s="142"/>
      <c r="L5" s="143"/>
      <c r="M5" s="143"/>
      <c r="N5" s="129"/>
      <c r="O5" s="129"/>
      <c r="P5" s="129"/>
      <c r="Q5" s="129"/>
    </row>
    <row r="6" spans="1:18" ht="12" customHeight="1" x14ac:dyDescent="0.2">
      <c r="A6" s="5"/>
      <c r="B6" s="36" t="s">
        <v>64</v>
      </c>
      <c r="C6" s="36" t="s">
        <v>65</v>
      </c>
      <c r="D6" s="36" t="s">
        <v>64</v>
      </c>
      <c r="E6" s="36" t="s">
        <v>65</v>
      </c>
      <c r="F6" s="36" t="s">
        <v>64</v>
      </c>
      <c r="G6" s="36" t="s">
        <v>65</v>
      </c>
      <c r="H6" s="36" t="s">
        <v>64</v>
      </c>
      <c r="I6" s="36" t="s">
        <v>65</v>
      </c>
      <c r="J6" s="36" t="s">
        <v>65</v>
      </c>
      <c r="K6" s="36" t="s">
        <v>64</v>
      </c>
      <c r="L6" s="36" t="s">
        <v>66</v>
      </c>
      <c r="M6" s="36" t="s">
        <v>67</v>
      </c>
      <c r="N6" s="36" t="s">
        <v>68</v>
      </c>
      <c r="O6" s="36" t="s">
        <v>69</v>
      </c>
      <c r="P6" s="36" t="s">
        <v>68</v>
      </c>
      <c r="Q6" s="36" t="s">
        <v>70</v>
      </c>
    </row>
    <row r="7" spans="1:18" ht="12" customHeight="1" x14ac:dyDescent="0.2">
      <c r="A7" s="10">
        <v>1970</v>
      </c>
      <c r="B7" s="14">
        <v>0.22712639962669892</v>
      </c>
      <c r="C7" s="11">
        <v>0</v>
      </c>
      <c r="D7" s="14">
        <f t="shared" ref="D7:D31" si="0">+B7-B7*(C7/100)</f>
        <v>0.22712639962669892</v>
      </c>
      <c r="E7" s="11">
        <v>6</v>
      </c>
      <c r="F7" s="14">
        <f t="shared" ref="F7:F31" si="1">+(D7-D7*(E7)/100)</f>
        <v>0.21349881564909698</v>
      </c>
      <c r="G7" s="11">
        <v>0</v>
      </c>
      <c r="H7" s="11">
        <f>F7-(F7*G7/100)</f>
        <v>0.21349881564909698</v>
      </c>
      <c r="I7" s="11">
        <v>14</v>
      </c>
      <c r="J7" s="12">
        <f t="shared" ref="J7:J31" si="2">100-(K7/B7*100)</f>
        <v>19.159999999999997</v>
      </c>
      <c r="K7" s="14">
        <f t="shared" ref="K7:K31" si="3">+F7-F7*(G7+I7)/100</f>
        <v>0.18360898145822341</v>
      </c>
      <c r="L7" s="23">
        <f t="shared" ref="L7:L31" si="4">+(K7/365)*16</f>
        <v>8.048612885839931E-3</v>
      </c>
      <c r="M7" s="14">
        <f t="shared" ref="M7:M31" si="5">+L7*28.3495</f>
        <v>0.22817415100711913</v>
      </c>
      <c r="N7" s="12">
        <v>149</v>
      </c>
      <c r="O7" s="12">
        <v>42.5</v>
      </c>
      <c r="P7" s="11">
        <f t="shared" ref="P7:P31" si="6">+Q7*N7</f>
        <v>0.79995172941319415</v>
      </c>
      <c r="Q7" s="21">
        <f t="shared" ref="Q7:Q31" si="7">+M7/O7</f>
        <v>5.3688035531086857E-3</v>
      </c>
    </row>
    <row r="8" spans="1:18" ht="12" customHeight="1" x14ac:dyDescent="0.2">
      <c r="A8" s="15">
        <v>1971</v>
      </c>
      <c r="B8" s="19">
        <v>0.21829384503375793</v>
      </c>
      <c r="C8" s="16">
        <v>0</v>
      </c>
      <c r="D8" s="19">
        <f t="shared" si="0"/>
        <v>0.21829384503375793</v>
      </c>
      <c r="E8" s="16">
        <v>6</v>
      </c>
      <c r="F8" s="19">
        <f t="shared" si="1"/>
        <v>0.20519621433173246</v>
      </c>
      <c r="G8" s="16">
        <v>0</v>
      </c>
      <c r="H8" s="16">
        <f t="shared" ref="H8:H31" si="8">F8-(F8*G8/100)</f>
        <v>0.20519621433173246</v>
      </c>
      <c r="I8" s="16">
        <v>14</v>
      </c>
      <c r="J8" s="17">
        <f t="shared" si="2"/>
        <v>19.159999999999997</v>
      </c>
      <c r="K8" s="19">
        <f t="shared" si="3"/>
        <v>0.17646874432528992</v>
      </c>
      <c r="L8" s="24">
        <f t="shared" si="4"/>
        <v>7.7356161896017499E-3</v>
      </c>
      <c r="M8" s="19">
        <f t="shared" si="5"/>
        <v>0.21930085116711481</v>
      </c>
      <c r="N8" s="17">
        <v>149</v>
      </c>
      <c r="O8" s="17">
        <v>42.5</v>
      </c>
      <c r="P8" s="16">
        <f t="shared" si="6"/>
        <v>0.76884298409176721</v>
      </c>
      <c r="Q8" s="22">
        <f t="shared" si="7"/>
        <v>5.1600200274615248E-3</v>
      </c>
    </row>
    <row r="9" spans="1:18" ht="12" customHeight="1" x14ac:dyDescent="0.2">
      <c r="A9" s="15">
        <v>1972</v>
      </c>
      <c r="B9" s="19">
        <v>0.23942521727364821</v>
      </c>
      <c r="C9" s="16">
        <v>0</v>
      </c>
      <c r="D9" s="19">
        <f t="shared" si="0"/>
        <v>0.23942521727364821</v>
      </c>
      <c r="E9" s="16">
        <v>6</v>
      </c>
      <c r="F9" s="19">
        <f t="shared" si="1"/>
        <v>0.22505970423722932</v>
      </c>
      <c r="G9" s="16">
        <v>0</v>
      </c>
      <c r="H9" s="16">
        <f t="shared" si="8"/>
        <v>0.22505970423722932</v>
      </c>
      <c r="I9" s="16">
        <v>14</v>
      </c>
      <c r="J9" s="17">
        <f t="shared" si="2"/>
        <v>19.159999999999997</v>
      </c>
      <c r="K9" s="19">
        <f t="shared" si="3"/>
        <v>0.19355134564401721</v>
      </c>
      <c r="L9" s="24">
        <f t="shared" si="4"/>
        <v>8.4844425487788366E-3</v>
      </c>
      <c r="M9" s="19">
        <f t="shared" si="5"/>
        <v>0.24052970403660562</v>
      </c>
      <c r="N9" s="17">
        <v>149</v>
      </c>
      <c r="O9" s="17">
        <v>42.5</v>
      </c>
      <c r="P9" s="16">
        <f t="shared" si="6"/>
        <v>0.84326884474009978</v>
      </c>
      <c r="Q9" s="22">
        <f t="shared" si="7"/>
        <v>5.6595224479201326E-3</v>
      </c>
    </row>
    <row r="10" spans="1:18" ht="12" customHeight="1" x14ac:dyDescent="0.2">
      <c r="A10" s="15">
        <v>1973</v>
      </c>
      <c r="B10" s="19">
        <v>0.26633004678544647</v>
      </c>
      <c r="C10" s="16">
        <v>0</v>
      </c>
      <c r="D10" s="19">
        <f t="shared" si="0"/>
        <v>0.26633004678544647</v>
      </c>
      <c r="E10" s="16">
        <v>6</v>
      </c>
      <c r="F10" s="19">
        <f t="shared" si="1"/>
        <v>0.25035024397831968</v>
      </c>
      <c r="G10" s="16">
        <v>0</v>
      </c>
      <c r="H10" s="16">
        <f t="shared" si="8"/>
        <v>0.25035024397831968</v>
      </c>
      <c r="I10" s="16">
        <v>14</v>
      </c>
      <c r="J10" s="17">
        <f t="shared" si="2"/>
        <v>19.159999999999997</v>
      </c>
      <c r="K10" s="19">
        <f t="shared" si="3"/>
        <v>0.21530120982135492</v>
      </c>
      <c r="L10" s="24">
        <f t="shared" si="4"/>
        <v>9.4378612524429559E-3</v>
      </c>
      <c r="M10" s="19">
        <f t="shared" si="5"/>
        <v>0.26755864757613157</v>
      </c>
      <c r="N10" s="17">
        <v>149</v>
      </c>
      <c r="O10" s="17">
        <v>42.5</v>
      </c>
      <c r="P10" s="16">
        <f t="shared" si="6"/>
        <v>0.93802914091396716</v>
      </c>
      <c r="Q10" s="22">
        <f t="shared" si="7"/>
        <v>6.2954975900266254E-3</v>
      </c>
    </row>
    <row r="11" spans="1:18" ht="12" customHeight="1" x14ac:dyDescent="0.2">
      <c r="A11" s="15">
        <v>1974</v>
      </c>
      <c r="B11" s="19">
        <v>0.27229438394306849</v>
      </c>
      <c r="C11" s="16">
        <v>0</v>
      </c>
      <c r="D11" s="19">
        <f t="shared" si="0"/>
        <v>0.27229438394306849</v>
      </c>
      <c r="E11" s="16">
        <v>6</v>
      </c>
      <c r="F11" s="19">
        <f t="shared" si="1"/>
        <v>0.25595672090648436</v>
      </c>
      <c r="G11" s="16">
        <v>0</v>
      </c>
      <c r="H11" s="16">
        <f t="shared" si="8"/>
        <v>0.25595672090648436</v>
      </c>
      <c r="I11" s="16">
        <v>14</v>
      </c>
      <c r="J11" s="17">
        <f t="shared" si="2"/>
        <v>19.160000000000011</v>
      </c>
      <c r="K11" s="19">
        <f t="shared" si="3"/>
        <v>0.22012277997957655</v>
      </c>
      <c r="L11" s="24">
        <f t="shared" si="4"/>
        <v>9.6492177525293824E-3</v>
      </c>
      <c r="M11" s="19">
        <f t="shared" si="5"/>
        <v>0.27355049867533171</v>
      </c>
      <c r="N11" s="17">
        <v>149</v>
      </c>
      <c r="O11" s="17">
        <v>42.5</v>
      </c>
      <c r="P11" s="16">
        <f t="shared" si="6"/>
        <v>0.95903586594410417</v>
      </c>
      <c r="Q11" s="22">
        <f t="shared" si="7"/>
        <v>6.4364823217725109E-3</v>
      </c>
    </row>
    <row r="12" spans="1:18" ht="12" customHeight="1" x14ac:dyDescent="0.2">
      <c r="A12" s="15">
        <v>1975</v>
      </c>
      <c r="B12" s="19">
        <v>0.27715902861137742</v>
      </c>
      <c r="C12" s="16">
        <v>0</v>
      </c>
      <c r="D12" s="19">
        <f t="shared" si="0"/>
        <v>0.27715902861137742</v>
      </c>
      <c r="E12" s="16">
        <v>6</v>
      </c>
      <c r="F12" s="19">
        <f t="shared" si="1"/>
        <v>0.2605294868946948</v>
      </c>
      <c r="G12" s="16">
        <v>0</v>
      </c>
      <c r="H12" s="16">
        <f t="shared" si="8"/>
        <v>0.2605294868946948</v>
      </c>
      <c r="I12" s="16">
        <v>14</v>
      </c>
      <c r="J12" s="17">
        <f t="shared" si="2"/>
        <v>19.159999999999997</v>
      </c>
      <c r="K12" s="19">
        <f t="shared" si="3"/>
        <v>0.22405535872943752</v>
      </c>
      <c r="L12" s="24">
        <f t="shared" si="4"/>
        <v>9.8216047662219187E-3</v>
      </c>
      <c r="M12" s="19">
        <f t="shared" si="5"/>
        <v>0.27843758432000826</v>
      </c>
      <c r="N12" s="17">
        <v>149</v>
      </c>
      <c r="O12" s="17">
        <v>42.5</v>
      </c>
      <c r="P12" s="16">
        <f t="shared" si="6"/>
        <v>0.9761694132630877</v>
      </c>
      <c r="Q12" s="22">
        <f t="shared" si="7"/>
        <v>6.5514725722354882E-3</v>
      </c>
    </row>
    <row r="13" spans="1:18" ht="12" customHeight="1" x14ac:dyDescent="0.2">
      <c r="A13" s="10">
        <v>1976</v>
      </c>
      <c r="B13" s="14">
        <v>0.31399614067373</v>
      </c>
      <c r="C13" s="11">
        <v>0</v>
      </c>
      <c r="D13" s="14">
        <f t="shared" si="0"/>
        <v>0.31399614067373</v>
      </c>
      <c r="E13" s="11">
        <v>6</v>
      </c>
      <c r="F13" s="14">
        <f t="shared" si="1"/>
        <v>0.29515637223330621</v>
      </c>
      <c r="G13" s="11">
        <v>0</v>
      </c>
      <c r="H13" s="11">
        <f t="shared" si="8"/>
        <v>0.29515637223330621</v>
      </c>
      <c r="I13" s="11">
        <v>14</v>
      </c>
      <c r="J13" s="12">
        <f t="shared" si="2"/>
        <v>19.159999999999982</v>
      </c>
      <c r="K13" s="14">
        <f t="shared" si="3"/>
        <v>0.25383448012064336</v>
      </c>
      <c r="L13" s="23">
        <f t="shared" si="4"/>
        <v>1.1126990909398065E-2</v>
      </c>
      <c r="M13" s="14">
        <f t="shared" si="5"/>
        <v>0.31544462878598045</v>
      </c>
      <c r="N13" s="12">
        <v>149</v>
      </c>
      <c r="O13" s="12">
        <v>42.5</v>
      </c>
      <c r="P13" s="11">
        <f t="shared" si="6"/>
        <v>1.1059117573908492</v>
      </c>
      <c r="Q13" s="21">
        <f t="shared" si="7"/>
        <v>7.4222265596701285E-3</v>
      </c>
    </row>
    <row r="14" spans="1:18" ht="12" customHeight="1" x14ac:dyDescent="0.2">
      <c r="A14" s="10">
        <v>1977</v>
      </c>
      <c r="B14" s="14">
        <v>0.34489330496575499</v>
      </c>
      <c r="C14" s="11">
        <v>0</v>
      </c>
      <c r="D14" s="14">
        <f t="shared" si="0"/>
        <v>0.34489330496575499</v>
      </c>
      <c r="E14" s="11">
        <v>6</v>
      </c>
      <c r="F14" s="14">
        <f t="shared" si="1"/>
        <v>0.32419970666780967</v>
      </c>
      <c r="G14" s="11">
        <v>0</v>
      </c>
      <c r="H14" s="11">
        <f t="shared" si="8"/>
        <v>0.32419970666780967</v>
      </c>
      <c r="I14" s="11">
        <v>14</v>
      </c>
      <c r="J14" s="12">
        <f t="shared" si="2"/>
        <v>19.159999999999997</v>
      </c>
      <c r="K14" s="14">
        <f t="shared" si="3"/>
        <v>0.27881174773431633</v>
      </c>
      <c r="L14" s="23">
        <f t="shared" si="4"/>
        <v>1.2221884832189209E-2</v>
      </c>
      <c r="M14" s="14">
        <f t="shared" si="5"/>
        <v>0.34648432405014795</v>
      </c>
      <c r="N14" s="12">
        <v>149</v>
      </c>
      <c r="O14" s="12">
        <v>42.5</v>
      </c>
      <c r="P14" s="11">
        <f t="shared" si="6"/>
        <v>1.2147332772581656</v>
      </c>
      <c r="Q14" s="21">
        <f t="shared" si="7"/>
        <v>8.1525723305917158E-3</v>
      </c>
    </row>
    <row r="15" spans="1:18" ht="12" customHeight="1" x14ac:dyDescent="0.2">
      <c r="A15" s="10">
        <v>1978</v>
      </c>
      <c r="B15" s="14">
        <v>0.3620110424919652</v>
      </c>
      <c r="C15" s="11">
        <v>0</v>
      </c>
      <c r="D15" s="14">
        <f t="shared" si="0"/>
        <v>0.3620110424919652</v>
      </c>
      <c r="E15" s="11">
        <v>6</v>
      </c>
      <c r="F15" s="14">
        <f t="shared" si="1"/>
        <v>0.34029037994244726</v>
      </c>
      <c r="G15" s="11">
        <v>0</v>
      </c>
      <c r="H15" s="11">
        <f t="shared" si="8"/>
        <v>0.34029037994244726</v>
      </c>
      <c r="I15" s="11">
        <v>14</v>
      </c>
      <c r="J15" s="12">
        <f t="shared" si="2"/>
        <v>19.159999999999997</v>
      </c>
      <c r="K15" s="14">
        <f t="shared" si="3"/>
        <v>0.29264972675050466</v>
      </c>
      <c r="L15" s="23">
        <f t="shared" si="4"/>
        <v>1.2828481172624862E-2</v>
      </c>
      <c r="M15" s="14">
        <f t="shared" si="5"/>
        <v>0.36368102700332849</v>
      </c>
      <c r="N15" s="12">
        <v>149</v>
      </c>
      <c r="O15" s="12">
        <v>42.5</v>
      </c>
      <c r="P15" s="11">
        <f t="shared" si="6"/>
        <v>1.2750228946704927</v>
      </c>
      <c r="Q15" s="21">
        <f t="shared" si="7"/>
        <v>8.5572006353724344E-3</v>
      </c>
    </row>
    <row r="16" spans="1:18" ht="12" customHeight="1" x14ac:dyDescent="0.2">
      <c r="A16" s="10">
        <v>1979</v>
      </c>
      <c r="B16" s="14">
        <v>0.40090260309728032</v>
      </c>
      <c r="C16" s="11">
        <v>0</v>
      </c>
      <c r="D16" s="14">
        <f t="shared" si="0"/>
        <v>0.40090260309728032</v>
      </c>
      <c r="E16" s="11">
        <v>6</v>
      </c>
      <c r="F16" s="14">
        <f t="shared" si="1"/>
        <v>0.37684844691144348</v>
      </c>
      <c r="G16" s="11">
        <v>0</v>
      </c>
      <c r="H16" s="11">
        <f t="shared" si="8"/>
        <v>0.37684844691144348</v>
      </c>
      <c r="I16" s="11">
        <v>14</v>
      </c>
      <c r="J16" s="12">
        <f t="shared" si="2"/>
        <v>19.159999999999997</v>
      </c>
      <c r="K16" s="14">
        <f t="shared" si="3"/>
        <v>0.3240896643438414</v>
      </c>
      <c r="L16" s="23">
        <f t="shared" si="4"/>
        <v>1.4206670217812226E-2</v>
      </c>
      <c r="M16" s="14">
        <f t="shared" si="5"/>
        <v>0.40275199733986766</v>
      </c>
      <c r="N16" s="12">
        <v>149</v>
      </c>
      <c r="O16" s="12">
        <v>42.5</v>
      </c>
      <c r="P16" s="11">
        <f t="shared" si="6"/>
        <v>1.4120011200856537</v>
      </c>
      <c r="Q16" s="21">
        <f t="shared" si="7"/>
        <v>9.4765175844674747E-3</v>
      </c>
    </row>
    <row r="17" spans="1:17" ht="12" customHeight="1" x14ac:dyDescent="0.2">
      <c r="A17" s="10">
        <v>1980</v>
      </c>
      <c r="B17" s="14">
        <v>0.41773935410439544</v>
      </c>
      <c r="C17" s="11">
        <v>0</v>
      </c>
      <c r="D17" s="14">
        <f t="shared" si="0"/>
        <v>0.41773935410439544</v>
      </c>
      <c r="E17" s="11">
        <v>6</v>
      </c>
      <c r="F17" s="14">
        <f t="shared" si="1"/>
        <v>0.39267499285813173</v>
      </c>
      <c r="G17" s="11">
        <v>0</v>
      </c>
      <c r="H17" s="11">
        <f t="shared" si="8"/>
        <v>0.39267499285813173</v>
      </c>
      <c r="I17" s="11">
        <v>14</v>
      </c>
      <c r="J17" s="12">
        <f t="shared" si="2"/>
        <v>19.159999999999997</v>
      </c>
      <c r="K17" s="14">
        <f t="shared" si="3"/>
        <v>0.33770049385799328</v>
      </c>
      <c r="L17" s="23">
        <f t="shared" si="4"/>
        <v>1.4803309319802446E-2</v>
      </c>
      <c r="M17" s="14">
        <f t="shared" si="5"/>
        <v>0.41966641756173939</v>
      </c>
      <c r="N17" s="12">
        <v>149</v>
      </c>
      <c r="O17" s="12">
        <v>42.5</v>
      </c>
      <c r="P17" s="11">
        <f t="shared" si="6"/>
        <v>1.4713010874517451</v>
      </c>
      <c r="Q17" s="21">
        <f t="shared" si="7"/>
        <v>9.874503942629162E-3</v>
      </c>
    </row>
    <row r="18" spans="1:17" ht="12" customHeight="1" x14ac:dyDescent="0.2">
      <c r="A18" s="15">
        <v>1981</v>
      </c>
      <c r="B18" s="19">
        <v>0.4450521050786207</v>
      </c>
      <c r="C18" s="16">
        <v>0</v>
      </c>
      <c r="D18" s="19">
        <f t="shared" si="0"/>
        <v>0.4450521050786207</v>
      </c>
      <c r="E18" s="16">
        <v>6</v>
      </c>
      <c r="F18" s="19">
        <f t="shared" si="1"/>
        <v>0.41834897877390348</v>
      </c>
      <c r="G18" s="16">
        <v>0</v>
      </c>
      <c r="H18" s="16">
        <f t="shared" si="8"/>
        <v>0.41834897877390348</v>
      </c>
      <c r="I18" s="16">
        <v>14</v>
      </c>
      <c r="J18" s="17">
        <f t="shared" si="2"/>
        <v>19.159999999999982</v>
      </c>
      <c r="K18" s="19">
        <f t="shared" si="3"/>
        <v>0.35978012174555701</v>
      </c>
      <c r="L18" s="24">
        <f t="shared" si="4"/>
        <v>1.5771183418983321E-2</v>
      </c>
      <c r="M18" s="19">
        <f t="shared" si="5"/>
        <v>0.44710516433646763</v>
      </c>
      <c r="N18" s="17">
        <v>149</v>
      </c>
      <c r="O18" s="17">
        <v>42.5</v>
      </c>
      <c r="P18" s="16">
        <f t="shared" si="6"/>
        <v>1.5674981055560864</v>
      </c>
      <c r="Q18" s="22">
        <f t="shared" si="7"/>
        <v>1.0520121513799238E-2</v>
      </c>
    </row>
    <row r="19" spans="1:17" ht="12" customHeight="1" x14ac:dyDescent="0.2">
      <c r="A19" s="15">
        <v>1982</v>
      </c>
      <c r="B19" s="19">
        <v>0.45850230253012508</v>
      </c>
      <c r="C19" s="16">
        <v>0</v>
      </c>
      <c r="D19" s="19">
        <f t="shared" si="0"/>
        <v>0.45850230253012508</v>
      </c>
      <c r="E19" s="16">
        <v>6</v>
      </c>
      <c r="F19" s="19">
        <f t="shared" si="1"/>
        <v>0.43099216437831755</v>
      </c>
      <c r="G19" s="16">
        <v>0</v>
      </c>
      <c r="H19" s="16">
        <f t="shared" si="8"/>
        <v>0.43099216437831755</v>
      </c>
      <c r="I19" s="16">
        <v>14</v>
      </c>
      <c r="J19" s="17">
        <f t="shared" si="2"/>
        <v>19.160000000000011</v>
      </c>
      <c r="K19" s="19">
        <f t="shared" si="3"/>
        <v>0.37065326136535309</v>
      </c>
      <c r="L19" s="24">
        <f t="shared" si="4"/>
        <v>1.6247814196837396E-2</v>
      </c>
      <c r="M19" s="19">
        <f t="shared" si="5"/>
        <v>0.46061740857324174</v>
      </c>
      <c r="N19" s="17">
        <v>149</v>
      </c>
      <c r="O19" s="17">
        <v>42.5</v>
      </c>
      <c r="P19" s="16">
        <f t="shared" si="6"/>
        <v>1.6148704441744239</v>
      </c>
      <c r="Q19" s="22">
        <f t="shared" si="7"/>
        <v>1.083805667231157E-2</v>
      </c>
    </row>
    <row r="20" spans="1:17" ht="12" customHeight="1" x14ac:dyDescent="0.2">
      <c r="A20" s="15">
        <v>1983</v>
      </c>
      <c r="B20" s="19">
        <v>0.49418624151683005</v>
      </c>
      <c r="C20" s="16">
        <v>0</v>
      </c>
      <c r="D20" s="19">
        <f t="shared" si="0"/>
        <v>0.49418624151683005</v>
      </c>
      <c r="E20" s="16">
        <v>6</v>
      </c>
      <c r="F20" s="19">
        <f t="shared" si="1"/>
        <v>0.46453506702582026</v>
      </c>
      <c r="G20" s="16">
        <v>0</v>
      </c>
      <c r="H20" s="16">
        <f t="shared" si="8"/>
        <v>0.46453506702582026</v>
      </c>
      <c r="I20" s="16">
        <v>14</v>
      </c>
      <c r="J20" s="17">
        <f t="shared" si="2"/>
        <v>19.159999999999997</v>
      </c>
      <c r="K20" s="19">
        <f t="shared" si="3"/>
        <v>0.39950015764220542</v>
      </c>
      <c r="L20" s="24">
        <f t="shared" si="4"/>
        <v>1.7512335677466538E-2</v>
      </c>
      <c r="M20" s="19">
        <f t="shared" si="5"/>
        <v>0.49646596028833762</v>
      </c>
      <c r="N20" s="17">
        <v>149</v>
      </c>
      <c r="O20" s="17">
        <v>42.5</v>
      </c>
      <c r="P20" s="16">
        <f t="shared" si="6"/>
        <v>1.7405512490108779</v>
      </c>
      <c r="Q20" s="22">
        <f t="shared" si="7"/>
        <v>1.1681552006784415E-2</v>
      </c>
    </row>
    <row r="21" spans="1:17" ht="12" customHeight="1" x14ac:dyDescent="0.2">
      <c r="A21" s="15">
        <v>1984</v>
      </c>
      <c r="B21" s="19">
        <v>0.5401826821032828</v>
      </c>
      <c r="C21" s="16">
        <v>0</v>
      </c>
      <c r="D21" s="19">
        <f t="shared" si="0"/>
        <v>0.5401826821032828</v>
      </c>
      <c r="E21" s="16">
        <v>6</v>
      </c>
      <c r="F21" s="19">
        <f t="shared" si="1"/>
        <v>0.5077717211770858</v>
      </c>
      <c r="G21" s="16">
        <v>0</v>
      </c>
      <c r="H21" s="16">
        <f t="shared" si="8"/>
        <v>0.5077717211770858</v>
      </c>
      <c r="I21" s="16">
        <v>14</v>
      </c>
      <c r="J21" s="17">
        <f t="shared" si="2"/>
        <v>19.159999999999997</v>
      </c>
      <c r="K21" s="19">
        <f t="shared" si="3"/>
        <v>0.43668368021229381</v>
      </c>
      <c r="L21" s="24">
        <f t="shared" si="4"/>
        <v>1.9142298310675893E-2</v>
      </c>
      <c r="M21" s="19">
        <f t="shared" si="5"/>
        <v>0.54267458595850626</v>
      </c>
      <c r="N21" s="17">
        <v>149</v>
      </c>
      <c r="O21" s="17">
        <v>42.5</v>
      </c>
      <c r="P21" s="16">
        <f t="shared" si="6"/>
        <v>1.9025532543015866</v>
      </c>
      <c r="Q21" s="22">
        <f t="shared" si="7"/>
        <v>1.276881378725897E-2</v>
      </c>
    </row>
    <row r="22" spans="1:17" ht="12" customHeight="1" x14ac:dyDescent="0.2">
      <c r="A22" s="15">
        <v>1985</v>
      </c>
      <c r="B22" s="19">
        <v>0.56091611934275465</v>
      </c>
      <c r="C22" s="16">
        <v>0</v>
      </c>
      <c r="D22" s="19">
        <f t="shared" si="0"/>
        <v>0.56091611934275465</v>
      </c>
      <c r="E22" s="16">
        <v>6</v>
      </c>
      <c r="F22" s="19">
        <f t="shared" si="1"/>
        <v>0.52726115218218939</v>
      </c>
      <c r="G22" s="16">
        <v>0</v>
      </c>
      <c r="H22" s="16">
        <f t="shared" si="8"/>
        <v>0.52726115218218939</v>
      </c>
      <c r="I22" s="16">
        <v>14</v>
      </c>
      <c r="J22" s="17">
        <f t="shared" si="2"/>
        <v>19.159999999999997</v>
      </c>
      <c r="K22" s="19">
        <f t="shared" si="3"/>
        <v>0.45344459087668287</v>
      </c>
      <c r="L22" s="24">
        <f t="shared" si="4"/>
        <v>1.9877023161717605E-2</v>
      </c>
      <c r="M22" s="19">
        <f t="shared" si="5"/>
        <v>0.56350366812311325</v>
      </c>
      <c r="N22" s="17">
        <v>149</v>
      </c>
      <c r="O22" s="17">
        <v>42.5</v>
      </c>
      <c r="P22" s="16">
        <f t="shared" si="6"/>
        <v>1.975577565890444</v>
      </c>
      <c r="Q22" s="22">
        <f t="shared" si="7"/>
        <v>1.32589098381909E-2</v>
      </c>
    </row>
    <row r="23" spans="1:17" ht="12" customHeight="1" x14ac:dyDescent="0.2">
      <c r="A23" s="10">
        <v>1986</v>
      </c>
      <c r="B23" s="14">
        <v>0.56928526341307772</v>
      </c>
      <c r="C23" s="11">
        <v>0</v>
      </c>
      <c r="D23" s="14">
        <f t="shared" si="0"/>
        <v>0.56928526341307772</v>
      </c>
      <c r="E23" s="11">
        <v>6</v>
      </c>
      <c r="F23" s="14">
        <f t="shared" si="1"/>
        <v>0.53512814760829308</v>
      </c>
      <c r="G23" s="11">
        <v>0</v>
      </c>
      <c r="H23" s="11">
        <f t="shared" si="8"/>
        <v>0.53512814760829308</v>
      </c>
      <c r="I23" s="11">
        <v>14</v>
      </c>
      <c r="J23" s="12">
        <f t="shared" si="2"/>
        <v>19.159999999999997</v>
      </c>
      <c r="K23" s="14">
        <f t="shared" si="3"/>
        <v>0.46021020694313203</v>
      </c>
      <c r="L23" s="23">
        <f t="shared" si="4"/>
        <v>2.0173598112575651E-2</v>
      </c>
      <c r="M23" s="14">
        <f t="shared" si="5"/>
        <v>0.5719114196924634</v>
      </c>
      <c r="N23" s="12">
        <v>149</v>
      </c>
      <c r="O23" s="12">
        <v>42.5</v>
      </c>
      <c r="P23" s="11">
        <f t="shared" si="6"/>
        <v>2.0050541537453421</v>
      </c>
      <c r="Q23" s="21">
        <f t="shared" si="7"/>
        <v>1.3456739286881491E-2</v>
      </c>
    </row>
    <row r="24" spans="1:17" ht="12" customHeight="1" x14ac:dyDescent="0.2">
      <c r="A24" s="10">
        <v>1987</v>
      </c>
      <c r="B24" s="14">
        <v>0.61016907025839118</v>
      </c>
      <c r="C24" s="11">
        <v>0</v>
      </c>
      <c r="D24" s="14">
        <f t="shared" si="0"/>
        <v>0.61016907025839118</v>
      </c>
      <c r="E24" s="11">
        <v>6</v>
      </c>
      <c r="F24" s="14">
        <f t="shared" si="1"/>
        <v>0.57355892604288772</v>
      </c>
      <c r="G24" s="11">
        <v>0</v>
      </c>
      <c r="H24" s="11">
        <f t="shared" si="8"/>
        <v>0.57355892604288772</v>
      </c>
      <c r="I24" s="11">
        <v>14</v>
      </c>
      <c r="J24" s="12">
        <f t="shared" si="2"/>
        <v>19.159999999999997</v>
      </c>
      <c r="K24" s="14">
        <f t="shared" si="3"/>
        <v>0.49326067639688342</v>
      </c>
      <c r="L24" s="23">
        <f t="shared" si="4"/>
        <v>2.1622385814657905E-2</v>
      </c>
      <c r="M24" s="14">
        <f t="shared" si="5"/>
        <v>0.61298382665264428</v>
      </c>
      <c r="N24" s="12">
        <v>149</v>
      </c>
      <c r="O24" s="12">
        <v>42.5</v>
      </c>
      <c r="P24" s="11">
        <f t="shared" si="6"/>
        <v>2.1490491804998588</v>
      </c>
      <c r="Q24" s="21">
        <f t="shared" si="7"/>
        <v>1.442314886241516E-2</v>
      </c>
    </row>
    <row r="25" spans="1:17" ht="12" customHeight="1" x14ac:dyDescent="0.2">
      <c r="A25" s="10">
        <v>1988</v>
      </c>
      <c r="B25" s="14">
        <v>0.60921304372872231</v>
      </c>
      <c r="C25" s="11">
        <v>0</v>
      </c>
      <c r="D25" s="14">
        <f t="shared" si="0"/>
        <v>0.60921304372872231</v>
      </c>
      <c r="E25" s="11">
        <v>6</v>
      </c>
      <c r="F25" s="14">
        <f t="shared" si="1"/>
        <v>0.57266026110499901</v>
      </c>
      <c r="G25" s="11">
        <v>0</v>
      </c>
      <c r="H25" s="11">
        <f t="shared" si="8"/>
        <v>0.57266026110499901</v>
      </c>
      <c r="I25" s="11">
        <v>14</v>
      </c>
      <c r="J25" s="12">
        <f t="shared" si="2"/>
        <v>19.159999999999982</v>
      </c>
      <c r="K25" s="14">
        <f t="shared" si="3"/>
        <v>0.49248782455029916</v>
      </c>
      <c r="L25" s="23">
        <f t="shared" si="4"/>
        <v>2.1588507377547361E-2</v>
      </c>
      <c r="M25" s="14">
        <f t="shared" si="5"/>
        <v>0.61202338989977889</v>
      </c>
      <c r="N25" s="12">
        <v>149</v>
      </c>
      <c r="O25" s="12">
        <v>42.5</v>
      </c>
      <c r="P25" s="11">
        <f t="shared" si="6"/>
        <v>2.1456820022368719</v>
      </c>
      <c r="Q25" s="21">
        <f t="shared" si="7"/>
        <v>1.4400550350583033E-2</v>
      </c>
    </row>
    <row r="26" spans="1:17" ht="12" customHeight="1" x14ac:dyDescent="0.2">
      <c r="A26" s="10">
        <v>1989</v>
      </c>
      <c r="B26" s="14">
        <v>0.60506978976909243</v>
      </c>
      <c r="C26" s="11">
        <v>0</v>
      </c>
      <c r="D26" s="14">
        <f t="shared" si="0"/>
        <v>0.60506978976909243</v>
      </c>
      <c r="E26" s="11">
        <v>6</v>
      </c>
      <c r="F26" s="14">
        <f t="shared" si="1"/>
        <v>0.56876560238294682</v>
      </c>
      <c r="G26" s="11">
        <v>0</v>
      </c>
      <c r="H26" s="11">
        <f t="shared" si="8"/>
        <v>0.56876560238294682</v>
      </c>
      <c r="I26" s="11">
        <v>14</v>
      </c>
      <c r="J26" s="12">
        <f t="shared" si="2"/>
        <v>19.160000000000011</v>
      </c>
      <c r="K26" s="14">
        <f t="shared" si="3"/>
        <v>0.48913841804933428</v>
      </c>
      <c r="L26" s="23">
        <f t="shared" si="4"/>
        <v>2.1441684078874926E-2</v>
      </c>
      <c r="M26" s="14">
        <f t="shared" si="5"/>
        <v>0.60786102279406473</v>
      </c>
      <c r="N26" s="12">
        <v>149</v>
      </c>
      <c r="O26" s="12">
        <v>42.5</v>
      </c>
      <c r="P26" s="11">
        <f t="shared" si="6"/>
        <v>2.1310892328544857</v>
      </c>
      <c r="Q26" s="21">
        <f t="shared" si="7"/>
        <v>1.4302612301036818E-2</v>
      </c>
    </row>
    <row r="27" spans="1:17" ht="12" customHeight="1" x14ac:dyDescent="0.2">
      <c r="A27" s="10">
        <v>1990</v>
      </c>
      <c r="B27" s="14">
        <v>0.62991675987078488</v>
      </c>
      <c r="C27" s="11">
        <v>0</v>
      </c>
      <c r="D27" s="14">
        <f t="shared" si="0"/>
        <v>0.62991675987078488</v>
      </c>
      <c r="E27" s="11">
        <v>6</v>
      </c>
      <c r="F27" s="14">
        <f t="shared" si="1"/>
        <v>0.59212175427853775</v>
      </c>
      <c r="G27" s="11">
        <v>0</v>
      </c>
      <c r="H27" s="11">
        <f t="shared" si="8"/>
        <v>0.59212175427853775</v>
      </c>
      <c r="I27" s="11">
        <v>14</v>
      </c>
      <c r="J27" s="12">
        <f t="shared" si="2"/>
        <v>19.159999999999997</v>
      </c>
      <c r="K27" s="14">
        <f t="shared" si="3"/>
        <v>0.5092247086795425</v>
      </c>
      <c r="L27" s="23">
        <f t="shared" si="4"/>
        <v>2.2322179010610083E-2</v>
      </c>
      <c r="M27" s="14">
        <f t="shared" si="5"/>
        <v>0.63282261386129057</v>
      </c>
      <c r="N27" s="12">
        <v>149</v>
      </c>
      <c r="O27" s="12">
        <v>42.5</v>
      </c>
      <c r="P27" s="11">
        <f t="shared" si="6"/>
        <v>2.2186016344784072</v>
      </c>
      <c r="Q27" s="21">
        <f t="shared" si="7"/>
        <v>1.4889943855559779E-2</v>
      </c>
    </row>
    <row r="28" spans="1:17" ht="12" customHeight="1" x14ac:dyDescent="0.2">
      <c r="A28" s="15">
        <v>1991</v>
      </c>
      <c r="B28" s="19">
        <v>0.61269701263441612</v>
      </c>
      <c r="C28" s="16">
        <v>0</v>
      </c>
      <c r="D28" s="19">
        <f t="shared" si="0"/>
        <v>0.61269701263441612</v>
      </c>
      <c r="E28" s="16">
        <v>6</v>
      </c>
      <c r="F28" s="19">
        <f t="shared" si="1"/>
        <v>0.57593519187635112</v>
      </c>
      <c r="G28" s="16">
        <v>0</v>
      </c>
      <c r="H28" s="16">
        <f t="shared" si="8"/>
        <v>0.57593519187635112</v>
      </c>
      <c r="I28" s="16">
        <v>14</v>
      </c>
      <c r="J28" s="17">
        <f t="shared" si="2"/>
        <v>19.159999999999997</v>
      </c>
      <c r="K28" s="19">
        <f t="shared" si="3"/>
        <v>0.49530426501366198</v>
      </c>
      <c r="L28" s="24">
        <f t="shared" si="4"/>
        <v>2.1711967781420798E-2</v>
      </c>
      <c r="M28" s="19">
        <f t="shared" si="5"/>
        <v>0.61552343061938886</v>
      </c>
      <c r="N28" s="17">
        <v>149</v>
      </c>
      <c r="O28" s="17">
        <v>42.5</v>
      </c>
      <c r="P28" s="16">
        <f t="shared" si="6"/>
        <v>2.1579527332303279</v>
      </c>
      <c r="Q28" s="22">
        <f t="shared" si="7"/>
        <v>1.4482904249867973E-2</v>
      </c>
    </row>
    <row r="29" spans="1:17" ht="12" customHeight="1" x14ac:dyDescent="0.2">
      <c r="A29" s="15">
        <v>1992</v>
      </c>
      <c r="B29" s="19">
        <v>0.64082125890995145</v>
      </c>
      <c r="C29" s="16">
        <v>0</v>
      </c>
      <c r="D29" s="19">
        <f t="shared" si="0"/>
        <v>0.64082125890995145</v>
      </c>
      <c r="E29" s="16">
        <v>6</v>
      </c>
      <c r="F29" s="19">
        <f t="shared" si="1"/>
        <v>0.60237198337535436</v>
      </c>
      <c r="G29" s="16">
        <v>0</v>
      </c>
      <c r="H29" s="16">
        <f t="shared" si="8"/>
        <v>0.60237198337535436</v>
      </c>
      <c r="I29" s="16">
        <v>14</v>
      </c>
      <c r="J29" s="17">
        <f t="shared" si="2"/>
        <v>19.159999999999997</v>
      </c>
      <c r="K29" s="19">
        <f t="shared" si="3"/>
        <v>0.51803990570280478</v>
      </c>
      <c r="L29" s="24">
        <f t="shared" si="4"/>
        <v>2.2708598606150345E-2</v>
      </c>
      <c r="M29" s="19">
        <f t="shared" si="5"/>
        <v>0.64377741618505924</v>
      </c>
      <c r="N29" s="17">
        <v>149</v>
      </c>
      <c r="O29" s="17">
        <v>42.5</v>
      </c>
      <c r="P29" s="16">
        <f t="shared" si="6"/>
        <v>2.2570078826252664</v>
      </c>
      <c r="Q29" s="22">
        <f t="shared" si="7"/>
        <v>1.5147703910236688E-2</v>
      </c>
    </row>
    <row r="30" spans="1:17" ht="12" customHeight="1" x14ac:dyDescent="0.2">
      <c r="A30" s="15">
        <v>1993</v>
      </c>
      <c r="B30" s="19">
        <v>0.67206789492227048</v>
      </c>
      <c r="C30" s="16">
        <v>0</v>
      </c>
      <c r="D30" s="19">
        <f t="shared" si="0"/>
        <v>0.67206789492227048</v>
      </c>
      <c r="E30" s="16">
        <v>6</v>
      </c>
      <c r="F30" s="19">
        <f t="shared" si="1"/>
        <v>0.63174382122693429</v>
      </c>
      <c r="G30" s="16">
        <v>0</v>
      </c>
      <c r="H30" s="16">
        <f t="shared" si="8"/>
        <v>0.63174382122693429</v>
      </c>
      <c r="I30" s="16">
        <v>14</v>
      </c>
      <c r="J30" s="17">
        <f t="shared" si="2"/>
        <v>19.159999999999997</v>
      </c>
      <c r="K30" s="19">
        <f t="shared" si="3"/>
        <v>0.54329968625516345</v>
      </c>
      <c r="L30" s="24">
        <f t="shared" si="4"/>
        <v>2.3815876657760589E-2</v>
      </c>
      <c r="M30" s="19">
        <f t="shared" si="5"/>
        <v>0.67516819530918382</v>
      </c>
      <c r="N30" s="17">
        <v>149</v>
      </c>
      <c r="O30" s="17">
        <v>42.5</v>
      </c>
      <c r="P30" s="16">
        <f t="shared" si="6"/>
        <v>2.3670602612016092</v>
      </c>
      <c r="Q30" s="22">
        <f t="shared" si="7"/>
        <v>1.5886310477863149E-2</v>
      </c>
    </row>
    <row r="31" spans="1:17" ht="12" customHeight="1" x14ac:dyDescent="0.2">
      <c r="A31" s="15">
        <v>1994</v>
      </c>
      <c r="B31" s="19">
        <v>0.68960139629801442</v>
      </c>
      <c r="C31" s="16">
        <v>0</v>
      </c>
      <c r="D31" s="19">
        <f t="shared" si="0"/>
        <v>0.68960139629801442</v>
      </c>
      <c r="E31" s="16">
        <v>6</v>
      </c>
      <c r="F31" s="19">
        <f t="shared" si="1"/>
        <v>0.6482253125201336</v>
      </c>
      <c r="G31" s="16">
        <v>0</v>
      </c>
      <c r="H31" s="16">
        <f t="shared" si="8"/>
        <v>0.6482253125201336</v>
      </c>
      <c r="I31" s="16">
        <v>14</v>
      </c>
      <c r="J31" s="17">
        <f t="shared" si="2"/>
        <v>19.159999999999982</v>
      </c>
      <c r="K31" s="19">
        <f t="shared" si="3"/>
        <v>0.55747376876731491</v>
      </c>
      <c r="L31" s="24">
        <f t="shared" si="4"/>
        <v>2.4437206302128874E-2</v>
      </c>
      <c r="M31" s="19">
        <f t="shared" si="5"/>
        <v>0.6927825800622025</v>
      </c>
      <c r="N31" s="17">
        <v>149</v>
      </c>
      <c r="O31" s="17">
        <v>42.5</v>
      </c>
      <c r="P31" s="16">
        <f t="shared" si="6"/>
        <v>2.4288142218651334</v>
      </c>
      <c r="Q31" s="22">
        <f t="shared" si="7"/>
        <v>1.6300766589698881E-2</v>
      </c>
    </row>
    <row r="32" spans="1:17" ht="12" customHeight="1" x14ac:dyDescent="0.2">
      <c r="A32" s="15">
        <v>1995</v>
      </c>
      <c r="B32" s="47" t="s">
        <v>118</v>
      </c>
      <c r="C32" s="47" t="s">
        <v>118</v>
      </c>
      <c r="D32" s="47" t="s">
        <v>118</v>
      </c>
      <c r="E32" s="47" t="s">
        <v>118</v>
      </c>
      <c r="F32" s="47" t="s">
        <v>118</v>
      </c>
      <c r="G32" s="47" t="s">
        <v>118</v>
      </c>
      <c r="H32" s="47" t="s">
        <v>118</v>
      </c>
      <c r="I32" s="47" t="s">
        <v>118</v>
      </c>
      <c r="J32" s="47" t="s">
        <v>118</v>
      </c>
      <c r="K32" s="47" t="s">
        <v>118</v>
      </c>
      <c r="L32" s="47" t="s">
        <v>118</v>
      </c>
      <c r="M32" s="47" t="s">
        <v>118</v>
      </c>
      <c r="N32" s="47" t="s">
        <v>118</v>
      </c>
      <c r="O32" s="47" t="s">
        <v>118</v>
      </c>
      <c r="P32" s="47" t="s">
        <v>118</v>
      </c>
      <c r="Q32" s="47" t="s">
        <v>118</v>
      </c>
    </row>
    <row r="33" spans="1:17" ht="12" customHeight="1" x14ac:dyDescent="0.2">
      <c r="A33" s="10">
        <v>1996</v>
      </c>
      <c r="B33" s="48" t="s">
        <v>118</v>
      </c>
      <c r="C33" s="48" t="s">
        <v>118</v>
      </c>
      <c r="D33" s="48" t="s">
        <v>118</v>
      </c>
      <c r="E33" s="48" t="s">
        <v>118</v>
      </c>
      <c r="F33" s="48" t="s">
        <v>118</v>
      </c>
      <c r="G33" s="48" t="s">
        <v>118</v>
      </c>
      <c r="H33" s="48" t="s">
        <v>118</v>
      </c>
      <c r="I33" s="48" t="s">
        <v>118</v>
      </c>
      <c r="J33" s="48" t="s">
        <v>118</v>
      </c>
      <c r="K33" s="48" t="s">
        <v>118</v>
      </c>
      <c r="L33" s="48" t="s">
        <v>118</v>
      </c>
      <c r="M33" s="48" t="s">
        <v>118</v>
      </c>
      <c r="N33" s="48" t="s">
        <v>118</v>
      </c>
      <c r="O33" s="48" t="s">
        <v>118</v>
      </c>
      <c r="P33" s="48" t="s">
        <v>118</v>
      </c>
      <c r="Q33" s="48" t="s">
        <v>118</v>
      </c>
    </row>
    <row r="34" spans="1:17" ht="12" customHeight="1" x14ac:dyDescent="0.2">
      <c r="A34" s="10">
        <v>1997</v>
      </c>
      <c r="B34" s="48" t="s">
        <v>118</v>
      </c>
      <c r="C34" s="48" t="s">
        <v>118</v>
      </c>
      <c r="D34" s="48" t="s">
        <v>118</v>
      </c>
      <c r="E34" s="48" t="s">
        <v>118</v>
      </c>
      <c r="F34" s="48" t="s">
        <v>118</v>
      </c>
      <c r="G34" s="48" t="s">
        <v>118</v>
      </c>
      <c r="H34" s="48" t="s">
        <v>118</v>
      </c>
      <c r="I34" s="48" t="s">
        <v>118</v>
      </c>
      <c r="J34" s="48" t="s">
        <v>118</v>
      </c>
      <c r="K34" s="48" t="s">
        <v>118</v>
      </c>
      <c r="L34" s="48" t="s">
        <v>118</v>
      </c>
      <c r="M34" s="48" t="s">
        <v>118</v>
      </c>
      <c r="N34" s="48" t="s">
        <v>118</v>
      </c>
      <c r="O34" s="48" t="s">
        <v>118</v>
      </c>
      <c r="P34" s="48" t="s">
        <v>118</v>
      </c>
      <c r="Q34" s="48" t="s">
        <v>118</v>
      </c>
    </row>
    <row r="35" spans="1:17" ht="12" customHeight="1" x14ac:dyDescent="0.2">
      <c r="A35" s="10">
        <v>1998</v>
      </c>
      <c r="B35" s="48" t="s">
        <v>118</v>
      </c>
      <c r="C35" s="48" t="s">
        <v>118</v>
      </c>
      <c r="D35" s="48" t="s">
        <v>118</v>
      </c>
      <c r="E35" s="48" t="s">
        <v>118</v>
      </c>
      <c r="F35" s="48" t="s">
        <v>118</v>
      </c>
      <c r="G35" s="48" t="s">
        <v>118</v>
      </c>
      <c r="H35" s="48" t="s">
        <v>118</v>
      </c>
      <c r="I35" s="48" t="s">
        <v>118</v>
      </c>
      <c r="J35" s="48" t="s">
        <v>118</v>
      </c>
      <c r="K35" s="48" t="s">
        <v>118</v>
      </c>
      <c r="L35" s="48" t="s">
        <v>118</v>
      </c>
      <c r="M35" s="48" t="s">
        <v>118</v>
      </c>
      <c r="N35" s="48" t="s">
        <v>118</v>
      </c>
      <c r="O35" s="48" t="s">
        <v>118</v>
      </c>
      <c r="P35" s="48" t="s">
        <v>118</v>
      </c>
      <c r="Q35" s="48" t="s">
        <v>118</v>
      </c>
    </row>
    <row r="36" spans="1:17" ht="12" customHeight="1" x14ac:dyDescent="0.2">
      <c r="A36" s="10">
        <v>1999</v>
      </c>
      <c r="B36" s="48" t="s">
        <v>118</v>
      </c>
      <c r="C36" s="48" t="s">
        <v>118</v>
      </c>
      <c r="D36" s="48" t="s">
        <v>118</v>
      </c>
      <c r="E36" s="48" t="s">
        <v>118</v>
      </c>
      <c r="F36" s="48" t="s">
        <v>118</v>
      </c>
      <c r="G36" s="48" t="s">
        <v>118</v>
      </c>
      <c r="H36" s="48" t="s">
        <v>118</v>
      </c>
      <c r="I36" s="48" t="s">
        <v>118</v>
      </c>
      <c r="J36" s="48" t="s">
        <v>118</v>
      </c>
      <c r="K36" s="48" t="s">
        <v>118</v>
      </c>
      <c r="L36" s="48" t="s">
        <v>118</v>
      </c>
      <c r="M36" s="48" t="s">
        <v>118</v>
      </c>
      <c r="N36" s="48" t="s">
        <v>118</v>
      </c>
      <c r="O36" s="48" t="s">
        <v>118</v>
      </c>
      <c r="P36" s="48" t="s">
        <v>118</v>
      </c>
      <c r="Q36" s="48" t="s">
        <v>118</v>
      </c>
    </row>
    <row r="37" spans="1:17" ht="12" customHeight="1" x14ac:dyDescent="0.2">
      <c r="A37" s="10">
        <v>2000</v>
      </c>
      <c r="B37" s="48" t="s">
        <v>118</v>
      </c>
      <c r="C37" s="48" t="s">
        <v>118</v>
      </c>
      <c r="D37" s="48" t="s">
        <v>118</v>
      </c>
      <c r="E37" s="48" t="s">
        <v>118</v>
      </c>
      <c r="F37" s="48" t="s">
        <v>118</v>
      </c>
      <c r="G37" s="48" t="s">
        <v>118</v>
      </c>
      <c r="H37" s="48" t="s">
        <v>118</v>
      </c>
      <c r="I37" s="48" t="s">
        <v>118</v>
      </c>
      <c r="J37" s="48" t="s">
        <v>118</v>
      </c>
      <c r="K37" s="48" t="s">
        <v>118</v>
      </c>
      <c r="L37" s="48" t="s">
        <v>118</v>
      </c>
      <c r="M37" s="48" t="s">
        <v>118</v>
      </c>
      <c r="N37" s="48" t="s">
        <v>118</v>
      </c>
      <c r="O37" s="48" t="s">
        <v>118</v>
      </c>
      <c r="P37" s="48" t="s">
        <v>118</v>
      </c>
      <c r="Q37" s="48" t="s">
        <v>118</v>
      </c>
    </row>
    <row r="38" spans="1:17" ht="12" customHeight="1" x14ac:dyDescent="0.2">
      <c r="A38" s="15">
        <v>2001</v>
      </c>
      <c r="B38" s="47" t="s">
        <v>118</v>
      </c>
      <c r="C38" s="47" t="s">
        <v>118</v>
      </c>
      <c r="D38" s="47" t="s">
        <v>118</v>
      </c>
      <c r="E38" s="47" t="s">
        <v>118</v>
      </c>
      <c r="F38" s="47" t="s">
        <v>118</v>
      </c>
      <c r="G38" s="47" t="s">
        <v>118</v>
      </c>
      <c r="H38" s="47" t="s">
        <v>118</v>
      </c>
      <c r="I38" s="47" t="s">
        <v>118</v>
      </c>
      <c r="J38" s="47" t="s">
        <v>118</v>
      </c>
      <c r="K38" s="47" t="s">
        <v>118</v>
      </c>
      <c r="L38" s="47" t="s">
        <v>118</v>
      </c>
      <c r="M38" s="47" t="s">
        <v>118</v>
      </c>
      <c r="N38" s="47" t="s">
        <v>118</v>
      </c>
      <c r="O38" s="47" t="s">
        <v>118</v>
      </c>
      <c r="P38" s="47" t="s">
        <v>118</v>
      </c>
      <c r="Q38" s="47" t="s">
        <v>118</v>
      </c>
    </row>
    <row r="39" spans="1:17" ht="12" customHeight="1" x14ac:dyDescent="0.2">
      <c r="A39" s="15">
        <v>2002</v>
      </c>
      <c r="B39" s="47" t="s">
        <v>118</v>
      </c>
      <c r="C39" s="47" t="s">
        <v>118</v>
      </c>
      <c r="D39" s="47" t="s">
        <v>118</v>
      </c>
      <c r="E39" s="47" t="s">
        <v>118</v>
      </c>
      <c r="F39" s="47" t="s">
        <v>118</v>
      </c>
      <c r="G39" s="47" t="s">
        <v>118</v>
      </c>
      <c r="H39" s="47" t="s">
        <v>118</v>
      </c>
      <c r="I39" s="47" t="s">
        <v>118</v>
      </c>
      <c r="J39" s="47" t="s">
        <v>118</v>
      </c>
      <c r="K39" s="47" t="s">
        <v>118</v>
      </c>
      <c r="L39" s="47" t="s">
        <v>118</v>
      </c>
      <c r="M39" s="47" t="s">
        <v>118</v>
      </c>
      <c r="N39" s="47" t="s">
        <v>118</v>
      </c>
      <c r="O39" s="47" t="s">
        <v>118</v>
      </c>
      <c r="P39" s="47" t="s">
        <v>118</v>
      </c>
      <c r="Q39" s="47" t="s">
        <v>118</v>
      </c>
    </row>
    <row r="40" spans="1:17" ht="12" customHeight="1" x14ac:dyDescent="0.2">
      <c r="A40" s="15">
        <v>2003</v>
      </c>
      <c r="B40" s="47" t="s">
        <v>118</v>
      </c>
      <c r="C40" s="47" t="s">
        <v>118</v>
      </c>
      <c r="D40" s="47" t="s">
        <v>118</v>
      </c>
      <c r="E40" s="47" t="s">
        <v>118</v>
      </c>
      <c r="F40" s="47" t="s">
        <v>118</v>
      </c>
      <c r="G40" s="47" t="s">
        <v>118</v>
      </c>
      <c r="H40" s="47" t="s">
        <v>118</v>
      </c>
      <c r="I40" s="47" t="s">
        <v>118</v>
      </c>
      <c r="J40" s="47" t="s">
        <v>118</v>
      </c>
      <c r="K40" s="47" t="s">
        <v>118</v>
      </c>
      <c r="L40" s="47" t="s">
        <v>118</v>
      </c>
      <c r="M40" s="47" t="s">
        <v>118</v>
      </c>
      <c r="N40" s="47" t="s">
        <v>118</v>
      </c>
      <c r="O40" s="47" t="s">
        <v>118</v>
      </c>
      <c r="P40" s="47" t="s">
        <v>118</v>
      </c>
      <c r="Q40" s="47" t="s">
        <v>118</v>
      </c>
    </row>
    <row r="41" spans="1:17" ht="12" customHeight="1" x14ac:dyDescent="0.2">
      <c r="A41" s="15">
        <v>2004</v>
      </c>
      <c r="B41" s="47" t="s">
        <v>118</v>
      </c>
      <c r="C41" s="47" t="s">
        <v>118</v>
      </c>
      <c r="D41" s="47" t="s">
        <v>118</v>
      </c>
      <c r="E41" s="47" t="s">
        <v>118</v>
      </c>
      <c r="F41" s="47" t="s">
        <v>118</v>
      </c>
      <c r="G41" s="47" t="s">
        <v>118</v>
      </c>
      <c r="H41" s="47" t="s">
        <v>118</v>
      </c>
      <c r="I41" s="47" t="s">
        <v>118</v>
      </c>
      <c r="J41" s="47" t="s">
        <v>118</v>
      </c>
      <c r="K41" s="47" t="s">
        <v>118</v>
      </c>
      <c r="L41" s="47" t="s">
        <v>118</v>
      </c>
      <c r="M41" s="47" t="s">
        <v>118</v>
      </c>
      <c r="N41" s="47" t="s">
        <v>118</v>
      </c>
      <c r="O41" s="47" t="s">
        <v>118</v>
      </c>
      <c r="P41" s="47" t="s">
        <v>118</v>
      </c>
      <c r="Q41" s="47" t="s">
        <v>118</v>
      </c>
    </row>
    <row r="42" spans="1:17" ht="12" customHeight="1" x14ac:dyDescent="0.2">
      <c r="A42" s="15">
        <v>2005</v>
      </c>
      <c r="B42" s="47" t="s">
        <v>118</v>
      </c>
      <c r="C42" s="47" t="s">
        <v>118</v>
      </c>
      <c r="D42" s="47" t="s">
        <v>118</v>
      </c>
      <c r="E42" s="47" t="s">
        <v>118</v>
      </c>
      <c r="F42" s="47" t="s">
        <v>118</v>
      </c>
      <c r="G42" s="47" t="s">
        <v>118</v>
      </c>
      <c r="H42" s="47" t="s">
        <v>118</v>
      </c>
      <c r="I42" s="47" t="s">
        <v>118</v>
      </c>
      <c r="J42" s="47" t="s">
        <v>118</v>
      </c>
      <c r="K42" s="47" t="s">
        <v>118</v>
      </c>
      <c r="L42" s="47" t="s">
        <v>118</v>
      </c>
      <c r="M42" s="47" t="s">
        <v>118</v>
      </c>
      <c r="N42" s="47" t="s">
        <v>118</v>
      </c>
      <c r="O42" s="47" t="s">
        <v>118</v>
      </c>
      <c r="P42" s="47" t="s">
        <v>118</v>
      </c>
      <c r="Q42" s="47" t="s">
        <v>118</v>
      </c>
    </row>
    <row r="43" spans="1:17" ht="12" customHeight="1" x14ac:dyDescent="0.2">
      <c r="A43" s="10">
        <v>2006</v>
      </c>
      <c r="B43" s="48" t="s">
        <v>118</v>
      </c>
      <c r="C43" s="48" t="s">
        <v>118</v>
      </c>
      <c r="D43" s="48" t="s">
        <v>118</v>
      </c>
      <c r="E43" s="48" t="s">
        <v>118</v>
      </c>
      <c r="F43" s="48" t="s">
        <v>118</v>
      </c>
      <c r="G43" s="48" t="s">
        <v>118</v>
      </c>
      <c r="H43" s="48" t="s">
        <v>118</v>
      </c>
      <c r="I43" s="48" t="s">
        <v>118</v>
      </c>
      <c r="J43" s="48" t="s">
        <v>118</v>
      </c>
      <c r="K43" s="48" t="s">
        <v>118</v>
      </c>
      <c r="L43" s="48" t="s">
        <v>118</v>
      </c>
      <c r="M43" s="48" t="s">
        <v>118</v>
      </c>
      <c r="N43" s="48" t="s">
        <v>118</v>
      </c>
      <c r="O43" s="48" t="s">
        <v>118</v>
      </c>
      <c r="P43" s="48" t="s">
        <v>118</v>
      </c>
      <c r="Q43" s="48" t="s">
        <v>118</v>
      </c>
    </row>
    <row r="44" spans="1:17" ht="12" customHeight="1" x14ac:dyDescent="0.2">
      <c r="A44" s="10">
        <v>2007</v>
      </c>
      <c r="B44" s="48" t="s">
        <v>118</v>
      </c>
      <c r="C44" s="48" t="s">
        <v>118</v>
      </c>
      <c r="D44" s="48" t="s">
        <v>118</v>
      </c>
      <c r="E44" s="48" t="s">
        <v>118</v>
      </c>
      <c r="F44" s="48" t="s">
        <v>118</v>
      </c>
      <c r="G44" s="48" t="s">
        <v>118</v>
      </c>
      <c r="H44" s="48" t="s">
        <v>118</v>
      </c>
      <c r="I44" s="48" t="s">
        <v>118</v>
      </c>
      <c r="J44" s="48" t="s">
        <v>118</v>
      </c>
      <c r="K44" s="48" t="s">
        <v>118</v>
      </c>
      <c r="L44" s="48" t="s">
        <v>118</v>
      </c>
      <c r="M44" s="48" t="s">
        <v>118</v>
      </c>
      <c r="N44" s="48" t="s">
        <v>118</v>
      </c>
      <c r="O44" s="48" t="s">
        <v>118</v>
      </c>
      <c r="P44" s="48" t="s">
        <v>118</v>
      </c>
      <c r="Q44" s="48" t="s">
        <v>118</v>
      </c>
    </row>
    <row r="45" spans="1:17" ht="12" customHeight="1" x14ac:dyDescent="0.2">
      <c r="A45" s="10">
        <v>2008</v>
      </c>
      <c r="B45" s="48" t="s">
        <v>118</v>
      </c>
      <c r="C45" s="48" t="s">
        <v>118</v>
      </c>
      <c r="D45" s="48" t="s">
        <v>118</v>
      </c>
      <c r="E45" s="48" t="s">
        <v>118</v>
      </c>
      <c r="F45" s="48" t="s">
        <v>118</v>
      </c>
      <c r="G45" s="48" t="s">
        <v>118</v>
      </c>
      <c r="H45" s="48" t="s">
        <v>118</v>
      </c>
      <c r="I45" s="48" t="s">
        <v>118</v>
      </c>
      <c r="J45" s="48" t="s">
        <v>118</v>
      </c>
      <c r="K45" s="48" t="s">
        <v>118</v>
      </c>
      <c r="L45" s="48" t="s">
        <v>118</v>
      </c>
      <c r="M45" s="48" t="s">
        <v>118</v>
      </c>
      <c r="N45" s="48" t="s">
        <v>118</v>
      </c>
      <c r="O45" s="48" t="s">
        <v>118</v>
      </c>
      <c r="P45" s="48" t="s">
        <v>118</v>
      </c>
      <c r="Q45" s="48" t="s">
        <v>118</v>
      </c>
    </row>
    <row r="46" spans="1:17" ht="12" customHeight="1" x14ac:dyDescent="0.2">
      <c r="A46" s="10">
        <v>2009</v>
      </c>
      <c r="B46" s="48" t="s">
        <v>118</v>
      </c>
      <c r="C46" s="48" t="s">
        <v>118</v>
      </c>
      <c r="D46" s="48" t="s">
        <v>118</v>
      </c>
      <c r="E46" s="48" t="s">
        <v>118</v>
      </c>
      <c r="F46" s="48" t="s">
        <v>118</v>
      </c>
      <c r="G46" s="48" t="s">
        <v>118</v>
      </c>
      <c r="H46" s="48" t="s">
        <v>118</v>
      </c>
      <c r="I46" s="48" t="s">
        <v>118</v>
      </c>
      <c r="J46" s="48" t="s">
        <v>118</v>
      </c>
      <c r="K46" s="48" t="s">
        <v>118</v>
      </c>
      <c r="L46" s="48" t="s">
        <v>118</v>
      </c>
      <c r="M46" s="48" t="s">
        <v>118</v>
      </c>
      <c r="N46" s="48" t="s">
        <v>118</v>
      </c>
      <c r="O46" s="48" t="s">
        <v>118</v>
      </c>
      <c r="P46" s="48" t="s">
        <v>118</v>
      </c>
      <c r="Q46" s="48" t="s">
        <v>118</v>
      </c>
    </row>
    <row r="47" spans="1:17" ht="12" customHeight="1" x14ac:dyDescent="0.2">
      <c r="A47" s="10">
        <v>2010</v>
      </c>
      <c r="B47" s="48" t="s">
        <v>118</v>
      </c>
      <c r="C47" s="48" t="s">
        <v>118</v>
      </c>
      <c r="D47" s="48" t="s">
        <v>118</v>
      </c>
      <c r="E47" s="48" t="s">
        <v>118</v>
      </c>
      <c r="F47" s="48" t="s">
        <v>118</v>
      </c>
      <c r="G47" s="48" t="s">
        <v>118</v>
      </c>
      <c r="H47" s="48" t="s">
        <v>118</v>
      </c>
      <c r="I47" s="48" t="s">
        <v>118</v>
      </c>
      <c r="J47" s="48" t="s">
        <v>118</v>
      </c>
      <c r="K47" s="48" t="s">
        <v>118</v>
      </c>
      <c r="L47" s="48" t="s">
        <v>118</v>
      </c>
      <c r="M47" s="48" t="s">
        <v>118</v>
      </c>
      <c r="N47" s="48" t="s">
        <v>118</v>
      </c>
      <c r="O47" s="48" t="s">
        <v>118</v>
      </c>
      <c r="P47" s="48" t="s">
        <v>118</v>
      </c>
      <c r="Q47" s="48" t="s">
        <v>118</v>
      </c>
    </row>
    <row r="48" spans="1:17" ht="12" customHeight="1" x14ac:dyDescent="0.2">
      <c r="A48" s="15">
        <v>2011</v>
      </c>
      <c r="B48" s="47" t="s">
        <v>118</v>
      </c>
      <c r="C48" s="47" t="s">
        <v>118</v>
      </c>
      <c r="D48" s="47" t="s">
        <v>118</v>
      </c>
      <c r="E48" s="47" t="s">
        <v>118</v>
      </c>
      <c r="F48" s="47" t="s">
        <v>118</v>
      </c>
      <c r="G48" s="47" t="s">
        <v>118</v>
      </c>
      <c r="H48" s="47" t="s">
        <v>118</v>
      </c>
      <c r="I48" s="47" t="s">
        <v>118</v>
      </c>
      <c r="J48" s="47" t="s">
        <v>118</v>
      </c>
      <c r="K48" s="47" t="s">
        <v>118</v>
      </c>
      <c r="L48" s="47" t="s">
        <v>118</v>
      </c>
      <c r="M48" s="47" t="s">
        <v>118</v>
      </c>
      <c r="N48" s="47" t="s">
        <v>118</v>
      </c>
      <c r="O48" s="47" t="s">
        <v>118</v>
      </c>
      <c r="P48" s="47" t="s">
        <v>118</v>
      </c>
      <c r="Q48" s="47" t="s">
        <v>118</v>
      </c>
    </row>
    <row r="49" spans="1:18" ht="12" customHeight="1" x14ac:dyDescent="0.2">
      <c r="A49" s="15">
        <v>2012</v>
      </c>
      <c r="B49" s="47" t="s">
        <v>118</v>
      </c>
      <c r="C49" s="47" t="s">
        <v>118</v>
      </c>
      <c r="D49" s="47" t="s">
        <v>118</v>
      </c>
      <c r="E49" s="47" t="s">
        <v>118</v>
      </c>
      <c r="F49" s="47" t="s">
        <v>118</v>
      </c>
      <c r="G49" s="47" t="s">
        <v>118</v>
      </c>
      <c r="H49" s="47" t="s">
        <v>118</v>
      </c>
      <c r="I49" s="47" t="s">
        <v>118</v>
      </c>
      <c r="J49" s="47" t="s">
        <v>118</v>
      </c>
      <c r="K49" s="47" t="s">
        <v>118</v>
      </c>
      <c r="L49" s="47" t="s">
        <v>118</v>
      </c>
      <c r="M49" s="47" t="s">
        <v>118</v>
      </c>
      <c r="N49" s="47" t="s">
        <v>118</v>
      </c>
      <c r="O49" s="47" t="s">
        <v>118</v>
      </c>
      <c r="P49" s="47" t="s">
        <v>118</v>
      </c>
      <c r="Q49" s="47" t="s">
        <v>118</v>
      </c>
    </row>
    <row r="50" spans="1:18" ht="12" customHeight="1" x14ac:dyDescent="0.2">
      <c r="A50" s="37">
        <v>2013</v>
      </c>
      <c r="B50" s="47" t="s">
        <v>118</v>
      </c>
      <c r="C50" s="47" t="s">
        <v>118</v>
      </c>
      <c r="D50" s="47" t="s">
        <v>118</v>
      </c>
      <c r="E50" s="47" t="s">
        <v>118</v>
      </c>
      <c r="F50" s="47" t="s">
        <v>118</v>
      </c>
      <c r="G50" s="47" t="s">
        <v>118</v>
      </c>
      <c r="H50" s="47" t="s">
        <v>118</v>
      </c>
      <c r="I50" s="47" t="s">
        <v>118</v>
      </c>
      <c r="J50" s="47" t="s">
        <v>118</v>
      </c>
      <c r="K50" s="47" t="s">
        <v>118</v>
      </c>
      <c r="L50" s="47" t="s">
        <v>118</v>
      </c>
      <c r="M50" s="47" t="s">
        <v>118</v>
      </c>
      <c r="N50" s="47" t="s">
        <v>118</v>
      </c>
      <c r="O50" s="47" t="s">
        <v>118</v>
      </c>
      <c r="P50" s="47" t="s">
        <v>118</v>
      </c>
      <c r="Q50" s="47" t="s">
        <v>118</v>
      </c>
    </row>
    <row r="51" spans="1:18" ht="12" customHeight="1" x14ac:dyDescent="0.2">
      <c r="A51" s="15">
        <v>2014</v>
      </c>
      <c r="B51" s="47" t="s">
        <v>118</v>
      </c>
      <c r="C51" s="47" t="s">
        <v>118</v>
      </c>
      <c r="D51" s="47" t="s">
        <v>118</v>
      </c>
      <c r="E51" s="47" t="s">
        <v>118</v>
      </c>
      <c r="F51" s="47" t="s">
        <v>118</v>
      </c>
      <c r="G51" s="47" t="s">
        <v>118</v>
      </c>
      <c r="H51" s="47" t="s">
        <v>118</v>
      </c>
      <c r="I51" s="47" t="s">
        <v>118</v>
      </c>
      <c r="J51" s="47" t="s">
        <v>118</v>
      </c>
      <c r="K51" s="47" t="s">
        <v>118</v>
      </c>
      <c r="L51" s="47" t="s">
        <v>118</v>
      </c>
      <c r="M51" s="47" t="s">
        <v>118</v>
      </c>
      <c r="N51" s="47" t="s">
        <v>118</v>
      </c>
      <c r="O51" s="47" t="s">
        <v>118</v>
      </c>
      <c r="P51" s="47" t="s">
        <v>118</v>
      </c>
      <c r="Q51" s="47" t="s">
        <v>118</v>
      </c>
    </row>
    <row r="52" spans="1:18" ht="12" customHeight="1" x14ac:dyDescent="0.2">
      <c r="A52" s="15">
        <v>2015</v>
      </c>
      <c r="B52" s="47" t="s">
        <v>118</v>
      </c>
      <c r="C52" s="47" t="s">
        <v>118</v>
      </c>
      <c r="D52" s="47" t="s">
        <v>118</v>
      </c>
      <c r="E52" s="47" t="s">
        <v>118</v>
      </c>
      <c r="F52" s="47" t="s">
        <v>118</v>
      </c>
      <c r="G52" s="47" t="s">
        <v>118</v>
      </c>
      <c r="H52" s="47" t="s">
        <v>118</v>
      </c>
      <c r="I52" s="47" t="s">
        <v>118</v>
      </c>
      <c r="J52" s="47" t="s">
        <v>118</v>
      </c>
      <c r="K52" s="47" t="s">
        <v>118</v>
      </c>
      <c r="L52" s="47" t="s">
        <v>118</v>
      </c>
      <c r="M52" s="47" t="s">
        <v>118</v>
      </c>
      <c r="N52" s="47" t="s">
        <v>118</v>
      </c>
      <c r="O52" s="47" t="s">
        <v>118</v>
      </c>
      <c r="P52" s="47" t="s">
        <v>118</v>
      </c>
      <c r="Q52" s="47" t="s">
        <v>118</v>
      </c>
    </row>
    <row r="53" spans="1:18" ht="12" customHeight="1" x14ac:dyDescent="0.2">
      <c r="A53" s="33">
        <v>2016</v>
      </c>
      <c r="B53" s="48" t="s">
        <v>118</v>
      </c>
      <c r="C53" s="48" t="s">
        <v>118</v>
      </c>
      <c r="D53" s="48" t="s">
        <v>118</v>
      </c>
      <c r="E53" s="48" t="s">
        <v>118</v>
      </c>
      <c r="F53" s="48" t="s">
        <v>118</v>
      </c>
      <c r="G53" s="48" t="s">
        <v>118</v>
      </c>
      <c r="H53" s="48" t="s">
        <v>118</v>
      </c>
      <c r="I53" s="48" t="s">
        <v>118</v>
      </c>
      <c r="J53" s="48" t="s">
        <v>118</v>
      </c>
      <c r="K53" s="48" t="s">
        <v>118</v>
      </c>
      <c r="L53" s="48" t="s">
        <v>118</v>
      </c>
      <c r="M53" s="48" t="s">
        <v>118</v>
      </c>
      <c r="N53" s="48" t="s">
        <v>118</v>
      </c>
      <c r="O53" s="48" t="s">
        <v>118</v>
      </c>
      <c r="P53" s="48" t="s">
        <v>118</v>
      </c>
      <c r="Q53" s="48" t="s">
        <v>118</v>
      </c>
    </row>
    <row r="54" spans="1:18" ht="12" customHeight="1" x14ac:dyDescent="0.2">
      <c r="A54" s="57">
        <v>2017</v>
      </c>
      <c r="B54" s="65" t="s">
        <v>118</v>
      </c>
      <c r="C54" s="65" t="s">
        <v>118</v>
      </c>
      <c r="D54" s="65" t="s">
        <v>118</v>
      </c>
      <c r="E54" s="65" t="s">
        <v>118</v>
      </c>
      <c r="F54" s="65" t="s">
        <v>118</v>
      </c>
      <c r="G54" s="65" t="s">
        <v>118</v>
      </c>
      <c r="H54" s="65" t="s">
        <v>118</v>
      </c>
      <c r="I54" s="65" t="s">
        <v>118</v>
      </c>
      <c r="J54" s="65" t="s">
        <v>118</v>
      </c>
      <c r="K54" s="65" t="s">
        <v>118</v>
      </c>
      <c r="L54" s="65" t="s">
        <v>118</v>
      </c>
      <c r="M54" s="65" t="s">
        <v>118</v>
      </c>
      <c r="N54" s="65" t="s">
        <v>118</v>
      </c>
      <c r="O54" s="65" t="s">
        <v>118</v>
      </c>
      <c r="P54" s="65" t="s">
        <v>118</v>
      </c>
      <c r="Q54" s="65" t="s">
        <v>118</v>
      </c>
    </row>
    <row r="55" spans="1:18" ht="12" customHeight="1" x14ac:dyDescent="0.2">
      <c r="A55" s="33">
        <v>2018</v>
      </c>
      <c r="B55" s="48" t="s">
        <v>118</v>
      </c>
      <c r="C55" s="48" t="s">
        <v>118</v>
      </c>
      <c r="D55" s="48" t="s">
        <v>118</v>
      </c>
      <c r="E55" s="48" t="s">
        <v>118</v>
      </c>
      <c r="F55" s="48" t="s">
        <v>118</v>
      </c>
      <c r="G55" s="48" t="s">
        <v>118</v>
      </c>
      <c r="H55" s="48" t="s">
        <v>118</v>
      </c>
      <c r="I55" s="48" t="s">
        <v>118</v>
      </c>
      <c r="J55" s="48" t="s">
        <v>118</v>
      </c>
      <c r="K55" s="48" t="s">
        <v>118</v>
      </c>
      <c r="L55" s="48" t="s">
        <v>118</v>
      </c>
      <c r="M55" s="48" t="s">
        <v>118</v>
      </c>
      <c r="N55" s="48" t="s">
        <v>118</v>
      </c>
      <c r="O55" s="48" t="s">
        <v>118</v>
      </c>
      <c r="P55" s="48" t="s">
        <v>118</v>
      </c>
      <c r="Q55" s="48" t="s">
        <v>118</v>
      </c>
    </row>
    <row r="56" spans="1:18" ht="12" customHeight="1" x14ac:dyDescent="0.2">
      <c r="A56" s="78">
        <v>2019</v>
      </c>
      <c r="B56" s="104" t="s">
        <v>118</v>
      </c>
      <c r="C56" s="104" t="s">
        <v>118</v>
      </c>
      <c r="D56" s="104" t="s">
        <v>118</v>
      </c>
      <c r="E56" s="104" t="s">
        <v>118</v>
      </c>
      <c r="F56" s="104" t="s">
        <v>118</v>
      </c>
      <c r="G56" s="104" t="s">
        <v>118</v>
      </c>
      <c r="H56" s="104" t="s">
        <v>118</v>
      </c>
      <c r="I56" s="104" t="s">
        <v>118</v>
      </c>
      <c r="J56" s="104" t="s">
        <v>118</v>
      </c>
      <c r="K56" s="104" t="s">
        <v>118</v>
      </c>
      <c r="L56" s="104" t="s">
        <v>118</v>
      </c>
      <c r="M56" s="104" t="s">
        <v>118</v>
      </c>
      <c r="N56" s="104" t="s">
        <v>118</v>
      </c>
      <c r="O56" s="104" t="s">
        <v>118</v>
      </c>
      <c r="P56" s="104" t="s">
        <v>118</v>
      </c>
      <c r="Q56" s="104" t="s">
        <v>118</v>
      </c>
    </row>
    <row r="57" spans="1:18" ht="12" customHeight="1" x14ac:dyDescent="0.2">
      <c r="A57" s="33">
        <v>2020</v>
      </c>
      <c r="B57" s="48" t="s">
        <v>118</v>
      </c>
      <c r="C57" s="48" t="s">
        <v>118</v>
      </c>
      <c r="D57" s="48" t="s">
        <v>118</v>
      </c>
      <c r="E57" s="48" t="s">
        <v>118</v>
      </c>
      <c r="F57" s="48" t="s">
        <v>118</v>
      </c>
      <c r="G57" s="48" t="s">
        <v>118</v>
      </c>
      <c r="H57" s="48" t="s">
        <v>118</v>
      </c>
      <c r="I57" s="48" t="s">
        <v>118</v>
      </c>
      <c r="J57" s="48" t="s">
        <v>118</v>
      </c>
      <c r="K57" s="48" t="s">
        <v>118</v>
      </c>
      <c r="L57" s="48" t="s">
        <v>118</v>
      </c>
      <c r="M57" s="48" t="s">
        <v>118</v>
      </c>
      <c r="N57" s="48" t="s">
        <v>118</v>
      </c>
      <c r="O57" s="48" t="s">
        <v>118</v>
      </c>
      <c r="P57" s="48" t="s">
        <v>118</v>
      </c>
      <c r="Q57" s="48" t="s">
        <v>118</v>
      </c>
    </row>
    <row r="58" spans="1:18" ht="12" customHeight="1" thickBot="1" x14ac:dyDescent="0.25">
      <c r="A58" s="84">
        <v>2021</v>
      </c>
      <c r="B58" s="105" t="s">
        <v>118</v>
      </c>
      <c r="C58" s="105" t="s">
        <v>118</v>
      </c>
      <c r="D58" s="105" t="s">
        <v>118</v>
      </c>
      <c r="E58" s="105" t="s">
        <v>118</v>
      </c>
      <c r="F58" s="105" t="s">
        <v>118</v>
      </c>
      <c r="G58" s="105" t="s">
        <v>118</v>
      </c>
      <c r="H58" s="105" t="s">
        <v>118</v>
      </c>
      <c r="I58" s="105" t="s">
        <v>118</v>
      </c>
      <c r="J58" s="105" t="s">
        <v>118</v>
      </c>
      <c r="K58" s="105" t="s">
        <v>118</v>
      </c>
      <c r="L58" s="105" t="s">
        <v>118</v>
      </c>
      <c r="M58" s="105" t="s">
        <v>118</v>
      </c>
      <c r="N58" s="105" t="s">
        <v>118</v>
      </c>
      <c r="O58" s="105" t="s">
        <v>118</v>
      </c>
      <c r="P58" s="105" t="s">
        <v>118</v>
      </c>
      <c r="Q58" s="105" t="s">
        <v>118</v>
      </c>
    </row>
    <row r="59" spans="1:18" ht="12" customHeight="1" thickTop="1" x14ac:dyDescent="0.2">
      <c r="A59" s="115" t="s">
        <v>147</v>
      </c>
      <c r="B59" s="115"/>
      <c r="C59" s="115"/>
      <c r="R59" s="6"/>
    </row>
    <row r="60" spans="1:18" ht="12" customHeight="1" x14ac:dyDescent="0.2">
      <c r="R60" s="6"/>
    </row>
    <row r="61" spans="1:18" ht="12" customHeight="1" x14ac:dyDescent="0.2">
      <c r="A61" s="116" t="s">
        <v>137</v>
      </c>
    </row>
    <row r="62" spans="1:18" ht="12" customHeight="1" x14ac:dyDescent="0.2">
      <c r="A62" s="123" t="s">
        <v>148</v>
      </c>
    </row>
    <row r="63" spans="1:18" ht="12" customHeight="1" x14ac:dyDescent="0.2">
      <c r="A63" s="116" t="s">
        <v>139</v>
      </c>
    </row>
    <row r="64" spans="1:18" ht="12" customHeight="1" x14ac:dyDescent="0.2">
      <c r="A64" s="116" t="s">
        <v>140</v>
      </c>
    </row>
    <row r="65" spans="1:17" ht="12" customHeight="1" x14ac:dyDescent="0.2">
      <c r="A65" s="116" t="s">
        <v>141</v>
      </c>
    </row>
    <row r="66" spans="1:17" ht="12" customHeight="1" x14ac:dyDescent="0.2">
      <c r="A66" s="116" t="s">
        <v>149</v>
      </c>
      <c r="B66" s="117"/>
      <c r="C66" s="117"/>
      <c r="D66" s="117"/>
      <c r="E66" s="117"/>
      <c r="F66" s="117"/>
      <c r="G66" s="117"/>
      <c r="H66" s="117"/>
      <c r="I66" s="117"/>
      <c r="J66" s="117"/>
      <c r="K66" s="117"/>
      <c r="L66" s="117"/>
      <c r="M66" s="117"/>
      <c r="N66" s="117"/>
      <c r="O66" s="117"/>
      <c r="P66" s="117"/>
      <c r="Q66" s="117"/>
    </row>
    <row r="67" spans="1:17" ht="12" customHeight="1" x14ac:dyDescent="0.2">
      <c r="A67" s="117"/>
    </row>
    <row r="68" spans="1:17" ht="12" customHeight="1" x14ac:dyDescent="0.2">
      <c r="A68" s="116" t="s">
        <v>136</v>
      </c>
    </row>
  </sheetData>
  <mergeCells count="17">
    <mergeCell ref="G2:I2"/>
    <mergeCell ref="G3:G5"/>
    <mergeCell ref="H3:H5"/>
    <mergeCell ref="A1:Q1"/>
    <mergeCell ref="O2:O5"/>
    <mergeCell ref="C2:C5"/>
    <mergeCell ref="F2:F5"/>
    <mergeCell ref="Q2:Q5"/>
    <mergeCell ref="K2:M5"/>
    <mergeCell ref="I3:I5"/>
    <mergeCell ref="N2:N5"/>
    <mergeCell ref="P2:P5"/>
    <mergeCell ref="D2:D5"/>
    <mergeCell ref="B2:B5"/>
    <mergeCell ref="J2:J5"/>
    <mergeCell ref="E2:E5"/>
    <mergeCell ref="A2:A5"/>
  </mergeCells>
  <phoneticPr fontId="0" type="noConversion"/>
  <printOptions horizontalCentered="1"/>
  <pageMargins left="0.34" right="0.3" top="0.61" bottom="0.56000000000000005" header="0.5" footer="0.5"/>
  <pageSetup scale="78" orientation="landscape"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7">
    <pageSetUpPr fitToPage="1"/>
  </sheetPr>
  <dimension ref="A1:R68"/>
  <sheetViews>
    <sheetView zoomScaleNormal="100" workbookViewId="0">
      <pane ySplit="6" topLeftCell="A7" activePane="bottomLeft" state="frozen"/>
      <selection pane="bottomLeft" sqref="A1:Q1"/>
    </sheetView>
  </sheetViews>
  <sheetFormatPr defaultColWidth="10.77734375" defaultRowHeight="12" customHeight="1" x14ac:dyDescent="0.2"/>
  <cols>
    <col min="1" max="17" width="10.77734375" style="6" customWidth="1"/>
    <col min="18" max="16384" width="10.77734375" style="7"/>
  </cols>
  <sheetData>
    <row r="1" spans="1:18" ht="12" customHeight="1" thickBot="1" x14ac:dyDescent="0.25">
      <c r="A1" s="126" t="s">
        <v>90</v>
      </c>
      <c r="B1" s="126"/>
      <c r="C1" s="126"/>
      <c r="D1" s="126"/>
      <c r="E1" s="126"/>
      <c r="F1" s="126"/>
      <c r="G1" s="126"/>
      <c r="H1" s="126"/>
      <c r="I1" s="126"/>
      <c r="J1" s="126"/>
      <c r="K1" s="126"/>
      <c r="L1" s="126"/>
      <c r="M1" s="126"/>
      <c r="N1" s="126"/>
      <c r="O1" s="126"/>
      <c r="P1" s="126"/>
      <c r="Q1" s="126"/>
    </row>
    <row r="2" spans="1:18" ht="12" customHeight="1" thickTop="1" x14ac:dyDescent="0.2">
      <c r="A2" s="138" t="s">
        <v>0</v>
      </c>
      <c r="B2" s="124" t="s">
        <v>9</v>
      </c>
      <c r="C2" s="131" t="s">
        <v>3</v>
      </c>
      <c r="D2" s="124" t="s">
        <v>1</v>
      </c>
      <c r="E2" s="124" t="s">
        <v>4</v>
      </c>
      <c r="F2" s="124" t="s">
        <v>5</v>
      </c>
      <c r="G2" s="132" t="s">
        <v>6</v>
      </c>
      <c r="H2" s="133"/>
      <c r="I2" s="133"/>
      <c r="J2" s="124" t="s">
        <v>7</v>
      </c>
      <c r="K2" s="124" t="s">
        <v>54</v>
      </c>
      <c r="L2" s="140"/>
      <c r="M2" s="140"/>
      <c r="N2" s="130" t="s">
        <v>58</v>
      </c>
      <c r="O2" s="130" t="s">
        <v>130</v>
      </c>
      <c r="P2" s="127" t="s">
        <v>59</v>
      </c>
      <c r="Q2" s="127" t="s">
        <v>62</v>
      </c>
      <c r="R2" s="35"/>
    </row>
    <row r="3" spans="1:18" ht="12" customHeight="1" x14ac:dyDescent="0.2">
      <c r="A3" s="138"/>
      <c r="B3" s="124"/>
      <c r="C3" s="124"/>
      <c r="D3" s="124"/>
      <c r="E3" s="124"/>
      <c r="F3" s="124"/>
      <c r="G3" s="134" t="s">
        <v>2</v>
      </c>
      <c r="H3" s="135" t="s">
        <v>120</v>
      </c>
      <c r="I3" s="134" t="s">
        <v>8</v>
      </c>
      <c r="J3" s="124"/>
      <c r="K3" s="141"/>
      <c r="L3" s="140"/>
      <c r="M3" s="140"/>
      <c r="N3" s="128"/>
      <c r="O3" s="128"/>
      <c r="P3" s="128"/>
      <c r="Q3" s="128"/>
    </row>
    <row r="4" spans="1:18" ht="12" customHeight="1" x14ac:dyDescent="0.2">
      <c r="A4" s="138"/>
      <c r="B4" s="124"/>
      <c r="C4" s="124"/>
      <c r="D4" s="124"/>
      <c r="E4" s="124"/>
      <c r="F4" s="124"/>
      <c r="G4" s="124"/>
      <c r="H4" s="136"/>
      <c r="I4" s="124"/>
      <c r="J4" s="124"/>
      <c r="K4" s="141"/>
      <c r="L4" s="140"/>
      <c r="M4" s="140"/>
      <c r="N4" s="128"/>
      <c r="O4" s="128"/>
      <c r="P4" s="128"/>
      <c r="Q4" s="128"/>
    </row>
    <row r="5" spans="1:18" ht="18.75" customHeight="1" x14ac:dyDescent="0.2">
      <c r="A5" s="139"/>
      <c r="B5" s="125"/>
      <c r="C5" s="125"/>
      <c r="D5" s="125"/>
      <c r="E5" s="125"/>
      <c r="F5" s="125"/>
      <c r="G5" s="125"/>
      <c r="H5" s="137"/>
      <c r="I5" s="125"/>
      <c r="J5" s="125"/>
      <c r="K5" s="142"/>
      <c r="L5" s="143"/>
      <c r="M5" s="143"/>
      <c r="N5" s="129"/>
      <c r="O5" s="129"/>
      <c r="P5" s="129"/>
      <c r="Q5" s="129"/>
    </row>
    <row r="6" spans="1:18" ht="12" customHeight="1" x14ac:dyDescent="0.2">
      <c r="A6" s="5"/>
      <c r="B6" s="36" t="s">
        <v>64</v>
      </c>
      <c r="C6" s="36" t="s">
        <v>65</v>
      </c>
      <c r="D6" s="36" t="s">
        <v>64</v>
      </c>
      <c r="E6" s="36" t="s">
        <v>65</v>
      </c>
      <c r="F6" s="36" t="s">
        <v>64</v>
      </c>
      <c r="G6" s="36" t="s">
        <v>65</v>
      </c>
      <c r="H6" s="36" t="s">
        <v>64</v>
      </c>
      <c r="I6" s="36" t="s">
        <v>65</v>
      </c>
      <c r="J6" s="36" t="s">
        <v>65</v>
      </c>
      <c r="K6" s="36" t="s">
        <v>64</v>
      </c>
      <c r="L6" s="36" t="s">
        <v>66</v>
      </c>
      <c r="M6" s="36" t="s">
        <v>67</v>
      </c>
      <c r="N6" s="36" t="s">
        <v>68</v>
      </c>
      <c r="O6" s="36" t="s">
        <v>69</v>
      </c>
      <c r="P6" s="36" t="s">
        <v>68</v>
      </c>
      <c r="Q6" s="36" t="s">
        <v>70</v>
      </c>
    </row>
    <row r="7" spans="1:18" ht="12" customHeight="1" x14ac:dyDescent="0.2">
      <c r="A7" s="10">
        <v>1970</v>
      </c>
      <c r="B7" s="14">
        <v>0.14910784666438678</v>
      </c>
      <c r="C7" s="11">
        <v>0</v>
      </c>
      <c r="D7" s="14">
        <f t="shared" ref="D7:D31" si="0">+B7-B7*(C7/100)</f>
        <v>0.14910784666438678</v>
      </c>
      <c r="E7" s="11">
        <v>6</v>
      </c>
      <c r="F7" s="14">
        <f t="shared" ref="F7:F31" si="1">+(D7-D7*(E7)/100)</f>
        <v>0.14016137586452357</v>
      </c>
      <c r="G7" s="11">
        <v>0</v>
      </c>
      <c r="H7" s="11">
        <f>F7-(F7*G7/100)</f>
        <v>0.14016137586452357</v>
      </c>
      <c r="I7" s="11">
        <v>8</v>
      </c>
      <c r="J7" s="12">
        <f t="shared" ref="J7:J31" si="2">100-(K7/B7*100)</f>
        <v>13.52000000000001</v>
      </c>
      <c r="K7" s="14">
        <f>+H7-H7*I7/100</f>
        <v>0.12894846579536168</v>
      </c>
      <c r="L7" s="23">
        <f t="shared" ref="L7:L31" si="3">+(K7/365)*16</f>
        <v>5.6525354869199637E-3</v>
      </c>
      <c r="M7" s="14">
        <f t="shared" ref="M7:M31" si="4">+L7*28.3495</f>
        <v>0.16024655478643751</v>
      </c>
      <c r="N7" s="12">
        <v>165</v>
      </c>
      <c r="O7" s="12">
        <v>42.5</v>
      </c>
      <c r="P7" s="11">
        <f t="shared" ref="P7:P31" si="5">+Q7*N7</f>
        <v>0.62213368328852203</v>
      </c>
      <c r="Q7" s="21">
        <f t="shared" ref="Q7:Q31" si="6">+M7/O7</f>
        <v>3.7705071714455884E-3</v>
      </c>
    </row>
    <row r="8" spans="1:18" ht="12" customHeight="1" x14ac:dyDescent="0.2">
      <c r="A8" s="15">
        <v>1971</v>
      </c>
      <c r="B8" s="19">
        <v>0.14257712110580889</v>
      </c>
      <c r="C8" s="16">
        <v>0</v>
      </c>
      <c r="D8" s="19">
        <f t="shared" si="0"/>
        <v>0.14257712110580889</v>
      </c>
      <c r="E8" s="16">
        <v>6</v>
      </c>
      <c r="F8" s="19">
        <f t="shared" si="1"/>
        <v>0.13402249383946035</v>
      </c>
      <c r="G8" s="16">
        <v>0</v>
      </c>
      <c r="H8" s="16">
        <f t="shared" ref="H8:H31" si="7">F8-(F8*G8/100)</f>
        <v>0.13402249383946035</v>
      </c>
      <c r="I8" s="16">
        <v>8</v>
      </c>
      <c r="J8" s="17">
        <f t="shared" si="2"/>
        <v>13.519999999999996</v>
      </c>
      <c r="K8" s="19">
        <f t="shared" ref="K8:K31" si="8">+H8-H8*I8/100</f>
        <v>0.12330069433230353</v>
      </c>
      <c r="L8" s="24">
        <f t="shared" si="3"/>
        <v>5.4049619433338535E-3</v>
      </c>
      <c r="M8" s="19">
        <f t="shared" si="4"/>
        <v>0.15322796861254306</v>
      </c>
      <c r="N8" s="17">
        <v>165</v>
      </c>
      <c r="O8" s="17">
        <v>42.5</v>
      </c>
      <c r="P8" s="16">
        <f t="shared" si="5"/>
        <v>0.59488505461340246</v>
      </c>
      <c r="Q8" s="22">
        <f t="shared" si="6"/>
        <v>3.6053639673539546E-3</v>
      </c>
    </row>
    <row r="9" spans="1:18" ht="12" customHeight="1" x14ac:dyDescent="0.2">
      <c r="A9" s="15">
        <v>1972</v>
      </c>
      <c r="B9" s="19">
        <v>0.15941974469614331</v>
      </c>
      <c r="C9" s="16">
        <v>0</v>
      </c>
      <c r="D9" s="19">
        <f t="shared" si="0"/>
        <v>0.15941974469614331</v>
      </c>
      <c r="E9" s="16">
        <v>6</v>
      </c>
      <c r="F9" s="19">
        <f t="shared" si="1"/>
        <v>0.14985456001437472</v>
      </c>
      <c r="G9" s="16">
        <v>0</v>
      </c>
      <c r="H9" s="16">
        <f t="shared" si="7"/>
        <v>0.14985456001437472</v>
      </c>
      <c r="I9" s="16">
        <v>8</v>
      </c>
      <c r="J9" s="17">
        <f t="shared" si="2"/>
        <v>13.519999999999996</v>
      </c>
      <c r="K9" s="19">
        <f t="shared" si="8"/>
        <v>0.13786619521322474</v>
      </c>
      <c r="L9" s="24">
        <f t="shared" si="3"/>
        <v>6.0434496531824545E-3</v>
      </c>
      <c r="M9" s="19">
        <f t="shared" si="4"/>
        <v>0.171328775942896</v>
      </c>
      <c r="N9" s="17">
        <v>165</v>
      </c>
      <c r="O9" s="17">
        <v>42.5</v>
      </c>
      <c r="P9" s="16">
        <f t="shared" si="5"/>
        <v>0.66515877719006689</v>
      </c>
      <c r="Q9" s="22">
        <f t="shared" si="6"/>
        <v>4.0312653163034357E-3</v>
      </c>
    </row>
    <row r="10" spans="1:18" ht="12" customHeight="1" x14ac:dyDescent="0.2">
      <c r="A10" s="15">
        <v>1973</v>
      </c>
      <c r="B10" s="19">
        <v>0.1542689594746586</v>
      </c>
      <c r="C10" s="16">
        <v>0</v>
      </c>
      <c r="D10" s="19">
        <f t="shared" si="0"/>
        <v>0.1542689594746586</v>
      </c>
      <c r="E10" s="16">
        <v>6</v>
      </c>
      <c r="F10" s="19">
        <f t="shared" si="1"/>
        <v>0.14501282190617909</v>
      </c>
      <c r="G10" s="16">
        <v>0</v>
      </c>
      <c r="H10" s="16">
        <f t="shared" si="7"/>
        <v>0.14501282190617909</v>
      </c>
      <c r="I10" s="16">
        <v>8</v>
      </c>
      <c r="J10" s="17">
        <f t="shared" si="2"/>
        <v>13.519999999999996</v>
      </c>
      <c r="K10" s="19">
        <f t="shared" si="8"/>
        <v>0.13341179615368476</v>
      </c>
      <c r="L10" s="24">
        <f t="shared" si="3"/>
        <v>5.8481883245450851E-3</v>
      </c>
      <c r="M10" s="19">
        <f t="shared" si="4"/>
        <v>0.16579321490669088</v>
      </c>
      <c r="N10" s="17">
        <v>165</v>
      </c>
      <c r="O10" s="17">
        <v>42.5</v>
      </c>
      <c r="P10" s="16">
        <f t="shared" si="5"/>
        <v>0.64366777552009402</v>
      </c>
      <c r="Q10" s="22">
        <f t="shared" si="6"/>
        <v>3.901016821333903E-3</v>
      </c>
    </row>
    <row r="11" spans="1:18" ht="12" customHeight="1" x14ac:dyDescent="0.2">
      <c r="A11" s="15">
        <v>1974</v>
      </c>
      <c r="B11" s="19">
        <v>0.1506567165405758</v>
      </c>
      <c r="C11" s="16">
        <v>0</v>
      </c>
      <c r="D11" s="19">
        <f t="shared" si="0"/>
        <v>0.1506567165405758</v>
      </c>
      <c r="E11" s="16">
        <v>6</v>
      </c>
      <c r="F11" s="19">
        <f t="shared" si="1"/>
        <v>0.14161731354814125</v>
      </c>
      <c r="G11" s="16">
        <v>0</v>
      </c>
      <c r="H11" s="16">
        <f t="shared" si="7"/>
        <v>0.14161731354814125</v>
      </c>
      <c r="I11" s="16">
        <v>8</v>
      </c>
      <c r="J11" s="17">
        <f t="shared" si="2"/>
        <v>13.52000000000001</v>
      </c>
      <c r="K11" s="19">
        <f t="shared" si="8"/>
        <v>0.13028792846428994</v>
      </c>
      <c r="L11" s="24">
        <f t="shared" si="3"/>
        <v>5.7112516587086003E-3</v>
      </c>
      <c r="M11" s="19">
        <f t="shared" si="4"/>
        <v>0.16191112889855946</v>
      </c>
      <c r="N11" s="17">
        <v>165</v>
      </c>
      <c r="O11" s="17">
        <v>42.5</v>
      </c>
      <c r="P11" s="16">
        <f t="shared" si="5"/>
        <v>0.62859614748852499</v>
      </c>
      <c r="Q11" s="22">
        <f t="shared" si="6"/>
        <v>3.8096736211425757E-3</v>
      </c>
    </row>
    <row r="12" spans="1:18" ht="12" customHeight="1" x14ac:dyDescent="0.2">
      <c r="A12" s="15">
        <v>1975</v>
      </c>
      <c r="B12" s="19">
        <v>0.15801254873259798</v>
      </c>
      <c r="C12" s="16">
        <v>0</v>
      </c>
      <c r="D12" s="19">
        <f t="shared" si="0"/>
        <v>0.15801254873259798</v>
      </c>
      <c r="E12" s="16">
        <v>6</v>
      </c>
      <c r="F12" s="19">
        <f t="shared" si="1"/>
        <v>0.14853179580864212</v>
      </c>
      <c r="G12" s="16">
        <v>0</v>
      </c>
      <c r="H12" s="16">
        <f t="shared" si="7"/>
        <v>0.14853179580864212</v>
      </c>
      <c r="I12" s="16">
        <v>8</v>
      </c>
      <c r="J12" s="17">
        <f t="shared" si="2"/>
        <v>13.519999999999996</v>
      </c>
      <c r="K12" s="19">
        <f t="shared" si="8"/>
        <v>0.13664925214395074</v>
      </c>
      <c r="L12" s="24">
        <f t="shared" si="3"/>
        <v>5.9901042035704431E-3</v>
      </c>
      <c r="M12" s="19">
        <f t="shared" si="4"/>
        <v>0.16981645911912027</v>
      </c>
      <c r="N12" s="17">
        <v>165</v>
      </c>
      <c r="O12" s="17">
        <v>42.5</v>
      </c>
      <c r="P12" s="16">
        <f t="shared" si="5"/>
        <v>0.65928742952129038</v>
      </c>
      <c r="Q12" s="22">
        <f t="shared" si="6"/>
        <v>3.9956813910381238E-3</v>
      </c>
    </row>
    <row r="13" spans="1:18" ht="12" customHeight="1" x14ac:dyDescent="0.2">
      <c r="A13" s="10">
        <v>1976</v>
      </c>
      <c r="B13" s="14">
        <v>0.17043314941447063</v>
      </c>
      <c r="C13" s="11">
        <v>0</v>
      </c>
      <c r="D13" s="14">
        <f t="shared" si="0"/>
        <v>0.17043314941447063</v>
      </c>
      <c r="E13" s="11">
        <v>6</v>
      </c>
      <c r="F13" s="14">
        <f t="shared" si="1"/>
        <v>0.1602071604496024</v>
      </c>
      <c r="G13" s="11">
        <v>0</v>
      </c>
      <c r="H13" s="11">
        <f t="shared" si="7"/>
        <v>0.1602071604496024</v>
      </c>
      <c r="I13" s="11">
        <v>8</v>
      </c>
      <c r="J13" s="12">
        <f t="shared" si="2"/>
        <v>13.519999999999982</v>
      </c>
      <c r="K13" s="14">
        <f t="shared" si="8"/>
        <v>0.14739058761363422</v>
      </c>
      <c r="L13" s="23">
        <f t="shared" si="3"/>
        <v>6.4609572652551987E-3</v>
      </c>
      <c r="M13" s="14">
        <f t="shared" si="4"/>
        <v>0.18316490799135224</v>
      </c>
      <c r="N13" s="12">
        <v>165</v>
      </c>
      <c r="O13" s="12">
        <v>42.5</v>
      </c>
      <c r="P13" s="11">
        <f t="shared" si="5"/>
        <v>0.71111081926054398</v>
      </c>
      <c r="Q13" s="21">
        <f t="shared" si="6"/>
        <v>4.3097625409729938E-3</v>
      </c>
    </row>
    <row r="14" spans="1:18" ht="12" customHeight="1" x14ac:dyDescent="0.2">
      <c r="A14" s="10">
        <v>1977</v>
      </c>
      <c r="B14" s="14">
        <v>0.15523541500219287</v>
      </c>
      <c r="C14" s="11">
        <v>0</v>
      </c>
      <c r="D14" s="14">
        <f t="shared" si="0"/>
        <v>0.15523541500219287</v>
      </c>
      <c r="E14" s="11">
        <v>6</v>
      </c>
      <c r="F14" s="14">
        <f t="shared" si="1"/>
        <v>0.14592129010206129</v>
      </c>
      <c r="G14" s="11">
        <v>0</v>
      </c>
      <c r="H14" s="11">
        <f t="shared" si="7"/>
        <v>0.14592129010206129</v>
      </c>
      <c r="I14" s="11">
        <v>8</v>
      </c>
      <c r="J14" s="12">
        <f t="shared" si="2"/>
        <v>13.52000000000001</v>
      </c>
      <c r="K14" s="14">
        <f t="shared" si="8"/>
        <v>0.13424758689389638</v>
      </c>
      <c r="L14" s="23">
        <f t="shared" si="3"/>
        <v>5.8848257268557316E-3</v>
      </c>
      <c r="M14" s="14">
        <f t="shared" si="4"/>
        <v>0.16683186694349655</v>
      </c>
      <c r="N14" s="12">
        <v>165</v>
      </c>
      <c r="O14" s="12">
        <v>42.5</v>
      </c>
      <c r="P14" s="11">
        <f t="shared" si="5"/>
        <v>0.64770018931004547</v>
      </c>
      <c r="Q14" s="21">
        <f t="shared" si="6"/>
        <v>3.9254556927881545E-3</v>
      </c>
    </row>
    <row r="15" spans="1:18" ht="12" customHeight="1" x14ac:dyDescent="0.2">
      <c r="A15" s="10">
        <v>1978</v>
      </c>
      <c r="B15" s="14">
        <v>0.18009281653166639</v>
      </c>
      <c r="C15" s="11">
        <v>0</v>
      </c>
      <c r="D15" s="14">
        <f t="shared" si="0"/>
        <v>0.18009281653166639</v>
      </c>
      <c r="E15" s="11">
        <v>6</v>
      </c>
      <c r="F15" s="14">
        <f t="shared" si="1"/>
        <v>0.1692872475397664</v>
      </c>
      <c r="G15" s="11">
        <v>0</v>
      </c>
      <c r="H15" s="11">
        <f t="shared" si="7"/>
        <v>0.1692872475397664</v>
      </c>
      <c r="I15" s="11">
        <v>8</v>
      </c>
      <c r="J15" s="12">
        <f t="shared" si="2"/>
        <v>13.519999999999996</v>
      </c>
      <c r="K15" s="14">
        <f t="shared" si="8"/>
        <v>0.15574426773658509</v>
      </c>
      <c r="L15" s="23">
        <f t="shared" si="3"/>
        <v>6.8271459829735929E-3</v>
      </c>
      <c r="M15" s="14">
        <f t="shared" si="4"/>
        <v>0.19354617504430988</v>
      </c>
      <c r="N15" s="12">
        <v>165</v>
      </c>
      <c r="O15" s="12">
        <v>42.5</v>
      </c>
      <c r="P15" s="11">
        <f t="shared" si="5"/>
        <v>0.75141456193673251</v>
      </c>
      <c r="Q15" s="21">
        <f t="shared" si="6"/>
        <v>4.5540276481014089E-3</v>
      </c>
    </row>
    <row r="16" spans="1:18" ht="12" customHeight="1" x14ac:dyDescent="0.2">
      <c r="A16" s="10">
        <v>1979</v>
      </c>
      <c r="B16" s="14">
        <v>0.15958749295973454</v>
      </c>
      <c r="C16" s="11">
        <v>0</v>
      </c>
      <c r="D16" s="14">
        <f t="shared" si="0"/>
        <v>0.15958749295973454</v>
      </c>
      <c r="E16" s="11">
        <v>6</v>
      </c>
      <c r="F16" s="14">
        <f t="shared" si="1"/>
        <v>0.15001224338215047</v>
      </c>
      <c r="G16" s="11">
        <v>0</v>
      </c>
      <c r="H16" s="11">
        <f t="shared" si="7"/>
        <v>0.15001224338215047</v>
      </c>
      <c r="I16" s="11">
        <v>8</v>
      </c>
      <c r="J16" s="12">
        <f t="shared" si="2"/>
        <v>13.52000000000001</v>
      </c>
      <c r="K16" s="14">
        <f t="shared" si="8"/>
        <v>0.13801126391157842</v>
      </c>
      <c r="L16" s="23">
        <f t="shared" si="3"/>
        <v>6.0498088290006982E-3</v>
      </c>
      <c r="M16" s="14">
        <f t="shared" si="4"/>
        <v>0.17150905539775529</v>
      </c>
      <c r="N16" s="12">
        <v>165</v>
      </c>
      <c r="O16" s="12">
        <v>42.5</v>
      </c>
      <c r="P16" s="11">
        <f t="shared" si="5"/>
        <v>0.66585868566187356</v>
      </c>
      <c r="Q16" s="21">
        <f t="shared" si="6"/>
        <v>4.0355071858295365E-3</v>
      </c>
    </row>
    <row r="17" spans="1:17" ht="12" customHeight="1" x14ac:dyDescent="0.2">
      <c r="A17" s="10">
        <v>1980</v>
      </c>
      <c r="B17" s="14">
        <v>0.14695514403948712</v>
      </c>
      <c r="C17" s="11">
        <v>0</v>
      </c>
      <c r="D17" s="14">
        <f t="shared" si="0"/>
        <v>0.14695514403948712</v>
      </c>
      <c r="E17" s="11">
        <v>6</v>
      </c>
      <c r="F17" s="14">
        <f t="shared" si="1"/>
        <v>0.13813783539711788</v>
      </c>
      <c r="G17" s="11">
        <v>0</v>
      </c>
      <c r="H17" s="11">
        <f t="shared" si="7"/>
        <v>0.13813783539711788</v>
      </c>
      <c r="I17" s="11">
        <v>8</v>
      </c>
      <c r="J17" s="12">
        <f t="shared" si="2"/>
        <v>13.519999999999996</v>
      </c>
      <c r="K17" s="14">
        <f t="shared" si="8"/>
        <v>0.12708680856534846</v>
      </c>
      <c r="L17" s="23">
        <f t="shared" si="3"/>
        <v>5.5709285946454121E-3</v>
      </c>
      <c r="M17" s="14">
        <f t="shared" si="4"/>
        <v>0.15793304019390011</v>
      </c>
      <c r="N17" s="12">
        <v>165</v>
      </c>
      <c r="O17" s="12">
        <v>42.5</v>
      </c>
      <c r="P17" s="11">
        <f t="shared" si="5"/>
        <v>0.61315180310572981</v>
      </c>
      <c r="Q17" s="21">
        <f t="shared" si="6"/>
        <v>3.7160715339741202E-3</v>
      </c>
    </row>
    <row r="18" spans="1:17" ht="12" customHeight="1" x14ac:dyDescent="0.2">
      <c r="A18" s="15">
        <v>1981</v>
      </c>
      <c r="B18" s="19">
        <v>0.14038776532486835</v>
      </c>
      <c r="C18" s="16">
        <v>0</v>
      </c>
      <c r="D18" s="19">
        <f t="shared" si="0"/>
        <v>0.14038776532486835</v>
      </c>
      <c r="E18" s="16">
        <v>6</v>
      </c>
      <c r="F18" s="19">
        <f t="shared" si="1"/>
        <v>0.13196449940537625</v>
      </c>
      <c r="G18" s="16">
        <v>0</v>
      </c>
      <c r="H18" s="16">
        <f t="shared" si="7"/>
        <v>0.13196449940537625</v>
      </c>
      <c r="I18" s="16">
        <v>8</v>
      </c>
      <c r="J18" s="17">
        <f t="shared" si="2"/>
        <v>13.52000000000001</v>
      </c>
      <c r="K18" s="19">
        <f t="shared" si="8"/>
        <v>0.12140733945294614</v>
      </c>
      <c r="L18" s="24">
        <f t="shared" si="3"/>
        <v>5.3219655650606525E-3</v>
      </c>
      <c r="M18" s="19">
        <f t="shared" si="4"/>
        <v>0.15087506278668697</v>
      </c>
      <c r="N18" s="17">
        <v>165</v>
      </c>
      <c r="O18" s="17">
        <v>42.5</v>
      </c>
      <c r="P18" s="16">
        <f t="shared" si="5"/>
        <v>0.58575024376007878</v>
      </c>
      <c r="Q18" s="22">
        <f t="shared" si="6"/>
        <v>3.550001477333811E-3</v>
      </c>
    </row>
    <row r="19" spans="1:17" ht="12" customHeight="1" x14ac:dyDescent="0.2">
      <c r="A19" s="15">
        <v>1982</v>
      </c>
      <c r="B19" s="19">
        <v>0.16613351275698843</v>
      </c>
      <c r="C19" s="16">
        <v>0</v>
      </c>
      <c r="D19" s="19">
        <f t="shared" si="0"/>
        <v>0.16613351275698843</v>
      </c>
      <c r="E19" s="16">
        <v>6</v>
      </c>
      <c r="F19" s="19">
        <f t="shared" si="1"/>
        <v>0.15616550199156912</v>
      </c>
      <c r="G19" s="16">
        <v>0</v>
      </c>
      <c r="H19" s="16">
        <f t="shared" si="7"/>
        <v>0.15616550199156912</v>
      </c>
      <c r="I19" s="16">
        <v>8</v>
      </c>
      <c r="J19" s="17">
        <f t="shared" si="2"/>
        <v>13.52000000000001</v>
      </c>
      <c r="K19" s="19">
        <f t="shared" si="8"/>
        <v>0.14367226183224358</v>
      </c>
      <c r="L19" s="24">
        <f t="shared" si="3"/>
        <v>6.2979621625093071E-3</v>
      </c>
      <c r="M19" s="19">
        <f t="shared" si="4"/>
        <v>0.17854407832605759</v>
      </c>
      <c r="N19" s="17">
        <v>165</v>
      </c>
      <c r="O19" s="17">
        <v>42.5</v>
      </c>
      <c r="P19" s="16">
        <f t="shared" si="5"/>
        <v>0.69317112761881194</v>
      </c>
      <c r="Q19" s="22">
        <f t="shared" si="6"/>
        <v>4.2010371370837084E-3</v>
      </c>
    </row>
    <row r="20" spans="1:17" ht="12" customHeight="1" x14ac:dyDescent="0.2">
      <c r="A20" s="15">
        <v>1983</v>
      </c>
      <c r="B20" s="19">
        <v>0.15931418887874776</v>
      </c>
      <c r="C20" s="16">
        <v>0</v>
      </c>
      <c r="D20" s="19">
        <f t="shared" si="0"/>
        <v>0.15931418887874776</v>
      </c>
      <c r="E20" s="16">
        <v>6</v>
      </c>
      <c r="F20" s="19">
        <f t="shared" si="1"/>
        <v>0.14975533754602291</v>
      </c>
      <c r="G20" s="16">
        <v>0</v>
      </c>
      <c r="H20" s="16">
        <f t="shared" si="7"/>
        <v>0.14975533754602291</v>
      </c>
      <c r="I20" s="16">
        <v>8</v>
      </c>
      <c r="J20" s="17">
        <f t="shared" si="2"/>
        <v>13.519999999999982</v>
      </c>
      <c r="K20" s="19">
        <f t="shared" si="8"/>
        <v>0.13777491054234109</v>
      </c>
      <c r="L20" s="24">
        <f t="shared" si="3"/>
        <v>6.0394481333628973E-3</v>
      </c>
      <c r="M20" s="19">
        <f t="shared" si="4"/>
        <v>0.17121533485677146</v>
      </c>
      <c r="N20" s="17">
        <v>165</v>
      </c>
      <c r="O20" s="17">
        <v>42.5</v>
      </c>
      <c r="P20" s="16">
        <f t="shared" si="5"/>
        <v>0.66471835885570096</v>
      </c>
      <c r="Q20" s="22">
        <f t="shared" si="6"/>
        <v>4.0285961142769756E-3</v>
      </c>
    </row>
    <row r="21" spans="1:17" ht="12" customHeight="1" x14ac:dyDescent="0.2">
      <c r="A21" s="15">
        <v>1984</v>
      </c>
      <c r="B21" s="19">
        <v>0.17350663420350634</v>
      </c>
      <c r="C21" s="16">
        <v>0</v>
      </c>
      <c r="D21" s="19">
        <f t="shared" si="0"/>
        <v>0.17350663420350634</v>
      </c>
      <c r="E21" s="16">
        <v>6</v>
      </c>
      <c r="F21" s="19">
        <f t="shared" si="1"/>
        <v>0.16309623615129595</v>
      </c>
      <c r="G21" s="16">
        <v>0</v>
      </c>
      <c r="H21" s="16">
        <f t="shared" si="7"/>
        <v>0.16309623615129595</v>
      </c>
      <c r="I21" s="16">
        <v>8</v>
      </c>
      <c r="J21" s="17">
        <f t="shared" si="2"/>
        <v>13.519999999999996</v>
      </c>
      <c r="K21" s="19">
        <f t="shared" si="8"/>
        <v>0.15004853725919229</v>
      </c>
      <c r="L21" s="24">
        <f t="shared" si="3"/>
        <v>6.5774701264303473E-3</v>
      </c>
      <c r="M21" s="19">
        <f t="shared" si="4"/>
        <v>0.18646798934923711</v>
      </c>
      <c r="N21" s="17">
        <v>165</v>
      </c>
      <c r="O21" s="17">
        <v>42.5</v>
      </c>
      <c r="P21" s="16">
        <f t="shared" si="5"/>
        <v>0.72393454688527348</v>
      </c>
      <c r="Q21" s="22">
        <f t="shared" si="6"/>
        <v>4.387482102334991E-3</v>
      </c>
    </row>
    <row r="22" spans="1:17" ht="12" customHeight="1" x14ac:dyDescent="0.2">
      <c r="A22" s="15">
        <v>1985</v>
      </c>
      <c r="B22" s="19">
        <v>0.20502844242175705</v>
      </c>
      <c r="C22" s="16">
        <v>0</v>
      </c>
      <c r="D22" s="19">
        <f t="shared" si="0"/>
        <v>0.20502844242175705</v>
      </c>
      <c r="E22" s="16">
        <v>6</v>
      </c>
      <c r="F22" s="19">
        <f t="shared" si="1"/>
        <v>0.19272673587645162</v>
      </c>
      <c r="G22" s="16">
        <v>0</v>
      </c>
      <c r="H22" s="16">
        <f t="shared" si="7"/>
        <v>0.19272673587645162</v>
      </c>
      <c r="I22" s="16">
        <v>8</v>
      </c>
      <c r="J22" s="17">
        <f t="shared" si="2"/>
        <v>13.519999999999996</v>
      </c>
      <c r="K22" s="19">
        <f t="shared" si="8"/>
        <v>0.1773085970063355</v>
      </c>
      <c r="L22" s="24">
        <f t="shared" si="3"/>
        <v>7.7724316495927891E-3</v>
      </c>
      <c r="M22" s="19">
        <f t="shared" si="4"/>
        <v>0.22034455105013076</v>
      </c>
      <c r="N22" s="17">
        <v>165</v>
      </c>
      <c r="O22" s="17">
        <v>42.5</v>
      </c>
      <c r="P22" s="16">
        <f t="shared" si="5"/>
        <v>0.85545531584168422</v>
      </c>
      <c r="Q22" s="22">
        <f t="shared" si="6"/>
        <v>5.184577671767783E-3</v>
      </c>
    </row>
    <row r="23" spans="1:17" ht="12" customHeight="1" x14ac:dyDescent="0.2">
      <c r="A23" s="10">
        <v>1986</v>
      </c>
      <c r="B23" s="14">
        <v>0.16259462230505239</v>
      </c>
      <c r="C23" s="11">
        <v>0</v>
      </c>
      <c r="D23" s="14">
        <f t="shared" si="0"/>
        <v>0.16259462230505239</v>
      </c>
      <c r="E23" s="11">
        <v>6</v>
      </c>
      <c r="F23" s="14">
        <f t="shared" si="1"/>
        <v>0.15283894496674924</v>
      </c>
      <c r="G23" s="11">
        <v>0</v>
      </c>
      <c r="H23" s="11">
        <f t="shared" si="7"/>
        <v>0.15283894496674924</v>
      </c>
      <c r="I23" s="11">
        <v>8</v>
      </c>
      <c r="J23" s="12">
        <f t="shared" si="2"/>
        <v>13.52000000000001</v>
      </c>
      <c r="K23" s="14">
        <f t="shared" si="8"/>
        <v>0.1406118293694093</v>
      </c>
      <c r="L23" s="23">
        <f t="shared" si="3"/>
        <v>6.1638062189330106E-3</v>
      </c>
      <c r="M23" s="14">
        <f t="shared" si="4"/>
        <v>0.17474082440364139</v>
      </c>
      <c r="N23" s="12">
        <v>165</v>
      </c>
      <c r="O23" s="12">
        <v>42.5</v>
      </c>
      <c r="P23" s="11">
        <f t="shared" si="5"/>
        <v>0.67840555356707832</v>
      </c>
      <c r="Q23" s="21">
        <f t="shared" si="6"/>
        <v>4.1115488094974444E-3</v>
      </c>
    </row>
    <row r="24" spans="1:17" ht="12" customHeight="1" x14ac:dyDescent="0.2">
      <c r="A24" s="10">
        <v>1987</v>
      </c>
      <c r="B24" s="14">
        <v>0.22643412989580206</v>
      </c>
      <c r="C24" s="11">
        <v>0</v>
      </c>
      <c r="D24" s="14">
        <f t="shared" si="0"/>
        <v>0.22643412989580206</v>
      </c>
      <c r="E24" s="11">
        <v>6</v>
      </c>
      <c r="F24" s="14">
        <f t="shared" si="1"/>
        <v>0.21284808210205394</v>
      </c>
      <c r="G24" s="11">
        <v>0</v>
      </c>
      <c r="H24" s="11">
        <f t="shared" si="7"/>
        <v>0.21284808210205394</v>
      </c>
      <c r="I24" s="11">
        <v>8</v>
      </c>
      <c r="J24" s="12">
        <f t="shared" si="2"/>
        <v>13.519999999999982</v>
      </c>
      <c r="K24" s="14">
        <f t="shared" si="8"/>
        <v>0.19582023553388964</v>
      </c>
      <c r="L24" s="23">
        <f t="shared" si="3"/>
        <v>8.583900735732149E-3</v>
      </c>
      <c r="M24" s="14">
        <f t="shared" si="4"/>
        <v>0.24334929390763854</v>
      </c>
      <c r="N24" s="12">
        <v>165</v>
      </c>
      <c r="O24" s="12">
        <v>42.5</v>
      </c>
      <c r="P24" s="11">
        <f t="shared" si="5"/>
        <v>0.94476784693553784</v>
      </c>
      <c r="Q24" s="21">
        <f t="shared" si="6"/>
        <v>5.7258657390032597E-3</v>
      </c>
    </row>
    <row r="25" spans="1:17" ht="12" customHeight="1" x14ac:dyDescent="0.2">
      <c r="A25" s="10">
        <v>1988</v>
      </c>
      <c r="B25" s="14">
        <v>0.18701209046768014</v>
      </c>
      <c r="C25" s="11">
        <v>0</v>
      </c>
      <c r="D25" s="14">
        <f t="shared" si="0"/>
        <v>0.18701209046768014</v>
      </c>
      <c r="E25" s="11">
        <v>6</v>
      </c>
      <c r="F25" s="14">
        <f t="shared" si="1"/>
        <v>0.17579136503961934</v>
      </c>
      <c r="G25" s="11">
        <v>0</v>
      </c>
      <c r="H25" s="11">
        <f t="shared" si="7"/>
        <v>0.17579136503961934</v>
      </c>
      <c r="I25" s="11">
        <v>8</v>
      </c>
      <c r="J25" s="12">
        <f t="shared" si="2"/>
        <v>13.519999999999996</v>
      </c>
      <c r="K25" s="14">
        <f t="shared" si="8"/>
        <v>0.16172805583644978</v>
      </c>
      <c r="L25" s="23">
        <f t="shared" si="3"/>
        <v>7.0894490229676619E-3</v>
      </c>
      <c r="M25" s="14">
        <f t="shared" si="4"/>
        <v>0.20098233507662172</v>
      </c>
      <c r="N25" s="12">
        <v>165</v>
      </c>
      <c r="O25" s="12">
        <v>42.5</v>
      </c>
      <c r="P25" s="11">
        <f t="shared" si="5"/>
        <v>0.78028435970923726</v>
      </c>
      <c r="Q25" s="21">
        <f t="shared" si="6"/>
        <v>4.7289961194499231E-3</v>
      </c>
    </row>
    <row r="26" spans="1:17" ht="12" customHeight="1" x14ac:dyDescent="0.2">
      <c r="A26" s="10">
        <v>1989</v>
      </c>
      <c r="B26" s="14">
        <v>0.19637530805473294</v>
      </c>
      <c r="C26" s="11">
        <v>0</v>
      </c>
      <c r="D26" s="14">
        <f t="shared" si="0"/>
        <v>0.19637530805473294</v>
      </c>
      <c r="E26" s="11">
        <v>6</v>
      </c>
      <c r="F26" s="14">
        <f t="shared" si="1"/>
        <v>0.18459278957144895</v>
      </c>
      <c r="G26" s="11">
        <v>0</v>
      </c>
      <c r="H26" s="11">
        <f t="shared" si="7"/>
        <v>0.18459278957144895</v>
      </c>
      <c r="I26" s="11">
        <v>8</v>
      </c>
      <c r="J26" s="12">
        <f t="shared" si="2"/>
        <v>13.52000000000001</v>
      </c>
      <c r="K26" s="14">
        <f t="shared" si="8"/>
        <v>0.16982536640573304</v>
      </c>
      <c r="L26" s="23">
        <f t="shared" si="3"/>
        <v>7.4443996232650099E-3</v>
      </c>
      <c r="M26" s="14">
        <f t="shared" si="4"/>
        <v>0.21104500711975138</v>
      </c>
      <c r="N26" s="12">
        <v>165</v>
      </c>
      <c r="O26" s="12">
        <v>42.5</v>
      </c>
      <c r="P26" s="11">
        <f t="shared" si="5"/>
        <v>0.81935120411197593</v>
      </c>
      <c r="Q26" s="21">
        <f t="shared" si="6"/>
        <v>4.9657648734059145E-3</v>
      </c>
    </row>
    <row r="27" spans="1:17" ht="12" customHeight="1" x14ac:dyDescent="0.2">
      <c r="A27" s="10">
        <v>1990</v>
      </c>
      <c r="B27" s="14">
        <v>0.13968734005879588</v>
      </c>
      <c r="C27" s="11">
        <v>0</v>
      </c>
      <c r="D27" s="14">
        <f t="shared" si="0"/>
        <v>0.13968734005879588</v>
      </c>
      <c r="E27" s="11">
        <v>6</v>
      </c>
      <c r="F27" s="14">
        <f t="shared" si="1"/>
        <v>0.13130609965526813</v>
      </c>
      <c r="G27" s="11">
        <v>0</v>
      </c>
      <c r="H27" s="11">
        <f t="shared" si="7"/>
        <v>0.13130609965526813</v>
      </c>
      <c r="I27" s="11">
        <v>8</v>
      </c>
      <c r="J27" s="12">
        <f t="shared" si="2"/>
        <v>13.519999999999996</v>
      </c>
      <c r="K27" s="14">
        <f t="shared" si="8"/>
        <v>0.12080161168284667</v>
      </c>
      <c r="L27" s="23">
        <f t="shared" si="3"/>
        <v>5.2954131148645117E-3</v>
      </c>
      <c r="M27" s="14">
        <f t="shared" si="4"/>
        <v>0.15012231409985147</v>
      </c>
      <c r="N27" s="12">
        <v>165</v>
      </c>
      <c r="O27" s="12">
        <v>42.5</v>
      </c>
      <c r="P27" s="11">
        <f t="shared" si="5"/>
        <v>0.58282780768177622</v>
      </c>
      <c r="Q27" s="21">
        <f t="shared" si="6"/>
        <v>3.5322897435259167E-3</v>
      </c>
    </row>
    <row r="28" spans="1:17" ht="12" customHeight="1" x14ac:dyDescent="0.2">
      <c r="A28" s="15">
        <v>1991</v>
      </c>
      <c r="B28" s="19">
        <v>0.16507123252025629</v>
      </c>
      <c r="C28" s="16">
        <v>0</v>
      </c>
      <c r="D28" s="19">
        <f t="shared" si="0"/>
        <v>0.16507123252025629</v>
      </c>
      <c r="E28" s="16">
        <v>6</v>
      </c>
      <c r="F28" s="19">
        <f t="shared" si="1"/>
        <v>0.15516695856904092</v>
      </c>
      <c r="G28" s="16">
        <v>0</v>
      </c>
      <c r="H28" s="16">
        <f t="shared" si="7"/>
        <v>0.15516695856904092</v>
      </c>
      <c r="I28" s="16">
        <v>8</v>
      </c>
      <c r="J28" s="17">
        <f t="shared" si="2"/>
        <v>13.519999999999982</v>
      </c>
      <c r="K28" s="19">
        <f t="shared" si="8"/>
        <v>0.14275360188351766</v>
      </c>
      <c r="L28" s="24">
        <f t="shared" si="3"/>
        <v>6.2576921373596779E-3</v>
      </c>
      <c r="M28" s="19">
        <f t="shared" si="4"/>
        <v>0.17740244324807819</v>
      </c>
      <c r="N28" s="17">
        <v>165</v>
      </c>
      <c r="O28" s="17">
        <v>42.5</v>
      </c>
      <c r="P28" s="16">
        <f t="shared" si="5"/>
        <v>0.6887388973160683</v>
      </c>
      <c r="Q28" s="22">
        <f t="shared" si="6"/>
        <v>4.1741751352488985E-3</v>
      </c>
    </row>
    <row r="29" spans="1:17" ht="12" customHeight="1" x14ac:dyDescent="0.2">
      <c r="A29" s="15">
        <v>1992</v>
      </c>
      <c r="B29" s="19">
        <v>0.13752200942311488</v>
      </c>
      <c r="C29" s="16">
        <v>0</v>
      </c>
      <c r="D29" s="19">
        <f t="shared" si="0"/>
        <v>0.13752200942311488</v>
      </c>
      <c r="E29" s="16">
        <v>6</v>
      </c>
      <c r="F29" s="19">
        <f t="shared" si="1"/>
        <v>0.12927068885772799</v>
      </c>
      <c r="G29" s="16">
        <v>0</v>
      </c>
      <c r="H29" s="16">
        <f t="shared" si="7"/>
        <v>0.12927068885772799</v>
      </c>
      <c r="I29" s="16">
        <v>8</v>
      </c>
      <c r="J29" s="17">
        <f t="shared" si="2"/>
        <v>13.519999999999996</v>
      </c>
      <c r="K29" s="19">
        <f t="shared" si="8"/>
        <v>0.11892903374910975</v>
      </c>
      <c r="L29" s="24">
        <f t="shared" si="3"/>
        <v>5.2133275068102902E-3</v>
      </c>
      <c r="M29" s="19">
        <f t="shared" si="4"/>
        <v>0.14779522815431831</v>
      </c>
      <c r="N29" s="17">
        <v>165</v>
      </c>
      <c r="O29" s="17">
        <v>42.5</v>
      </c>
      <c r="P29" s="16">
        <f t="shared" si="5"/>
        <v>0.57379323871676524</v>
      </c>
      <c r="Q29" s="22">
        <f t="shared" si="6"/>
        <v>3.4775347801016075E-3</v>
      </c>
    </row>
    <row r="30" spans="1:17" ht="12" customHeight="1" x14ac:dyDescent="0.2">
      <c r="A30" s="15">
        <v>1993</v>
      </c>
      <c r="B30" s="19">
        <v>0.12469951653947431</v>
      </c>
      <c r="C30" s="16">
        <v>0</v>
      </c>
      <c r="D30" s="19">
        <f t="shared" si="0"/>
        <v>0.12469951653947431</v>
      </c>
      <c r="E30" s="16">
        <v>6</v>
      </c>
      <c r="F30" s="19">
        <f t="shared" si="1"/>
        <v>0.11721754554710585</v>
      </c>
      <c r="G30" s="16">
        <v>0</v>
      </c>
      <c r="H30" s="16">
        <f t="shared" si="7"/>
        <v>0.11721754554710585</v>
      </c>
      <c r="I30" s="16">
        <v>8</v>
      </c>
      <c r="J30" s="17">
        <f t="shared" si="2"/>
        <v>13.519999999999996</v>
      </c>
      <c r="K30" s="19">
        <f t="shared" si="8"/>
        <v>0.10784014190333738</v>
      </c>
      <c r="L30" s="24">
        <f t="shared" si="3"/>
        <v>4.7272390971325974E-3</v>
      </c>
      <c r="M30" s="19">
        <f t="shared" si="4"/>
        <v>0.13401486478416055</v>
      </c>
      <c r="N30" s="17">
        <v>165</v>
      </c>
      <c r="O30" s="17">
        <v>42.5</v>
      </c>
      <c r="P30" s="16">
        <f t="shared" si="5"/>
        <v>0.52029300445615279</v>
      </c>
      <c r="Q30" s="22">
        <f t="shared" si="6"/>
        <v>3.1532909360978954E-3</v>
      </c>
    </row>
    <row r="31" spans="1:17" ht="12" customHeight="1" x14ac:dyDescent="0.2">
      <c r="A31" s="15">
        <v>1994</v>
      </c>
      <c r="B31" s="19">
        <v>0.13943090707546252</v>
      </c>
      <c r="C31" s="16">
        <v>0</v>
      </c>
      <c r="D31" s="19">
        <f t="shared" si="0"/>
        <v>0.13943090707546252</v>
      </c>
      <c r="E31" s="16">
        <v>6</v>
      </c>
      <c r="F31" s="19">
        <f t="shared" si="1"/>
        <v>0.13106505265093477</v>
      </c>
      <c r="G31" s="16">
        <v>0</v>
      </c>
      <c r="H31" s="16">
        <f t="shared" si="7"/>
        <v>0.13106505265093477</v>
      </c>
      <c r="I31" s="16">
        <v>8</v>
      </c>
      <c r="J31" s="17">
        <f t="shared" si="2"/>
        <v>13.52000000000001</v>
      </c>
      <c r="K31" s="19">
        <f t="shared" si="8"/>
        <v>0.12057984843885998</v>
      </c>
      <c r="L31" s="24">
        <f t="shared" si="3"/>
        <v>5.2856919863609854E-3</v>
      </c>
      <c r="M31" s="19">
        <f t="shared" si="4"/>
        <v>0.14984672496734075</v>
      </c>
      <c r="N31" s="17">
        <v>165</v>
      </c>
      <c r="O31" s="17">
        <v>42.5</v>
      </c>
      <c r="P31" s="16">
        <f t="shared" si="5"/>
        <v>0.58175787340261709</v>
      </c>
      <c r="Q31" s="22">
        <f t="shared" si="6"/>
        <v>3.5258052933491942E-3</v>
      </c>
    </row>
    <row r="32" spans="1:17" ht="12" customHeight="1" x14ac:dyDescent="0.2">
      <c r="A32" s="15">
        <v>1995</v>
      </c>
      <c r="B32" s="47" t="s">
        <v>118</v>
      </c>
      <c r="C32" s="47" t="s">
        <v>118</v>
      </c>
      <c r="D32" s="47" t="s">
        <v>118</v>
      </c>
      <c r="E32" s="47" t="s">
        <v>118</v>
      </c>
      <c r="F32" s="47" t="s">
        <v>118</v>
      </c>
      <c r="G32" s="47" t="s">
        <v>118</v>
      </c>
      <c r="H32" s="47" t="s">
        <v>118</v>
      </c>
      <c r="I32" s="47" t="s">
        <v>118</v>
      </c>
      <c r="J32" s="47" t="s">
        <v>118</v>
      </c>
      <c r="K32" s="47" t="s">
        <v>118</v>
      </c>
      <c r="L32" s="47" t="s">
        <v>118</v>
      </c>
      <c r="M32" s="47" t="s">
        <v>118</v>
      </c>
      <c r="N32" s="47" t="s">
        <v>118</v>
      </c>
      <c r="O32" s="47" t="s">
        <v>118</v>
      </c>
      <c r="P32" s="47" t="s">
        <v>118</v>
      </c>
      <c r="Q32" s="47" t="s">
        <v>118</v>
      </c>
    </row>
    <row r="33" spans="1:17" ht="12" customHeight="1" x14ac:dyDescent="0.2">
      <c r="A33" s="10">
        <v>1996</v>
      </c>
      <c r="B33" s="48" t="s">
        <v>118</v>
      </c>
      <c r="C33" s="48" t="s">
        <v>118</v>
      </c>
      <c r="D33" s="48" t="s">
        <v>118</v>
      </c>
      <c r="E33" s="48" t="s">
        <v>118</v>
      </c>
      <c r="F33" s="48" t="s">
        <v>118</v>
      </c>
      <c r="G33" s="48" t="s">
        <v>118</v>
      </c>
      <c r="H33" s="48" t="s">
        <v>118</v>
      </c>
      <c r="I33" s="48" t="s">
        <v>118</v>
      </c>
      <c r="J33" s="48" t="s">
        <v>118</v>
      </c>
      <c r="K33" s="48" t="s">
        <v>118</v>
      </c>
      <c r="L33" s="48" t="s">
        <v>118</v>
      </c>
      <c r="M33" s="48" t="s">
        <v>118</v>
      </c>
      <c r="N33" s="48" t="s">
        <v>118</v>
      </c>
      <c r="O33" s="48" t="s">
        <v>118</v>
      </c>
      <c r="P33" s="48" t="s">
        <v>118</v>
      </c>
      <c r="Q33" s="48" t="s">
        <v>118</v>
      </c>
    </row>
    <row r="34" spans="1:17" ht="12" customHeight="1" x14ac:dyDescent="0.2">
      <c r="A34" s="10">
        <v>1997</v>
      </c>
      <c r="B34" s="48" t="s">
        <v>118</v>
      </c>
      <c r="C34" s="48" t="s">
        <v>118</v>
      </c>
      <c r="D34" s="48" t="s">
        <v>118</v>
      </c>
      <c r="E34" s="48" t="s">
        <v>118</v>
      </c>
      <c r="F34" s="48" t="s">
        <v>118</v>
      </c>
      <c r="G34" s="48" t="s">
        <v>118</v>
      </c>
      <c r="H34" s="48" t="s">
        <v>118</v>
      </c>
      <c r="I34" s="48" t="s">
        <v>118</v>
      </c>
      <c r="J34" s="48" t="s">
        <v>118</v>
      </c>
      <c r="K34" s="48" t="s">
        <v>118</v>
      </c>
      <c r="L34" s="48" t="s">
        <v>118</v>
      </c>
      <c r="M34" s="48" t="s">
        <v>118</v>
      </c>
      <c r="N34" s="48" t="s">
        <v>118</v>
      </c>
      <c r="O34" s="48" t="s">
        <v>118</v>
      </c>
      <c r="P34" s="48" t="s">
        <v>118</v>
      </c>
      <c r="Q34" s="48" t="s">
        <v>118</v>
      </c>
    </row>
    <row r="35" spans="1:17" ht="12" customHeight="1" x14ac:dyDescent="0.2">
      <c r="A35" s="10">
        <v>1998</v>
      </c>
      <c r="B35" s="48" t="s">
        <v>118</v>
      </c>
      <c r="C35" s="48" t="s">
        <v>118</v>
      </c>
      <c r="D35" s="48" t="s">
        <v>118</v>
      </c>
      <c r="E35" s="48" t="s">
        <v>118</v>
      </c>
      <c r="F35" s="48" t="s">
        <v>118</v>
      </c>
      <c r="G35" s="48" t="s">
        <v>118</v>
      </c>
      <c r="H35" s="48" t="s">
        <v>118</v>
      </c>
      <c r="I35" s="48" t="s">
        <v>118</v>
      </c>
      <c r="J35" s="48" t="s">
        <v>118</v>
      </c>
      <c r="K35" s="48" t="s">
        <v>118</v>
      </c>
      <c r="L35" s="48" t="s">
        <v>118</v>
      </c>
      <c r="M35" s="48" t="s">
        <v>118</v>
      </c>
      <c r="N35" s="48" t="s">
        <v>118</v>
      </c>
      <c r="O35" s="48" t="s">
        <v>118</v>
      </c>
      <c r="P35" s="48" t="s">
        <v>118</v>
      </c>
      <c r="Q35" s="48" t="s">
        <v>118</v>
      </c>
    </row>
    <row r="36" spans="1:17" ht="12" customHeight="1" x14ac:dyDescent="0.2">
      <c r="A36" s="10">
        <v>1999</v>
      </c>
      <c r="B36" s="48" t="s">
        <v>118</v>
      </c>
      <c r="C36" s="48" t="s">
        <v>118</v>
      </c>
      <c r="D36" s="48" t="s">
        <v>118</v>
      </c>
      <c r="E36" s="48" t="s">
        <v>118</v>
      </c>
      <c r="F36" s="48" t="s">
        <v>118</v>
      </c>
      <c r="G36" s="48" t="s">
        <v>118</v>
      </c>
      <c r="H36" s="48" t="s">
        <v>118</v>
      </c>
      <c r="I36" s="48" t="s">
        <v>118</v>
      </c>
      <c r="J36" s="48" t="s">
        <v>118</v>
      </c>
      <c r="K36" s="48" t="s">
        <v>118</v>
      </c>
      <c r="L36" s="48" t="s">
        <v>118</v>
      </c>
      <c r="M36" s="48" t="s">
        <v>118</v>
      </c>
      <c r="N36" s="48" t="s">
        <v>118</v>
      </c>
      <c r="O36" s="48" t="s">
        <v>118</v>
      </c>
      <c r="P36" s="48" t="s">
        <v>118</v>
      </c>
      <c r="Q36" s="48" t="s">
        <v>118</v>
      </c>
    </row>
    <row r="37" spans="1:17" ht="12" customHeight="1" x14ac:dyDescent="0.2">
      <c r="A37" s="10">
        <v>2000</v>
      </c>
      <c r="B37" s="48" t="s">
        <v>118</v>
      </c>
      <c r="C37" s="48" t="s">
        <v>118</v>
      </c>
      <c r="D37" s="48" t="s">
        <v>118</v>
      </c>
      <c r="E37" s="48" t="s">
        <v>118</v>
      </c>
      <c r="F37" s="48" t="s">
        <v>118</v>
      </c>
      <c r="G37" s="48" t="s">
        <v>118</v>
      </c>
      <c r="H37" s="48" t="s">
        <v>118</v>
      </c>
      <c r="I37" s="48" t="s">
        <v>118</v>
      </c>
      <c r="J37" s="48" t="s">
        <v>118</v>
      </c>
      <c r="K37" s="48" t="s">
        <v>118</v>
      </c>
      <c r="L37" s="48" t="s">
        <v>118</v>
      </c>
      <c r="M37" s="48" t="s">
        <v>118</v>
      </c>
      <c r="N37" s="48" t="s">
        <v>118</v>
      </c>
      <c r="O37" s="48" t="s">
        <v>118</v>
      </c>
      <c r="P37" s="48" t="s">
        <v>118</v>
      </c>
      <c r="Q37" s="48" t="s">
        <v>118</v>
      </c>
    </row>
    <row r="38" spans="1:17" ht="12" customHeight="1" x14ac:dyDescent="0.2">
      <c r="A38" s="15">
        <v>2001</v>
      </c>
      <c r="B38" s="47" t="s">
        <v>118</v>
      </c>
      <c r="C38" s="47" t="s">
        <v>118</v>
      </c>
      <c r="D38" s="47" t="s">
        <v>118</v>
      </c>
      <c r="E38" s="47" t="s">
        <v>118</v>
      </c>
      <c r="F38" s="47" t="s">
        <v>118</v>
      </c>
      <c r="G38" s="47" t="s">
        <v>118</v>
      </c>
      <c r="H38" s="47" t="s">
        <v>118</v>
      </c>
      <c r="I38" s="47" t="s">
        <v>118</v>
      </c>
      <c r="J38" s="47" t="s">
        <v>118</v>
      </c>
      <c r="K38" s="47" t="s">
        <v>118</v>
      </c>
      <c r="L38" s="47" t="s">
        <v>118</v>
      </c>
      <c r="M38" s="47" t="s">
        <v>118</v>
      </c>
      <c r="N38" s="47" t="s">
        <v>118</v>
      </c>
      <c r="O38" s="47" t="s">
        <v>118</v>
      </c>
      <c r="P38" s="47" t="s">
        <v>118</v>
      </c>
      <c r="Q38" s="47" t="s">
        <v>118</v>
      </c>
    </row>
    <row r="39" spans="1:17" ht="12" customHeight="1" x14ac:dyDescent="0.2">
      <c r="A39" s="15">
        <v>2002</v>
      </c>
      <c r="B39" s="47" t="s">
        <v>118</v>
      </c>
      <c r="C39" s="47" t="s">
        <v>118</v>
      </c>
      <c r="D39" s="47" t="s">
        <v>118</v>
      </c>
      <c r="E39" s="47" t="s">
        <v>118</v>
      </c>
      <c r="F39" s="47" t="s">
        <v>118</v>
      </c>
      <c r="G39" s="47" t="s">
        <v>118</v>
      </c>
      <c r="H39" s="47" t="s">
        <v>118</v>
      </c>
      <c r="I39" s="47" t="s">
        <v>118</v>
      </c>
      <c r="J39" s="47" t="s">
        <v>118</v>
      </c>
      <c r="K39" s="47" t="s">
        <v>118</v>
      </c>
      <c r="L39" s="47" t="s">
        <v>118</v>
      </c>
      <c r="M39" s="47" t="s">
        <v>118</v>
      </c>
      <c r="N39" s="47" t="s">
        <v>118</v>
      </c>
      <c r="O39" s="47" t="s">
        <v>118</v>
      </c>
      <c r="P39" s="47" t="s">
        <v>118</v>
      </c>
      <c r="Q39" s="47" t="s">
        <v>118</v>
      </c>
    </row>
    <row r="40" spans="1:17" ht="12" customHeight="1" x14ac:dyDescent="0.2">
      <c r="A40" s="15">
        <v>2003</v>
      </c>
      <c r="B40" s="47" t="s">
        <v>118</v>
      </c>
      <c r="C40" s="47" t="s">
        <v>118</v>
      </c>
      <c r="D40" s="47" t="s">
        <v>118</v>
      </c>
      <c r="E40" s="47" t="s">
        <v>118</v>
      </c>
      <c r="F40" s="47" t="s">
        <v>118</v>
      </c>
      <c r="G40" s="47" t="s">
        <v>118</v>
      </c>
      <c r="H40" s="47" t="s">
        <v>118</v>
      </c>
      <c r="I40" s="47" t="s">
        <v>118</v>
      </c>
      <c r="J40" s="47" t="s">
        <v>118</v>
      </c>
      <c r="K40" s="47" t="s">
        <v>118</v>
      </c>
      <c r="L40" s="47" t="s">
        <v>118</v>
      </c>
      <c r="M40" s="47" t="s">
        <v>118</v>
      </c>
      <c r="N40" s="47" t="s">
        <v>118</v>
      </c>
      <c r="O40" s="47" t="s">
        <v>118</v>
      </c>
      <c r="P40" s="47" t="s">
        <v>118</v>
      </c>
      <c r="Q40" s="47" t="s">
        <v>118</v>
      </c>
    </row>
    <row r="41" spans="1:17" ht="12" customHeight="1" x14ac:dyDescent="0.2">
      <c r="A41" s="15">
        <v>2004</v>
      </c>
      <c r="B41" s="47" t="s">
        <v>118</v>
      </c>
      <c r="C41" s="47" t="s">
        <v>118</v>
      </c>
      <c r="D41" s="47" t="s">
        <v>118</v>
      </c>
      <c r="E41" s="47" t="s">
        <v>118</v>
      </c>
      <c r="F41" s="47" t="s">
        <v>118</v>
      </c>
      <c r="G41" s="47" t="s">
        <v>118</v>
      </c>
      <c r="H41" s="47" t="s">
        <v>118</v>
      </c>
      <c r="I41" s="47" t="s">
        <v>118</v>
      </c>
      <c r="J41" s="47" t="s">
        <v>118</v>
      </c>
      <c r="K41" s="47" t="s">
        <v>118</v>
      </c>
      <c r="L41" s="47" t="s">
        <v>118</v>
      </c>
      <c r="M41" s="47" t="s">
        <v>118</v>
      </c>
      <c r="N41" s="47" t="s">
        <v>118</v>
      </c>
      <c r="O41" s="47" t="s">
        <v>118</v>
      </c>
      <c r="P41" s="47" t="s">
        <v>118</v>
      </c>
      <c r="Q41" s="47" t="s">
        <v>118</v>
      </c>
    </row>
    <row r="42" spans="1:17" ht="12" customHeight="1" x14ac:dyDescent="0.2">
      <c r="A42" s="15">
        <v>2005</v>
      </c>
      <c r="B42" s="47" t="s">
        <v>118</v>
      </c>
      <c r="C42" s="47" t="s">
        <v>118</v>
      </c>
      <c r="D42" s="47" t="s">
        <v>118</v>
      </c>
      <c r="E42" s="47" t="s">
        <v>118</v>
      </c>
      <c r="F42" s="47" t="s">
        <v>118</v>
      </c>
      <c r="G42" s="47" t="s">
        <v>118</v>
      </c>
      <c r="H42" s="47" t="s">
        <v>118</v>
      </c>
      <c r="I42" s="47" t="s">
        <v>118</v>
      </c>
      <c r="J42" s="47" t="s">
        <v>118</v>
      </c>
      <c r="K42" s="47" t="s">
        <v>118</v>
      </c>
      <c r="L42" s="47" t="s">
        <v>118</v>
      </c>
      <c r="M42" s="47" t="s">
        <v>118</v>
      </c>
      <c r="N42" s="47" t="s">
        <v>118</v>
      </c>
      <c r="O42" s="47" t="s">
        <v>118</v>
      </c>
      <c r="P42" s="47" t="s">
        <v>118</v>
      </c>
      <c r="Q42" s="47" t="s">
        <v>118</v>
      </c>
    </row>
    <row r="43" spans="1:17" ht="12" customHeight="1" x14ac:dyDescent="0.2">
      <c r="A43" s="10">
        <v>2006</v>
      </c>
      <c r="B43" s="48" t="s">
        <v>118</v>
      </c>
      <c r="C43" s="48" t="s">
        <v>118</v>
      </c>
      <c r="D43" s="48" t="s">
        <v>118</v>
      </c>
      <c r="E43" s="48" t="s">
        <v>118</v>
      </c>
      <c r="F43" s="48" t="s">
        <v>118</v>
      </c>
      <c r="G43" s="48" t="s">
        <v>118</v>
      </c>
      <c r="H43" s="48" t="s">
        <v>118</v>
      </c>
      <c r="I43" s="48" t="s">
        <v>118</v>
      </c>
      <c r="J43" s="48" t="s">
        <v>118</v>
      </c>
      <c r="K43" s="48" t="s">
        <v>118</v>
      </c>
      <c r="L43" s="48" t="s">
        <v>118</v>
      </c>
      <c r="M43" s="48" t="s">
        <v>118</v>
      </c>
      <c r="N43" s="48" t="s">
        <v>118</v>
      </c>
      <c r="O43" s="48" t="s">
        <v>118</v>
      </c>
      <c r="P43" s="48" t="s">
        <v>118</v>
      </c>
      <c r="Q43" s="48" t="s">
        <v>118</v>
      </c>
    </row>
    <row r="44" spans="1:17" ht="12" customHeight="1" x14ac:dyDescent="0.2">
      <c r="A44" s="10">
        <v>2007</v>
      </c>
      <c r="B44" s="48" t="s">
        <v>118</v>
      </c>
      <c r="C44" s="48" t="s">
        <v>118</v>
      </c>
      <c r="D44" s="48" t="s">
        <v>118</v>
      </c>
      <c r="E44" s="48" t="s">
        <v>118</v>
      </c>
      <c r="F44" s="48" t="s">
        <v>118</v>
      </c>
      <c r="G44" s="48" t="s">
        <v>118</v>
      </c>
      <c r="H44" s="48" t="s">
        <v>118</v>
      </c>
      <c r="I44" s="48" t="s">
        <v>118</v>
      </c>
      <c r="J44" s="48" t="s">
        <v>118</v>
      </c>
      <c r="K44" s="48" t="s">
        <v>118</v>
      </c>
      <c r="L44" s="48" t="s">
        <v>118</v>
      </c>
      <c r="M44" s="48" t="s">
        <v>118</v>
      </c>
      <c r="N44" s="48" t="s">
        <v>118</v>
      </c>
      <c r="O44" s="48" t="s">
        <v>118</v>
      </c>
      <c r="P44" s="48" t="s">
        <v>118</v>
      </c>
      <c r="Q44" s="48" t="s">
        <v>118</v>
      </c>
    </row>
    <row r="45" spans="1:17" ht="12" customHeight="1" x14ac:dyDescent="0.2">
      <c r="A45" s="10">
        <v>2008</v>
      </c>
      <c r="B45" s="48" t="s">
        <v>118</v>
      </c>
      <c r="C45" s="48" t="s">
        <v>118</v>
      </c>
      <c r="D45" s="48" t="s">
        <v>118</v>
      </c>
      <c r="E45" s="48" t="s">
        <v>118</v>
      </c>
      <c r="F45" s="48" t="s">
        <v>118</v>
      </c>
      <c r="G45" s="48" t="s">
        <v>118</v>
      </c>
      <c r="H45" s="48" t="s">
        <v>118</v>
      </c>
      <c r="I45" s="48" t="s">
        <v>118</v>
      </c>
      <c r="J45" s="48" t="s">
        <v>118</v>
      </c>
      <c r="K45" s="48" t="s">
        <v>118</v>
      </c>
      <c r="L45" s="48" t="s">
        <v>118</v>
      </c>
      <c r="M45" s="48" t="s">
        <v>118</v>
      </c>
      <c r="N45" s="48" t="s">
        <v>118</v>
      </c>
      <c r="O45" s="48" t="s">
        <v>118</v>
      </c>
      <c r="P45" s="48" t="s">
        <v>118</v>
      </c>
      <c r="Q45" s="48" t="s">
        <v>118</v>
      </c>
    </row>
    <row r="46" spans="1:17" ht="12" customHeight="1" x14ac:dyDescent="0.2">
      <c r="A46" s="10">
        <v>2009</v>
      </c>
      <c r="B46" s="48" t="s">
        <v>118</v>
      </c>
      <c r="C46" s="48" t="s">
        <v>118</v>
      </c>
      <c r="D46" s="48" t="s">
        <v>118</v>
      </c>
      <c r="E46" s="48" t="s">
        <v>118</v>
      </c>
      <c r="F46" s="48" t="s">
        <v>118</v>
      </c>
      <c r="G46" s="48" t="s">
        <v>118</v>
      </c>
      <c r="H46" s="48" t="s">
        <v>118</v>
      </c>
      <c r="I46" s="48" t="s">
        <v>118</v>
      </c>
      <c r="J46" s="48" t="s">
        <v>118</v>
      </c>
      <c r="K46" s="48" t="s">
        <v>118</v>
      </c>
      <c r="L46" s="48" t="s">
        <v>118</v>
      </c>
      <c r="M46" s="48" t="s">
        <v>118</v>
      </c>
      <c r="N46" s="48" t="s">
        <v>118</v>
      </c>
      <c r="O46" s="48" t="s">
        <v>118</v>
      </c>
      <c r="P46" s="48" t="s">
        <v>118</v>
      </c>
      <c r="Q46" s="48" t="s">
        <v>118</v>
      </c>
    </row>
    <row r="47" spans="1:17" ht="12" customHeight="1" x14ac:dyDescent="0.2">
      <c r="A47" s="10">
        <v>2010</v>
      </c>
      <c r="B47" s="48" t="s">
        <v>118</v>
      </c>
      <c r="C47" s="48" t="s">
        <v>118</v>
      </c>
      <c r="D47" s="48" t="s">
        <v>118</v>
      </c>
      <c r="E47" s="48" t="s">
        <v>118</v>
      </c>
      <c r="F47" s="48" t="s">
        <v>118</v>
      </c>
      <c r="G47" s="48" t="s">
        <v>118</v>
      </c>
      <c r="H47" s="48" t="s">
        <v>118</v>
      </c>
      <c r="I47" s="48" t="s">
        <v>118</v>
      </c>
      <c r="J47" s="48" t="s">
        <v>118</v>
      </c>
      <c r="K47" s="48" t="s">
        <v>118</v>
      </c>
      <c r="L47" s="48" t="s">
        <v>118</v>
      </c>
      <c r="M47" s="48" t="s">
        <v>118</v>
      </c>
      <c r="N47" s="48" t="s">
        <v>118</v>
      </c>
      <c r="O47" s="48" t="s">
        <v>118</v>
      </c>
      <c r="P47" s="48" t="s">
        <v>118</v>
      </c>
      <c r="Q47" s="48" t="s">
        <v>118</v>
      </c>
    </row>
    <row r="48" spans="1:17" ht="12" customHeight="1" x14ac:dyDescent="0.2">
      <c r="A48" s="15">
        <v>2011</v>
      </c>
      <c r="B48" s="47" t="s">
        <v>118</v>
      </c>
      <c r="C48" s="47" t="s">
        <v>118</v>
      </c>
      <c r="D48" s="47" t="s">
        <v>118</v>
      </c>
      <c r="E48" s="47" t="s">
        <v>118</v>
      </c>
      <c r="F48" s="47" t="s">
        <v>118</v>
      </c>
      <c r="G48" s="47" t="s">
        <v>118</v>
      </c>
      <c r="H48" s="47" t="s">
        <v>118</v>
      </c>
      <c r="I48" s="47" t="s">
        <v>118</v>
      </c>
      <c r="J48" s="47" t="s">
        <v>118</v>
      </c>
      <c r="K48" s="47" t="s">
        <v>118</v>
      </c>
      <c r="L48" s="47" t="s">
        <v>118</v>
      </c>
      <c r="M48" s="47" t="s">
        <v>118</v>
      </c>
      <c r="N48" s="47" t="s">
        <v>118</v>
      </c>
      <c r="O48" s="47" t="s">
        <v>118</v>
      </c>
      <c r="P48" s="47" t="s">
        <v>118</v>
      </c>
      <c r="Q48" s="47" t="s">
        <v>118</v>
      </c>
    </row>
    <row r="49" spans="1:18" ht="12" customHeight="1" x14ac:dyDescent="0.2">
      <c r="A49" s="15">
        <v>2012</v>
      </c>
      <c r="B49" s="47" t="s">
        <v>118</v>
      </c>
      <c r="C49" s="47" t="s">
        <v>118</v>
      </c>
      <c r="D49" s="47" t="s">
        <v>118</v>
      </c>
      <c r="E49" s="47" t="s">
        <v>118</v>
      </c>
      <c r="F49" s="47" t="s">
        <v>118</v>
      </c>
      <c r="G49" s="47" t="s">
        <v>118</v>
      </c>
      <c r="H49" s="47" t="s">
        <v>118</v>
      </c>
      <c r="I49" s="47" t="s">
        <v>118</v>
      </c>
      <c r="J49" s="47" t="s">
        <v>118</v>
      </c>
      <c r="K49" s="47" t="s">
        <v>118</v>
      </c>
      <c r="L49" s="47" t="s">
        <v>118</v>
      </c>
      <c r="M49" s="47" t="s">
        <v>118</v>
      </c>
      <c r="N49" s="47" t="s">
        <v>118</v>
      </c>
      <c r="O49" s="47" t="s">
        <v>118</v>
      </c>
      <c r="P49" s="47" t="s">
        <v>118</v>
      </c>
      <c r="Q49" s="47" t="s">
        <v>118</v>
      </c>
    </row>
    <row r="50" spans="1:18" ht="12" customHeight="1" x14ac:dyDescent="0.2">
      <c r="A50" s="15">
        <v>2013</v>
      </c>
      <c r="B50" s="47" t="s">
        <v>118</v>
      </c>
      <c r="C50" s="47" t="s">
        <v>118</v>
      </c>
      <c r="D50" s="47" t="s">
        <v>118</v>
      </c>
      <c r="E50" s="47" t="s">
        <v>118</v>
      </c>
      <c r="F50" s="47" t="s">
        <v>118</v>
      </c>
      <c r="G50" s="47" t="s">
        <v>118</v>
      </c>
      <c r="H50" s="47" t="s">
        <v>118</v>
      </c>
      <c r="I50" s="47" t="s">
        <v>118</v>
      </c>
      <c r="J50" s="47" t="s">
        <v>118</v>
      </c>
      <c r="K50" s="47" t="s">
        <v>118</v>
      </c>
      <c r="L50" s="47" t="s">
        <v>118</v>
      </c>
      <c r="M50" s="47" t="s">
        <v>118</v>
      </c>
      <c r="N50" s="47" t="s">
        <v>118</v>
      </c>
      <c r="O50" s="47" t="s">
        <v>118</v>
      </c>
      <c r="P50" s="47" t="s">
        <v>118</v>
      </c>
      <c r="Q50" s="47" t="s">
        <v>118</v>
      </c>
    </row>
    <row r="51" spans="1:18" ht="12" customHeight="1" x14ac:dyDescent="0.2">
      <c r="A51" s="15">
        <v>2014</v>
      </c>
      <c r="B51" s="47" t="s">
        <v>118</v>
      </c>
      <c r="C51" s="47" t="s">
        <v>118</v>
      </c>
      <c r="D51" s="47" t="s">
        <v>118</v>
      </c>
      <c r="E51" s="47" t="s">
        <v>118</v>
      </c>
      <c r="F51" s="47" t="s">
        <v>118</v>
      </c>
      <c r="G51" s="47" t="s">
        <v>118</v>
      </c>
      <c r="H51" s="47" t="s">
        <v>118</v>
      </c>
      <c r="I51" s="47" t="s">
        <v>118</v>
      </c>
      <c r="J51" s="47" t="s">
        <v>118</v>
      </c>
      <c r="K51" s="47" t="s">
        <v>118</v>
      </c>
      <c r="L51" s="47" t="s">
        <v>118</v>
      </c>
      <c r="M51" s="47" t="s">
        <v>118</v>
      </c>
      <c r="N51" s="47" t="s">
        <v>118</v>
      </c>
      <c r="O51" s="47" t="s">
        <v>118</v>
      </c>
      <c r="P51" s="47" t="s">
        <v>118</v>
      </c>
      <c r="Q51" s="47" t="s">
        <v>118</v>
      </c>
    </row>
    <row r="52" spans="1:18" ht="12" customHeight="1" x14ac:dyDescent="0.2">
      <c r="A52" s="15">
        <v>2015</v>
      </c>
      <c r="B52" s="47" t="s">
        <v>118</v>
      </c>
      <c r="C52" s="47" t="s">
        <v>118</v>
      </c>
      <c r="D52" s="47" t="s">
        <v>118</v>
      </c>
      <c r="E52" s="47" t="s">
        <v>118</v>
      </c>
      <c r="F52" s="47" t="s">
        <v>118</v>
      </c>
      <c r="G52" s="47" t="s">
        <v>118</v>
      </c>
      <c r="H52" s="47" t="s">
        <v>118</v>
      </c>
      <c r="I52" s="47" t="s">
        <v>118</v>
      </c>
      <c r="J52" s="47" t="s">
        <v>118</v>
      </c>
      <c r="K52" s="47" t="s">
        <v>118</v>
      </c>
      <c r="L52" s="47" t="s">
        <v>118</v>
      </c>
      <c r="M52" s="47" t="s">
        <v>118</v>
      </c>
      <c r="N52" s="47" t="s">
        <v>118</v>
      </c>
      <c r="O52" s="47" t="s">
        <v>118</v>
      </c>
      <c r="P52" s="47" t="s">
        <v>118</v>
      </c>
      <c r="Q52" s="47" t="s">
        <v>118</v>
      </c>
    </row>
    <row r="53" spans="1:18" ht="12" customHeight="1" x14ac:dyDescent="0.2">
      <c r="A53" s="33">
        <v>2016</v>
      </c>
      <c r="B53" s="48" t="s">
        <v>118</v>
      </c>
      <c r="C53" s="48" t="s">
        <v>118</v>
      </c>
      <c r="D53" s="48" t="s">
        <v>118</v>
      </c>
      <c r="E53" s="48" t="s">
        <v>118</v>
      </c>
      <c r="F53" s="48" t="s">
        <v>118</v>
      </c>
      <c r="G53" s="48" t="s">
        <v>118</v>
      </c>
      <c r="H53" s="48" t="s">
        <v>118</v>
      </c>
      <c r="I53" s="48" t="s">
        <v>118</v>
      </c>
      <c r="J53" s="48" t="s">
        <v>118</v>
      </c>
      <c r="K53" s="48" t="s">
        <v>118</v>
      </c>
      <c r="L53" s="48" t="s">
        <v>118</v>
      </c>
      <c r="M53" s="48" t="s">
        <v>118</v>
      </c>
      <c r="N53" s="48" t="s">
        <v>118</v>
      </c>
      <c r="O53" s="48" t="s">
        <v>118</v>
      </c>
      <c r="P53" s="48" t="s">
        <v>118</v>
      </c>
      <c r="Q53" s="48" t="s">
        <v>118</v>
      </c>
    </row>
    <row r="54" spans="1:18" ht="12" customHeight="1" x14ac:dyDescent="0.2">
      <c r="A54" s="57">
        <v>2017</v>
      </c>
      <c r="B54" s="65" t="s">
        <v>118</v>
      </c>
      <c r="C54" s="65" t="s">
        <v>118</v>
      </c>
      <c r="D54" s="65" t="s">
        <v>118</v>
      </c>
      <c r="E54" s="65" t="s">
        <v>118</v>
      </c>
      <c r="F54" s="65" t="s">
        <v>118</v>
      </c>
      <c r="G54" s="65" t="s">
        <v>118</v>
      </c>
      <c r="H54" s="65" t="s">
        <v>118</v>
      </c>
      <c r="I54" s="65" t="s">
        <v>118</v>
      </c>
      <c r="J54" s="65" t="s">
        <v>118</v>
      </c>
      <c r="K54" s="65" t="s">
        <v>118</v>
      </c>
      <c r="L54" s="65" t="s">
        <v>118</v>
      </c>
      <c r="M54" s="65" t="s">
        <v>118</v>
      </c>
      <c r="N54" s="65" t="s">
        <v>118</v>
      </c>
      <c r="O54" s="65" t="s">
        <v>118</v>
      </c>
      <c r="P54" s="65" t="s">
        <v>118</v>
      </c>
      <c r="Q54" s="65" t="s">
        <v>118</v>
      </c>
    </row>
    <row r="55" spans="1:18" ht="12" customHeight="1" x14ac:dyDescent="0.2">
      <c r="A55" s="33">
        <v>2018</v>
      </c>
      <c r="B55" s="48" t="s">
        <v>118</v>
      </c>
      <c r="C55" s="48" t="s">
        <v>118</v>
      </c>
      <c r="D55" s="48" t="s">
        <v>118</v>
      </c>
      <c r="E55" s="48" t="s">
        <v>118</v>
      </c>
      <c r="F55" s="48" t="s">
        <v>118</v>
      </c>
      <c r="G55" s="48" t="s">
        <v>118</v>
      </c>
      <c r="H55" s="48" t="s">
        <v>118</v>
      </c>
      <c r="I55" s="48" t="s">
        <v>118</v>
      </c>
      <c r="J55" s="48" t="s">
        <v>118</v>
      </c>
      <c r="K55" s="48" t="s">
        <v>118</v>
      </c>
      <c r="L55" s="48" t="s">
        <v>118</v>
      </c>
      <c r="M55" s="48" t="s">
        <v>118</v>
      </c>
      <c r="N55" s="48" t="s">
        <v>118</v>
      </c>
      <c r="O55" s="48" t="s">
        <v>118</v>
      </c>
      <c r="P55" s="48" t="s">
        <v>118</v>
      </c>
      <c r="Q55" s="48" t="s">
        <v>118</v>
      </c>
    </row>
    <row r="56" spans="1:18" ht="12" customHeight="1" x14ac:dyDescent="0.2">
      <c r="A56" s="78">
        <v>2019</v>
      </c>
      <c r="B56" s="104" t="s">
        <v>118</v>
      </c>
      <c r="C56" s="104" t="s">
        <v>118</v>
      </c>
      <c r="D56" s="104" t="s">
        <v>118</v>
      </c>
      <c r="E56" s="104" t="s">
        <v>118</v>
      </c>
      <c r="F56" s="104" t="s">
        <v>118</v>
      </c>
      <c r="G56" s="104" t="s">
        <v>118</v>
      </c>
      <c r="H56" s="104" t="s">
        <v>118</v>
      </c>
      <c r="I56" s="104" t="s">
        <v>118</v>
      </c>
      <c r="J56" s="104" t="s">
        <v>118</v>
      </c>
      <c r="K56" s="104" t="s">
        <v>118</v>
      </c>
      <c r="L56" s="104" t="s">
        <v>118</v>
      </c>
      <c r="M56" s="104" t="s">
        <v>118</v>
      </c>
      <c r="N56" s="104" t="s">
        <v>118</v>
      </c>
      <c r="O56" s="104" t="s">
        <v>118</v>
      </c>
      <c r="P56" s="104" t="s">
        <v>118</v>
      </c>
      <c r="Q56" s="104" t="s">
        <v>118</v>
      </c>
    </row>
    <row r="57" spans="1:18" ht="12" customHeight="1" x14ac:dyDescent="0.2">
      <c r="A57" s="33">
        <v>2020</v>
      </c>
      <c r="B57" s="48" t="s">
        <v>118</v>
      </c>
      <c r="C57" s="48" t="s">
        <v>118</v>
      </c>
      <c r="D57" s="48" t="s">
        <v>118</v>
      </c>
      <c r="E57" s="48" t="s">
        <v>118</v>
      </c>
      <c r="F57" s="48" t="s">
        <v>118</v>
      </c>
      <c r="G57" s="48" t="s">
        <v>118</v>
      </c>
      <c r="H57" s="48" t="s">
        <v>118</v>
      </c>
      <c r="I57" s="48" t="s">
        <v>118</v>
      </c>
      <c r="J57" s="48" t="s">
        <v>118</v>
      </c>
      <c r="K57" s="48" t="s">
        <v>118</v>
      </c>
      <c r="L57" s="48" t="s">
        <v>118</v>
      </c>
      <c r="M57" s="48" t="s">
        <v>118</v>
      </c>
      <c r="N57" s="48" t="s">
        <v>118</v>
      </c>
      <c r="O57" s="48" t="s">
        <v>118</v>
      </c>
      <c r="P57" s="48" t="s">
        <v>118</v>
      </c>
      <c r="Q57" s="48" t="s">
        <v>118</v>
      </c>
    </row>
    <row r="58" spans="1:18" ht="12" customHeight="1" thickBot="1" x14ac:dyDescent="0.25">
      <c r="A58" s="84">
        <v>2021</v>
      </c>
      <c r="B58" s="105" t="s">
        <v>118</v>
      </c>
      <c r="C58" s="105" t="s">
        <v>118</v>
      </c>
      <c r="D58" s="105" t="s">
        <v>118</v>
      </c>
      <c r="E58" s="105" t="s">
        <v>118</v>
      </c>
      <c r="F58" s="105" t="s">
        <v>118</v>
      </c>
      <c r="G58" s="105" t="s">
        <v>118</v>
      </c>
      <c r="H58" s="105" t="s">
        <v>118</v>
      </c>
      <c r="I58" s="105" t="s">
        <v>118</v>
      </c>
      <c r="J58" s="105" t="s">
        <v>118</v>
      </c>
      <c r="K58" s="105" t="s">
        <v>118</v>
      </c>
      <c r="L58" s="105" t="s">
        <v>118</v>
      </c>
      <c r="M58" s="105" t="s">
        <v>118</v>
      </c>
      <c r="N58" s="105" t="s">
        <v>118</v>
      </c>
      <c r="O58" s="105" t="s">
        <v>118</v>
      </c>
      <c r="P58" s="105" t="s">
        <v>118</v>
      </c>
      <c r="Q58" s="105" t="s">
        <v>118</v>
      </c>
    </row>
    <row r="59" spans="1:18" ht="12" customHeight="1" thickTop="1" x14ac:dyDescent="0.2">
      <c r="A59" s="115" t="s">
        <v>147</v>
      </c>
      <c r="B59" s="115"/>
      <c r="C59" s="115"/>
      <c r="R59" s="6"/>
    </row>
    <row r="60" spans="1:18" ht="12" customHeight="1" x14ac:dyDescent="0.2">
      <c r="R60" s="6"/>
    </row>
    <row r="61" spans="1:18" ht="12" customHeight="1" x14ac:dyDescent="0.2">
      <c r="A61" s="116" t="s">
        <v>137</v>
      </c>
    </row>
    <row r="62" spans="1:18" ht="12" customHeight="1" x14ac:dyDescent="0.2">
      <c r="A62" s="123" t="s">
        <v>148</v>
      </c>
    </row>
    <row r="63" spans="1:18" ht="12" customHeight="1" x14ac:dyDescent="0.2">
      <c r="A63" s="116" t="s">
        <v>139</v>
      </c>
    </row>
    <row r="64" spans="1:18" ht="12" customHeight="1" x14ac:dyDescent="0.2">
      <c r="A64" s="116" t="s">
        <v>140</v>
      </c>
    </row>
    <row r="65" spans="1:1" ht="12" customHeight="1" x14ac:dyDescent="0.2">
      <c r="A65" s="116" t="s">
        <v>141</v>
      </c>
    </row>
    <row r="66" spans="1:1" ht="12" customHeight="1" x14ac:dyDescent="0.2">
      <c r="A66" s="116" t="s">
        <v>149</v>
      </c>
    </row>
    <row r="67" spans="1:1" ht="12" customHeight="1" x14ac:dyDescent="0.2">
      <c r="A67" s="117"/>
    </row>
    <row r="68" spans="1:1" ht="12" customHeight="1" x14ac:dyDescent="0.2">
      <c r="A68" s="116" t="s">
        <v>136</v>
      </c>
    </row>
  </sheetData>
  <mergeCells count="17">
    <mergeCell ref="Q2:Q5"/>
    <mergeCell ref="J2:J5"/>
    <mergeCell ref="H3:H5"/>
    <mergeCell ref="A1:Q1"/>
    <mergeCell ref="B2:B5"/>
    <mergeCell ref="F2:F5"/>
    <mergeCell ref="G3:G5"/>
    <mergeCell ref="G2:I2"/>
    <mergeCell ref="K2:M5"/>
    <mergeCell ref="A2:A5"/>
    <mergeCell ref="O2:O5"/>
    <mergeCell ref="E2:E5"/>
    <mergeCell ref="D2:D5"/>
    <mergeCell ref="N2:N5"/>
    <mergeCell ref="C2:C5"/>
    <mergeCell ref="P2:P5"/>
    <mergeCell ref="I3:I5"/>
  </mergeCells>
  <phoneticPr fontId="0" type="noConversion"/>
  <printOptions horizontalCentered="1"/>
  <pageMargins left="0.34" right="0.3" top="0.61" bottom="0.56000000000000005" header="0.5" footer="0.5"/>
  <pageSetup scale="78"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R67"/>
  <sheetViews>
    <sheetView zoomScaleNormal="100" workbookViewId="0">
      <pane ySplit="6" topLeftCell="A7" activePane="bottomLeft" state="frozen"/>
      <selection pane="bottomLeft" sqref="A1:R1"/>
    </sheetView>
  </sheetViews>
  <sheetFormatPr defaultColWidth="10.77734375" defaultRowHeight="12" customHeight="1" x14ac:dyDescent="0.2"/>
  <cols>
    <col min="1" max="18" width="10.77734375" style="6" customWidth="1"/>
    <col min="19" max="16384" width="10.77734375" style="7"/>
  </cols>
  <sheetData>
    <row r="1" spans="1:18" ht="12" customHeight="1" thickBot="1" x14ac:dyDescent="0.25">
      <c r="A1" s="126" t="s">
        <v>77</v>
      </c>
      <c r="B1" s="126"/>
      <c r="C1" s="126"/>
      <c r="D1" s="126"/>
      <c r="E1" s="126"/>
      <c r="F1" s="126"/>
      <c r="G1" s="126"/>
      <c r="H1" s="126"/>
      <c r="I1" s="126"/>
      <c r="J1" s="126"/>
      <c r="K1" s="126"/>
      <c r="L1" s="126"/>
      <c r="M1" s="126"/>
      <c r="N1" s="126"/>
      <c r="O1" s="126"/>
      <c r="P1" s="126"/>
      <c r="Q1" s="126"/>
      <c r="R1" s="126"/>
    </row>
    <row r="2" spans="1:18" ht="12" customHeight="1" thickTop="1" x14ac:dyDescent="0.2">
      <c r="A2" s="138" t="s">
        <v>0</v>
      </c>
      <c r="B2" s="124" t="s">
        <v>9</v>
      </c>
      <c r="C2" s="131" t="s">
        <v>3</v>
      </c>
      <c r="D2" s="124" t="s">
        <v>1</v>
      </c>
      <c r="E2" s="124" t="s">
        <v>4</v>
      </c>
      <c r="F2" s="124" t="s">
        <v>5</v>
      </c>
      <c r="G2" s="132" t="s">
        <v>6</v>
      </c>
      <c r="H2" s="133"/>
      <c r="I2" s="133"/>
      <c r="J2" s="124" t="s">
        <v>7</v>
      </c>
      <c r="K2" s="124" t="s">
        <v>54</v>
      </c>
      <c r="L2" s="140"/>
      <c r="M2" s="140"/>
      <c r="N2" s="140"/>
      <c r="O2" s="130" t="s">
        <v>58</v>
      </c>
      <c r="P2" s="130" t="s">
        <v>130</v>
      </c>
      <c r="Q2" s="127" t="s">
        <v>59</v>
      </c>
      <c r="R2" s="127" t="s">
        <v>62</v>
      </c>
    </row>
    <row r="3" spans="1:18" ht="12" customHeight="1" x14ac:dyDescent="0.2">
      <c r="A3" s="138"/>
      <c r="B3" s="124"/>
      <c r="C3" s="124"/>
      <c r="D3" s="124"/>
      <c r="E3" s="124"/>
      <c r="F3" s="124"/>
      <c r="G3" s="134" t="s">
        <v>2</v>
      </c>
      <c r="H3" s="135" t="s">
        <v>120</v>
      </c>
      <c r="I3" s="135" t="s">
        <v>8</v>
      </c>
      <c r="J3" s="124"/>
      <c r="K3" s="141"/>
      <c r="L3" s="140"/>
      <c r="M3" s="140"/>
      <c r="N3" s="140"/>
      <c r="O3" s="128"/>
      <c r="P3" s="128"/>
      <c r="Q3" s="128"/>
      <c r="R3" s="128"/>
    </row>
    <row r="4" spans="1:18" ht="12" customHeight="1" x14ac:dyDescent="0.2">
      <c r="A4" s="138"/>
      <c r="B4" s="124"/>
      <c r="C4" s="124"/>
      <c r="D4" s="124"/>
      <c r="E4" s="124"/>
      <c r="F4" s="124"/>
      <c r="G4" s="124"/>
      <c r="H4" s="136"/>
      <c r="I4" s="136"/>
      <c r="J4" s="124"/>
      <c r="K4" s="141"/>
      <c r="L4" s="140"/>
      <c r="M4" s="140"/>
      <c r="N4" s="140"/>
      <c r="O4" s="128"/>
      <c r="P4" s="128"/>
      <c r="Q4" s="128"/>
      <c r="R4" s="128"/>
    </row>
    <row r="5" spans="1:18" ht="18.75" customHeight="1" x14ac:dyDescent="0.2">
      <c r="A5" s="139"/>
      <c r="B5" s="125"/>
      <c r="C5" s="125"/>
      <c r="D5" s="125"/>
      <c r="E5" s="125"/>
      <c r="F5" s="125"/>
      <c r="G5" s="125"/>
      <c r="H5" s="137"/>
      <c r="I5" s="137"/>
      <c r="J5" s="125"/>
      <c r="K5" s="142"/>
      <c r="L5" s="143"/>
      <c r="M5" s="143"/>
      <c r="N5" s="143"/>
      <c r="O5" s="129"/>
      <c r="P5" s="129"/>
      <c r="Q5" s="129"/>
      <c r="R5" s="129"/>
    </row>
    <row r="6" spans="1:18" ht="12" customHeight="1" x14ac:dyDescent="0.2">
      <c r="A6" s="5"/>
      <c r="B6" s="36" t="s">
        <v>64</v>
      </c>
      <c r="C6" s="36" t="s">
        <v>65</v>
      </c>
      <c r="D6" s="36" t="s">
        <v>64</v>
      </c>
      <c r="E6" s="36" t="s">
        <v>65</v>
      </c>
      <c r="F6" s="36" t="s">
        <v>64</v>
      </c>
      <c r="G6" s="36" t="s">
        <v>65</v>
      </c>
      <c r="H6" s="36" t="s">
        <v>64</v>
      </c>
      <c r="I6" s="36" t="s">
        <v>65</v>
      </c>
      <c r="J6" s="36" t="s">
        <v>65</v>
      </c>
      <c r="K6" s="36" t="s">
        <v>64</v>
      </c>
      <c r="L6" s="36" t="s">
        <v>71</v>
      </c>
      <c r="M6" s="36" t="s">
        <v>66</v>
      </c>
      <c r="N6" s="36" t="s">
        <v>67</v>
      </c>
      <c r="O6" s="36" t="s">
        <v>68</v>
      </c>
      <c r="P6" s="36" t="s">
        <v>69</v>
      </c>
      <c r="Q6" s="36" t="s">
        <v>68</v>
      </c>
      <c r="R6" s="36" t="s">
        <v>70</v>
      </c>
    </row>
    <row r="7" spans="1:18" ht="12" customHeight="1" x14ac:dyDescent="0.2">
      <c r="A7" s="10">
        <v>1970</v>
      </c>
      <c r="B7" s="11">
        <v>213.54125813789318</v>
      </c>
      <c r="C7" s="11">
        <v>0</v>
      </c>
      <c r="D7" s="11">
        <f t="shared" ref="D7:D48" si="0">+B7-B7*(C7/100)</f>
        <v>213.54125813789318</v>
      </c>
      <c r="E7" s="11">
        <v>12</v>
      </c>
      <c r="F7" s="11">
        <f t="shared" ref="F7:F48" si="1">+(D7-D7*(E7)/100)</f>
        <v>187.916307161346</v>
      </c>
      <c r="G7" s="11">
        <v>0</v>
      </c>
      <c r="H7" s="11">
        <f>F7-(F7*G7/100)</f>
        <v>187.916307161346</v>
      </c>
      <c r="I7" s="11">
        <v>20</v>
      </c>
      <c r="J7" s="12">
        <f t="shared" ref="J7:J48" si="2">100-(K7/B7*100)</f>
        <v>29.600000000000009</v>
      </c>
      <c r="K7" s="11">
        <f>+H7-H7*I7/100</f>
        <v>150.33304572907679</v>
      </c>
      <c r="L7" s="11">
        <f t="shared" ref="L7:L48" si="3">K7/8.6</f>
        <v>17.480586712683348</v>
      </c>
      <c r="M7" s="13">
        <f t="shared" ref="M7:M48" si="4">+(K7/365)*16</f>
        <v>6.5899417305896675</v>
      </c>
      <c r="N7" s="11">
        <f t="shared" ref="N7:N38" si="5">+M7*28.3495</f>
        <v>186.82155309135177</v>
      </c>
      <c r="O7" s="12">
        <v>149</v>
      </c>
      <c r="P7" s="12">
        <v>244</v>
      </c>
      <c r="Q7" s="11">
        <f t="shared" ref="Q7:Q48" si="6">+R7*O7</f>
        <v>114.08365332217794</v>
      </c>
      <c r="R7" s="14">
        <f t="shared" ref="R7:R48" si="7">+N7/P7</f>
        <v>0.76566210283340896</v>
      </c>
    </row>
    <row r="8" spans="1:18" ht="12" customHeight="1" x14ac:dyDescent="0.2">
      <c r="A8" s="15">
        <v>1971</v>
      </c>
      <c r="B8" s="16">
        <v>208.67198189791469</v>
      </c>
      <c r="C8" s="16">
        <v>0</v>
      </c>
      <c r="D8" s="16">
        <f t="shared" si="0"/>
        <v>208.67198189791469</v>
      </c>
      <c r="E8" s="16">
        <v>12</v>
      </c>
      <c r="F8" s="16">
        <f t="shared" si="1"/>
        <v>183.63134407016491</v>
      </c>
      <c r="G8" s="16">
        <v>0</v>
      </c>
      <c r="H8" s="16">
        <f t="shared" ref="H8:H53" si="8">F8-(F8*G8/100)</f>
        <v>183.63134407016491</v>
      </c>
      <c r="I8" s="16">
        <v>20</v>
      </c>
      <c r="J8" s="17">
        <f t="shared" si="2"/>
        <v>29.600000000000009</v>
      </c>
      <c r="K8" s="16">
        <f t="shared" ref="K8:K53" si="9">+H8-H8*I8/100</f>
        <v>146.90507525613194</v>
      </c>
      <c r="L8" s="16">
        <f t="shared" si="3"/>
        <v>17.081985494899062</v>
      </c>
      <c r="M8" s="18">
        <f t="shared" si="4"/>
        <v>6.4396745317756467</v>
      </c>
      <c r="N8" s="16">
        <f t="shared" si="5"/>
        <v>182.56155313857369</v>
      </c>
      <c r="O8" s="17">
        <v>149</v>
      </c>
      <c r="P8" s="17">
        <v>244</v>
      </c>
      <c r="Q8" s="16">
        <f t="shared" si="6"/>
        <v>111.4822599083913</v>
      </c>
      <c r="R8" s="19">
        <f t="shared" si="7"/>
        <v>0.74820308663349866</v>
      </c>
    </row>
    <row r="9" spans="1:18" ht="12" customHeight="1" x14ac:dyDescent="0.2">
      <c r="A9" s="15">
        <v>1972</v>
      </c>
      <c r="B9" s="16">
        <v>200.41188050687106</v>
      </c>
      <c r="C9" s="16">
        <v>0</v>
      </c>
      <c r="D9" s="16">
        <f t="shared" si="0"/>
        <v>200.41188050687106</v>
      </c>
      <c r="E9" s="16">
        <v>12</v>
      </c>
      <c r="F9" s="16">
        <f t="shared" si="1"/>
        <v>176.36245484604655</v>
      </c>
      <c r="G9" s="16">
        <v>0</v>
      </c>
      <c r="H9" s="16">
        <f t="shared" si="8"/>
        <v>176.36245484604655</v>
      </c>
      <c r="I9" s="16">
        <v>20</v>
      </c>
      <c r="J9" s="17">
        <f t="shared" si="2"/>
        <v>29.599999999999994</v>
      </c>
      <c r="K9" s="16">
        <f t="shared" si="9"/>
        <v>141.08996387683723</v>
      </c>
      <c r="L9" s="16">
        <f t="shared" si="3"/>
        <v>16.405809753120607</v>
      </c>
      <c r="M9" s="18">
        <f t="shared" si="4"/>
        <v>6.1847655398065635</v>
      </c>
      <c r="N9" s="16">
        <f t="shared" si="5"/>
        <v>175.33501067074616</v>
      </c>
      <c r="O9" s="17">
        <v>149</v>
      </c>
      <c r="P9" s="17">
        <v>244</v>
      </c>
      <c r="Q9" s="16">
        <f t="shared" si="6"/>
        <v>107.06933028664417</v>
      </c>
      <c r="R9" s="19">
        <f t="shared" si="7"/>
        <v>0.71858610930633671</v>
      </c>
    </row>
    <row r="10" spans="1:18" ht="12" customHeight="1" x14ac:dyDescent="0.2">
      <c r="A10" s="15">
        <v>1973</v>
      </c>
      <c r="B10" s="16">
        <v>190.38404216562498</v>
      </c>
      <c r="C10" s="16">
        <v>0</v>
      </c>
      <c r="D10" s="16">
        <f t="shared" si="0"/>
        <v>190.38404216562498</v>
      </c>
      <c r="E10" s="16">
        <v>12</v>
      </c>
      <c r="F10" s="16">
        <f t="shared" si="1"/>
        <v>167.53795710574997</v>
      </c>
      <c r="G10" s="16">
        <v>0</v>
      </c>
      <c r="H10" s="16">
        <f t="shared" si="8"/>
        <v>167.53795710574997</v>
      </c>
      <c r="I10" s="16">
        <v>20</v>
      </c>
      <c r="J10" s="17">
        <f t="shared" si="2"/>
        <v>29.600000000000009</v>
      </c>
      <c r="K10" s="16">
        <f t="shared" si="9"/>
        <v>134.03036568459999</v>
      </c>
      <c r="L10" s="16">
        <f t="shared" si="3"/>
        <v>15.584926242395348</v>
      </c>
      <c r="M10" s="18">
        <f t="shared" si="4"/>
        <v>5.8753037012427392</v>
      </c>
      <c r="N10" s="16">
        <f t="shared" si="5"/>
        <v>166.56192227838102</v>
      </c>
      <c r="O10" s="17">
        <v>149</v>
      </c>
      <c r="P10" s="17">
        <v>244</v>
      </c>
      <c r="Q10" s="16">
        <f t="shared" si="6"/>
        <v>101.71199352245398</v>
      </c>
      <c r="R10" s="19">
        <f t="shared" si="7"/>
        <v>0.68263082900975824</v>
      </c>
    </row>
    <row r="11" spans="1:18" ht="12" customHeight="1" x14ac:dyDescent="0.2">
      <c r="A11" s="15">
        <v>1974</v>
      </c>
      <c r="B11" s="16">
        <v>180.0254989641046</v>
      </c>
      <c r="C11" s="16">
        <v>0</v>
      </c>
      <c r="D11" s="16">
        <f t="shared" si="0"/>
        <v>180.0254989641046</v>
      </c>
      <c r="E11" s="16">
        <v>12</v>
      </c>
      <c r="F11" s="16">
        <f t="shared" si="1"/>
        <v>158.42243908841203</v>
      </c>
      <c r="G11" s="16">
        <v>0</v>
      </c>
      <c r="H11" s="16">
        <f t="shared" si="8"/>
        <v>158.42243908841203</v>
      </c>
      <c r="I11" s="16">
        <v>20</v>
      </c>
      <c r="J11" s="17">
        <f t="shared" si="2"/>
        <v>29.600000000000009</v>
      </c>
      <c r="K11" s="16">
        <f t="shared" si="9"/>
        <v>126.73795127072962</v>
      </c>
      <c r="L11" s="16">
        <f t="shared" si="3"/>
        <v>14.736971077991818</v>
      </c>
      <c r="M11" s="18">
        <f t="shared" si="4"/>
        <v>5.5556362200867779</v>
      </c>
      <c r="N11" s="16">
        <f t="shared" si="5"/>
        <v>157.49950902135009</v>
      </c>
      <c r="O11" s="17">
        <v>149</v>
      </c>
      <c r="P11" s="17">
        <v>244</v>
      </c>
      <c r="Q11" s="16">
        <f t="shared" si="6"/>
        <v>96.177978869594938</v>
      </c>
      <c r="R11" s="19">
        <f t="shared" si="7"/>
        <v>0.64548979107110693</v>
      </c>
    </row>
    <row r="12" spans="1:18" ht="12" customHeight="1" x14ac:dyDescent="0.2">
      <c r="A12" s="15">
        <v>1975</v>
      </c>
      <c r="B12" s="16">
        <v>174.89151370292157</v>
      </c>
      <c r="C12" s="16">
        <v>0</v>
      </c>
      <c r="D12" s="16">
        <f t="shared" si="0"/>
        <v>174.89151370292157</v>
      </c>
      <c r="E12" s="16">
        <v>12</v>
      </c>
      <c r="F12" s="16">
        <f t="shared" si="1"/>
        <v>153.90453205857099</v>
      </c>
      <c r="G12" s="16">
        <v>0</v>
      </c>
      <c r="H12" s="16">
        <f t="shared" si="8"/>
        <v>153.90453205857099</v>
      </c>
      <c r="I12" s="16">
        <v>20</v>
      </c>
      <c r="J12" s="17">
        <f t="shared" si="2"/>
        <v>29.599999999999994</v>
      </c>
      <c r="K12" s="16">
        <f t="shared" si="9"/>
        <v>123.12362564685679</v>
      </c>
      <c r="L12" s="16">
        <f t="shared" si="3"/>
        <v>14.316700656611255</v>
      </c>
      <c r="M12" s="18">
        <f t="shared" si="4"/>
        <v>5.3972000283553667</v>
      </c>
      <c r="N12" s="16">
        <f t="shared" si="5"/>
        <v>153.00792220386046</v>
      </c>
      <c r="O12" s="17">
        <v>149</v>
      </c>
      <c r="P12" s="17">
        <v>244</v>
      </c>
      <c r="Q12" s="16">
        <f t="shared" si="6"/>
        <v>93.435165608095119</v>
      </c>
      <c r="R12" s="19">
        <f t="shared" si="7"/>
        <v>0.62708164837647729</v>
      </c>
    </row>
    <row r="13" spans="1:18" ht="12" customHeight="1" x14ac:dyDescent="0.2">
      <c r="A13" s="10">
        <v>1976</v>
      </c>
      <c r="B13" s="11">
        <v>168.37881441237712</v>
      </c>
      <c r="C13" s="11">
        <v>0</v>
      </c>
      <c r="D13" s="11">
        <f t="shared" si="0"/>
        <v>168.37881441237712</v>
      </c>
      <c r="E13" s="11">
        <v>12</v>
      </c>
      <c r="F13" s="11">
        <f t="shared" si="1"/>
        <v>148.17335668289186</v>
      </c>
      <c r="G13" s="11">
        <v>0</v>
      </c>
      <c r="H13" s="11">
        <f t="shared" si="8"/>
        <v>148.17335668289186</v>
      </c>
      <c r="I13" s="11">
        <v>20</v>
      </c>
      <c r="J13" s="12">
        <f t="shared" si="2"/>
        <v>29.600000000000009</v>
      </c>
      <c r="K13" s="11">
        <f t="shared" si="9"/>
        <v>118.53868534631349</v>
      </c>
      <c r="L13" s="11">
        <f t="shared" si="3"/>
        <v>13.783568063524825</v>
      </c>
      <c r="M13" s="13">
        <f t="shared" si="4"/>
        <v>5.196216343947988</v>
      </c>
      <c r="N13" s="11">
        <f t="shared" si="5"/>
        <v>147.31013524275349</v>
      </c>
      <c r="O13" s="12">
        <v>149</v>
      </c>
      <c r="P13" s="12">
        <v>244</v>
      </c>
      <c r="Q13" s="11">
        <f t="shared" si="6"/>
        <v>89.955779308074867</v>
      </c>
      <c r="R13" s="14">
        <f t="shared" si="7"/>
        <v>0.60373006247030114</v>
      </c>
    </row>
    <row r="14" spans="1:18" ht="12" customHeight="1" x14ac:dyDescent="0.2">
      <c r="A14" s="10">
        <v>1977</v>
      </c>
      <c r="B14" s="11">
        <v>160.71623589370222</v>
      </c>
      <c r="C14" s="11">
        <v>0</v>
      </c>
      <c r="D14" s="11">
        <f t="shared" si="0"/>
        <v>160.71623589370222</v>
      </c>
      <c r="E14" s="11">
        <v>12</v>
      </c>
      <c r="F14" s="11">
        <f t="shared" si="1"/>
        <v>141.43028758645795</v>
      </c>
      <c r="G14" s="11">
        <v>0</v>
      </c>
      <c r="H14" s="11">
        <f t="shared" si="8"/>
        <v>141.43028758645795</v>
      </c>
      <c r="I14" s="11">
        <v>20</v>
      </c>
      <c r="J14" s="12">
        <f t="shared" si="2"/>
        <v>29.600000000000009</v>
      </c>
      <c r="K14" s="11">
        <f t="shared" si="9"/>
        <v>113.14423006916635</v>
      </c>
      <c r="L14" s="11">
        <f t="shared" si="3"/>
        <v>13.156305821996089</v>
      </c>
      <c r="M14" s="13">
        <f t="shared" si="4"/>
        <v>4.9597470715251006</v>
      </c>
      <c r="N14" s="11">
        <f t="shared" si="5"/>
        <v>140.60634960420083</v>
      </c>
      <c r="O14" s="12">
        <v>149</v>
      </c>
      <c r="P14" s="12">
        <v>244</v>
      </c>
      <c r="Q14" s="11">
        <f t="shared" si="6"/>
        <v>85.862074143548867</v>
      </c>
      <c r="R14" s="14">
        <f t="shared" si="7"/>
        <v>0.57625553116475747</v>
      </c>
    </row>
    <row r="15" spans="1:18" ht="12" customHeight="1" x14ac:dyDescent="0.2">
      <c r="A15" s="10">
        <v>1978</v>
      </c>
      <c r="B15" s="11">
        <v>154.90218149890813</v>
      </c>
      <c r="C15" s="11">
        <v>0</v>
      </c>
      <c r="D15" s="11">
        <f t="shared" si="0"/>
        <v>154.90218149890813</v>
      </c>
      <c r="E15" s="11">
        <v>12</v>
      </c>
      <c r="F15" s="11">
        <f t="shared" si="1"/>
        <v>136.31391971903915</v>
      </c>
      <c r="G15" s="11">
        <v>0</v>
      </c>
      <c r="H15" s="11">
        <f t="shared" si="8"/>
        <v>136.31391971903915</v>
      </c>
      <c r="I15" s="11">
        <v>20</v>
      </c>
      <c r="J15" s="12">
        <f t="shared" si="2"/>
        <v>29.600000000000009</v>
      </c>
      <c r="K15" s="11">
        <f t="shared" si="9"/>
        <v>109.05113577523132</v>
      </c>
      <c r="L15" s="11">
        <f t="shared" si="3"/>
        <v>12.680364625026897</v>
      </c>
      <c r="M15" s="13">
        <f t="shared" si="4"/>
        <v>4.7803237600101403</v>
      </c>
      <c r="N15" s="11">
        <f t="shared" si="5"/>
        <v>135.51978843440747</v>
      </c>
      <c r="O15" s="12">
        <v>149</v>
      </c>
      <c r="P15" s="12">
        <v>244</v>
      </c>
      <c r="Q15" s="11">
        <f t="shared" si="6"/>
        <v>82.755936380027521</v>
      </c>
      <c r="R15" s="14">
        <f t="shared" si="7"/>
        <v>0.55540896899347325</v>
      </c>
    </row>
    <row r="16" spans="1:18" ht="12" customHeight="1" x14ac:dyDescent="0.2">
      <c r="A16" s="10">
        <v>1979</v>
      </c>
      <c r="B16" s="11">
        <v>149.26057702155705</v>
      </c>
      <c r="C16" s="11">
        <v>0</v>
      </c>
      <c r="D16" s="11">
        <f t="shared" si="0"/>
        <v>149.26057702155705</v>
      </c>
      <c r="E16" s="11">
        <v>12</v>
      </c>
      <c r="F16" s="11">
        <f t="shared" si="1"/>
        <v>131.3493077789702</v>
      </c>
      <c r="G16" s="11">
        <v>0</v>
      </c>
      <c r="H16" s="11">
        <f t="shared" si="8"/>
        <v>131.3493077789702</v>
      </c>
      <c r="I16" s="11">
        <v>20</v>
      </c>
      <c r="J16" s="12">
        <f t="shared" si="2"/>
        <v>29.600000000000009</v>
      </c>
      <c r="K16" s="11">
        <f t="shared" si="9"/>
        <v>105.07944622317616</v>
      </c>
      <c r="L16" s="11">
        <f t="shared" si="3"/>
        <v>12.218540258508856</v>
      </c>
      <c r="M16" s="13">
        <f t="shared" si="4"/>
        <v>4.6062223001940232</v>
      </c>
      <c r="N16" s="11">
        <f t="shared" si="5"/>
        <v>130.58409909935045</v>
      </c>
      <c r="O16" s="12">
        <v>149</v>
      </c>
      <c r="P16" s="12">
        <v>244</v>
      </c>
      <c r="Q16" s="11">
        <f t="shared" si="6"/>
        <v>79.741929368045973</v>
      </c>
      <c r="R16" s="14">
        <f t="shared" si="7"/>
        <v>0.53518073401373134</v>
      </c>
    </row>
    <row r="17" spans="1:18" ht="12" customHeight="1" x14ac:dyDescent="0.2">
      <c r="A17" s="10">
        <v>1980</v>
      </c>
      <c r="B17" s="11">
        <v>141.69215535262404</v>
      </c>
      <c r="C17" s="11">
        <v>0</v>
      </c>
      <c r="D17" s="11">
        <f t="shared" si="0"/>
        <v>141.69215535262404</v>
      </c>
      <c r="E17" s="11">
        <v>12</v>
      </c>
      <c r="F17" s="11">
        <f t="shared" si="1"/>
        <v>124.68909671030916</v>
      </c>
      <c r="G17" s="11">
        <v>0</v>
      </c>
      <c r="H17" s="11">
        <f t="shared" si="8"/>
        <v>124.68909671030916</v>
      </c>
      <c r="I17" s="11">
        <v>20</v>
      </c>
      <c r="J17" s="12">
        <f t="shared" si="2"/>
        <v>29.599999999999994</v>
      </c>
      <c r="K17" s="11">
        <f t="shared" si="9"/>
        <v>99.751277368247329</v>
      </c>
      <c r="L17" s="11">
        <f t="shared" si="3"/>
        <v>11.598985740493877</v>
      </c>
      <c r="M17" s="13">
        <f t="shared" si="4"/>
        <v>4.3726587339505683</v>
      </c>
      <c r="N17" s="11">
        <f t="shared" si="5"/>
        <v>123.96268877813164</v>
      </c>
      <c r="O17" s="12">
        <v>149</v>
      </c>
      <c r="P17" s="12">
        <v>244</v>
      </c>
      <c r="Q17" s="11">
        <f t="shared" si="6"/>
        <v>75.698527163695132</v>
      </c>
      <c r="R17" s="14">
        <f t="shared" si="7"/>
        <v>0.5080438064677526</v>
      </c>
    </row>
    <row r="18" spans="1:18" ht="12" customHeight="1" x14ac:dyDescent="0.2">
      <c r="A18" s="15">
        <v>1981</v>
      </c>
      <c r="B18" s="16">
        <v>136.32956516433808</v>
      </c>
      <c r="C18" s="16">
        <v>0</v>
      </c>
      <c r="D18" s="16">
        <f t="shared" si="0"/>
        <v>136.32956516433808</v>
      </c>
      <c r="E18" s="16">
        <v>12</v>
      </c>
      <c r="F18" s="16">
        <f t="shared" si="1"/>
        <v>119.9700173446175</v>
      </c>
      <c r="G18" s="16">
        <v>0</v>
      </c>
      <c r="H18" s="16">
        <f t="shared" si="8"/>
        <v>119.9700173446175</v>
      </c>
      <c r="I18" s="16">
        <v>20</v>
      </c>
      <c r="J18" s="17">
        <f t="shared" si="2"/>
        <v>29.600000000000009</v>
      </c>
      <c r="K18" s="16">
        <f t="shared" si="9"/>
        <v>95.976013875694008</v>
      </c>
      <c r="L18" s="16">
        <f t="shared" si="3"/>
        <v>11.160001613452792</v>
      </c>
      <c r="M18" s="18">
        <f t="shared" si="4"/>
        <v>4.2071677315372717</v>
      </c>
      <c r="N18" s="16">
        <f t="shared" si="5"/>
        <v>119.27110160521588</v>
      </c>
      <c r="O18" s="17">
        <v>149</v>
      </c>
      <c r="P18" s="17">
        <v>244</v>
      </c>
      <c r="Q18" s="16">
        <f t="shared" si="6"/>
        <v>72.833582537611335</v>
      </c>
      <c r="R18" s="19">
        <f t="shared" si="7"/>
        <v>0.48881599018531097</v>
      </c>
    </row>
    <row r="19" spans="1:18" ht="12" customHeight="1" x14ac:dyDescent="0.2">
      <c r="A19" s="15">
        <v>1982</v>
      </c>
      <c r="B19" s="16">
        <v>130.31373022998827</v>
      </c>
      <c r="C19" s="16">
        <v>0</v>
      </c>
      <c r="D19" s="16">
        <f t="shared" si="0"/>
        <v>130.31373022998827</v>
      </c>
      <c r="E19" s="16">
        <v>12</v>
      </c>
      <c r="F19" s="16">
        <f t="shared" si="1"/>
        <v>114.67608260238967</v>
      </c>
      <c r="G19" s="16">
        <v>0</v>
      </c>
      <c r="H19" s="16">
        <f t="shared" si="8"/>
        <v>114.67608260238967</v>
      </c>
      <c r="I19" s="16">
        <v>20</v>
      </c>
      <c r="J19" s="17">
        <f t="shared" si="2"/>
        <v>29.600000000000009</v>
      </c>
      <c r="K19" s="16">
        <f t="shared" si="9"/>
        <v>91.740866081911733</v>
      </c>
      <c r="L19" s="16">
        <f t="shared" si="3"/>
        <v>10.667542567664155</v>
      </c>
      <c r="M19" s="18">
        <f t="shared" si="4"/>
        <v>4.0215174172892816</v>
      </c>
      <c r="N19" s="16">
        <f t="shared" si="5"/>
        <v>114.00800802144248</v>
      </c>
      <c r="O19" s="17">
        <v>149</v>
      </c>
      <c r="P19" s="17">
        <v>244</v>
      </c>
      <c r="Q19" s="16">
        <f t="shared" si="6"/>
        <v>69.619644242602163</v>
      </c>
      <c r="R19" s="19">
        <f t="shared" si="7"/>
        <v>0.46724593451410851</v>
      </c>
    </row>
    <row r="20" spans="1:18" ht="12" customHeight="1" x14ac:dyDescent="0.2">
      <c r="A20" s="15">
        <v>1983</v>
      </c>
      <c r="B20" s="16">
        <v>127.07877087325485</v>
      </c>
      <c r="C20" s="16">
        <v>0</v>
      </c>
      <c r="D20" s="16">
        <f t="shared" si="0"/>
        <v>127.07877087325485</v>
      </c>
      <c r="E20" s="16">
        <v>12</v>
      </c>
      <c r="F20" s="16">
        <f t="shared" si="1"/>
        <v>111.82931836846427</v>
      </c>
      <c r="G20" s="16">
        <v>0</v>
      </c>
      <c r="H20" s="16">
        <f t="shared" si="8"/>
        <v>111.82931836846427</v>
      </c>
      <c r="I20" s="16">
        <v>20</v>
      </c>
      <c r="J20" s="17">
        <f t="shared" si="2"/>
        <v>29.600000000000009</v>
      </c>
      <c r="K20" s="16">
        <f t="shared" si="9"/>
        <v>89.463454694771414</v>
      </c>
      <c r="L20" s="16">
        <f t="shared" si="3"/>
        <v>10.4027272900897</v>
      </c>
      <c r="M20" s="18">
        <f t="shared" si="4"/>
        <v>3.921685685250254</v>
      </c>
      <c r="N20" s="16">
        <f t="shared" si="5"/>
        <v>111.17782833400207</v>
      </c>
      <c r="O20" s="17">
        <v>149</v>
      </c>
      <c r="P20" s="17">
        <v>244</v>
      </c>
      <c r="Q20" s="16">
        <f t="shared" si="6"/>
        <v>67.891378777730779</v>
      </c>
      <c r="R20" s="19">
        <f t="shared" si="7"/>
        <v>0.45564683743443474</v>
      </c>
    </row>
    <row r="21" spans="1:18" ht="12" customHeight="1" x14ac:dyDescent="0.2">
      <c r="A21" s="15">
        <v>1984</v>
      </c>
      <c r="B21" s="16">
        <v>122.99798579455106</v>
      </c>
      <c r="C21" s="16">
        <v>0</v>
      </c>
      <c r="D21" s="16">
        <f t="shared" si="0"/>
        <v>122.99798579455106</v>
      </c>
      <c r="E21" s="16">
        <v>12</v>
      </c>
      <c r="F21" s="16">
        <f t="shared" si="1"/>
        <v>108.23822749920492</v>
      </c>
      <c r="G21" s="16">
        <v>0</v>
      </c>
      <c r="H21" s="16">
        <f t="shared" si="8"/>
        <v>108.23822749920492</v>
      </c>
      <c r="I21" s="16">
        <v>20</v>
      </c>
      <c r="J21" s="17">
        <f t="shared" si="2"/>
        <v>29.600000000000009</v>
      </c>
      <c r="K21" s="16">
        <f t="shared" si="9"/>
        <v>86.590581999363934</v>
      </c>
      <c r="L21" s="16">
        <f t="shared" si="3"/>
        <v>10.068672325507434</v>
      </c>
      <c r="M21" s="18">
        <f t="shared" si="4"/>
        <v>3.7957515396981449</v>
      </c>
      <c r="N21" s="16">
        <f t="shared" si="5"/>
        <v>107.60765827467256</v>
      </c>
      <c r="O21" s="17">
        <v>149</v>
      </c>
      <c r="P21" s="17">
        <v>244</v>
      </c>
      <c r="Q21" s="16">
        <f t="shared" si="6"/>
        <v>65.711233946418901</v>
      </c>
      <c r="R21" s="19">
        <f t="shared" si="7"/>
        <v>0.44101499292898588</v>
      </c>
    </row>
    <row r="22" spans="1:18" ht="12" customHeight="1" x14ac:dyDescent="0.2">
      <c r="A22" s="15">
        <v>1985</v>
      </c>
      <c r="B22" s="16">
        <v>119.65585649198904</v>
      </c>
      <c r="C22" s="16">
        <v>0</v>
      </c>
      <c r="D22" s="16">
        <f t="shared" si="0"/>
        <v>119.65585649198904</v>
      </c>
      <c r="E22" s="16">
        <v>12</v>
      </c>
      <c r="F22" s="16">
        <f t="shared" si="1"/>
        <v>105.29715371295036</v>
      </c>
      <c r="G22" s="16">
        <v>0</v>
      </c>
      <c r="H22" s="16">
        <f t="shared" si="8"/>
        <v>105.29715371295036</v>
      </c>
      <c r="I22" s="16">
        <v>20</v>
      </c>
      <c r="J22" s="17">
        <f t="shared" si="2"/>
        <v>29.599999999999994</v>
      </c>
      <c r="K22" s="16">
        <f t="shared" si="9"/>
        <v>84.237722970360295</v>
      </c>
      <c r="L22" s="16">
        <f t="shared" si="3"/>
        <v>9.7950840663209657</v>
      </c>
      <c r="M22" s="18">
        <f t="shared" si="4"/>
        <v>3.6926125137692183</v>
      </c>
      <c r="N22" s="16">
        <f t="shared" si="5"/>
        <v>104.68371845910045</v>
      </c>
      <c r="O22" s="17">
        <v>149</v>
      </c>
      <c r="P22" s="17">
        <v>244</v>
      </c>
      <c r="Q22" s="16">
        <f t="shared" si="6"/>
        <v>63.925713321335927</v>
      </c>
      <c r="R22" s="19">
        <f t="shared" si="7"/>
        <v>0.42903163302910019</v>
      </c>
    </row>
    <row r="23" spans="1:18" ht="12" customHeight="1" x14ac:dyDescent="0.2">
      <c r="A23" s="10">
        <v>1986</v>
      </c>
      <c r="B23" s="11">
        <v>112.93741384982488</v>
      </c>
      <c r="C23" s="11">
        <v>0</v>
      </c>
      <c r="D23" s="11">
        <f t="shared" si="0"/>
        <v>112.93741384982488</v>
      </c>
      <c r="E23" s="11">
        <v>12</v>
      </c>
      <c r="F23" s="11">
        <f t="shared" si="1"/>
        <v>99.384924187845897</v>
      </c>
      <c r="G23" s="11">
        <v>0</v>
      </c>
      <c r="H23" s="11">
        <f t="shared" si="8"/>
        <v>99.384924187845897</v>
      </c>
      <c r="I23" s="11">
        <v>20</v>
      </c>
      <c r="J23" s="12">
        <f t="shared" si="2"/>
        <v>29.600000000000009</v>
      </c>
      <c r="K23" s="11">
        <f t="shared" si="9"/>
        <v>79.507939350276715</v>
      </c>
      <c r="L23" s="11">
        <f t="shared" si="3"/>
        <v>9.2451092267763624</v>
      </c>
      <c r="M23" s="13">
        <f t="shared" si="4"/>
        <v>3.485279533162815</v>
      </c>
      <c r="N23" s="11">
        <f t="shared" si="5"/>
        <v>98.805932125399224</v>
      </c>
      <c r="O23" s="12">
        <v>149</v>
      </c>
      <c r="P23" s="12">
        <v>244</v>
      </c>
      <c r="Q23" s="11">
        <f t="shared" si="6"/>
        <v>60.336409371657723</v>
      </c>
      <c r="R23" s="14">
        <f t="shared" si="7"/>
        <v>0.40494234477622632</v>
      </c>
    </row>
    <row r="24" spans="1:18" ht="12" customHeight="1" x14ac:dyDescent="0.2">
      <c r="A24" s="10">
        <v>1987</v>
      </c>
      <c r="B24" s="11">
        <v>108.56043815443542</v>
      </c>
      <c r="C24" s="11">
        <v>0</v>
      </c>
      <c r="D24" s="11">
        <f t="shared" si="0"/>
        <v>108.56043815443542</v>
      </c>
      <c r="E24" s="11">
        <v>12</v>
      </c>
      <c r="F24" s="11">
        <f t="shared" si="1"/>
        <v>95.533185575903161</v>
      </c>
      <c r="G24" s="11">
        <v>0</v>
      </c>
      <c r="H24" s="11">
        <f t="shared" si="8"/>
        <v>95.533185575903161</v>
      </c>
      <c r="I24" s="11">
        <v>20</v>
      </c>
      <c r="J24" s="12">
        <f t="shared" si="2"/>
        <v>29.600000000000009</v>
      </c>
      <c r="K24" s="11">
        <f t="shared" si="9"/>
        <v>76.426548460722529</v>
      </c>
      <c r="L24" s="11">
        <f t="shared" si="3"/>
        <v>8.886807960549131</v>
      </c>
      <c r="M24" s="13">
        <f t="shared" si="4"/>
        <v>3.3502048640316726</v>
      </c>
      <c r="N24" s="11">
        <f t="shared" si="5"/>
        <v>94.9766327928659</v>
      </c>
      <c r="O24" s="12">
        <v>149</v>
      </c>
      <c r="P24" s="12">
        <v>244</v>
      </c>
      <c r="Q24" s="11">
        <f t="shared" si="6"/>
        <v>57.998025762856635</v>
      </c>
      <c r="R24" s="14">
        <f t="shared" si="7"/>
        <v>0.38924849505272907</v>
      </c>
    </row>
    <row r="25" spans="1:18" ht="12" customHeight="1" x14ac:dyDescent="0.2">
      <c r="A25" s="10">
        <v>1988</v>
      </c>
      <c r="B25" s="11">
        <v>103.49326582112811</v>
      </c>
      <c r="C25" s="11">
        <v>0</v>
      </c>
      <c r="D25" s="11">
        <f t="shared" si="0"/>
        <v>103.49326582112811</v>
      </c>
      <c r="E25" s="11">
        <v>12</v>
      </c>
      <c r="F25" s="11">
        <f t="shared" si="1"/>
        <v>91.074073922592731</v>
      </c>
      <c r="G25" s="11">
        <v>0</v>
      </c>
      <c r="H25" s="11">
        <f t="shared" si="8"/>
        <v>91.074073922592731</v>
      </c>
      <c r="I25" s="11">
        <v>20</v>
      </c>
      <c r="J25" s="12">
        <f t="shared" si="2"/>
        <v>29.600000000000009</v>
      </c>
      <c r="K25" s="11">
        <f t="shared" si="9"/>
        <v>72.859259138074179</v>
      </c>
      <c r="L25" s="11">
        <f t="shared" si="3"/>
        <v>8.4720068765202541</v>
      </c>
      <c r="M25" s="13">
        <f t="shared" si="4"/>
        <v>3.1938305375594163</v>
      </c>
      <c r="N25" s="11">
        <f t="shared" si="5"/>
        <v>90.543498824540663</v>
      </c>
      <c r="O25" s="12">
        <v>149</v>
      </c>
      <c r="P25" s="12">
        <v>244</v>
      </c>
      <c r="Q25" s="11">
        <f t="shared" si="6"/>
        <v>55.290907069084255</v>
      </c>
      <c r="R25" s="14">
        <f t="shared" si="7"/>
        <v>0.37107991321533057</v>
      </c>
    </row>
    <row r="26" spans="1:18" ht="12" customHeight="1" x14ac:dyDescent="0.2">
      <c r="A26" s="10">
        <v>1989</v>
      </c>
      <c r="B26" s="11">
        <v>94.749593831917323</v>
      </c>
      <c r="C26" s="11">
        <v>0</v>
      </c>
      <c r="D26" s="11">
        <f t="shared" si="0"/>
        <v>94.749593831917323</v>
      </c>
      <c r="E26" s="11">
        <v>12</v>
      </c>
      <c r="F26" s="11">
        <f t="shared" si="1"/>
        <v>83.379642572087249</v>
      </c>
      <c r="G26" s="11">
        <v>0</v>
      </c>
      <c r="H26" s="11">
        <f t="shared" si="8"/>
        <v>83.379642572087249</v>
      </c>
      <c r="I26" s="11">
        <v>20</v>
      </c>
      <c r="J26" s="12">
        <f t="shared" si="2"/>
        <v>29.599999999999994</v>
      </c>
      <c r="K26" s="11">
        <f t="shared" si="9"/>
        <v>66.703714057669799</v>
      </c>
      <c r="L26" s="11">
        <f t="shared" si="3"/>
        <v>7.756245820659279</v>
      </c>
      <c r="M26" s="13">
        <f t="shared" si="4"/>
        <v>2.9239984244457995</v>
      </c>
      <c r="N26" s="11">
        <f t="shared" si="5"/>
        <v>82.893893333826185</v>
      </c>
      <c r="O26" s="12">
        <v>149</v>
      </c>
      <c r="P26" s="12">
        <v>244</v>
      </c>
      <c r="Q26" s="11">
        <f t="shared" si="6"/>
        <v>50.619631585000413</v>
      </c>
      <c r="R26" s="14">
        <f t="shared" si="7"/>
        <v>0.33972907104027122</v>
      </c>
    </row>
    <row r="27" spans="1:18" ht="12" customHeight="1" x14ac:dyDescent="0.2">
      <c r="A27" s="10">
        <v>1990</v>
      </c>
      <c r="B27" s="11">
        <v>87.511968047816111</v>
      </c>
      <c r="C27" s="11">
        <v>0</v>
      </c>
      <c r="D27" s="11">
        <f t="shared" si="0"/>
        <v>87.511968047816111</v>
      </c>
      <c r="E27" s="11">
        <v>12</v>
      </c>
      <c r="F27" s="11">
        <f t="shared" si="1"/>
        <v>77.010531882078183</v>
      </c>
      <c r="G27" s="11">
        <v>0</v>
      </c>
      <c r="H27" s="11">
        <f t="shared" si="8"/>
        <v>77.010531882078183</v>
      </c>
      <c r="I27" s="11">
        <v>20</v>
      </c>
      <c r="J27" s="12">
        <f t="shared" si="2"/>
        <v>29.599999999999994</v>
      </c>
      <c r="K27" s="11">
        <f t="shared" si="9"/>
        <v>61.608425505662545</v>
      </c>
      <c r="L27" s="11">
        <f t="shared" si="3"/>
        <v>7.1637704076351802</v>
      </c>
      <c r="M27" s="13">
        <f t="shared" si="4"/>
        <v>2.7006433098372624</v>
      </c>
      <c r="N27" s="11">
        <f t="shared" si="5"/>
        <v>76.561887512231465</v>
      </c>
      <c r="O27" s="12">
        <v>149</v>
      </c>
      <c r="P27" s="12">
        <v>244</v>
      </c>
      <c r="Q27" s="11">
        <f t="shared" si="6"/>
        <v>46.752955898862659</v>
      </c>
      <c r="R27" s="14">
        <f t="shared" si="7"/>
        <v>0.31377822750914536</v>
      </c>
    </row>
    <row r="28" spans="1:18" ht="12" customHeight="1" x14ac:dyDescent="0.2">
      <c r="A28" s="15">
        <v>1991</v>
      </c>
      <c r="B28" s="16">
        <v>84.049790300457346</v>
      </c>
      <c r="C28" s="16">
        <v>0</v>
      </c>
      <c r="D28" s="16">
        <f t="shared" si="0"/>
        <v>84.049790300457346</v>
      </c>
      <c r="E28" s="16">
        <v>12</v>
      </c>
      <c r="F28" s="16">
        <f t="shared" si="1"/>
        <v>73.963815464402472</v>
      </c>
      <c r="G28" s="16">
        <v>0</v>
      </c>
      <c r="H28" s="16">
        <f t="shared" si="8"/>
        <v>73.963815464402472</v>
      </c>
      <c r="I28" s="16">
        <v>20</v>
      </c>
      <c r="J28" s="17">
        <f t="shared" si="2"/>
        <v>29.599999999999994</v>
      </c>
      <c r="K28" s="16">
        <f t="shared" si="9"/>
        <v>59.171052371521981</v>
      </c>
      <c r="L28" s="16">
        <f t="shared" si="3"/>
        <v>6.8803549269211608</v>
      </c>
      <c r="M28" s="18">
        <f t="shared" si="4"/>
        <v>2.5937995560119225</v>
      </c>
      <c r="N28" s="16">
        <f t="shared" si="5"/>
        <v>73.532920513159993</v>
      </c>
      <c r="O28" s="17">
        <v>149</v>
      </c>
      <c r="P28" s="17">
        <v>244</v>
      </c>
      <c r="Q28" s="16">
        <f t="shared" si="6"/>
        <v>44.903299821560822</v>
      </c>
      <c r="R28" s="19">
        <f t="shared" si="7"/>
        <v>0.30136442833262295</v>
      </c>
    </row>
    <row r="29" spans="1:18" ht="12" customHeight="1" x14ac:dyDescent="0.2">
      <c r="A29" s="15">
        <v>1992</v>
      </c>
      <c r="B29" s="16">
        <v>80.506327140039133</v>
      </c>
      <c r="C29" s="16">
        <v>0</v>
      </c>
      <c r="D29" s="16">
        <f t="shared" si="0"/>
        <v>80.506327140039133</v>
      </c>
      <c r="E29" s="16">
        <v>12</v>
      </c>
      <c r="F29" s="16">
        <f t="shared" si="1"/>
        <v>70.845567883234438</v>
      </c>
      <c r="G29" s="16">
        <v>0</v>
      </c>
      <c r="H29" s="16">
        <f t="shared" si="8"/>
        <v>70.845567883234438</v>
      </c>
      <c r="I29" s="16">
        <v>20</v>
      </c>
      <c r="J29" s="17">
        <f t="shared" si="2"/>
        <v>29.599999999999994</v>
      </c>
      <c r="K29" s="16">
        <f t="shared" si="9"/>
        <v>56.676454306587551</v>
      </c>
      <c r="L29" s="16">
        <f t="shared" si="3"/>
        <v>6.5902853844869247</v>
      </c>
      <c r="M29" s="18">
        <f t="shared" si="4"/>
        <v>2.4844473120695914</v>
      </c>
      <c r="N29" s="16">
        <f t="shared" si="5"/>
        <v>70.432839073516874</v>
      </c>
      <c r="O29" s="17">
        <v>149</v>
      </c>
      <c r="P29" s="17">
        <v>244</v>
      </c>
      <c r="Q29" s="16">
        <f t="shared" si="6"/>
        <v>43.010217303090222</v>
      </c>
      <c r="R29" s="19">
        <f t="shared" si="7"/>
        <v>0.28865917653080686</v>
      </c>
    </row>
    <row r="30" spans="1:18" ht="12" customHeight="1" x14ac:dyDescent="0.2">
      <c r="A30" s="15">
        <v>1993</v>
      </c>
      <c r="B30" s="16">
        <v>76.466129832755598</v>
      </c>
      <c r="C30" s="16">
        <v>0</v>
      </c>
      <c r="D30" s="16">
        <f t="shared" si="0"/>
        <v>76.466129832755598</v>
      </c>
      <c r="E30" s="16">
        <v>12</v>
      </c>
      <c r="F30" s="16">
        <f t="shared" si="1"/>
        <v>67.290194252824932</v>
      </c>
      <c r="G30" s="16">
        <v>0</v>
      </c>
      <c r="H30" s="16">
        <f t="shared" si="8"/>
        <v>67.290194252824932</v>
      </c>
      <c r="I30" s="16">
        <v>20</v>
      </c>
      <c r="J30" s="17">
        <f t="shared" si="2"/>
        <v>29.599999999999994</v>
      </c>
      <c r="K30" s="16">
        <f t="shared" si="9"/>
        <v>53.832155402259943</v>
      </c>
      <c r="L30" s="16">
        <f t="shared" si="3"/>
        <v>6.2595529537511565</v>
      </c>
      <c r="M30" s="18">
        <f t="shared" si="4"/>
        <v>2.3597657162634493</v>
      </c>
      <c r="N30" s="16">
        <f t="shared" si="5"/>
        <v>66.898178173210653</v>
      </c>
      <c r="O30" s="17">
        <v>149</v>
      </c>
      <c r="P30" s="17">
        <v>244</v>
      </c>
      <c r="Q30" s="16">
        <f t="shared" si="6"/>
        <v>40.851756343476993</v>
      </c>
      <c r="R30" s="19">
        <f t="shared" si="7"/>
        <v>0.27417286136561742</v>
      </c>
    </row>
    <row r="31" spans="1:18" ht="12" customHeight="1" x14ac:dyDescent="0.2">
      <c r="A31" s="15">
        <v>1994</v>
      </c>
      <c r="B31" s="16">
        <v>74.538434058207855</v>
      </c>
      <c r="C31" s="16">
        <v>0</v>
      </c>
      <c r="D31" s="16">
        <f t="shared" si="0"/>
        <v>74.538434058207855</v>
      </c>
      <c r="E31" s="16">
        <v>12</v>
      </c>
      <c r="F31" s="16">
        <f t="shared" si="1"/>
        <v>65.593821971222908</v>
      </c>
      <c r="G31" s="16">
        <v>0</v>
      </c>
      <c r="H31" s="16">
        <f t="shared" si="8"/>
        <v>65.593821971222908</v>
      </c>
      <c r="I31" s="16">
        <v>20</v>
      </c>
      <c r="J31" s="17">
        <f t="shared" si="2"/>
        <v>29.600000000000009</v>
      </c>
      <c r="K31" s="16">
        <f t="shared" si="9"/>
        <v>52.47505757697833</v>
      </c>
      <c r="L31" s="16">
        <f t="shared" si="3"/>
        <v>6.1017508810439924</v>
      </c>
      <c r="M31" s="18">
        <f t="shared" si="4"/>
        <v>2.3002764965250773</v>
      </c>
      <c r="N31" s="16">
        <f t="shared" si="5"/>
        <v>65.211688538237681</v>
      </c>
      <c r="O31" s="17">
        <v>149</v>
      </c>
      <c r="P31" s="17">
        <v>244</v>
      </c>
      <c r="Q31" s="16">
        <f t="shared" si="6"/>
        <v>39.821891771300884</v>
      </c>
      <c r="R31" s="19">
        <f t="shared" si="7"/>
        <v>0.26726101859933477</v>
      </c>
    </row>
    <row r="32" spans="1:18" ht="12" customHeight="1" x14ac:dyDescent="0.2">
      <c r="A32" s="15">
        <v>1995</v>
      </c>
      <c r="B32" s="16">
        <v>71.361509399950421</v>
      </c>
      <c r="C32" s="16">
        <v>0</v>
      </c>
      <c r="D32" s="16">
        <f t="shared" si="0"/>
        <v>71.361509399950421</v>
      </c>
      <c r="E32" s="16">
        <v>12</v>
      </c>
      <c r="F32" s="16">
        <f t="shared" si="1"/>
        <v>62.798128271956372</v>
      </c>
      <c r="G32" s="16">
        <v>0</v>
      </c>
      <c r="H32" s="16">
        <f t="shared" si="8"/>
        <v>62.798128271956372</v>
      </c>
      <c r="I32" s="16">
        <v>20</v>
      </c>
      <c r="J32" s="17">
        <f t="shared" si="2"/>
        <v>29.600000000000009</v>
      </c>
      <c r="K32" s="16">
        <f t="shared" si="9"/>
        <v>50.238502617565096</v>
      </c>
      <c r="L32" s="16">
        <f t="shared" si="3"/>
        <v>5.8416863508796624</v>
      </c>
      <c r="M32" s="18">
        <f t="shared" si="4"/>
        <v>2.2022357311809357</v>
      </c>
      <c r="N32" s="16">
        <f t="shared" si="5"/>
        <v>62.432281861113935</v>
      </c>
      <c r="O32" s="17">
        <v>149</v>
      </c>
      <c r="P32" s="17">
        <v>244</v>
      </c>
      <c r="Q32" s="16">
        <f t="shared" si="6"/>
        <v>38.1246311364999</v>
      </c>
      <c r="R32" s="19">
        <f t="shared" si="7"/>
        <v>0.25587000762751611</v>
      </c>
    </row>
    <row r="33" spans="1:18" ht="12" customHeight="1" x14ac:dyDescent="0.2">
      <c r="A33" s="10">
        <v>1996</v>
      </c>
      <c r="B33" s="11">
        <v>70.524956012383342</v>
      </c>
      <c r="C33" s="11">
        <v>0</v>
      </c>
      <c r="D33" s="11">
        <f t="shared" si="0"/>
        <v>70.524956012383342</v>
      </c>
      <c r="E33" s="11">
        <v>12</v>
      </c>
      <c r="F33" s="11">
        <f t="shared" si="1"/>
        <v>62.061961290897344</v>
      </c>
      <c r="G33" s="11">
        <v>0</v>
      </c>
      <c r="H33" s="11">
        <f t="shared" si="8"/>
        <v>62.061961290897344</v>
      </c>
      <c r="I33" s="11">
        <v>20</v>
      </c>
      <c r="J33" s="12">
        <f t="shared" si="2"/>
        <v>29.599999999999994</v>
      </c>
      <c r="K33" s="11">
        <f t="shared" si="9"/>
        <v>49.649569032717878</v>
      </c>
      <c r="L33" s="11">
        <f t="shared" si="3"/>
        <v>5.7732057014788234</v>
      </c>
      <c r="M33" s="13">
        <f t="shared" si="4"/>
        <v>2.1764194644479069</v>
      </c>
      <c r="N33" s="11">
        <f t="shared" si="5"/>
        <v>61.700403607365935</v>
      </c>
      <c r="O33" s="12">
        <v>149</v>
      </c>
      <c r="P33" s="12">
        <v>244</v>
      </c>
      <c r="Q33" s="11">
        <f t="shared" si="6"/>
        <v>37.677705481547235</v>
      </c>
      <c r="R33" s="14">
        <f t="shared" si="7"/>
        <v>0.25287050658756532</v>
      </c>
    </row>
    <row r="34" spans="1:18" ht="12" customHeight="1" x14ac:dyDescent="0.2">
      <c r="A34" s="10">
        <v>1997</v>
      </c>
      <c r="B34" s="11">
        <v>68.473153931640553</v>
      </c>
      <c r="C34" s="11">
        <v>0</v>
      </c>
      <c r="D34" s="11">
        <f t="shared" si="0"/>
        <v>68.473153931640553</v>
      </c>
      <c r="E34" s="11">
        <v>12</v>
      </c>
      <c r="F34" s="11">
        <f t="shared" si="1"/>
        <v>60.256375459843689</v>
      </c>
      <c r="G34" s="11">
        <v>0</v>
      </c>
      <c r="H34" s="11">
        <f t="shared" si="8"/>
        <v>60.256375459843689</v>
      </c>
      <c r="I34" s="11">
        <v>20</v>
      </c>
      <c r="J34" s="12">
        <f t="shared" si="2"/>
        <v>29.600000000000009</v>
      </c>
      <c r="K34" s="11">
        <f t="shared" si="9"/>
        <v>48.205100367874948</v>
      </c>
      <c r="L34" s="11">
        <f t="shared" si="3"/>
        <v>5.6052442288226683</v>
      </c>
      <c r="M34" s="13">
        <f t="shared" si="4"/>
        <v>2.113100290098628</v>
      </c>
      <c r="N34" s="11">
        <f t="shared" si="5"/>
        <v>59.905336674151052</v>
      </c>
      <c r="O34" s="12">
        <v>149</v>
      </c>
      <c r="P34" s="12">
        <v>244</v>
      </c>
      <c r="Q34" s="11">
        <f t="shared" si="6"/>
        <v>36.581537559215192</v>
      </c>
      <c r="R34" s="14">
        <f t="shared" si="7"/>
        <v>0.24551367489406167</v>
      </c>
    </row>
    <row r="35" spans="1:18" ht="12" customHeight="1" x14ac:dyDescent="0.2">
      <c r="A35" s="10">
        <v>1998</v>
      </c>
      <c r="B35" s="11">
        <v>66.636699123449361</v>
      </c>
      <c r="C35" s="11">
        <v>0</v>
      </c>
      <c r="D35" s="11">
        <f t="shared" si="0"/>
        <v>66.636699123449361</v>
      </c>
      <c r="E35" s="11">
        <v>12</v>
      </c>
      <c r="F35" s="11">
        <f t="shared" si="1"/>
        <v>58.640295228635438</v>
      </c>
      <c r="G35" s="11">
        <v>0</v>
      </c>
      <c r="H35" s="11">
        <f t="shared" si="8"/>
        <v>58.640295228635438</v>
      </c>
      <c r="I35" s="11">
        <v>20</v>
      </c>
      <c r="J35" s="12">
        <f t="shared" si="2"/>
        <v>29.599999999999994</v>
      </c>
      <c r="K35" s="11">
        <f t="shared" si="9"/>
        <v>46.912236182908352</v>
      </c>
      <c r="L35" s="11">
        <f t="shared" si="3"/>
        <v>5.4549111840591111</v>
      </c>
      <c r="M35" s="13">
        <f t="shared" si="4"/>
        <v>2.0564267915795442</v>
      </c>
      <c r="N35" s="11">
        <f t="shared" si="5"/>
        <v>58.298671327884286</v>
      </c>
      <c r="O35" s="12">
        <v>149</v>
      </c>
      <c r="P35" s="12">
        <v>244</v>
      </c>
      <c r="Q35" s="11">
        <f t="shared" si="6"/>
        <v>35.600418146945728</v>
      </c>
      <c r="R35" s="14">
        <f t="shared" si="7"/>
        <v>0.23892898085198477</v>
      </c>
    </row>
    <row r="36" spans="1:18" ht="12" customHeight="1" x14ac:dyDescent="0.2">
      <c r="A36" s="10">
        <v>1999</v>
      </c>
      <c r="B36" s="11">
        <v>66.965309633027516</v>
      </c>
      <c r="C36" s="11">
        <v>0</v>
      </c>
      <c r="D36" s="11">
        <f t="shared" si="0"/>
        <v>66.965309633027516</v>
      </c>
      <c r="E36" s="11">
        <v>12</v>
      </c>
      <c r="F36" s="11">
        <f t="shared" si="1"/>
        <v>58.929472477064216</v>
      </c>
      <c r="G36" s="11">
        <v>0</v>
      </c>
      <c r="H36" s="11">
        <f t="shared" si="8"/>
        <v>58.929472477064216</v>
      </c>
      <c r="I36" s="11">
        <v>20</v>
      </c>
      <c r="J36" s="12">
        <f t="shared" si="2"/>
        <v>29.599999999999994</v>
      </c>
      <c r="K36" s="11">
        <f t="shared" si="9"/>
        <v>47.143577981651376</v>
      </c>
      <c r="L36" s="11">
        <f t="shared" si="3"/>
        <v>5.4818113932152768</v>
      </c>
      <c r="M36" s="13">
        <f t="shared" si="4"/>
        <v>2.0665678019354026</v>
      </c>
      <c r="N36" s="11">
        <f t="shared" si="5"/>
        <v>58.586163900967691</v>
      </c>
      <c r="O36" s="12">
        <v>149</v>
      </c>
      <c r="P36" s="12">
        <v>244</v>
      </c>
      <c r="Q36" s="11">
        <f t="shared" si="6"/>
        <v>35.775977136246659</v>
      </c>
      <c r="R36" s="14">
        <f t="shared" si="7"/>
        <v>0.2401072291023266</v>
      </c>
    </row>
    <row r="37" spans="1:18" ht="12" customHeight="1" x14ac:dyDescent="0.2">
      <c r="A37" s="10">
        <v>2000</v>
      </c>
      <c r="B37" s="11">
        <v>66.958450873935035</v>
      </c>
      <c r="C37" s="11">
        <v>0</v>
      </c>
      <c r="D37" s="11">
        <f t="shared" si="0"/>
        <v>66.958450873935035</v>
      </c>
      <c r="E37" s="11">
        <v>12</v>
      </c>
      <c r="F37" s="11">
        <f t="shared" si="1"/>
        <v>58.923436769062832</v>
      </c>
      <c r="G37" s="11">
        <v>0</v>
      </c>
      <c r="H37" s="11">
        <f t="shared" si="8"/>
        <v>58.923436769062832</v>
      </c>
      <c r="I37" s="11">
        <v>20</v>
      </c>
      <c r="J37" s="12">
        <f t="shared" si="2"/>
        <v>29.599999999999994</v>
      </c>
      <c r="K37" s="11">
        <f t="shared" si="9"/>
        <v>47.138749415250267</v>
      </c>
      <c r="L37" s="11">
        <f t="shared" si="3"/>
        <v>5.481249932005845</v>
      </c>
      <c r="M37" s="13">
        <f t="shared" si="4"/>
        <v>2.0663561387506966</v>
      </c>
      <c r="N37" s="11">
        <f t="shared" si="5"/>
        <v>58.580163355512873</v>
      </c>
      <c r="O37" s="12">
        <v>149</v>
      </c>
      <c r="P37" s="12">
        <v>244</v>
      </c>
      <c r="Q37" s="11">
        <f t="shared" si="6"/>
        <v>35.77231286873532</v>
      </c>
      <c r="R37" s="14">
        <f t="shared" si="7"/>
        <v>0.2400826367029216</v>
      </c>
    </row>
    <row r="38" spans="1:18" ht="12" customHeight="1" x14ac:dyDescent="0.2">
      <c r="A38" s="15">
        <v>2001</v>
      </c>
      <c r="B38" s="16">
        <v>64.729897854212624</v>
      </c>
      <c r="C38" s="16">
        <v>0</v>
      </c>
      <c r="D38" s="16">
        <f t="shared" si="0"/>
        <v>64.729897854212624</v>
      </c>
      <c r="E38" s="16">
        <v>12</v>
      </c>
      <c r="F38" s="16">
        <f t="shared" si="1"/>
        <v>56.962310111707112</v>
      </c>
      <c r="G38" s="16">
        <v>0</v>
      </c>
      <c r="H38" s="16">
        <f t="shared" si="8"/>
        <v>56.962310111707112</v>
      </c>
      <c r="I38" s="16">
        <v>20</v>
      </c>
      <c r="J38" s="17">
        <f t="shared" si="2"/>
        <v>29.599999999999994</v>
      </c>
      <c r="K38" s="16">
        <f t="shared" si="9"/>
        <v>45.569848089365692</v>
      </c>
      <c r="L38" s="16">
        <f t="shared" si="3"/>
        <v>5.298819545275081</v>
      </c>
      <c r="M38" s="18">
        <f t="shared" si="4"/>
        <v>1.9975823819995919</v>
      </c>
      <c r="N38" s="16">
        <f t="shared" si="5"/>
        <v>56.630461738497431</v>
      </c>
      <c r="O38" s="17">
        <v>149</v>
      </c>
      <c r="P38" s="17">
        <v>244</v>
      </c>
      <c r="Q38" s="16">
        <f t="shared" si="6"/>
        <v>34.581716389492286</v>
      </c>
      <c r="R38" s="19">
        <f t="shared" si="7"/>
        <v>0.23209205630531735</v>
      </c>
    </row>
    <row r="39" spans="1:18" ht="12" customHeight="1" x14ac:dyDescent="0.2">
      <c r="A39" s="15">
        <v>2002</v>
      </c>
      <c r="B39" s="16">
        <v>64.019977157086188</v>
      </c>
      <c r="C39" s="16">
        <v>0</v>
      </c>
      <c r="D39" s="16">
        <f t="shared" si="0"/>
        <v>64.019977157086188</v>
      </c>
      <c r="E39" s="16">
        <v>12</v>
      </c>
      <c r="F39" s="16">
        <f t="shared" si="1"/>
        <v>56.337579898235845</v>
      </c>
      <c r="G39" s="16">
        <v>0</v>
      </c>
      <c r="H39" s="16">
        <f t="shared" si="8"/>
        <v>56.337579898235845</v>
      </c>
      <c r="I39" s="16">
        <v>20</v>
      </c>
      <c r="J39" s="17">
        <f t="shared" si="2"/>
        <v>29.600000000000009</v>
      </c>
      <c r="K39" s="16">
        <f t="shared" si="9"/>
        <v>45.070063918588673</v>
      </c>
      <c r="L39" s="16">
        <f t="shared" si="3"/>
        <v>5.2407051068126362</v>
      </c>
      <c r="M39" s="18">
        <f t="shared" si="4"/>
        <v>1.9756740347874486</v>
      </c>
      <c r="N39" s="16">
        <f t="shared" ref="N39:N45" si="10">+M39*28.3495</f>
        <v>56.00937104920677</v>
      </c>
      <c r="O39" s="17">
        <v>149</v>
      </c>
      <c r="P39" s="17">
        <v>244</v>
      </c>
      <c r="Q39" s="16">
        <f t="shared" si="6"/>
        <v>34.202443796441841</v>
      </c>
      <c r="R39" s="19">
        <f t="shared" si="7"/>
        <v>0.2295466026606835</v>
      </c>
    </row>
    <row r="40" spans="1:18" ht="12" customHeight="1" x14ac:dyDescent="0.2">
      <c r="A40" s="15">
        <v>2003</v>
      </c>
      <c r="B40" s="16">
        <v>62.915735074443013</v>
      </c>
      <c r="C40" s="16">
        <v>0</v>
      </c>
      <c r="D40" s="16">
        <f t="shared" si="0"/>
        <v>62.915735074443013</v>
      </c>
      <c r="E40" s="16">
        <v>12</v>
      </c>
      <c r="F40" s="16">
        <f t="shared" si="1"/>
        <v>55.365846865509852</v>
      </c>
      <c r="G40" s="16">
        <v>0</v>
      </c>
      <c r="H40" s="16">
        <f t="shared" si="8"/>
        <v>55.365846865509852</v>
      </c>
      <c r="I40" s="16">
        <v>20</v>
      </c>
      <c r="J40" s="17">
        <f t="shared" si="2"/>
        <v>29.599999999999994</v>
      </c>
      <c r="K40" s="16">
        <f t="shared" si="9"/>
        <v>44.292677492407883</v>
      </c>
      <c r="L40" s="16">
        <f t="shared" si="3"/>
        <v>5.1503113363264985</v>
      </c>
      <c r="M40" s="18">
        <f t="shared" si="4"/>
        <v>1.941596821585003</v>
      </c>
      <c r="N40" s="16">
        <f t="shared" si="10"/>
        <v>55.043299093524041</v>
      </c>
      <c r="O40" s="17">
        <v>149</v>
      </c>
      <c r="P40" s="17">
        <v>244</v>
      </c>
      <c r="Q40" s="16">
        <f t="shared" si="6"/>
        <v>33.61250641366837</v>
      </c>
      <c r="R40" s="19">
        <f t="shared" si="7"/>
        <v>0.22558729136690181</v>
      </c>
    </row>
    <row r="41" spans="1:18" ht="12" customHeight="1" x14ac:dyDescent="0.2">
      <c r="A41" s="15">
        <v>2004</v>
      </c>
      <c r="B41" s="16">
        <v>60.289905802042732</v>
      </c>
      <c r="C41" s="16">
        <v>0</v>
      </c>
      <c r="D41" s="16">
        <f t="shared" si="0"/>
        <v>60.289905802042732</v>
      </c>
      <c r="E41" s="16">
        <v>12</v>
      </c>
      <c r="F41" s="16">
        <f t="shared" si="1"/>
        <v>53.055117105797606</v>
      </c>
      <c r="G41" s="16">
        <v>0</v>
      </c>
      <c r="H41" s="16">
        <f t="shared" si="8"/>
        <v>53.055117105797606</v>
      </c>
      <c r="I41" s="16">
        <v>20</v>
      </c>
      <c r="J41" s="17">
        <f t="shared" si="2"/>
        <v>29.600000000000009</v>
      </c>
      <c r="K41" s="16">
        <f t="shared" si="9"/>
        <v>42.444093684638084</v>
      </c>
      <c r="L41" s="16">
        <f t="shared" si="3"/>
        <v>4.9353597307718706</v>
      </c>
      <c r="M41" s="18">
        <f t="shared" si="4"/>
        <v>1.8605630108334503</v>
      </c>
      <c r="N41" s="16">
        <f t="shared" si="10"/>
        <v>52.746031075622895</v>
      </c>
      <c r="O41" s="17">
        <v>149</v>
      </c>
      <c r="P41" s="17">
        <v>244</v>
      </c>
      <c r="Q41" s="16">
        <f t="shared" si="6"/>
        <v>32.20966651749103</v>
      </c>
      <c r="R41" s="19">
        <f t="shared" si="7"/>
        <v>0.2161722585066512</v>
      </c>
    </row>
    <row r="42" spans="1:18" ht="12" customHeight="1" x14ac:dyDescent="0.2">
      <c r="A42" s="15">
        <v>2005</v>
      </c>
      <c r="B42" s="16">
        <v>57.701498504068354</v>
      </c>
      <c r="C42" s="16">
        <v>0</v>
      </c>
      <c r="D42" s="16">
        <f t="shared" si="0"/>
        <v>57.701498504068354</v>
      </c>
      <c r="E42" s="16">
        <v>12</v>
      </c>
      <c r="F42" s="16">
        <f t="shared" si="1"/>
        <v>50.777318683580148</v>
      </c>
      <c r="G42" s="16">
        <v>0</v>
      </c>
      <c r="H42" s="16">
        <f t="shared" si="8"/>
        <v>50.777318683580148</v>
      </c>
      <c r="I42" s="16">
        <v>20</v>
      </c>
      <c r="J42" s="17">
        <f t="shared" si="2"/>
        <v>29.600000000000009</v>
      </c>
      <c r="K42" s="16">
        <f t="shared" si="9"/>
        <v>40.621854946864119</v>
      </c>
      <c r="L42" s="16">
        <f t="shared" si="3"/>
        <v>4.7234715054493162</v>
      </c>
      <c r="M42" s="18">
        <f t="shared" si="4"/>
        <v>1.7806840524652765</v>
      </c>
      <c r="N42" s="16">
        <f t="shared" si="10"/>
        <v>50.481502545364357</v>
      </c>
      <c r="O42" s="17">
        <v>149</v>
      </c>
      <c r="P42" s="17">
        <v>244</v>
      </c>
      <c r="Q42" s="16">
        <f t="shared" si="6"/>
        <v>30.826819177292165</v>
      </c>
      <c r="R42" s="19">
        <f t="shared" si="7"/>
        <v>0.20689140387444407</v>
      </c>
    </row>
    <row r="43" spans="1:18" ht="12" customHeight="1" x14ac:dyDescent="0.2">
      <c r="A43" s="10">
        <v>2006</v>
      </c>
      <c r="B43" s="11">
        <v>55.828797608433248</v>
      </c>
      <c r="C43" s="11">
        <v>0</v>
      </c>
      <c r="D43" s="11">
        <f t="shared" si="0"/>
        <v>55.828797608433248</v>
      </c>
      <c r="E43" s="11">
        <v>12</v>
      </c>
      <c r="F43" s="11">
        <f t="shared" si="1"/>
        <v>49.129341895421263</v>
      </c>
      <c r="G43" s="11">
        <v>0</v>
      </c>
      <c r="H43" s="11">
        <f t="shared" si="8"/>
        <v>49.129341895421263</v>
      </c>
      <c r="I43" s="11">
        <v>20</v>
      </c>
      <c r="J43" s="12">
        <f t="shared" si="2"/>
        <v>29.600000000000009</v>
      </c>
      <c r="K43" s="11">
        <f t="shared" si="9"/>
        <v>39.303473516337007</v>
      </c>
      <c r="L43" s="11">
        <f t="shared" si="3"/>
        <v>4.5701713391089545</v>
      </c>
      <c r="M43" s="13">
        <f t="shared" si="4"/>
        <v>1.7228919897572388</v>
      </c>
      <c r="N43" s="11">
        <f t="shared" si="10"/>
        <v>48.843126463622838</v>
      </c>
      <c r="O43" s="12">
        <v>149</v>
      </c>
      <c r="P43" s="12">
        <v>244</v>
      </c>
      <c r="Q43" s="11">
        <f t="shared" si="6"/>
        <v>29.826335422458207</v>
      </c>
      <c r="R43" s="14">
        <f t="shared" si="7"/>
        <v>0.20017674780173295</v>
      </c>
    </row>
    <row r="44" spans="1:18" ht="12" customHeight="1" x14ac:dyDescent="0.2">
      <c r="A44" s="10">
        <v>2007</v>
      </c>
      <c r="B44" s="11">
        <v>53.29101928362963</v>
      </c>
      <c r="C44" s="11">
        <v>0</v>
      </c>
      <c r="D44" s="11">
        <f t="shared" si="0"/>
        <v>53.29101928362963</v>
      </c>
      <c r="E44" s="11">
        <v>12</v>
      </c>
      <c r="F44" s="11">
        <f t="shared" si="1"/>
        <v>46.896096969594076</v>
      </c>
      <c r="G44" s="11">
        <v>0</v>
      </c>
      <c r="H44" s="11">
        <f t="shared" si="8"/>
        <v>46.896096969594076</v>
      </c>
      <c r="I44" s="11">
        <v>20</v>
      </c>
      <c r="J44" s="12">
        <f t="shared" si="2"/>
        <v>29.600000000000009</v>
      </c>
      <c r="K44" s="11">
        <f t="shared" si="9"/>
        <v>37.516877575675259</v>
      </c>
      <c r="L44" s="11">
        <f t="shared" si="3"/>
        <v>4.362427625078519</v>
      </c>
      <c r="M44" s="13">
        <f t="shared" si="4"/>
        <v>1.6445754553720662</v>
      </c>
      <c r="N44" s="11">
        <f t="shared" si="10"/>
        <v>46.62289187207039</v>
      </c>
      <c r="O44" s="12">
        <v>149</v>
      </c>
      <c r="P44" s="12">
        <v>244</v>
      </c>
      <c r="Q44" s="11">
        <f t="shared" si="6"/>
        <v>28.470536430075772</v>
      </c>
      <c r="R44" s="14">
        <f t="shared" si="7"/>
        <v>0.19107742570520653</v>
      </c>
    </row>
    <row r="45" spans="1:18" ht="12" customHeight="1" x14ac:dyDescent="0.2">
      <c r="A45" s="10">
        <v>2008</v>
      </c>
      <c r="B45" s="11">
        <v>50.767992832101491</v>
      </c>
      <c r="C45" s="11">
        <v>0</v>
      </c>
      <c r="D45" s="11">
        <f t="shared" si="0"/>
        <v>50.767992832101491</v>
      </c>
      <c r="E45" s="11">
        <v>12</v>
      </c>
      <c r="F45" s="11">
        <f t="shared" si="1"/>
        <v>44.675833692249313</v>
      </c>
      <c r="G45" s="11">
        <v>0</v>
      </c>
      <c r="H45" s="11">
        <f t="shared" si="8"/>
        <v>44.675833692249313</v>
      </c>
      <c r="I45" s="11">
        <v>20</v>
      </c>
      <c r="J45" s="12">
        <f t="shared" si="2"/>
        <v>29.600000000000009</v>
      </c>
      <c r="K45" s="11">
        <f t="shared" si="9"/>
        <v>35.740666953799447</v>
      </c>
      <c r="L45" s="11">
        <f t="shared" si="3"/>
        <v>4.1558915062557498</v>
      </c>
      <c r="M45" s="13">
        <f t="shared" si="4"/>
        <v>1.5667141678377841</v>
      </c>
      <c r="N45" s="11">
        <f t="shared" si="10"/>
        <v>44.41556330111726</v>
      </c>
      <c r="O45" s="12">
        <v>149</v>
      </c>
      <c r="P45" s="12">
        <v>244</v>
      </c>
      <c r="Q45" s="11">
        <f t="shared" si="6"/>
        <v>27.122618573223246</v>
      </c>
      <c r="R45" s="14">
        <f t="shared" si="7"/>
        <v>0.18203099713572649</v>
      </c>
    </row>
    <row r="46" spans="1:18" ht="12" customHeight="1" x14ac:dyDescent="0.2">
      <c r="A46" s="10">
        <v>2009</v>
      </c>
      <c r="B46" s="11">
        <v>49.615553804959532</v>
      </c>
      <c r="C46" s="11">
        <v>0</v>
      </c>
      <c r="D46" s="11">
        <f t="shared" si="0"/>
        <v>49.615553804959532</v>
      </c>
      <c r="E46" s="11">
        <v>12</v>
      </c>
      <c r="F46" s="11">
        <f t="shared" si="1"/>
        <v>43.661687348364389</v>
      </c>
      <c r="G46" s="11">
        <v>0</v>
      </c>
      <c r="H46" s="11">
        <f t="shared" si="8"/>
        <v>43.661687348364389</v>
      </c>
      <c r="I46" s="11">
        <v>20</v>
      </c>
      <c r="J46" s="12">
        <f t="shared" si="2"/>
        <v>29.600000000000009</v>
      </c>
      <c r="K46" s="11">
        <f t="shared" si="9"/>
        <v>34.929349878691511</v>
      </c>
      <c r="L46" s="11">
        <f t="shared" si="3"/>
        <v>4.061552311475757</v>
      </c>
      <c r="M46" s="13">
        <f t="shared" si="4"/>
        <v>1.5311495837234634</v>
      </c>
      <c r="N46" s="11">
        <f t="shared" ref="N46:N51" si="11">+M46*28.3495</f>
        <v>43.407325123768324</v>
      </c>
      <c r="O46" s="12">
        <v>149</v>
      </c>
      <c r="P46" s="12">
        <v>244</v>
      </c>
      <c r="Q46" s="11">
        <f t="shared" si="6"/>
        <v>26.50693214525197</v>
      </c>
      <c r="R46" s="14">
        <f t="shared" si="7"/>
        <v>0.1778988734580669</v>
      </c>
    </row>
    <row r="47" spans="1:18" ht="12" customHeight="1" x14ac:dyDescent="0.2">
      <c r="A47" s="10">
        <v>2010</v>
      </c>
      <c r="B47" s="11">
        <v>46.937546237061852</v>
      </c>
      <c r="C47" s="11">
        <v>0</v>
      </c>
      <c r="D47" s="11">
        <f t="shared" si="0"/>
        <v>46.937546237061852</v>
      </c>
      <c r="E47" s="11">
        <v>12</v>
      </c>
      <c r="F47" s="11">
        <f t="shared" si="1"/>
        <v>41.305040688614426</v>
      </c>
      <c r="G47" s="11">
        <v>0</v>
      </c>
      <c r="H47" s="11">
        <f t="shared" si="8"/>
        <v>41.305040688614426</v>
      </c>
      <c r="I47" s="11">
        <v>20</v>
      </c>
      <c r="J47" s="12">
        <f t="shared" si="2"/>
        <v>29.600000000000009</v>
      </c>
      <c r="K47" s="11">
        <f t="shared" si="9"/>
        <v>33.044032550891544</v>
      </c>
      <c r="L47" s="11">
        <f t="shared" si="3"/>
        <v>3.8423293663827378</v>
      </c>
      <c r="M47" s="13">
        <f t="shared" si="4"/>
        <v>1.4485055364774375</v>
      </c>
      <c r="N47" s="11">
        <f t="shared" si="11"/>
        <v>41.064407706367113</v>
      </c>
      <c r="O47" s="12">
        <v>149</v>
      </c>
      <c r="P47" s="12">
        <v>244</v>
      </c>
      <c r="Q47" s="11">
        <f t="shared" si="6"/>
        <v>25.076216181347132</v>
      </c>
      <c r="R47" s="14">
        <f t="shared" si="7"/>
        <v>0.16829675289494719</v>
      </c>
    </row>
    <row r="48" spans="1:18" ht="12" customHeight="1" x14ac:dyDescent="0.2">
      <c r="A48" s="37">
        <v>2011</v>
      </c>
      <c r="B48" s="16">
        <v>45.383367147277255</v>
      </c>
      <c r="C48" s="38">
        <v>0</v>
      </c>
      <c r="D48" s="38">
        <f t="shared" si="0"/>
        <v>45.383367147277255</v>
      </c>
      <c r="E48" s="38">
        <v>12</v>
      </c>
      <c r="F48" s="38">
        <f t="shared" si="1"/>
        <v>39.937363089603984</v>
      </c>
      <c r="G48" s="38">
        <v>0</v>
      </c>
      <c r="H48" s="16">
        <f t="shared" si="8"/>
        <v>39.937363089603984</v>
      </c>
      <c r="I48" s="38">
        <v>20</v>
      </c>
      <c r="J48" s="39">
        <f t="shared" si="2"/>
        <v>29.600000000000009</v>
      </c>
      <c r="K48" s="16">
        <f t="shared" si="9"/>
        <v>31.949890471683187</v>
      </c>
      <c r="L48" s="38">
        <f t="shared" si="3"/>
        <v>3.7151035432189752</v>
      </c>
      <c r="M48" s="40">
        <f t="shared" si="4"/>
        <v>1.4005431439641944</v>
      </c>
      <c r="N48" s="38">
        <f t="shared" si="11"/>
        <v>39.704697859812931</v>
      </c>
      <c r="O48" s="17">
        <v>149</v>
      </c>
      <c r="P48" s="39">
        <v>244</v>
      </c>
      <c r="Q48" s="38">
        <f t="shared" si="6"/>
        <v>24.245901561934946</v>
      </c>
      <c r="R48" s="41">
        <f t="shared" si="7"/>
        <v>0.16272417155661037</v>
      </c>
    </row>
    <row r="49" spans="1:18" ht="12" customHeight="1" x14ac:dyDescent="0.2">
      <c r="A49" s="15">
        <v>2012</v>
      </c>
      <c r="B49" s="16">
        <v>44.456094026915579</v>
      </c>
      <c r="C49" s="16">
        <v>0</v>
      </c>
      <c r="D49" s="16">
        <f t="shared" ref="D49:D58" si="12">+B49-B49*(C49/100)</f>
        <v>44.456094026915579</v>
      </c>
      <c r="E49" s="16">
        <v>12</v>
      </c>
      <c r="F49" s="16">
        <f t="shared" ref="F49:F58" si="13">+(D49-D49*(E49)/100)</f>
        <v>39.121362743685708</v>
      </c>
      <c r="G49" s="16">
        <v>0</v>
      </c>
      <c r="H49" s="16">
        <f t="shared" si="8"/>
        <v>39.121362743685708</v>
      </c>
      <c r="I49" s="16">
        <v>20</v>
      </c>
      <c r="J49" s="17">
        <f t="shared" ref="J49:J58" si="14">100-(K49/B49*100)</f>
        <v>29.600000000000009</v>
      </c>
      <c r="K49" s="16">
        <f t="shared" si="9"/>
        <v>31.297090194948566</v>
      </c>
      <c r="L49" s="16">
        <f t="shared" ref="L49:L58" si="15">K49/8.6</f>
        <v>3.639196534296345</v>
      </c>
      <c r="M49" s="18">
        <f t="shared" ref="M49:M58" si="16">+(K49/365)*16</f>
        <v>1.3719272414224029</v>
      </c>
      <c r="N49" s="16">
        <f t="shared" si="11"/>
        <v>38.893451330704409</v>
      </c>
      <c r="O49" s="17">
        <v>149</v>
      </c>
      <c r="P49" s="17">
        <v>244</v>
      </c>
      <c r="Q49" s="16">
        <f t="shared" ref="Q49:Q58" si="17">+R49*O49</f>
        <v>23.750509214241628</v>
      </c>
      <c r="R49" s="19">
        <f t="shared" ref="R49:R58" si="18">+N49/P49</f>
        <v>0.15939939069960823</v>
      </c>
    </row>
    <row r="50" spans="1:18" ht="12" customHeight="1" x14ac:dyDescent="0.2">
      <c r="A50" s="15">
        <v>2013</v>
      </c>
      <c r="B50" s="16">
        <v>43.937582745909978</v>
      </c>
      <c r="C50" s="16">
        <v>0</v>
      </c>
      <c r="D50" s="16">
        <f t="shared" si="12"/>
        <v>43.937582745909978</v>
      </c>
      <c r="E50" s="16">
        <v>12</v>
      </c>
      <c r="F50" s="16">
        <f t="shared" si="13"/>
        <v>38.66507281640078</v>
      </c>
      <c r="G50" s="16">
        <v>0</v>
      </c>
      <c r="H50" s="16">
        <f t="shared" si="8"/>
        <v>38.66507281640078</v>
      </c>
      <c r="I50" s="16">
        <v>20</v>
      </c>
      <c r="J50" s="17">
        <f t="shared" si="14"/>
        <v>29.600000000000009</v>
      </c>
      <c r="K50" s="16">
        <f t="shared" si="9"/>
        <v>30.932058253120623</v>
      </c>
      <c r="L50" s="16">
        <f t="shared" si="15"/>
        <v>3.5967509596651888</v>
      </c>
      <c r="M50" s="18">
        <f t="shared" si="16"/>
        <v>1.3559258412326849</v>
      </c>
      <c r="N50" s="16">
        <f t="shared" si="11"/>
        <v>38.439819636026002</v>
      </c>
      <c r="O50" s="17">
        <v>149</v>
      </c>
      <c r="P50" s="17">
        <v>244</v>
      </c>
      <c r="Q50" s="16">
        <f t="shared" si="17"/>
        <v>23.473496417081453</v>
      </c>
      <c r="R50" s="19">
        <f t="shared" si="18"/>
        <v>0.15754024440994263</v>
      </c>
    </row>
    <row r="51" spans="1:18" ht="12" customHeight="1" x14ac:dyDescent="0.2">
      <c r="A51" s="15">
        <v>2014</v>
      </c>
      <c r="B51" s="16">
        <v>43.794080601843405</v>
      </c>
      <c r="C51" s="16">
        <v>0</v>
      </c>
      <c r="D51" s="16">
        <f t="shared" si="12"/>
        <v>43.794080601843405</v>
      </c>
      <c r="E51" s="16">
        <v>12</v>
      </c>
      <c r="F51" s="16">
        <f t="shared" si="13"/>
        <v>38.538790929622195</v>
      </c>
      <c r="G51" s="16">
        <v>0</v>
      </c>
      <c r="H51" s="16">
        <f t="shared" si="8"/>
        <v>38.538790929622195</v>
      </c>
      <c r="I51" s="16">
        <v>20</v>
      </c>
      <c r="J51" s="17">
        <f t="shared" si="14"/>
        <v>29.600000000000009</v>
      </c>
      <c r="K51" s="16">
        <f t="shared" si="9"/>
        <v>30.831032743697754</v>
      </c>
      <c r="L51" s="16">
        <f t="shared" si="15"/>
        <v>3.5850038074067156</v>
      </c>
      <c r="M51" s="18">
        <f t="shared" si="16"/>
        <v>1.3514973257511345</v>
      </c>
      <c r="N51" s="16">
        <f t="shared" si="11"/>
        <v>38.314273436381782</v>
      </c>
      <c r="O51" s="17">
        <v>149</v>
      </c>
      <c r="P51" s="17">
        <v>244</v>
      </c>
      <c r="Q51" s="16">
        <f t="shared" si="17"/>
        <v>23.396830909921661</v>
      </c>
      <c r="R51" s="19">
        <f t="shared" si="18"/>
        <v>0.15702571080484337</v>
      </c>
    </row>
    <row r="52" spans="1:18" ht="12" customHeight="1" x14ac:dyDescent="0.2">
      <c r="A52" s="15">
        <v>2015</v>
      </c>
      <c r="B52" s="16">
        <v>45.351544927092114</v>
      </c>
      <c r="C52" s="16">
        <v>0</v>
      </c>
      <c r="D52" s="16">
        <f t="shared" si="12"/>
        <v>45.351544927092114</v>
      </c>
      <c r="E52" s="16">
        <v>12</v>
      </c>
      <c r="F52" s="16">
        <f t="shared" si="13"/>
        <v>39.909359535841062</v>
      </c>
      <c r="G52" s="16">
        <v>0</v>
      </c>
      <c r="H52" s="16">
        <f t="shared" si="8"/>
        <v>39.909359535841062</v>
      </c>
      <c r="I52" s="16">
        <v>20</v>
      </c>
      <c r="J52" s="17">
        <f t="shared" si="14"/>
        <v>29.599999999999994</v>
      </c>
      <c r="K52" s="16">
        <f t="shared" si="9"/>
        <v>31.92748762867285</v>
      </c>
      <c r="L52" s="16">
        <f t="shared" si="15"/>
        <v>3.7124985614735873</v>
      </c>
      <c r="M52" s="18">
        <f t="shared" si="16"/>
        <v>1.3995611015308647</v>
      </c>
      <c r="N52" s="16">
        <f>+M52*28.3495</f>
        <v>39.676857447849244</v>
      </c>
      <c r="O52" s="17">
        <v>149</v>
      </c>
      <c r="P52" s="17">
        <v>244</v>
      </c>
      <c r="Q52" s="16">
        <f t="shared" si="17"/>
        <v>24.22890065462925</v>
      </c>
      <c r="R52" s="19">
        <f t="shared" si="18"/>
        <v>0.16261007150757886</v>
      </c>
    </row>
    <row r="53" spans="1:18" ht="12" customHeight="1" x14ac:dyDescent="0.2">
      <c r="A53" s="33">
        <v>2016</v>
      </c>
      <c r="B53" s="11">
        <v>47.485717923526984</v>
      </c>
      <c r="C53" s="34">
        <v>0</v>
      </c>
      <c r="D53" s="34">
        <f t="shared" si="12"/>
        <v>47.485717923526984</v>
      </c>
      <c r="E53" s="34">
        <v>12</v>
      </c>
      <c r="F53" s="34">
        <f t="shared" si="13"/>
        <v>41.787431772703748</v>
      </c>
      <c r="G53" s="34">
        <v>0</v>
      </c>
      <c r="H53" s="11">
        <f t="shared" si="8"/>
        <v>41.787431772703748</v>
      </c>
      <c r="I53" s="34">
        <v>20</v>
      </c>
      <c r="J53" s="49">
        <f t="shared" si="14"/>
        <v>29.599999999999994</v>
      </c>
      <c r="K53" s="11">
        <f t="shared" si="9"/>
        <v>33.429945418163001</v>
      </c>
      <c r="L53" s="34">
        <f t="shared" si="15"/>
        <v>3.8872029556003493</v>
      </c>
      <c r="M53" s="50">
        <f t="shared" si="16"/>
        <v>1.4654222649057753</v>
      </c>
      <c r="N53" s="34">
        <f>+M53*28.3495</f>
        <v>41.543988498946277</v>
      </c>
      <c r="O53" s="49">
        <v>149</v>
      </c>
      <c r="P53" s="49">
        <v>244</v>
      </c>
      <c r="Q53" s="34">
        <f t="shared" si="17"/>
        <v>25.369074944028668</v>
      </c>
      <c r="R53" s="44">
        <f t="shared" si="18"/>
        <v>0.17026224794650113</v>
      </c>
    </row>
    <row r="54" spans="1:18" ht="12" customHeight="1" x14ac:dyDescent="0.2">
      <c r="A54" s="57">
        <v>2017</v>
      </c>
      <c r="B54" s="11">
        <v>48.347997416586587</v>
      </c>
      <c r="C54" s="58">
        <v>0</v>
      </c>
      <c r="D54" s="58">
        <f t="shared" si="12"/>
        <v>48.347997416586587</v>
      </c>
      <c r="E54" s="58">
        <v>12</v>
      </c>
      <c r="F54" s="58">
        <f t="shared" si="13"/>
        <v>42.546237726596196</v>
      </c>
      <c r="G54" s="58">
        <v>0</v>
      </c>
      <c r="H54" s="59">
        <f>F54-(F54*G54/100)</f>
        <v>42.546237726596196</v>
      </c>
      <c r="I54" s="58">
        <v>20</v>
      </c>
      <c r="J54" s="60">
        <f t="shared" si="14"/>
        <v>29.600000000000009</v>
      </c>
      <c r="K54" s="59">
        <f>+H54-H54*I54/100</f>
        <v>34.036990181276956</v>
      </c>
      <c r="L54" s="58">
        <f t="shared" si="15"/>
        <v>3.957789555962437</v>
      </c>
      <c r="M54" s="61">
        <f t="shared" si="16"/>
        <v>1.4920324463025514</v>
      </c>
      <c r="N54" s="58">
        <f>+M54*28.3495</f>
        <v>42.298373836454182</v>
      </c>
      <c r="O54" s="60">
        <v>149</v>
      </c>
      <c r="P54" s="60">
        <v>244</v>
      </c>
      <c r="Q54" s="58">
        <f t="shared" si="17"/>
        <v>25.829744678818333</v>
      </c>
      <c r="R54" s="62">
        <f t="shared" si="18"/>
        <v>0.17335399113300895</v>
      </c>
    </row>
    <row r="55" spans="1:18" ht="12" customHeight="1" x14ac:dyDescent="0.2">
      <c r="A55" s="33">
        <v>2018</v>
      </c>
      <c r="B55" s="11">
        <v>48.945245689090505</v>
      </c>
      <c r="C55" s="34">
        <v>0</v>
      </c>
      <c r="D55" s="34">
        <f t="shared" si="12"/>
        <v>48.945245689090505</v>
      </c>
      <c r="E55" s="34">
        <v>12</v>
      </c>
      <c r="F55" s="34">
        <f t="shared" si="13"/>
        <v>43.071816206399646</v>
      </c>
      <c r="G55" s="34">
        <v>0</v>
      </c>
      <c r="H55" s="11">
        <f>F55-(F55*G55/100)</f>
        <v>43.071816206399646</v>
      </c>
      <c r="I55" s="34">
        <v>20</v>
      </c>
      <c r="J55" s="49">
        <f t="shared" si="14"/>
        <v>29.600000000000009</v>
      </c>
      <c r="K55" s="11">
        <f>+H55-H55*I55/100</f>
        <v>34.457452965119714</v>
      </c>
      <c r="L55" s="34">
        <f t="shared" si="15"/>
        <v>4.0066805773395018</v>
      </c>
      <c r="M55" s="50">
        <f t="shared" si="16"/>
        <v>1.510463691621686</v>
      </c>
      <c r="N55" s="34">
        <f>+M55*28.3495</f>
        <v>42.820890425628988</v>
      </c>
      <c r="O55" s="49">
        <v>149</v>
      </c>
      <c r="P55" s="49">
        <v>244</v>
      </c>
      <c r="Q55" s="34">
        <f t="shared" si="17"/>
        <v>26.148822432043932</v>
      </c>
      <c r="R55" s="44">
        <f t="shared" si="18"/>
        <v>0.17549545256405324</v>
      </c>
    </row>
    <row r="56" spans="1:18" ht="12" customHeight="1" x14ac:dyDescent="0.2">
      <c r="A56" s="78">
        <v>2019</v>
      </c>
      <c r="B56" s="59">
        <v>49.390456858542279</v>
      </c>
      <c r="C56" s="79">
        <v>0</v>
      </c>
      <c r="D56" s="79">
        <f t="shared" si="12"/>
        <v>49.390456858542279</v>
      </c>
      <c r="E56" s="79">
        <v>12</v>
      </c>
      <c r="F56" s="79">
        <f t="shared" si="13"/>
        <v>43.463602035517205</v>
      </c>
      <c r="G56" s="79">
        <v>0</v>
      </c>
      <c r="H56" s="80">
        <f>F56-(F56*G56/100)</f>
        <v>43.463602035517205</v>
      </c>
      <c r="I56" s="79">
        <v>20</v>
      </c>
      <c r="J56" s="81">
        <f t="shared" si="14"/>
        <v>29.600000000000009</v>
      </c>
      <c r="K56" s="80">
        <f>+H56-H56*I56/100</f>
        <v>34.770881628413761</v>
      </c>
      <c r="L56" s="79">
        <f t="shared" si="15"/>
        <v>4.0431257707457862</v>
      </c>
      <c r="M56" s="82">
        <f t="shared" si="16"/>
        <v>1.5242030302866307</v>
      </c>
      <c r="N56" s="79">
        <f>+M56*28.3495</f>
        <v>43.210393807110833</v>
      </c>
      <c r="O56" s="81">
        <v>149</v>
      </c>
      <c r="P56" s="81">
        <v>244</v>
      </c>
      <c r="Q56" s="79">
        <f t="shared" si="17"/>
        <v>26.386674906801286</v>
      </c>
      <c r="R56" s="83">
        <f t="shared" si="18"/>
        <v>0.17709177789799521</v>
      </c>
    </row>
    <row r="57" spans="1:18" ht="12" customHeight="1" x14ac:dyDescent="0.2">
      <c r="A57" s="33">
        <v>2020</v>
      </c>
      <c r="B57" s="11">
        <v>50.737924672978231</v>
      </c>
      <c r="C57" s="34">
        <v>0</v>
      </c>
      <c r="D57" s="34">
        <f t="shared" si="12"/>
        <v>50.737924672978231</v>
      </c>
      <c r="E57" s="34">
        <v>12</v>
      </c>
      <c r="F57" s="34">
        <f t="shared" si="13"/>
        <v>44.649373712220843</v>
      </c>
      <c r="G57" s="34">
        <v>0</v>
      </c>
      <c r="H57" s="11">
        <f t="shared" ref="H57:H58" si="19">F57-(F57*G57/100)</f>
        <v>44.649373712220843</v>
      </c>
      <c r="I57" s="34">
        <v>20</v>
      </c>
      <c r="J57" s="49">
        <f t="shared" si="14"/>
        <v>29.600000000000009</v>
      </c>
      <c r="K57" s="11">
        <f t="shared" ref="K57:K58" si="20">+H57-H57*I57/100</f>
        <v>35.719498969776673</v>
      </c>
      <c r="L57" s="34">
        <f t="shared" si="15"/>
        <v>4.1534301127647293</v>
      </c>
      <c r="M57" s="50">
        <f t="shared" si="16"/>
        <v>1.5657862562093885</v>
      </c>
      <c r="N57" s="34">
        <f t="shared" ref="N57:N58" si="21">+M57*28.3495</f>
        <v>44.389257470408054</v>
      </c>
      <c r="O57" s="49">
        <v>149</v>
      </c>
      <c r="P57" s="49">
        <v>244</v>
      </c>
      <c r="Q57" s="34">
        <f t="shared" si="17"/>
        <v>27.106554766765576</v>
      </c>
      <c r="R57" s="44">
        <f t="shared" si="18"/>
        <v>0.18192318635413138</v>
      </c>
    </row>
    <row r="58" spans="1:18" ht="12" customHeight="1" thickBot="1" x14ac:dyDescent="0.25">
      <c r="A58" s="84">
        <v>2021</v>
      </c>
      <c r="B58" s="85">
        <v>47.893942683372956</v>
      </c>
      <c r="C58" s="86">
        <v>0</v>
      </c>
      <c r="D58" s="86">
        <f t="shared" si="12"/>
        <v>47.893942683372956</v>
      </c>
      <c r="E58" s="86">
        <v>12</v>
      </c>
      <c r="F58" s="86">
        <f t="shared" si="13"/>
        <v>42.146669561368199</v>
      </c>
      <c r="G58" s="86">
        <v>0</v>
      </c>
      <c r="H58" s="86">
        <f t="shared" si="19"/>
        <v>42.146669561368199</v>
      </c>
      <c r="I58" s="86">
        <v>20</v>
      </c>
      <c r="J58" s="87">
        <f t="shared" si="14"/>
        <v>29.600000000000009</v>
      </c>
      <c r="K58" s="86">
        <f t="shared" si="20"/>
        <v>33.717335649094558</v>
      </c>
      <c r="L58" s="86">
        <f t="shared" si="15"/>
        <v>3.9206204243133209</v>
      </c>
      <c r="M58" s="88">
        <f t="shared" si="16"/>
        <v>1.4780201928370218</v>
      </c>
      <c r="N58" s="86">
        <f t="shared" si="21"/>
        <v>41.901133456833151</v>
      </c>
      <c r="O58" s="87">
        <v>149</v>
      </c>
      <c r="P58" s="87">
        <v>244</v>
      </c>
      <c r="Q58" s="86">
        <f t="shared" si="17"/>
        <v>25.587167561754672</v>
      </c>
      <c r="R58" s="89">
        <f t="shared" si="18"/>
        <v>0.17172595679029981</v>
      </c>
    </row>
    <row r="59" spans="1:18" ht="12" customHeight="1" thickTop="1" x14ac:dyDescent="0.2">
      <c r="A59" s="115" t="s">
        <v>144</v>
      </c>
      <c r="B59" s="115"/>
      <c r="C59" s="115"/>
      <c r="D59" s="115"/>
    </row>
    <row r="61" spans="1:18" ht="12" customHeight="1" x14ac:dyDescent="0.2">
      <c r="A61" s="116" t="s">
        <v>137</v>
      </c>
      <c r="B61" s="121"/>
      <c r="C61" s="121"/>
      <c r="D61" s="121"/>
      <c r="E61" s="121"/>
      <c r="F61" s="121"/>
      <c r="G61" s="121"/>
      <c r="H61" s="121"/>
      <c r="I61" s="121"/>
      <c r="J61" s="121"/>
      <c r="K61" s="121"/>
      <c r="L61" s="121"/>
      <c r="M61" s="121"/>
      <c r="N61" s="121"/>
      <c r="O61" s="121"/>
      <c r="P61" s="121"/>
      <c r="Q61" s="121"/>
      <c r="R61" s="121"/>
    </row>
    <row r="62" spans="1:18" ht="12" customHeight="1" x14ac:dyDescent="0.2">
      <c r="A62" s="122" t="s">
        <v>138</v>
      </c>
      <c r="B62" s="121"/>
      <c r="C62" s="121"/>
      <c r="D62" s="121"/>
      <c r="E62" s="121"/>
      <c r="F62" s="121"/>
      <c r="G62" s="121"/>
      <c r="H62" s="121"/>
      <c r="I62" s="121"/>
      <c r="J62" s="121"/>
      <c r="K62" s="121"/>
      <c r="L62" s="121"/>
      <c r="M62" s="121"/>
      <c r="N62" s="121"/>
      <c r="O62" s="121"/>
      <c r="P62" s="121"/>
      <c r="Q62" s="121"/>
      <c r="R62" s="121"/>
    </row>
    <row r="63" spans="1:18" ht="12" customHeight="1" x14ac:dyDescent="0.2">
      <c r="A63" s="116" t="s">
        <v>139</v>
      </c>
      <c r="B63" s="121"/>
      <c r="C63" s="121"/>
      <c r="D63" s="121"/>
      <c r="E63" s="121"/>
      <c r="F63" s="121"/>
      <c r="G63" s="121"/>
      <c r="H63" s="121"/>
      <c r="I63" s="121"/>
      <c r="J63" s="121"/>
      <c r="K63" s="121"/>
      <c r="L63" s="121"/>
      <c r="M63" s="121"/>
      <c r="N63" s="121"/>
      <c r="O63" s="121"/>
      <c r="P63" s="121"/>
      <c r="Q63" s="121"/>
      <c r="R63" s="121"/>
    </row>
    <row r="64" spans="1:18" ht="12" customHeight="1" x14ac:dyDescent="0.2">
      <c r="A64" s="116" t="s">
        <v>140</v>
      </c>
      <c r="B64" s="121"/>
      <c r="C64" s="121"/>
      <c r="D64" s="121"/>
      <c r="E64" s="121"/>
      <c r="F64" s="121"/>
      <c r="G64" s="121"/>
      <c r="H64" s="121"/>
      <c r="I64" s="121"/>
      <c r="J64" s="121"/>
      <c r="K64" s="121"/>
      <c r="L64" s="121"/>
      <c r="M64" s="121"/>
      <c r="N64" s="121"/>
      <c r="O64" s="121"/>
      <c r="P64" s="121"/>
      <c r="Q64" s="121"/>
      <c r="R64" s="121"/>
    </row>
    <row r="65" spans="1:1" ht="12" customHeight="1" x14ac:dyDescent="0.2">
      <c r="A65" s="116" t="s">
        <v>141</v>
      </c>
    </row>
    <row r="67" spans="1:1" ht="12" customHeight="1" x14ac:dyDescent="0.2">
      <c r="A67" s="116" t="s">
        <v>136</v>
      </c>
    </row>
  </sheetData>
  <mergeCells count="17">
    <mergeCell ref="H3:H5"/>
    <mergeCell ref="E2:E5"/>
    <mergeCell ref="A1:R1"/>
    <mergeCell ref="R2:R5"/>
    <mergeCell ref="D2:D5"/>
    <mergeCell ref="O2:O5"/>
    <mergeCell ref="C2:C5"/>
    <mergeCell ref="Q2:Q5"/>
    <mergeCell ref="G2:I2"/>
    <mergeCell ref="G3:G5"/>
    <mergeCell ref="I3:I5"/>
    <mergeCell ref="P2:P5"/>
    <mergeCell ref="A2:A5"/>
    <mergeCell ref="B2:B5"/>
    <mergeCell ref="F2:F5"/>
    <mergeCell ref="K2:N5"/>
    <mergeCell ref="J2:J5"/>
  </mergeCells>
  <phoneticPr fontId="0" type="noConversion"/>
  <printOptions horizontalCentered="1"/>
  <pageMargins left="0.34" right="0.3" top="0.61" bottom="0.56000000000000005" header="0.5" footer="0.5"/>
  <pageSetup scale="79" orientation="landscape"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8">
    <pageSetUpPr fitToPage="1"/>
  </sheetPr>
  <dimension ref="A1:R68"/>
  <sheetViews>
    <sheetView zoomScaleNormal="100" workbookViewId="0">
      <pane ySplit="6" topLeftCell="A7" activePane="bottomLeft" state="frozen"/>
      <selection pane="bottomLeft" sqref="A1:Q1"/>
    </sheetView>
  </sheetViews>
  <sheetFormatPr defaultColWidth="10.77734375" defaultRowHeight="12" customHeight="1" x14ac:dyDescent="0.2"/>
  <cols>
    <col min="1" max="17" width="10.77734375" style="6" customWidth="1"/>
    <col min="18" max="16384" width="10.77734375" style="7"/>
  </cols>
  <sheetData>
    <row r="1" spans="1:18" ht="12" customHeight="1" thickBot="1" x14ac:dyDescent="0.25">
      <c r="A1" s="126" t="s">
        <v>91</v>
      </c>
      <c r="B1" s="126"/>
      <c r="C1" s="126"/>
      <c r="D1" s="126"/>
      <c r="E1" s="126"/>
      <c r="F1" s="126"/>
      <c r="G1" s="126"/>
      <c r="H1" s="126"/>
      <c r="I1" s="126"/>
      <c r="J1" s="126"/>
      <c r="K1" s="126"/>
      <c r="L1" s="126"/>
      <c r="M1" s="126"/>
      <c r="N1" s="126"/>
      <c r="O1" s="126"/>
      <c r="P1" s="126"/>
      <c r="Q1" s="126"/>
    </row>
    <row r="2" spans="1:18" ht="12" customHeight="1" thickTop="1" x14ac:dyDescent="0.2">
      <c r="A2" s="138" t="s">
        <v>0</v>
      </c>
      <c r="B2" s="124" t="s">
        <v>9</v>
      </c>
      <c r="C2" s="131" t="s">
        <v>3</v>
      </c>
      <c r="D2" s="124" t="s">
        <v>1</v>
      </c>
      <c r="E2" s="124" t="s">
        <v>4</v>
      </c>
      <c r="F2" s="124" t="s">
        <v>5</v>
      </c>
      <c r="G2" s="132" t="s">
        <v>6</v>
      </c>
      <c r="H2" s="133"/>
      <c r="I2" s="133"/>
      <c r="J2" s="124" t="s">
        <v>7</v>
      </c>
      <c r="K2" s="124" t="s">
        <v>54</v>
      </c>
      <c r="L2" s="140"/>
      <c r="M2" s="140"/>
      <c r="N2" s="130" t="s">
        <v>58</v>
      </c>
      <c r="O2" s="130" t="s">
        <v>130</v>
      </c>
      <c r="P2" s="127" t="s">
        <v>59</v>
      </c>
      <c r="Q2" s="127" t="s">
        <v>62</v>
      </c>
      <c r="R2" s="35"/>
    </row>
    <row r="3" spans="1:18" ht="12" customHeight="1" x14ac:dyDescent="0.2">
      <c r="A3" s="138"/>
      <c r="B3" s="124"/>
      <c r="C3" s="124"/>
      <c r="D3" s="124"/>
      <c r="E3" s="124"/>
      <c r="F3" s="124"/>
      <c r="G3" s="134" t="s">
        <v>2</v>
      </c>
      <c r="H3" s="135" t="s">
        <v>120</v>
      </c>
      <c r="I3" s="134" t="s">
        <v>8</v>
      </c>
      <c r="J3" s="124"/>
      <c r="K3" s="141"/>
      <c r="L3" s="140"/>
      <c r="M3" s="140"/>
      <c r="N3" s="128"/>
      <c r="O3" s="128"/>
      <c r="P3" s="128"/>
      <c r="Q3" s="128"/>
    </row>
    <row r="4" spans="1:18" ht="12" customHeight="1" x14ac:dyDescent="0.2">
      <c r="A4" s="138"/>
      <c r="B4" s="124"/>
      <c r="C4" s="124"/>
      <c r="D4" s="124"/>
      <c r="E4" s="124"/>
      <c r="F4" s="124"/>
      <c r="G4" s="124"/>
      <c r="H4" s="136"/>
      <c r="I4" s="124"/>
      <c r="J4" s="124"/>
      <c r="K4" s="141"/>
      <c r="L4" s="140"/>
      <c r="M4" s="140"/>
      <c r="N4" s="128"/>
      <c r="O4" s="128"/>
      <c r="P4" s="128"/>
      <c r="Q4" s="128"/>
    </row>
    <row r="5" spans="1:18" ht="18.75" customHeight="1" x14ac:dyDescent="0.2">
      <c r="A5" s="139"/>
      <c r="B5" s="125"/>
      <c r="C5" s="125"/>
      <c r="D5" s="125"/>
      <c r="E5" s="125"/>
      <c r="F5" s="125"/>
      <c r="G5" s="125"/>
      <c r="H5" s="137"/>
      <c r="I5" s="125"/>
      <c r="J5" s="125"/>
      <c r="K5" s="142"/>
      <c r="L5" s="143"/>
      <c r="M5" s="143"/>
      <c r="N5" s="129"/>
      <c r="O5" s="129"/>
      <c r="P5" s="129"/>
      <c r="Q5" s="129"/>
    </row>
    <row r="6" spans="1:18" ht="12" customHeight="1" x14ac:dyDescent="0.2">
      <c r="A6" s="5"/>
      <c r="B6" s="36" t="s">
        <v>64</v>
      </c>
      <c r="C6" s="36" t="s">
        <v>65</v>
      </c>
      <c r="D6" s="36" t="s">
        <v>64</v>
      </c>
      <c r="E6" s="36" t="s">
        <v>65</v>
      </c>
      <c r="F6" s="36" t="s">
        <v>64</v>
      </c>
      <c r="G6" s="36" t="s">
        <v>65</v>
      </c>
      <c r="H6" s="36" t="s">
        <v>64</v>
      </c>
      <c r="I6" s="36" t="s">
        <v>65</v>
      </c>
      <c r="J6" s="36" t="s">
        <v>65</v>
      </c>
      <c r="K6" s="36" t="s">
        <v>64</v>
      </c>
      <c r="L6" s="36" t="s">
        <v>66</v>
      </c>
      <c r="M6" s="36" t="s">
        <v>67</v>
      </c>
      <c r="N6" s="36" t="s">
        <v>68</v>
      </c>
      <c r="O6" s="36" t="s">
        <v>69</v>
      </c>
      <c r="P6" s="36" t="s">
        <v>68</v>
      </c>
      <c r="Q6" s="36" t="s">
        <v>70</v>
      </c>
    </row>
    <row r="7" spans="1:18" ht="12" customHeight="1" x14ac:dyDescent="0.2">
      <c r="A7" s="10">
        <v>1970</v>
      </c>
      <c r="B7" s="14">
        <v>0.16566344773604202</v>
      </c>
      <c r="C7" s="11">
        <v>0</v>
      </c>
      <c r="D7" s="14">
        <f t="shared" ref="D7:D31" si="0">+B7-B7*(C7/100)</f>
        <v>0.16566344773604202</v>
      </c>
      <c r="E7" s="11">
        <v>6</v>
      </c>
      <c r="F7" s="14">
        <f t="shared" ref="F7:F31" si="1">+(D7-D7*(E7)/100)</f>
        <v>0.15572364087187951</v>
      </c>
      <c r="G7" s="11">
        <v>0</v>
      </c>
      <c r="H7" s="11">
        <f>F7-(F7*G7/100)</f>
        <v>0.15572364087187951</v>
      </c>
      <c r="I7" s="11">
        <v>8</v>
      </c>
      <c r="J7" s="12">
        <f t="shared" ref="J7:J31" si="2">100-(K7/B7*100)</f>
        <v>13.519999999999996</v>
      </c>
      <c r="K7" s="14">
        <f>+H7-H7*I7/100</f>
        <v>0.14326574960212915</v>
      </c>
      <c r="L7" s="23">
        <f t="shared" ref="L7:L31" si="3">+(K7/365)*16</f>
        <v>6.2801424483125111E-3</v>
      </c>
      <c r="M7" s="14">
        <f t="shared" ref="M7:M31" si="4">+L7*28.3495</f>
        <v>0.17803889833843553</v>
      </c>
      <c r="N7" s="12">
        <v>179</v>
      </c>
      <c r="O7" s="12">
        <v>42.5</v>
      </c>
      <c r="P7" s="11">
        <f t="shared" ref="P7:P31" si="5">+Q7*N7</f>
        <v>0.74985794829599917</v>
      </c>
      <c r="Q7" s="21">
        <f t="shared" ref="Q7:Q31" si="6">+M7/O7</f>
        <v>4.18915054913966E-3</v>
      </c>
    </row>
    <row r="8" spans="1:18" ht="12" customHeight="1" x14ac:dyDescent="0.2">
      <c r="A8" s="15">
        <v>1971</v>
      </c>
      <c r="B8" s="19">
        <v>0.19667948113264463</v>
      </c>
      <c r="C8" s="16">
        <v>0</v>
      </c>
      <c r="D8" s="19">
        <f t="shared" si="0"/>
        <v>0.19667948113264463</v>
      </c>
      <c r="E8" s="16">
        <v>6</v>
      </c>
      <c r="F8" s="19">
        <f t="shared" si="1"/>
        <v>0.18487871226468597</v>
      </c>
      <c r="G8" s="16">
        <v>0</v>
      </c>
      <c r="H8" s="16">
        <f t="shared" ref="H8:H31" si="7">F8-(F8*G8/100)</f>
        <v>0.18487871226468597</v>
      </c>
      <c r="I8" s="16">
        <v>8</v>
      </c>
      <c r="J8" s="17">
        <f t="shared" si="2"/>
        <v>13.519999999999982</v>
      </c>
      <c r="K8" s="19">
        <f t="shared" ref="K8:K31" si="8">+H8-H8*I8/100</f>
        <v>0.1700884152835111</v>
      </c>
      <c r="L8" s="24">
        <f t="shared" si="3"/>
        <v>7.4559305329758288E-3</v>
      </c>
      <c r="M8" s="19">
        <f t="shared" si="4"/>
        <v>0.21137190264459826</v>
      </c>
      <c r="N8" s="17">
        <v>179</v>
      </c>
      <c r="O8" s="17">
        <v>42.5</v>
      </c>
      <c r="P8" s="16">
        <f t="shared" si="5"/>
        <v>0.89024871937371974</v>
      </c>
      <c r="Q8" s="22">
        <f t="shared" si="6"/>
        <v>4.9734565328140769E-3</v>
      </c>
    </row>
    <row r="9" spans="1:18" ht="12" customHeight="1" x14ac:dyDescent="0.2">
      <c r="A9" s="15">
        <v>1972</v>
      </c>
      <c r="B9" s="19">
        <v>0.22919668461677986</v>
      </c>
      <c r="C9" s="16">
        <v>0</v>
      </c>
      <c r="D9" s="19">
        <f t="shared" si="0"/>
        <v>0.22919668461677986</v>
      </c>
      <c r="E9" s="16">
        <v>6</v>
      </c>
      <c r="F9" s="19">
        <f t="shared" si="1"/>
        <v>0.21544488353977306</v>
      </c>
      <c r="G9" s="16">
        <v>0</v>
      </c>
      <c r="H9" s="16">
        <f t="shared" si="7"/>
        <v>0.21544488353977306</v>
      </c>
      <c r="I9" s="16">
        <v>8</v>
      </c>
      <c r="J9" s="17">
        <f t="shared" si="2"/>
        <v>13.519999999999996</v>
      </c>
      <c r="K9" s="19">
        <f t="shared" si="8"/>
        <v>0.19820929285659122</v>
      </c>
      <c r="L9" s="24">
        <f t="shared" si="3"/>
        <v>8.6886265361793419E-3</v>
      </c>
      <c r="M9" s="19">
        <f t="shared" si="4"/>
        <v>0.24631821798741624</v>
      </c>
      <c r="N9" s="17">
        <v>179</v>
      </c>
      <c r="O9" s="17">
        <v>42.5</v>
      </c>
      <c r="P9" s="16">
        <f t="shared" si="5"/>
        <v>1.0374343769352354</v>
      </c>
      <c r="Q9" s="22">
        <f t="shared" si="6"/>
        <v>5.7957227761744994E-3</v>
      </c>
    </row>
    <row r="10" spans="1:18" ht="12" customHeight="1" x14ac:dyDescent="0.2">
      <c r="A10" s="15">
        <v>1973</v>
      </c>
      <c r="B10" s="19">
        <v>0.18443111229453715</v>
      </c>
      <c r="C10" s="16">
        <v>0</v>
      </c>
      <c r="D10" s="19">
        <f t="shared" si="0"/>
        <v>0.18443111229453715</v>
      </c>
      <c r="E10" s="16">
        <v>6</v>
      </c>
      <c r="F10" s="19">
        <f t="shared" si="1"/>
        <v>0.17336524555686492</v>
      </c>
      <c r="G10" s="16">
        <v>0</v>
      </c>
      <c r="H10" s="16">
        <f t="shared" si="7"/>
        <v>0.17336524555686492</v>
      </c>
      <c r="I10" s="16">
        <v>8</v>
      </c>
      <c r="J10" s="17">
        <f t="shared" si="2"/>
        <v>13.52000000000001</v>
      </c>
      <c r="K10" s="19">
        <f t="shared" si="8"/>
        <v>0.15949602591231571</v>
      </c>
      <c r="L10" s="24">
        <f t="shared" si="3"/>
        <v>6.9916066153343876E-3</v>
      </c>
      <c r="M10" s="19">
        <f t="shared" si="4"/>
        <v>0.19820855174142221</v>
      </c>
      <c r="N10" s="17">
        <v>179</v>
      </c>
      <c r="O10" s="17">
        <v>42.5</v>
      </c>
      <c r="P10" s="16">
        <f t="shared" si="5"/>
        <v>0.83480778262857835</v>
      </c>
      <c r="Q10" s="22">
        <f t="shared" si="6"/>
        <v>4.6637306292099346E-3</v>
      </c>
    </row>
    <row r="11" spans="1:18" ht="12" customHeight="1" x14ac:dyDescent="0.2">
      <c r="A11" s="15">
        <v>1974</v>
      </c>
      <c r="B11" s="19">
        <v>0.25155524584264438</v>
      </c>
      <c r="C11" s="16">
        <v>0</v>
      </c>
      <c r="D11" s="19">
        <f t="shared" si="0"/>
        <v>0.25155524584264438</v>
      </c>
      <c r="E11" s="16">
        <v>6</v>
      </c>
      <c r="F11" s="19">
        <f t="shared" si="1"/>
        <v>0.23646193109208571</v>
      </c>
      <c r="G11" s="16">
        <v>0</v>
      </c>
      <c r="H11" s="16">
        <f t="shared" si="7"/>
        <v>0.23646193109208571</v>
      </c>
      <c r="I11" s="16">
        <v>8</v>
      </c>
      <c r="J11" s="17">
        <f t="shared" si="2"/>
        <v>13.519999999999996</v>
      </c>
      <c r="K11" s="19">
        <f t="shared" si="8"/>
        <v>0.21754497660471886</v>
      </c>
      <c r="L11" s="24">
        <f t="shared" si="3"/>
        <v>9.5362181525356204E-3</v>
      </c>
      <c r="M11" s="19">
        <f t="shared" si="4"/>
        <v>0.27034701651530857</v>
      </c>
      <c r="N11" s="17">
        <v>179</v>
      </c>
      <c r="O11" s="17">
        <v>42.5</v>
      </c>
      <c r="P11" s="16">
        <f t="shared" si="5"/>
        <v>1.1386380224997703</v>
      </c>
      <c r="Q11" s="22">
        <f t="shared" si="6"/>
        <v>6.3611062709484373E-3</v>
      </c>
    </row>
    <row r="12" spans="1:18" ht="12" customHeight="1" x14ac:dyDescent="0.2">
      <c r="A12" s="15">
        <v>1975</v>
      </c>
      <c r="B12" s="19">
        <v>0.23583975381039449</v>
      </c>
      <c r="C12" s="16">
        <v>0</v>
      </c>
      <c r="D12" s="19">
        <f t="shared" si="0"/>
        <v>0.23583975381039449</v>
      </c>
      <c r="E12" s="16">
        <v>6</v>
      </c>
      <c r="F12" s="19">
        <f t="shared" si="1"/>
        <v>0.22168936858177082</v>
      </c>
      <c r="G12" s="16">
        <v>0</v>
      </c>
      <c r="H12" s="16">
        <f t="shared" si="7"/>
        <v>0.22168936858177082</v>
      </c>
      <c r="I12" s="16">
        <v>8</v>
      </c>
      <c r="J12" s="17">
        <f t="shared" si="2"/>
        <v>13.519999999999996</v>
      </c>
      <c r="K12" s="19">
        <f t="shared" si="8"/>
        <v>0.20395421909522915</v>
      </c>
      <c r="L12" s="24">
        <f t="shared" si="3"/>
        <v>8.9404589192429215E-3</v>
      </c>
      <c r="M12" s="19">
        <f t="shared" si="4"/>
        <v>0.25345754013107719</v>
      </c>
      <c r="N12" s="17">
        <v>179</v>
      </c>
      <c r="O12" s="17">
        <v>42.5</v>
      </c>
      <c r="P12" s="16">
        <f t="shared" si="5"/>
        <v>1.0675035219638309</v>
      </c>
      <c r="Q12" s="22">
        <f t="shared" si="6"/>
        <v>5.9637068266135806E-3</v>
      </c>
    </row>
    <row r="13" spans="1:18" ht="12" customHeight="1" x14ac:dyDescent="0.2">
      <c r="A13" s="10">
        <v>1976</v>
      </c>
      <c r="B13" s="14">
        <v>0.27416398894201865</v>
      </c>
      <c r="C13" s="11">
        <v>0</v>
      </c>
      <c r="D13" s="14">
        <f t="shared" si="0"/>
        <v>0.27416398894201865</v>
      </c>
      <c r="E13" s="11">
        <v>6</v>
      </c>
      <c r="F13" s="14">
        <f t="shared" si="1"/>
        <v>0.25771414960549754</v>
      </c>
      <c r="G13" s="11">
        <v>0</v>
      </c>
      <c r="H13" s="11">
        <f t="shared" si="7"/>
        <v>0.25771414960549754</v>
      </c>
      <c r="I13" s="11">
        <v>8</v>
      </c>
      <c r="J13" s="12">
        <f t="shared" si="2"/>
        <v>13.519999999999996</v>
      </c>
      <c r="K13" s="14">
        <f t="shared" si="8"/>
        <v>0.23709701763705773</v>
      </c>
      <c r="L13" s="23">
        <f t="shared" si="3"/>
        <v>1.039329392381623E-2</v>
      </c>
      <c r="M13" s="14">
        <f t="shared" si="4"/>
        <v>0.29464468609322819</v>
      </c>
      <c r="N13" s="12">
        <v>179</v>
      </c>
      <c r="O13" s="12">
        <v>42.5</v>
      </c>
      <c r="P13" s="11">
        <f t="shared" si="5"/>
        <v>1.2409740896632435</v>
      </c>
      <c r="Q13" s="21">
        <f t="shared" si="6"/>
        <v>6.932816143370075E-3</v>
      </c>
    </row>
    <row r="14" spans="1:18" ht="12" customHeight="1" x14ac:dyDescent="0.2">
      <c r="A14" s="10">
        <v>1977</v>
      </c>
      <c r="B14" s="14">
        <v>0.26221713149755271</v>
      </c>
      <c r="C14" s="11">
        <v>0</v>
      </c>
      <c r="D14" s="14">
        <f t="shared" si="0"/>
        <v>0.26221713149755271</v>
      </c>
      <c r="E14" s="11">
        <v>6</v>
      </c>
      <c r="F14" s="14">
        <f t="shared" si="1"/>
        <v>0.24648410360769957</v>
      </c>
      <c r="G14" s="11">
        <v>0</v>
      </c>
      <c r="H14" s="11">
        <f t="shared" si="7"/>
        <v>0.24648410360769957</v>
      </c>
      <c r="I14" s="11">
        <v>8</v>
      </c>
      <c r="J14" s="12">
        <f t="shared" si="2"/>
        <v>13.519999999999982</v>
      </c>
      <c r="K14" s="14">
        <f t="shared" si="8"/>
        <v>0.22676537531908361</v>
      </c>
      <c r="L14" s="23">
        <f t="shared" si="3"/>
        <v>9.9404000139872266E-3</v>
      </c>
      <c r="M14" s="14">
        <f t="shared" si="4"/>
        <v>0.28180537019653085</v>
      </c>
      <c r="N14" s="12">
        <v>179</v>
      </c>
      <c r="O14" s="12">
        <v>42.5</v>
      </c>
      <c r="P14" s="11">
        <f t="shared" si="5"/>
        <v>1.1868979121218592</v>
      </c>
      <c r="Q14" s="21">
        <f t="shared" si="6"/>
        <v>6.630714592859549E-3</v>
      </c>
    </row>
    <row r="15" spans="1:18" ht="12" customHeight="1" x14ac:dyDescent="0.2">
      <c r="A15" s="10">
        <v>1978</v>
      </c>
      <c r="B15" s="14">
        <v>0.2761947780727278</v>
      </c>
      <c r="C15" s="11">
        <v>0</v>
      </c>
      <c r="D15" s="14">
        <f t="shared" si="0"/>
        <v>0.2761947780727278</v>
      </c>
      <c r="E15" s="11">
        <v>6</v>
      </c>
      <c r="F15" s="14">
        <f t="shared" si="1"/>
        <v>0.25962309138836415</v>
      </c>
      <c r="G15" s="11">
        <v>0</v>
      </c>
      <c r="H15" s="11">
        <f t="shared" si="7"/>
        <v>0.25962309138836415</v>
      </c>
      <c r="I15" s="11">
        <v>8</v>
      </c>
      <c r="J15" s="12">
        <f t="shared" si="2"/>
        <v>13.519999999999982</v>
      </c>
      <c r="K15" s="14">
        <f t="shared" si="8"/>
        <v>0.23885324407729502</v>
      </c>
      <c r="L15" s="23">
        <f t="shared" si="3"/>
        <v>1.047027919242937E-2</v>
      </c>
      <c r="M15" s="14">
        <f t="shared" si="4"/>
        <v>0.2968271799657764</v>
      </c>
      <c r="N15" s="12">
        <v>179</v>
      </c>
      <c r="O15" s="12">
        <v>42.5</v>
      </c>
      <c r="P15" s="11">
        <f t="shared" si="5"/>
        <v>1.2501662403264464</v>
      </c>
      <c r="Q15" s="21">
        <f t="shared" si="6"/>
        <v>6.9841689403712095E-3</v>
      </c>
    </row>
    <row r="16" spans="1:18" ht="12" customHeight="1" x14ac:dyDescent="0.2">
      <c r="A16" s="10">
        <v>1979</v>
      </c>
      <c r="B16" s="14">
        <v>0.31896665957174442</v>
      </c>
      <c r="C16" s="11">
        <v>0</v>
      </c>
      <c r="D16" s="14">
        <f t="shared" si="0"/>
        <v>0.31896665957174442</v>
      </c>
      <c r="E16" s="11">
        <v>6</v>
      </c>
      <c r="F16" s="14">
        <f t="shared" si="1"/>
        <v>0.29982865999743974</v>
      </c>
      <c r="G16" s="11">
        <v>0</v>
      </c>
      <c r="H16" s="11">
        <f t="shared" si="7"/>
        <v>0.29982865999743974</v>
      </c>
      <c r="I16" s="11">
        <v>8</v>
      </c>
      <c r="J16" s="12">
        <f t="shared" si="2"/>
        <v>13.52000000000001</v>
      </c>
      <c r="K16" s="14">
        <f t="shared" si="8"/>
        <v>0.27584236719764454</v>
      </c>
      <c r="L16" s="23">
        <f t="shared" si="3"/>
        <v>1.2091720205924144E-2</v>
      </c>
      <c r="M16" s="14">
        <f t="shared" si="4"/>
        <v>0.34279422197784654</v>
      </c>
      <c r="N16" s="12">
        <v>179</v>
      </c>
      <c r="O16" s="12">
        <v>42.5</v>
      </c>
      <c r="P16" s="11">
        <f t="shared" si="5"/>
        <v>1.4437686055066949</v>
      </c>
      <c r="Q16" s="21">
        <f t="shared" si="6"/>
        <v>8.0657463994787421E-3</v>
      </c>
    </row>
    <row r="17" spans="1:17" ht="12" customHeight="1" x14ac:dyDescent="0.2">
      <c r="A17" s="10">
        <v>1980</v>
      </c>
      <c r="B17" s="14">
        <v>0.27830345545985435</v>
      </c>
      <c r="C17" s="11">
        <v>0</v>
      </c>
      <c r="D17" s="14">
        <f t="shared" si="0"/>
        <v>0.27830345545985435</v>
      </c>
      <c r="E17" s="11">
        <v>6</v>
      </c>
      <c r="F17" s="14">
        <f t="shared" si="1"/>
        <v>0.2616052481322631</v>
      </c>
      <c r="G17" s="11">
        <v>0</v>
      </c>
      <c r="H17" s="11">
        <f t="shared" si="7"/>
        <v>0.2616052481322631</v>
      </c>
      <c r="I17" s="11">
        <v>8</v>
      </c>
      <c r="J17" s="12">
        <f t="shared" si="2"/>
        <v>13.519999999999996</v>
      </c>
      <c r="K17" s="14">
        <f t="shared" si="8"/>
        <v>0.24067682828168205</v>
      </c>
      <c r="L17" s="23">
        <f t="shared" si="3"/>
        <v>1.0550217130155925E-2</v>
      </c>
      <c r="M17" s="14">
        <f t="shared" si="4"/>
        <v>0.29909338053135537</v>
      </c>
      <c r="N17" s="12">
        <v>179</v>
      </c>
      <c r="O17" s="12">
        <v>42.5</v>
      </c>
      <c r="P17" s="11">
        <f t="shared" si="5"/>
        <v>1.2597109438850027</v>
      </c>
      <c r="Q17" s="21">
        <f t="shared" si="6"/>
        <v>7.0374913066201267E-3</v>
      </c>
    </row>
    <row r="18" spans="1:17" ht="12" customHeight="1" x14ac:dyDescent="0.2">
      <c r="A18" s="15">
        <v>1981</v>
      </c>
      <c r="B18" s="19">
        <v>0.30329556074963709</v>
      </c>
      <c r="C18" s="16">
        <v>0</v>
      </c>
      <c r="D18" s="19">
        <f t="shared" si="0"/>
        <v>0.30329556074963709</v>
      </c>
      <c r="E18" s="16">
        <v>6</v>
      </c>
      <c r="F18" s="19">
        <f t="shared" si="1"/>
        <v>0.28509782710465886</v>
      </c>
      <c r="G18" s="16">
        <v>0</v>
      </c>
      <c r="H18" s="16">
        <f t="shared" si="7"/>
        <v>0.28509782710465886</v>
      </c>
      <c r="I18" s="16">
        <v>8</v>
      </c>
      <c r="J18" s="17">
        <f t="shared" si="2"/>
        <v>13.519999999999982</v>
      </c>
      <c r="K18" s="19">
        <f t="shared" si="8"/>
        <v>0.26229000093628618</v>
      </c>
      <c r="L18" s="24">
        <f t="shared" si="3"/>
        <v>1.149764387665912E-2</v>
      </c>
      <c r="M18" s="19">
        <f t="shared" si="4"/>
        <v>0.32595245508134774</v>
      </c>
      <c r="N18" s="17">
        <v>179</v>
      </c>
      <c r="O18" s="17">
        <v>42.5</v>
      </c>
      <c r="P18" s="16">
        <f t="shared" si="5"/>
        <v>1.3728350461073233</v>
      </c>
      <c r="Q18" s="22">
        <f t="shared" si="6"/>
        <v>7.6694695313258288E-3</v>
      </c>
    </row>
    <row r="19" spans="1:17" ht="12" customHeight="1" x14ac:dyDescent="0.2">
      <c r="A19" s="15">
        <v>1982</v>
      </c>
      <c r="B19" s="19">
        <v>0.31985051701817008</v>
      </c>
      <c r="C19" s="16">
        <v>0</v>
      </c>
      <c r="D19" s="19">
        <f t="shared" si="0"/>
        <v>0.31985051701817008</v>
      </c>
      <c r="E19" s="16">
        <v>6</v>
      </c>
      <c r="F19" s="19">
        <f t="shared" si="1"/>
        <v>0.30065948599707987</v>
      </c>
      <c r="G19" s="16">
        <v>0</v>
      </c>
      <c r="H19" s="16">
        <f t="shared" si="7"/>
        <v>0.30065948599707987</v>
      </c>
      <c r="I19" s="16">
        <v>8</v>
      </c>
      <c r="J19" s="17">
        <f t="shared" si="2"/>
        <v>13.519999999999996</v>
      </c>
      <c r="K19" s="19">
        <f t="shared" si="8"/>
        <v>0.27660672711731349</v>
      </c>
      <c r="L19" s="24">
        <f t="shared" si="3"/>
        <v>1.2125226394183605E-2</v>
      </c>
      <c r="M19" s="19">
        <f t="shared" si="4"/>
        <v>0.34374410566190811</v>
      </c>
      <c r="N19" s="17">
        <v>179</v>
      </c>
      <c r="O19" s="17">
        <v>42.5</v>
      </c>
      <c r="P19" s="16">
        <f t="shared" si="5"/>
        <v>1.4477692920819187</v>
      </c>
      <c r="Q19" s="22">
        <f t="shared" si="6"/>
        <v>8.0880966038096025E-3</v>
      </c>
    </row>
    <row r="20" spans="1:17" ht="12" customHeight="1" x14ac:dyDescent="0.2">
      <c r="A20" s="15">
        <v>1983</v>
      </c>
      <c r="B20" s="19">
        <v>0.32316643630312192</v>
      </c>
      <c r="C20" s="16">
        <v>0</v>
      </c>
      <c r="D20" s="19">
        <f t="shared" si="0"/>
        <v>0.32316643630312192</v>
      </c>
      <c r="E20" s="16">
        <v>6</v>
      </c>
      <c r="F20" s="19">
        <f t="shared" si="1"/>
        <v>0.30377645012493459</v>
      </c>
      <c r="G20" s="16">
        <v>0</v>
      </c>
      <c r="H20" s="16">
        <f t="shared" si="7"/>
        <v>0.30377645012493459</v>
      </c>
      <c r="I20" s="16">
        <v>8</v>
      </c>
      <c r="J20" s="17">
        <f t="shared" si="2"/>
        <v>13.519999999999996</v>
      </c>
      <c r="K20" s="19">
        <f t="shared" si="8"/>
        <v>0.27947433411493983</v>
      </c>
      <c r="L20" s="24">
        <f t="shared" si="3"/>
        <v>1.2250929714627498E-2</v>
      </c>
      <c r="M20" s="19">
        <f t="shared" si="4"/>
        <v>0.34730773194483228</v>
      </c>
      <c r="N20" s="17">
        <v>179</v>
      </c>
      <c r="O20" s="17">
        <v>42.5</v>
      </c>
      <c r="P20" s="16">
        <f t="shared" si="5"/>
        <v>1.4627784474852934</v>
      </c>
      <c r="Q20" s="22">
        <f t="shared" si="6"/>
        <v>8.1719466339960529E-3</v>
      </c>
    </row>
    <row r="21" spans="1:17" ht="12" customHeight="1" x14ac:dyDescent="0.2">
      <c r="A21" s="15">
        <v>1984</v>
      </c>
      <c r="B21" s="19">
        <v>0.35338745559281126</v>
      </c>
      <c r="C21" s="16">
        <v>0</v>
      </c>
      <c r="D21" s="19">
        <f t="shared" si="0"/>
        <v>0.35338745559281126</v>
      </c>
      <c r="E21" s="16">
        <v>6</v>
      </c>
      <c r="F21" s="19">
        <f t="shared" si="1"/>
        <v>0.3321842082572426</v>
      </c>
      <c r="G21" s="16">
        <v>0</v>
      </c>
      <c r="H21" s="16">
        <f t="shared" si="7"/>
        <v>0.3321842082572426</v>
      </c>
      <c r="I21" s="16">
        <v>8</v>
      </c>
      <c r="J21" s="17">
        <f t="shared" si="2"/>
        <v>13.519999999999996</v>
      </c>
      <c r="K21" s="19">
        <f t="shared" si="8"/>
        <v>0.30560947159666318</v>
      </c>
      <c r="L21" s="24">
        <f t="shared" si="3"/>
        <v>1.3396579576840029E-2</v>
      </c>
      <c r="M21" s="19">
        <f t="shared" si="4"/>
        <v>0.37978633271362638</v>
      </c>
      <c r="N21" s="17">
        <v>179</v>
      </c>
      <c r="O21" s="17">
        <v>42.5</v>
      </c>
      <c r="P21" s="16">
        <f t="shared" si="5"/>
        <v>1.599570671899744</v>
      </c>
      <c r="Q21" s="22">
        <f t="shared" si="6"/>
        <v>8.9361490050265027E-3</v>
      </c>
    </row>
    <row r="22" spans="1:17" ht="12" customHeight="1" x14ac:dyDescent="0.2">
      <c r="A22" s="15">
        <v>1985</v>
      </c>
      <c r="B22" s="19">
        <v>0.372809704465978</v>
      </c>
      <c r="C22" s="16">
        <v>0</v>
      </c>
      <c r="D22" s="19">
        <f t="shared" si="0"/>
        <v>0.372809704465978</v>
      </c>
      <c r="E22" s="16">
        <v>6</v>
      </c>
      <c r="F22" s="19">
        <f t="shared" si="1"/>
        <v>0.35044112219801932</v>
      </c>
      <c r="G22" s="16">
        <v>0</v>
      </c>
      <c r="H22" s="16">
        <f t="shared" si="7"/>
        <v>0.35044112219801932</v>
      </c>
      <c r="I22" s="16">
        <v>8</v>
      </c>
      <c r="J22" s="17">
        <f t="shared" si="2"/>
        <v>13.519999999999996</v>
      </c>
      <c r="K22" s="19">
        <f t="shared" si="8"/>
        <v>0.3224058324221778</v>
      </c>
      <c r="L22" s="24">
        <f t="shared" si="3"/>
        <v>1.413285840754752E-2</v>
      </c>
      <c r="M22" s="19">
        <f t="shared" si="4"/>
        <v>0.40065946942476838</v>
      </c>
      <c r="N22" s="17">
        <v>179</v>
      </c>
      <c r="O22" s="17">
        <v>42.5</v>
      </c>
      <c r="P22" s="16">
        <f t="shared" si="5"/>
        <v>1.6874834124007891</v>
      </c>
      <c r="Q22" s="22">
        <f t="shared" si="6"/>
        <v>9.4272816335239616E-3</v>
      </c>
    </row>
    <row r="23" spans="1:17" ht="12" customHeight="1" x14ac:dyDescent="0.2">
      <c r="A23" s="10">
        <v>1986</v>
      </c>
      <c r="B23" s="14">
        <v>0.33299975704276918</v>
      </c>
      <c r="C23" s="11">
        <v>0</v>
      </c>
      <c r="D23" s="14">
        <f t="shared" si="0"/>
        <v>0.33299975704276918</v>
      </c>
      <c r="E23" s="11">
        <v>6</v>
      </c>
      <c r="F23" s="14">
        <f t="shared" si="1"/>
        <v>0.31301977162020306</v>
      </c>
      <c r="G23" s="11">
        <v>0</v>
      </c>
      <c r="H23" s="11">
        <f t="shared" si="7"/>
        <v>0.31301977162020306</v>
      </c>
      <c r="I23" s="11">
        <v>8</v>
      </c>
      <c r="J23" s="12">
        <f t="shared" si="2"/>
        <v>13.519999999999982</v>
      </c>
      <c r="K23" s="14">
        <f t="shared" si="8"/>
        <v>0.28797818989058682</v>
      </c>
      <c r="L23" s="23">
        <f t="shared" si="3"/>
        <v>1.2623701474655861E-2</v>
      </c>
      <c r="M23" s="14">
        <f t="shared" si="4"/>
        <v>0.35787562495575631</v>
      </c>
      <c r="N23" s="12">
        <v>179</v>
      </c>
      <c r="O23" s="12">
        <v>42.5</v>
      </c>
      <c r="P23" s="11">
        <f t="shared" si="5"/>
        <v>1.5072879262842442</v>
      </c>
      <c r="Q23" s="21">
        <f t="shared" si="6"/>
        <v>8.4206029401354427E-3</v>
      </c>
    </row>
    <row r="24" spans="1:17" ht="12" customHeight="1" x14ac:dyDescent="0.2">
      <c r="A24" s="10">
        <v>1987</v>
      </c>
      <c r="B24" s="14">
        <v>0.42018298471615712</v>
      </c>
      <c r="C24" s="11">
        <v>0</v>
      </c>
      <c r="D24" s="14">
        <f t="shared" si="0"/>
        <v>0.42018298471615712</v>
      </c>
      <c r="E24" s="11">
        <v>6</v>
      </c>
      <c r="F24" s="14">
        <f t="shared" si="1"/>
        <v>0.39497200563318768</v>
      </c>
      <c r="G24" s="11">
        <v>0</v>
      </c>
      <c r="H24" s="11">
        <f t="shared" si="7"/>
        <v>0.39497200563318768</v>
      </c>
      <c r="I24" s="11">
        <v>8</v>
      </c>
      <c r="J24" s="12">
        <f t="shared" si="2"/>
        <v>13.519999999999996</v>
      </c>
      <c r="K24" s="14">
        <f t="shared" si="8"/>
        <v>0.3633742451825327</v>
      </c>
      <c r="L24" s="23">
        <f t="shared" si="3"/>
        <v>1.5928734035398694E-2</v>
      </c>
      <c r="M24" s="14">
        <f t="shared" si="4"/>
        <v>0.45157164553653528</v>
      </c>
      <c r="N24" s="12">
        <v>179</v>
      </c>
      <c r="O24" s="12">
        <v>42.5</v>
      </c>
      <c r="P24" s="11">
        <f t="shared" si="5"/>
        <v>1.9019135188479959</v>
      </c>
      <c r="Q24" s="21">
        <f t="shared" si="6"/>
        <v>1.0625215189094948E-2</v>
      </c>
    </row>
    <row r="25" spans="1:17" ht="12" customHeight="1" x14ac:dyDescent="0.2">
      <c r="A25" s="10">
        <v>1988</v>
      </c>
      <c r="B25" s="14">
        <v>0.4851317990775515</v>
      </c>
      <c r="C25" s="11">
        <v>0</v>
      </c>
      <c r="D25" s="14">
        <f t="shared" si="0"/>
        <v>0.4851317990775515</v>
      </c>
      <c r="E25" s="11">
        <v>6</v>
      </c>
      <c r="F25" s="14">
        <f t="shared" si="1"/>
        <v>0.45602389113289843</v>
      </c>
      <c r="G25" s="11">
        <v>0</v>
      </c>
      <c r="H25" s="11">
        <f t="shared" si="7"/>
        <v>0.45602389113289843</v>
      </c>
      <c r="I25" s="11">
        <v>8</v>
      </c>
      <c r="J25" s="12">
        <f t="shared" si="2"/>
        <v>13.519999999999996</v>
      </c>
      <c r="K25" s="14">
        <f t="shared" si="8"/>
        <v>0.41954197984226654</v>
      </c>
      <c r="L25" s="23">
        <f t="shared" si="3"/>
        <v>1.8390881308154149E-2</v>
      </c>
      <c r="M25" s="14">
        <f t="shared" si="4"/>
        <v>0.52137228964551607</v>
      </c>
      <c r="N25" s="12">
        <v>179</v>
      </c>
      <c r="O25" s="12">
        <v>42.5</v>
      </c>
      <c r="P25" s="11">
        <f t="shared" si="5"/>
        <v>2.1958974081540559</v>
      </c>
      <c r="Q25" s="21">
        <f t="shared" si="6"/>
        <v>1.2267583285776849E-2</v>
      </c>
    </row>
    <row r="26" spans="1:17" ht="12" customHeight="1" x14ac:dyDescent="0.2">
      <c r="A26" s="10">
        <v>1989</v>
      </c>
      <c r="B26" s="14">
        <v>0.421011020503884</v>
      </c>
      <c r="C26" s="11">
        <v>0</v>
      </c>
      <c r="D26" s="14">
        <f t="shared" si="0"/>
        <v>0.421011020503884</v>
      </c>
      <c r="E26" s="11">
        <v>6</v>
      </c>
      <c r="F26" s="14">
        <f t="shared" si="1"/>
        <v>0.39575035927365099</v>
      </c>
      <c r="G26" s="11">
        <v>0</v>
      </c>
      <c r="H26" s="11">
        <f t="shared" si="7"/>
        <v>0.39575035927365099</v>
      </c>
      <c r="I26" s="11">
        <v>8</v>
      </c>
      <c r="J26" s="12">
        <f t="shared" si="2"/>
        <v>13.519999999999996</v>
      </c>
      <c r="K26" s="14">
        <f t="shared" si="8"/>
        <v>0.36409033053175888</v>
      </c>
      <c r="L26" s="23">
        <f t="shared" si="3"/>
        <v>1.5960124078104498E-2</v>
      </c>
      <c r="M26" s="14">
        <f t="shared" si="4"/>
        <v>0.45246153755222346</v>
      </c>
      <c r="N26" s="12">
        <v>179</v>
      </c>
      <c r="O26" s="12">
        <v>42.5</v>
      </c>
      <c r="P26" s="11">
        <f t="shared" si="5"/>
        <v>1.9056615346317176</v>
      </c>
      <c r="Q26" s="21">
        <f t="shared" si="6"/>
        <v>1.0646153824758199E-2</v>
      </c>
    </row>
    <row r="27" spans="1:17" ht="12" customHeight="1" x14ac:dyDescent="0.2">
      <c r="A27" s="10">
        <v>1990</v>
      </c>
      <c r="B27" s="14">
        <v>0.42826800558655659</v>
      </c>
      <c r="C27" s="11">
        <v>0</v>
      </c>
      <c r="D27" s="14">
        <f t="shared" si="0"/>
        <v>0.42826800558655659</v>
      </c>
      <c r="E27" s="11">
        <v>6</v>
      </c>
      <c r="F27" s="14">
        <f t="shared" si="1"/>
        <v>0.40257192525136321</v>
      </c>
      <c r="G27" s="11">
        <v>0</v>
      </c>
      <c r="H27" s="11">
        <f t="shared" si="7"/>
        <v>0.40257192525136321</v>
      </c>
      <c r="I27" s="11">
        <v>8</v>
      </c>
      <c r="J27" s="12">
        <f t="shared" si="2"/>
        <v>13.519999999999996</v>
      </c>
      <c r="K27" s="14">
        <f t="shared" si="8"/>
        <v>0.37036617123125415</v>
      </c>
      <c r="L27" s="23">
        <f t="shared" si="3"/>
        <v>1.6235229423835797E-2</v>
      </c>
      <c r="M27" s="14">
        <f t="shared" si="4"/>
        <v>0.46026063655103289</v>
      </c>
      <c r="N27" s="12">
        <v>179</v>
      </c>
      <c r="O27" s="12">
        <v>42.5</v>
      </c>
      <c r="P27" s="11">
        <f t="shared" si="5"/>
        <v>1.9385095045325855</v>
      </c>
      <c r="Q27" s="21">
        <f t="shared" si="6"/>
        <v>1.0829662036494891E-2</v>
      </c>
    </row>
    <row r="28" spans="1:17" ht="12" customHeight="1" x14ac:dyDescent="0.2">
      <c r="A28" s="15">
        <v>1991</v>
      </c>
      <c r="B28" s="19">
        <v>0.46072671139035543</v>
      </c>
      <c r="C28" s="16">
        <v>0</v>
      </c>
      <c r="D28" s="19">
        <f t="shared" si="0"/>
        <v>0.46072671139035543</v>
      </c>
      <c r="E28" s="16">
        <v>6</v>
      </c>
      <c r="F28" s="19">
        <f t="shared" si="1"/>
        <v>0.43308310870693412</v>
      </c>
      <c r="G28" s="16">
        <v>0</v>
      </c>
      <c r="H28" s="16">
        <f t="shared" si="7"/>
        <v>0.43308310870693412</v>
      </c>
      <c r="I28" s="16">
        <v>8</v>
      </c>
      <c r="J28" s="17">
        <f t="shared" si="2"/>
        <v>13.519999999999996</v>
      </c>
      <c r="K28" s="19">
        <f t="shared" si="8"/>
        <v>0.39843646001037936</v>
      </c>
      <c r="L28" s="24">
        <f t="shared" si="3"/>
        <v>1.7465707836071424E-2</v>
      </c>
      <c r="M28" s="19">
        <f t="shared" si="4"/>
        <v>0.49514408429870682</v>
      </c>
      <c r="N28" s="17">
        <v>179</v>
      </c>
      <c r="O28" s="17">
        <v>42.5</v>
      </c>
      <c r="P28" s="16">
        <f t="shared" si="5"/>
        <v>2.08543037857573</v>
      </c>
      <c r="Q28" s="22">
        <f t="shared" si="6"/>
        <v>1.1650449042322514E-2</v>
      </c>
    </row>
    <row r="29" spans="1:17" ht="12" customHeight="1" x14ac:dyDescent="0.2">
      <c r="A29" s="15">
        <v>1992</v>
      </c>
      <c r="B29" s="19">
        <v>0.52670043263946853</v>
      </c>
      <c r="C29" s="16">
        <v>0</v>
      </c>
      <c r="D29" s="19">
        <f t="shared" si="0"/>
        <v>0.52670043263946853</v>
      </c>
      <c r="E29" s="16">
        <v>6</v>
      </c>
      <c r="F29" s="19">
        <f t="shared" si="1"/>
        <v>0.49509840668110039</v>
      </c>
      <c r="G29" s="16">
        <v>0</v>
      </c>
      <c r="H29" s="16">
        <f t="shared" si="7"/>
        <v>0.49509840668110039</v>
      </c>
      <c r="I29" s="16">
        <v>8</v>
      </c>
      <c r="J29" s="17">
        <f t="shared" si="2"/>
        <v>13.52000000000001</v>
      </c>
      <c r="K29" s="19">
        <f t="shared" si="8"/>
        <v>0.45549053414661234</v>
      </c>
      <c r="L29" s="24">
        <f t="shared" si="3"/>
        <v>1.996670834615287E-2</v>
      </c>
      <c r="M29" s="19">
        <f t="shared" si="4"/>
        <v>0.56604619825926072</v>
      </c>
      <c r="N29" s="17">
        <v>179</v>
      </c>
      <c r="O29" s="17">
        <v>42.5</v>
      </c>
      <c r="P29" s="16">
        <f t="shared" si="5"/>
        <v>2.3840533997272395</v>
      </c>
      <c r="Q29" s="22">
        <f t="shared" si="6"/>
        <v>1.3318734076688488E-2</v>
      </c>
    </row>
    <row r="30" spans="1:17" ht="12" customHeight="1" x14ac:dyDescent="0.2">
      <c r="A30" s="15">
        <v>1993</v>
      </c>
      <c r="B30" s="19">
        <v>0.49495809029302024</v>
      </c>
      <c r="C30" s="16">
        <v>0</v>
      </c>
      <c r="D30" s="19">
        <f t="shared" si="0"/>
        <v>0.49495809029302024</v>
      </c>
      <c r="E30" s="16">
        <v>6</v>
      </c>
      <c r="F30" s="19">
        <f t="shared" si="1"/>
        <v>0.46526060487543902</v>
      </c>
      <c r="G30" s="16">
        <v>0</v>
      </c>
      <c r="H30" s="16">
        <f t="shared" si="7"/>
        <v>0.46526060487543902</v>
      </c>
      <c r="I30" s="16">
        <v>8</v>
      </c>
      <c r="J30" s="17">
        <f t="shared" si="2"/>
        <v>13.52000000000001</v>
      </c>
      <c r="K30" s="19">
        <f t="shared" si="8"/>
        <v>0.42803975648540388</v>
      </c>
      <c r="L30" s="24">
        <f t="shared" si="3"/>
        <v>1.876338658566154E-2</v>
      </c>
      <c r="M30" s="19">
        <f t="shared" si="4"/>
        <v>0.53193262801021179</v>
      </c>
      <c r="N30" s="17">
        <v>179</v>
      </c>
      <c r="O30" s="17">
        <v>42.5</v>
      </c>
      <c r="P30" s="16">
        <f t="shared" si="5"/>
        <v>2.2403750685606569</v>
      </c>
      <c r="Q30" s="22">
        <f t="shared" si="6"/>
        <v>1.2516061835534395E-2</v>
      </c>
    </row>
    <row r="31" spans="1:17" ht="12" customHeight="1" x14ac:dyDescent="0.2">
      <c r="A31" s="15">
        <v>1994</v>
      </c>
      <c r="B31" s="19">
        <v>0.44516301614044529</v>
      </c>
      <c r="C31" s="16">
        <v>0</v>
      </c>
      <c r="D31" s="19">
        <f t="shared" si="0"/>
        <v>0.44516301614044529</v>
      </c>
      <c r="E31" s="16">
        <v>6</v>
      </c>
      <c r="F31" s="19">
        <f t="shared" si="1"/>
        <v>0.4184532351720186</v>
      </c>
      <c r="G31" s="16">
        <v>0</v>
      </c>
      <c r="H31" s="16">
        <f t="shared" si="7"/>
        <v>0.4184532351720186</v>
      </c>
      <c r="I31" s="16">
        <v>8</v>
      </c>
      <c r="J31" s="17">
        <f t="shared" si="2"/>
        <v>13.519999999999982</v>
      </c>
      <c r="K31" s="19">
        <f t="shared" si="8"/>
        <v>0.38497697635825712</v>
      </c>
      <c r="L31" s="24">
        <f t="shared" si="3"/>
        <v>1.6875703073238667E-2</v>
      </c>
      <c r="M31" s="19">
        <f t="shared" si="4"/>
        <v>0.47841774427477957</v>
      </c>
      <c r="N31" s="17">
        <v>179</v>
      </c>
      <c r="O31" s="17">
        <v>42.5</v>
      </c>
      <c r="P31" s="16">
        <f t="shared" si="5"/>
        <v>2.0149829700043655</v>
      </c>
      <c r="Q31" s="22">
        <f t="shared" si="6"/>
        <v>1.1256888100583048E-2</v>
      </c>
    </row>
    <row r="32" spans="1:17" ht="12" customHeight="1" x14ac:dyDescent="0.2">
      <c r="A32" s="15">
        <v>1995</v>
      </c>
      <c r="B32" s="47" t="s">
        <v>118</v>
      </c>
      <c r="C32" s="47" t="s">
        <v>118</v>
      </c>
      <c r="D32" s="47" t="s">
        <v>118</v>
      </c>
      <c r="E32" s="47" t="s">
        <v>118</v>
      </c>
      <c r="F32" s="47" t="s">
        <v>118</v>
      </c>
      <c r="G32" s="47" t="s">
        <v>118</v>
      </c>
      <c r="H32" s="47" t="s">
        <v>118</v>
      </c>
      <c r="I32" s="47" t="s">
        <v>118</v>
      </c>
      <c r="J32" s="47" t="s">
        <v>118</v>
      </c>
      <c r="K32" s="47" t="s">
        <v>118</v>
      </c>
      <c r="L32" s="47" t="s">
        <v>118</v>
      </c>
      <c r="M32" s="47" t="s">
        <v>118</v>
      </c>
      <c r="N32" s="47" t="s">
        <v>118</v>
      </c>
      <c r="O32" s="47" t="s">
        <v>118</v>
      </c>
      <c r="P32" s="47" t="s">
        <v>118</v>
      </c>
      <c r="Q32" s="47" t="s">
        <v>118</v>
      </c>
    </row>
    <row r="33" spans="1:17" ht="12" customHeight="1" x14ac:dyDescent="0.2">
      <c r="A33" s="33">
        <v>1996</v>
      </c>
      <c r="B33" s="48" t="s">
        <v>118</v>
      </c>
      <c r="C33" s="48" t="s">
        <v>118</v>
      </c>
      <c r="D33" s="48" t="s">
        <v>118</v>
      </c>
      <c r="E33" s="48" t="s">
        <v>118</v>
      </c>
      <c r="F33" s="48" t="s">
        <v>118</v>
      </c>
      <c r="G33" s="48" t="s">
        <v>118</v>
      </c>
      <c r="H33" s="48" t="s">
        <v>118</v>
      </c>
      <c r="I33" s="48" t="s">
        <v>118</v>
      </c>
      <c r="J33" s="48" t="s">
        <v>118</v>
      </c>
      <c r="K33" s="48" t="s">
        <v>118</v>
      </c>
      <c r="L33" s="48" t="s">
        <v>118</v>
      </c>
      <c r="M33" s="48" t="s">
        <v>118</v>
      </c>
      <c r="N33" s="48" t="s">
        <v>118</v>
      </c>
      <c r="O33" s="48" t="s">
        <v>118</v>
      </c>
      <c r="P33" s="48" t="s">
        <v>118</v>
      </c>
      <c r="Q33" s="48" t="s">
        <v>118</v>
      </c>
    </row>
    <row r="34" spans="1:17" ht="12" customHeight="1" x14ac:dyDescent="0.2">
      <c r="A34" s="33">
        <v>1997</v>
      </c>
      <c r="B34" s="48" t="s">
        <v>118</v>
      </c>
      <c r="C34" s="48" t="s">
        <v>118</v>
      </c>
      <c r="D34" s="48" t="s">
        <v>118</v>
      </c>
      <c r="E34" s="48" t="s">
        <v>118</v>
      </c>
      <c r="F34" s="48" t="s">
        <v>118</v>
      </c>
      <c r="G34" s="48" t="s">
        <v>118</v>
      </c>
      <c r="H34" s="48" t="s">
        <v>118</v>
      </c>
      <c r="I34" s="48" t="s">
        <v>118</v>
      </c>
      <c r="J34" s="48" t="s">
        <v>118</v>
      </c>
      <c r="K34" s="48" t="s">
        <v>118</v>
      </c>
      <c r="L34" s="48" t="s">
        <v>118</v>
      </c>
      <c r="M34" s="48" t="s">
        <v>118</v>
      </c>
      <c r="N34" s="48" t="s">
        <v>118</v>
      </c>
      <c r="O34" s="48" t="s">
        <v>118</v>
      </c>
      <c r="P34" s="48" t="s">
        <v>118</v>
      </c>
      <c r="Q34" s="48" t="s">
        <v>118</v>
      </c>
    </row>
    <row r="35" spans="1:17" ht="12" customHeight="1" x14ac:dyDescent="0.2">
      <c r="A35" s="33">
        <v>1998</v>
      </c>
      <c r="B35" s="48" t="s">
        <v>118</v>
      </c>
      <c r="C35" s="48" t="s">
        <v>118</v>
      </c>
      <c r="D35" s="48" t="s">
        <v>118</v>
      </c>
      <c r="E35" s="48" t="s">
        <v>118</v>
      </c>
      <c r="F35" s="48" t="s">
        <v>118</v>
      </c>
      <c r="G35" s="48" t="s">
        <v>118</v>
      </c>
      <c r="H35" s="48" t="s">
        <v>118</v>
      </c>
      <c r="I35" s="48" t="s">
        <v>118</v>
      </c>
      <c r="J35" s="48" t="s">
        <v>118</v>
      </c>
      <c r="K35" s="48" t="s">
        <v>118</v>
      </c>
      <c r="L35" s="48" t="s">
        <v>118</v>
      </c>
      <c r="M35" s="48" t="s">
        <v>118</v>
      </c>
      <c r="N35" s="48" t="s">
        <v>118</v>
      </c>
      <c r="O35" s="48" t="s">
        <v>118</v>
      </c>
      <c r="P35" s="48" t="s">
        <v>118</v>
      </c>
      <c r="Q35" s="48" t="s">
        <v>118</v>
      </c>
    </row>
    <row r="36" spans="1:17" ht="12" customHeight="1" x14ac:dyDescent="0.2">
      <c r="A36" s="33">
        <v>1999</v>
      </c>
      <c r="B36" s="48" t="s">
        <v>118</v>
      </c>
      <c r="C36" s="48" t="s">
        <v>118</v>
      </c>
      <c r="D36" s="48" t="s">
        <v>118</v>
      </c>
      <c r="E36" s="48" t="s">
        <v>118</v>
      </c>
      <c r="F36" s="48" t="s">
        <v>118</v>
      </c>
      <c r="G36" s="48" t="s">
        <v>118</v>
      </c>
      <c r="H36" s="48" t="s">
        <v>118</v>
      </c>
      <c r="I36" s="48" t="s">
        <v>118</v>
      </c>
      <c r="J36" s="48" t="s">
        <v>118</v>
      </c>
      <c r="K36" s="48" t="s">
        <v>118</v>
      </c>
      <c r="L36" s="48" t="s">
        <v>118</v>
      </c>
      <c r="M36" s="48" t="s">
        <v>118</v>
      </c>
      <c r="N36" s="48" t="s">
        <v>118</v>
      </c>
      <c r="O36" s="48" t="s">
        <v>118</v>
      </c>
      <c r="P36" s="48" t="s">
        <v>118</v>
      </c>
      <c r="Q36" s="48" t="s">
        <v>118</v>
      </c>
    </row>
    <row r="37" spans="1:17" ht="12" customHeight="1" x14ac:dyDescent="0.2">
      <c r="A37" s="33">
        <v>2000</v>
      </c>
      <c r="B37" s="48" t="s">
        <v>118</v>
      </c>
      <c r="C37" s="48" t="s">
        <v>118</v>
      </c>
      <c r="D37" s="48" t="s">
        <v>118</v>
      </c>
      <c r="E37" s="48" t="s">
        <v>118</v>
      </c>
      <c r="F37" s="48" t="s">
        <v>118</v>
      </c>
      <c r="G37" s="48" t="s">
        <v>118</v>
      </c>
      <c r="H37" s="48" t="s">
        <v>118</v>
      </c>
      <c r="I37" s="48" t="s">
        <v>118</v>
      </c>
      <c r="J37" s="48" t="s">
        <v>118</v>
      </c>
      <c r="K37" s="48" t="s">
        <v>118</v>
      </c>
      <c r="L37" s="48" t="s">
        <v>118</v>
      </c>
      <c r="M37" s="48" t="s">
        <v>118</v>
      </c>
      <c r="N37" s="48" t="s">
        <v>118</v>
      </c>
      <c r="O37" s="48" t="s">
        <v>118</v>
      </c>
      <c r="P37" s="48" t="s">
        <v>118</v>
      </c>
      <c r="Q37" s="48" t="s">
        <v>118</v>
      </c>
    </row>
    <row r="38" spans="1:17" ht="12" customHeight="1" x14ac:dyDescent="0.2">
      <c r="A38" s="15">
        <v>2001</v>
      </c>
      <c r="B38" s="47" t="s">
        <v>118</v>
      </c>
      <c r="C38" s="47" t="s">
        <v>118</v>
      </c>
      <c r="D38" s="47" t="s">
        <v>118</v>
      </c>
      <c r="E38" s="47" t="s">
        <v>118</v>
      </c>
      <c r="F38" s="47" t="s">
        <v>118</v>
      </c>
      <c r="G38" s="47" t="s">
        <v>118</v>
      </c>
      <c r="H38" s="47" t="s">
        <v>118</v>
      </c>
      <c r="I38" s="47" t="s">
        <v>118</v>
      </c>
      <c r="J38" s="47" t="s">
        <v>118</v>
      </c>
      <c r="K38" s="47" t="s">
        <v>118</v>
      </c>
      <c r="L38" s="47" t="s">
        <v>118</v>
      </c>
      <c r="M38" s="47" t="s">
        <v>118</v>
      </c>
      <c r="N38" s="47" t="s">
        <v>118</v>
      </c>
      <c r="O38" s="47" t="s">
        <v>118</v>
      </c>
      <c r="P38" s="47" t="s">
        <v>118</v>
      </c>
      <c r="Q38" s="47" t="s">
        <v>118</v>
      </c>
    </row>
    <row r="39" spans="1:17" ht="12" customHeight="1" x14ac:dyDescent="0.2">
      <c r="A39" s="15">
        <v>2002</v>
      </c>
      <c r="B39" s="47" t="s">
        <v>118</v>
      </c>
      <c r="C39" s="47" t="s">
        <v>118</v>
      </c>
      <c r="D39" s="47" t="s">
        <v>118</v>
      </c>
      <c r="E39" s="47" t="s">
        <v>118</v>
      </c>
      <c r="F39" s="47" t="s">
        <v>118</v>
      </c>
      <c r="G39" s="47" t="s">
        <v>118</v>
      </c>
      <c r="H39" s="47" t="s">
        <v>118</v>
      </c>
      <c r="I39" s="47" t="s">
        <v>118</v>
      </c>
      <c r="J39" s="47" t="s">
        <v>118</v>
      </c>
      <c r="K39" s="47" t="s">
        <v>118</v>
      </c>
      <c r="L39" s="47" t="s">
        <v>118</v>
      </c>
      <c r="M39" s="47" t="s">
        <v>118</v>
      </c>
      <c r="N39" s="47" t="s">
        <v>118</v>
      </c>
      <c r="O39" s="47" t="s">
        <v>118</v>
      </c>
      <c r="P39" s="47" t="s">
        <v>118</v>
      </c>
      <c r="Q39" s="47" t="s">
        <v>118</v>
      </c>
    </row>
    <row r="40" spans="1:17" ht="12" customHeight="1" x14ac:dyDescent="0.2">
      <c r="A40" s="15">
        <v>2003</v>
      </c>
      <c r="B40" s="47" t="s">
        <v>118</v>
      </c>
      <c r="C40" s="47" t="s">
        <v>118</v>
      </c>
      <c r="D40" s="47" t="s">
        <v>118</v>
      </c>
      <c r="E40" s="47" t="s">
        <v>118</v>
      </c>
      <c r="F40" s="47" t="s">
        <v>118</v>
      </c>
      <c r="G40" s="47" t="s">
        <v>118</v>
      </c>
      <c r="H40" s="47" t="s">
        <v>118</v>
      </c>
      <c r="I40" s="47" t="s">
        <v>118</v>
      </c>
      <c r="J40" s="47" t="s">
        <v>118</v>
      </c>
      <c r="K40" s="47" t="s">
        <v>118</v>
      </c>
      <c r="L40" s="47" t="s">
        <v>118</v>
      </c>
      <c r="M40" s="47" t="s">
        <v>118</v>
      </c>
      <c r="N40" s="47" t="s">
        <v>118</v>
      </c>
      <c r="O40" s="47" t="s">
        <v>118</v>
      </c>
      <c r="P40" s="47" t="s">
        <v>118</v>
      </c>
      <c r="Q40" s="47" t="s">
        <v>118</v>
      </c>
    </row>
    <row r="41" spans="1:17" ht="12" customHeight="1" x14ac:dyDescent="0.2">
      <c r="A41" s="15">
        <v>2004</v>
      </c>
      <c r="B41" s="47" t="s">
        <v>118</v>
      </c>
      <c r="C41" s="47" t="s">
        <v>118</v>
      </c>
      <c r="D41" s="47" t="s">
        <v>118</v>
      </c>
      <c r="E41" s="47" t="s">
        <v>118</v>
      </c>
      <c r="F41" s="47" t="s">
        <v>118</v>
      </c>
      <c r="G41" s="47" t="s">
        <v>118</v>
      </c>
      <c r="H41" s="47" t="s">
        <v>118</v>
      </c>
      <c r="I41" s="47" t="s">
        <v>118</v>
      </c>
      <c r="J41" s="47" t="s">
        <v>118</v>
      </c>
      <c r="K41" s="47" t="s">
        <v>118</v>
      </c>
      <c r="L41" s="47" t="s">
        <v>118</v>
      </c>
      <c r="M41" s="47" t="s">
        <v>118</v>
      </c>
      <c r="N41" s="47" t="s">
        <v>118</v>
      </c>
      <c r="O41" s="47" t="s">
        <v>118</v>
      </c>
      <c r="P41" s="47" t="s">
        <v>118</v>
      </c>
      <c r="Q41" s="47" t="s">
        <v>118</v>
      </c>
    </row>
    <row r="42" spans="1:17" ht="12" customHeight="1" x14ac:dyDescent="0.2">
      <c r="A42" s="15">
        <v>2005</v>
      </c>
      <c r="B42" s="47" t="s">
        <v>118</v>
      </c>
      <c r="C42" s="47" t="s">
        <v>118</v>
      </c>
      <c r="D42" s="47" t="s">
        <v>118</v>
      </c>
      <c r="E42" s="47" t="s">
        <v>118</v>
      </c>
      <c r="F42" s="47" t="s">
        <v>118</v>
      </c>
      <c r="G42" s="47" t="s">
        <v>118</v>
      </c>
      <c r="H42" s="47" t="s">
        <v>118</v>
      </c>
      <c r="I42" s="47" t="s">
        <v>118</v>
      </c>
      <c r="J42" s="47" t="s">
        <v>118</v>
      </c>
      <c r="K42" s="47" t="s">
        <v>118</v>
      </c>
      <c r="L42" s="47" t="s">
        <v>118</v>
      </c>
      <c r="M42" s="47" t="s">
        <v>118</v>
      </c>
      <c r="N42" s="47" t="s">
        <v>118</v>
      </c>
      <c r="O42" s="47" t="s">
        <v>118</v>
      </c>
      <c r="P42" s="47" t="s">
        <v>118</v>
      </c>
      <c r="Q42" s="47" t="s">
        <v>118</v>
      </c>
    </row>
    <row r="43" spans="1:17" ht="12" customHeight="1" x14ac:dyDescent="0.2">
      <c r="A43" s="33">
        <v>2006</v>
      </c>
      <c r="B43" s="48" t="s">
        <v>118</v>
      </c>
      <c r="C43" s="48" t="s">
        <v>118</v>
      </c>
      <c r="D43" s="48" t="s">
        <v>118</v>
      </c>
      <c r="E43" s="48" t="s">
        <v>118</v>
      </c>
      <c r="F43" s="48" t="s">
        <v>118</v>
      </c>
      <c r="G43" s="48" t="s">
        <v>118</v>
      </c>
      <c r="H43" s="48" t="s">
        <v>118</v>
      </c>
      <c r="I43" s="48" t="s">
        <v>118</v>
      </c>
      <c r="J43" s="48" t="s">
        <v>118</v>
      </c>
      <c r="K43" s="48" t="s">
        <v>118</v>
      </c>
      <c r="L43" s="48" t="s">
        <v>118</v>
      </c>
      <c r="M43" s="48" t="s">
        <v>118</v>
      </c>
      <c r="N43" s="48" t="s">
        <v>118</v>
      </c>
      <c r="O43" s="48" t="s">
        <v>118</v>
      </c>
      <c r="P43" s="48" t="s">
        <v>118</v>
      </c>
      <c r="Q43" s="48" t="s">
        <v>118</v>
      </c>
    </row>
    <row r="44" spans="1:17" ht="12" customHeight="1" x14ac:dyDescent="0.2">
      <c r="A44" s="33">
        <v>2007</v>
      </c>
      <c r="B44" s="48" t="s">
        <v>118</v>
      </c>
      <c r="C44" s="48" t="s">
        <v>118</v>
      </c>
      <c r="D44" s="48" t="s">
        <v>118</v>
      </c>
      <c r="E44" s="48" t="s">
        <v>118</v>
      </c>
      <c r="F44" s="48" t="s">
        <v>118</v>
      </c>
      <c r="G44" s="48" t="s">
        <v>118</v>
      </c>
      <c r="H44" s="48" t="s">
        <v>118</v>
      </c>
      <c r="I44" s="48" t="s">
        <v>118</v>
      </c>
      <c r="J44" s="48" t="s">
        <v>118</v>
      </c>
      <c r="K44" s="48" t="s">
        <v>118</v>
      </c>
      <c r="L44" s="48" t="s">
        <v>118</v>
      </c>
      <c r="M44" s="48" t="s">
        <v>118</v>
      </c>
      <c r="N44" s="48" t="s">
        <v>118</v>
      </c>
      <c r="O44" s="48" t="s">
        <v>118</v>
      </c>
      <c r="P44" s="48" t="s">
        <v>118</v>
      </c>
      <c r="Q44" s="48" t="s">
        <v>118</v>
      </c>
    </row>
    <row r="45" spans="1:17" ht="12" customHeight="1" x14ac:dyDescent="0.2">
      <c r="A45" s="33">
        <v>2008</v>
      </c>
      <c r="B45" s="48" t="s">
        <v>118</v>
      </c>
      <c r="C45" s="48" t="s">
        <v>118</v>
      </c>
      <c r="D45" s="48" t="s">
        <v>118</v>
      </c>
      <c r="E45" s="48" t="s">
        <v>118</v>
      </c>
      <c r="F45" s="48" t="s">
        <v>118</v>
      </c>
      <c r="G45" s="48" t="s">
        <v>118</v>
      </c>
      <c r="H45" s="48" t="s">
        <v>118</v>
      </c>
      <c r="I45" s="48" t="s">
        <v>118</v>
      </c>
      <c r="J45" s="48" t="s">
        <v>118</v>
      </c>
      <c r="K45" s="48" t="s">
        <v>118</v>
      </c>
      <c r="L45" s="48" t="s">
        <v>118</v>
      </c>
      <c r="M45" s="48" t="s">
        <v>118</v>
      </c>
      <c r="N45" s="48" t="s">
        <v>118</v>
      </c>
      <c r="O45" s="48" t="s">
        <v>118</v>
      </c>
      <c r="P45" s="48" t="s">
        <v>118</v>
      </c>
      <c r="Q45" s="48" t="s">
        <v>118</v>
      </c>
    </row>
    <row r="46" spans="1:17" ht="12" customHeight="1" x14ac:dyDescent="0.2">
      <c r="A46" s="33">
        <v>2009</v>
      </c>
      <c r="B46" s="48" t="s">
        <v>118</v>
      </c>
      <c r="C46" s="48" t="s">
        <v>118</v>
      </c>
      <c r="D46" s="48" t="s">
        <v>118</v>
      </c>
      <c r="E46" s="48" t="s">
        <v>118</v>
      </c>
      <c r="F46" s="48" t="s">
        <v>118</v>
      </c>
      <c r="G46" s="48" t="s">
        <v>118</v>
      </c>
      <c r="H46" s="48" t="s">
        <v>118</v>
      </c>
      <c r="I46" s="48" t="s">
        <v>118</v>
      </c>
      <c r="J46" s="48" t="s">
        <v>118</v>
      </c>
      <c r="K46" s="48" t="s">
        <v>118</v>
      </c>
      <c r="L46" s="48" t="s">
        <v>118</v>
      </c>
      <c r="M46" s="48" t="s">
        <v>118</v>
      </c>
      <c r="N46" s="48" t="s">
        <v>118</v>
      </c>
      <c r="O46" s="48" t="s">
        <v>118</v>
      </c>
      <c r="P46" s="48" t="s">
        <v>118</v>
      </c>
      <c r="Q46" s="48" t="s">
        <v>118</v>
      </c>
    </row>
    <row r="47" spans="1:17" ht="12" customHeight="1" x14ac:dyDescent="0.2">
      <c r="A47" s="33">
        <v>2010</v>
      </c>
      <c r="B47" s="48" t="s">
        <v>118</v>
      </c>
      <c r="C47" s="48" t="s">
        <v>118</v>
      </c>
      <c r="D47" s="48" t="s">
        <v>118</v>
      </c>
      <c r="E47" s="48" t="s">
        <v>118</v>
      </c>
      <c r="F47" s="48" t="s">
        <v>118</v>
      </c>
      <c r="G47" s="48" t="s">
        <v>118</v>
      </c>
      <c r="H47" s="48" t="s">
        <v>118</v>
      </c>
      <c r="I47" s="48" t="s">
        <v>118</v>
      </c>
      <c r="J47" s="48" t="s">
        <v>118</v>
      </c>
      <c r="K47" s="48" t="s">
        <v>118</v>
      </c>
      <c r="L47" s="48" t="s">
        <v>118</v>
      </c>
      <c r="M47" s="48" t="s">
        <v>118</v>
      </c>
      <c r="N47" s="48" t="s">
        <v>118</v>
      </c>
      <c r="O47" s="48" t="s">
        <v>118</v>
      </c>
      <c r="P47" s="48" t="s">
        <v>118</v>
      </c>
      <c r="Q47" s="48" t="s">
        <v>118</v>
      </c>
    </row>
    <row r="48" spans="1:17" ht="12" customHeight="1" x14ac:dyDescent="0.2">
      <c r="A48" s="15">
        <v>2011</v>
      </c>
      <c r="B48" s="47" t="s">
        <v>118</v>
      </c>
      <c r="C48" s="47" t="s">
        <v>118</v>
      </c>
      <c r="D48" s="47" t="s">
        <v>118</v>
      </c>
      <c r="E48" s="47" t="s">
        <v>118</v>
      </c>
      <c r="F48" s="47" t="s">
        <v>118</v>
      </c>
      <c r="G48" s="47" t="s">
        <v>118</v>
      </c>
      <c r="H48" s="47" t="s">
        <v>118</v>
      </c>
      <c r="I48" s="47" t="s">
        <v>118</v>
      </c>
      <c r="J48" s="47" t="s">
        <v>118</v>
      </c>
      <c r="K48" s="47" t="s">
        <v>118</v>
      </c>
      <c r="L48" s="47" t="s">
        <v>118</v>
      </c>
      <c r="M48" s="47" t="s">
        <v>118</v>
      </c>
      <c r="N48" s="47" t="s">
        <v>118</v>
      </c>
      <c r="O48" s="47" t="s">
        <v>118</v>
      </c>
      <c r="P48" s="47" t="s">
        <v>118</v>
      </c>
      <c r="Q48" s="47" t="s">
        <v>118</v>
      </c>
    </row>
    <row r="49" spans="1:18" ht="12" customHeight="1" x14ac:dyDescent="0.2">
      <c r="A49" s="15">
        <v>2012</v>
      </c>
      <c r="B49" s="47" t="s">
        <v>118</v>
      </c>
      <c r="C49" s="47" t="s">
        <v>118</v>
      </c>
      <c r="D49" s="47" t="s">
        <v>118</v>
      </c>
      <c r="E49" s="47" t="s">
        <v>118</v>
      </c>
      <c r="F49" s="47" t="s">
        <v>118</v>
      </c>
      <c r="G49" s="47" t="s">
        <v>118</v>
      </c>
      <c r="H49" s="47" t="s">
        <v>118</v>
      </c>
      <c r="I49" s="47" t="s">
        <v>118</v>
      </c>
      <c r="J49" s="47" t="s">
        <v>118</v>
      </c>
      <c r="K49" s="47" t="s">
        <v>118</v>
      </c>
      <c r="L49" s="47" t="s">
        <v>118</v>
      </c>
      <c r="M49" s="47" t="s">
        <v>118</v>
      </c>
      <c r="N49" s="47" t="s">
        <v>118</v>
      </c>
      <c r="O49" s="47" t="s">
        <v>118</v>
      </c>
      <c r="P49" s="47" t="s">
        <v>118</v>
      </c>
      <c r="Q49" s="47" t="s">
        <v>118</v>
      </c>
    </row>
    <row r="50" spans="1:18" ht="12" customHeight="1" x14ac:dyDescent="0.2">
      <c r="A50" s="37">
        <v>2013</v>
      </c>
      <c r="B50" s="47" t="s">
        <v>118</v>
      </c>
      <c r="C50" s="47" t="s">
        <v>118</v>
      </c>
      <c r="D50" s="47" t="s">
        <v>118</v>
      </c>
      <c r="E50" s="47" t="s">
        <v>118</v>
      </c>
      <c r="F50" s="47" t="s">
        <v>118</v>
      </c>
      <c r="G50" s="47" t="s">
        <v>118</v>
      </c>
      <c r="H50" s="47" t="s">
        <v>118</v>
      </c>
      <c r="I50" s="47" t="s">
        <v>118</v>
      </c>
      <c r="J50" s="47" t="s">
        <v>118</v>
      </c>
      <c r="K50" s="47" t="s">
        <v>118</v>
      </c>
      <c r="L50" s="47" t="s">
        <v>118</v>
      </c>
      <c r="M50" s="47" t="s">
        <v>118</v>
      </c>
      <c r="N50" s="47" t="s">
        <v>118</v>
      </c>
      <c r="O50" s="47" t="s">
        <v>118</v>
      </c>
      <c r="P50" s="47" t="s">
        <v>118</v>
      </c>
      <c r="Q50" s="47" t="s">
        <v>118</v>
      </c>
    </row>
    <row r="51" spans="1:18" ht="12" customHeight="1" x14ac:dyDescent="0.2">
      <c r="A51" s="15">
        <v>2014</v>
      </c>
      <c r="B51" s="47" t="s">
        <v>118</v>
      </c>
      <c r="C51" s="47" t="s">
        <v>118</v>
      </c>
      <c r="D51" s="47" t="s">
        <v>118</v>
      </c>
      <c r="E51" s="47" t="s">
        <v>118</v>
      </c>
      <c r="F51" s="47" t="s">
        <v>118</v>
      </c>
      <c r="G51" s="47" t="s">
        <v>118</v>
      </c>
      <c r="H51" s="47" t="s">
        <v>118</v>
      </c>
      <c r="I51" s="47" t="s">
        <v>118</v>
      </c>
      <c r="J51" s="47" t="s">
        <v>118</v>
      </c>
      <c r="K51" s="47" t="s">
        <v>118</v>
      </c>
      <c r="L51" s="47" t="s">
        <v>118</v>
      </c>
      <c r="M51" s="47" t="s">
        <v>118</v>
      </c>
      <c r="N51" s="47" t="s">
        <v>118</v>
      </c>
      <c r="O51" s="47" t="s">
        <v>118</v>
      </c>
      <c r="P51" s="47" t="s">
        <v>118</v>
      </c>
      <c r="Q51" s="47" t="s">
        <v>118</v>
      </c>
    </row>
    <row r="52" spans="1:18" ht="12" customHeight="1" x14ac:dyDescent="0.2">
      <c r="A52" s="15">
        <v>2015</v>
      </c>
      <c r="B52" s="47" t="s">
        <v>118</v>
      </c>
      <c r="C52" s="47" t="s">
        <v>118</v>
      </c>
      <c r="D52" s="47" t="s">
        <v>118</v>
      </c>
      <c r="E52" s="47" t="s">
        <v>118</v>
      </c>
      <c r="F52" s="47" t="s">
        <v>118</v>
      </c>
      <c r="G52" s="47" t="s">
        <v>118</v>
      </c>
      <c r="H52" s="47" t="s">
        <v>118</v>
      </c>
      <c r="I52" s="47" t="s">
        <v>118</v>
      </c>
      <c r="J52" s="47" t="s">
        <v>118</v>
      </c>
      <c r="K52" s="47" t="s">
        <v>118</v>
      </c>
      <c r="L52" s="47" t="s">
        <v>118</v>
      </c>
      <c r="M52" s="47" t="s">
        <v>118</v>
      </c>
      <c r="N52" s="47" t="s">
        <v>118</v>
      </c>
      <c r="O52" s="47" t="s">
        <v>118</v>
      </c>
      <c r="P52" s="47" t="s">
        <v>118</v>
      </c>
      <c r="Q52" s="47" t="s">
        <v>118</v>
      </c>
    </row>
    <row r="53" spans="1:18" ht="12" customHeight="1" x14ac:dyDescent="0.2">
      <c r="A53" s="33">
        <v>2016</v>
      </c>
      <c r="B53" s="48" t="s">
        <v>118</v>
      </c>
      <c r="C53" s="48" t="s">
        <v>118</v>
      </c>
      <c r="D53" s="48" t="s">
        <v>118</v>
      </c>
      <c r="E53" s="48" t="s">
        <v>118</v>
      </c>
      <c r="F53" s="48" t="s">
        <v>118</v>
      </c>
      <c r="G53" s="48" t="s">
        <v>118</v>
      </c>
      <c r="H53" s="48" t="s">
        <v>118</v>
      </c>
      <c r="I53" s="48" t="s">
        <v>118</v>
      </c>
      <c r="J53" s="48" t="s">
        <v>118</v>
      </c>
      <c r="K53" s="48" t="s">
        <v>118</v>
      </c>
      <c r="L53" s="48" t="s">
        <v>118</v>
      </c>
      <c r="M53" s="48" t="s">
        <v>118</v>
      </c>
      <c r="N53" s="48" t="s">
        <v>118</v>
      </c>
      <c r="O53" s="48" t="s">
        <v>118</v>
      </c>
      <c r="P53" s="48" t="s">
        <v>118</v>
      </c>
      <c r="Q53" s="48" t="s">
        <v>118</v>
      </c>
    </row>
    <row r="54" spans="1:18" ht="12" customHeight="1" x14ac:dyDescent="0.2">
      <c r="A54" s="57">
        <v>2017</v>
      </c>
      <c r="B54" s="65" t="s">
        <v>118</v>
      </c>
      <c r="C54" s="65" t="s">
        <v>118</v>
      </c>
      <c r="D54" s="65" t="s">
        <v>118</v>
      </c>
      <c r="E54" s="65" t="s">
        <v>118</v>
      </c>
      <c r="F54" s="65" t="s">
        <v>118</v>
      </c>
      <c r="G54" s="65" t="s">
        <v>118</v>
      </c>
      <c r="H54" s="65" t="s">
        <v>118</v>
      </c>
      <c r="I54" s="65" t="s">
        <v>118</v>
      </c>
      <c r="J54" s="65" t="s">
        <v>118</v>
      </c>
      <c r="K54" s="65" t="s">
        <v>118</v>
      </c>
      <c r="L54" s="65" t="s">
        <v>118</v>
      </c>
      <c r="M54" s="65" t="s">
        <v>118</v>
      </c>
      <c r="N54" s="65" t="s">
        <v>118</v>
      </c>
      <c r="O54" s="65" t="s">
        <v>118</v>
      </c>
      <c r="P54" s="65" t="s">
        <v>118</v>
      </c>
      <c r="Q54" s="65" t="s">
        <v>118</v>
      </c>
    </row>
    <row r="55" spans="1:18" ht="12" customHeight="1" x14ac:dyDescent="0.2">
      <c r="A55" s="33">
        <v>2018</v>
      </c>
      <c r="B55" s="48" t="s">
        <v>118</v>
      </c>
      <c r="C55" s="48" t="s">
        <v>118</v>
      </c>
      <c r="D55" s="48" t="s">
        <v>118</v>
      </c>
      <c r="E55" s="48" t="s">
        <v>118</v>
      </c>
      <c r="F55" s="48" t="s">
        <v>118</v>
      </c>
      <c r="G55" s="48" t="s">
        <v>118</v>
      </c>
      <c r="H55" s="48" t="s">
        <v>118</v>
      </c>
      <c r="I55" s="48" t="s">
        <v>118</v>
      </c>
      <c r="J55" s="48" t="s">
        <v>118</v>
      </c>
      <c r="K55" s="48" t="s">
        <v>118</v>
      </c>
      <c r="L55" s="48" t="s">
        <v>118</v>
      </c>
      <c r="M55" s="48" t="s">
        <v>118</v>
      </c>
      <c r="N55" s="48" t="s">
        <v>118</v>
      </c>
      <c r="O55" s="48" t="s">
        <v>118</v>
      </c>
      <c r="P55" s="48" t="s">
        <v>118</v>
      </c>
      <c r="Q55" s="48" t="s">
        <v>118</v>
      </c>
    </row>
    <row r="56" spans="1:18" ht="12" customHeight="1" x14ac:dyDescent="0.2">
      <c r="A56" s="78">
        <v>2019</v>
      </c>
      <c r="B56" s="104" t="s">
        <v>118</v>
      </c>
      <c r="C56" s="104" t="s">
        <v>118</v>
      </c>
      <c r="D56" s="104" t="s">
        <v>118</v>
      </c>
      <c r="E56" s="104" t="s">
        <v>118</v>
      </c>
      <c r="F56" s="104" t="s">
        <v>118</v>
      </c>
      <c r="G56" s="104" t="s">
        <v>118</v>
      </c>
      <c r="H56" s="104" t="s">
        <v>118</v>
      </c>
      <c r="I56" s="104" t="s">
        <v>118</v>
      </c>
      <c r="J56" s="104" t="s">
        <v>118</v>
      </c>
      <c r="K56" s="104" t="s">
        <v>118</v>
      </c>
      <c r="L56" s="104" t="s">
        <v>118</v>
      </c>
      <c r="M56" s="104" t="s">
        <v>118</v>
      </c>
      <c r="N56" s="104" t="s">
        <v>118</v>
      </c>
      <c r="O56" s="104" t="s">
        <v>118</v>
      </c>
      <c r="P56" s="104" t="s">
        <v>118</v>
      </c>
      <c r="Q56" s="104" t="s">
        <v>118</v>
      </c>
    </row>
    <row r="57" spans="1:18" ht="12" customHeight="1" x14ac:dyDescent="0.2">
      <c r="A57" s="33">
        <v>2020</v>
      </c>
      <c r="B57" s="48" t="s">
        <v>118</v>
      </c>
      <c r="C57" s="48" t="s">
        <v>118</v>
      </c>
      <c r="D57" s="48" t="s">
        <v>118</v>
      </c>
      <c r="E57" s="48" t="s">
        <v>118</v>
      </c>
      <c r="F57" s="48" t="s">
        <v>118</v>
      </c>
      <c r="G57" s="48" t="s">
        <v>118</v>
      </c>
      <c r="H57" s="48" t="s">
        <v>118</v>
      </c>
      <c r="I57" s="48" t="s">
        <v>118</v>
      </c>
      <c r="J57" s="48" t="s">
        <v>118</v>
      </c>
      <c r="K57" s="48" t="s">
        <v>118</v>
      </c>
      <c r="L57" s="48" t="s">
        <v>118</v>
      </c>
      <c r="M57" s="48" t="s">
        <v>118</v>
      </c>
      <c r="N57" s="48" t="s">
        <v>118</v>
      </c>
      <c r="O57" s="48" t="s">
        <v>118</v>
      </c>
      <c r="P57" s="48" t="s">
        <v>118</v>
      </c>
      <c r="Q57" s="48" t="s">
        <v>118</v>
      </c>
    </row>
    <row r="58" spans="1:18" ht="12" customHeight="1" thickBot="1" x14ac:dyDescent="0.25">
      <c r="A58" s="84">
        <v>2021</v>
      </c>
      <c r="B58" s="105" t="s">
        <v>118</v>
      </c>
      <c r="C58" s="105" t="s">
        <v>118</v>
      </c>
      <c r="D58" s="105" t="s">
        <v>118</v>
      </c>
      <c r="E58" s="105" t="s">
        <v>118</v>
      </c>
      <c r="F58" s="105" t="s">
        <v>118</v>
      </c>
      <c r="G58" s="105" t="s">
        <v>118</v>
      </c>
      <c r="H58" s="105" t="s">
        <v>118</v>
      </c>
      <c r="I58" s="105" t="s">
        <v>118</v>
      </c>
      <c r="J58" s="105" t="s">
        <v>118</v>
      </c>
      <c r="K58" s="105" t="s">
        <v>118</v>
      </c>
      <c r="L58" s="105" t="s">
        <v>118</v>
      </c>
      <c r="M58" s="105" t="s">
        <v>118</v>
      </c>
      <c r="N58" s="105" t="s">
        <v>118</v>
      </c>
      <c r="O58" s="105" t="s">
        <v>118</v>
      </c>
      <c r="P58" s="105" t="s">
        <v>118</v>
      </c>
      <c r="Q58" s="105" t="s">
        <v>118</v>
      </c>
    </row>
    <row r="59" spans="1:18" ht="12" customHeight="1" thickTop="1" x14ac:dyDescent="0.2">
      <c r="A59" s="115" t="s">
        <v>147</v>
      </c>
      <c r="B59" s="115"/>
      <c r="C59" s="115"/>
      <c r="R59" s="6"/>
    </row>
    <row r="60" spans="1:18" ht="12" customHeight="1" x14ac:dyDescent="0.2">
      <c r="R60" s="6"/>
    </row>
    <row r="61" spans="1:18" ht="12" customHeight="1" x14ac:dyDescent="0.2">
      <c r="A61" s="116" t="s">
        <v>137</v>
      </c>
    </row>
    <row r="62" spans="1:18" ht="12" customHeight="1" x14ac:dyDescent="0.2">
      <c r="A62" s="123" t="s">
        <v>148</v>
      </c>
    </row>
    <row r="63" spans="1:18" ht="12" customHeight="1" x14ac:dyDescent="0.2">
      <c r="A63" s="116" t="s">
        <v>139</v>
      </c>
    </row>
    <row r="64" spans="1:18" ht="12" customHeight="1" x14ac:dyDescent="0.2">
      <c r="A64" s="116" t="s">
        <v>140</v>
      </c>
    </row>
    <row r="65" spans="1:1" ht="12" customHeight="1" x14ac:dyDescent="0.2">
      <c r="A65" s="116" t="s">
        <v>141</v>
      </c>
    </row>
    <row r="66" spans="1:1" ht="12" customHeight="1" x14ac:dyDescent="0.2">
      <c r="A66" s="116" t="s">
        <v>149</v>
      </c>
    </row>
    <row r="67" spans="1:1" ht="12" customHeight="1" x14ac:dyDescent="0.2">
      <c r="A67" s="117"/>
    </row>
    <row r="68" spans="1:1" ht="12" customHeight="1" x14ac:dyDescent="0.2">
      <c r="A68" s="116" t="s">
        <v>136</v>
      </c>
    </row>
  </sheetData>
  <mergeCells count="17">
    <mergeCell ref="G2:I2"/>
    <mergeCell ref="G3:G5"/>
    <mergeCell ref="H3:H5"/>
    <mergeCell ref="A1:Q1"/>
    <mergeCell ref="O2:O5"/>
    <mergeCell ref="C2:C5"/>
    <mergeCell ref="F2:F5"/>
    <mergeCell ref="Q2:Q5"/>
    <mergeCell ref="K2:M5"/>
    <mergeCell ref="I3:I5"/>
    <mergeCell ref="N2:N5"/>
    <mergeCell ref="P2:P5"/>
    <mergeCell ref="D2:D5"/>
    <mergeCell ref="B2:B5"/>
    <mergeCell ref="J2:J5"/>
    <mergeCell ref="E2:E5"/>
    <mergeCell ref="A2:A5"/>
  </mergeCells>
  <phoneticPr fontId="0" type="noConversion"/>
  <printOptions horizontalCentered="1"/>
  <pageMargins left="0.34" right="0.3" top="0.61" bottom="0.56000000000000005" header="0.5" footer="0.5"/>
  <pageSetup scale="78" orientation="landscape"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9">
    <pageSetUpPr fitToPage="1"/>
  </sheetPr>
  <dimension ref="A1:R67"/>
  <sheetViews>
    <sheetView zoomScaleNormal="100" workbookViewId="0">
      <pane ySplit="6" topLeftCell="A7" activePane="bottomLeft" state="frozen"/>
      <selection pane="bottomLeft" sqref="A1:Q1"/>
    </sheetView>
  </sheetViews>
  <sheetFormatPr defaultColWidth="10.77734375" defaultRowHeight="12" customHeight="1" x14ac:dyDescent="0.2"/>
  <cols>
    <col min="1" max="17" width="10.77734375" style="6" customWidth="1"/>
    <col min="18" max="16384" width="10.77734375" style="7"/>
  </cols>
  <sheetData>
    <row r="1" spans="1:18" ht="12" customHeight="1" thickBot="1" x14ac:dyDescent="0.25">
      <c r="A1" s="126" t="s">
        <v>161</v>
      </c>
      <c r="B1" s="126"/>
      <c r="C1" s="126"/>
      <c r="D1" s="126"/>
      <c r="E1" s="126"/>
      <c r="F1" s="126"/>
      <c r="G1" s="126"/>
      <c r="H1" s="126"/>
      <c r="I1" s="126"/>
      <c r="J1" s="126"/>
      <c r="K1" s="126"/>
      <c r="L1" s="126"/>
      <c r="M1" s="126"/>
      <c r="N1" s="126"/>
      <c r="O1" s="126"/>
      <c r="P1" s="126"/>
      <c r="Q1" s="126"/>
    </row>
    <row r="2" spans="1:18" ht="12" customHeight="1" thickTop="1" x14ac:dyDescent="0.2">
      <c r="A2" s="138" t="s">
        <v>0</v>
      </c>
      <c r="B2" s="124" t="s">
        <v>9</v>
      </c>
      <c r="C2" s="131" t="s">
        <v>3</v>
      </c>
      <c r="D2" s="124" t="s">
        <v>1</v>
      </c>
      <c r="E2" s="124" t="s">
        <v>4</v>
      </c>
      <c r="F2" s="124" t="s">
        <v>5</v>
      </c>
      <c r="G2" s="132" t="s">
        <v>6</v>
      </c>
      <c r="H2" s="133"/>
      <c r="I2" s="133"/>
      <c r="J2" s="124" t="s">
        <v>7</v>
      </c>
      <c r="K2" s="124" t="s">
        <v>54</v>
      </c>
      <c r="L2" s="140"/>
      <c r="M2" s="140"/>
      <c r="N2" s="130" t="s">
        <v>58</v>
      </c>
      <c r="O2" s="130" t="s">
        <v>130</v>
      </c>
      <c r="P2" s="127" t="s">
        <v>59</v>
      </c>
      <c r="Q2" s="127" t="s">
        <v>62</v>
      </c>
      <c r="R2" s="35"/>
    </row>
    <row r="3" spans="1:18" ht="12" customHeight="1" x14ac:dyDescent="0.2">
      <c r="A3" s="138"/>
      <c r="B3" s="124"/>
      <c r="C3" s="124"/>
      <c r="D3" s="124"/>
      <c r="E3" s="124"/>
      <c r="F3" s="124"/>
      <c r="G3" s="134" t="s">
        <v>2</v>
      </c>
      <c r="H3" s="135" t="s">
        <v>120</v>
      </c>
      <c r="I3" s="134" t="s">
        <v>8</v>
      </c>
      <c r="J3" s="124"/>
      <c r="K3" s="141"/>
      <c r="L3" s="140"/>
      <c r="M3" s="140"/>
      <c r="N3" s="128"/>
      <c r="O3" s="128"/>
      <c r="P3" s="128"/>
      <c r="Q3" s="128"/>
    </row>
    <row r="4" spans="1:18" ht="12" customHeight="1" x14ac:dyDescent="0.2">
      <c r="A4" s="138"/>
      <c r="B4" s="124"/>
      <c r="C4" s="124"/>
      <c r="D4" s="124"/>
      <c r="E4" s="124"/>
      <c r="F4" s="124"/>
      <c r="G4" s="124"/>
      <c r="H4" s="136"/>
      <c r="I4" s="124"/>
      <c r="J4" s="124"/>
      <c r="K4" s="141"/>
      <c r="L4" s="140"/>
      <c r="M4" s="140"/>
      <c r="N4" s="128"/>
      <c r="O4" s="128"/>
      <c r="P4" s="128"/>
      <c r="Q4" s="128"/>
    </row>
    <row r="5" spans="1:18" ht="18.75" customHeight="1" x14ac:dyDescent="0.2">
      <c r="A5" s="139"/>
      <c r="B5" s="125"/>
      <c r="C5" s="125"/>
      <c r="D5" s="125"/>
      <c r="E5" s="125"/>
      <c r="F5" s="125"/>
      <c r="G5" s="125"/>
      <c r="H5" s="137"/>
      <c r="I5" s="125"/>
      <c r="J5" s="125"/>
      <c r="K5" s="142"/>
      <c r="L5" s="143"/>
      <c r="M5" s="143"/>
      <c r="N5" s="129"/>
      <c r="O5" s="129"/>
      <c r="P5" s="129"/>
      <c r="Q5" s="129"/>
    </row>
    <row r="6" spans="1:18" ht="12" customHeight="1" x14ac:dyDescent="0.2">
      <c r="A6" s="5"/>
      <c r="B6" s="36" t="s">
        <v>64</v>
      </c>
      <c r="C6" s="36" t="s">
        <v>65</v>
      </c>
      <c r="D6" s="36" t="s">
        <v>64</v>
      </c>
      <c r="E6" s="36" t="s">
        <v>65</v>
      </c>
      <c r="F6" s="36" t="s">
        <v>64</v>
      </c>
      <c r="G6" s="36" t="s">
        <v>65</v>
      </c>
      <c r="H6" s="36" t="s">
        <v>64</v>
      </c>
      <c r="I6" s="36" t="s">
        <v>65</v>
      </c>
      <c r="J6" s="36" t="s">
        <v>65</v>
      </c>
      <c r="K6" s="36" t="s">
        <v>64</v>
      </c>
      <c r="L6" s="36" t="s">
        <v>66</v>
      </c>
      <c r="M6" s="36" t="s">
        <v>67</v>
      </c>
      <c r="N6" s="36" t="s">
        <v>68</v>
      </c>
      <c r="O6" s="36" t="s">
        <v>69</v>
      </c>
      <c r="P6" s="36" t="s">
        <v>68</v>
      </c>
      <c r="Q6" s="36" t="s">
        <v>70</v>
      </c>
    </row>
    <row r="7" spans="1:18" ht="12" customHeight="1" x14ac:dyDescent="0.2">
      <c r="A7" s="10">
        <v>1970</v>
      </c>
      <c r="B7" s="14">
        <v>1.187641146432578</v>
      </c>
      <c r="C7" s="11">
        <v>0</v>
      </c>
      <c r="D7" s="14">
        <f t="shared" ref="D7:D48" si="0">+B7-B7*(C7/100)</f>
        <v>1.187641146432578</v>
      </c>
      <c r="E7" s="11">
        <v>6</v>
      </c>
      <c r="F7" s="14">
        <f t="shared" ref="F7:F48" si="1">+(D7-D7*(E7)/100)</f>
        <v>1.1163826776466232</v>
      </c>
      <c r="G7" s="11">
        <v>0</v>
      </c>
      <c r="H7" s="11">
        <f>F7-(F7*G7/100)</f>
        <v>1.1163826776466232</v>
      </c>
      <c r="I7" s="11">
        <v>31</v>
      </c>
      <c r="J7" s="12">
        <f t="shared" ref="J7:J48" si="2">100-(K7/B7*100)</f>
        <v>35.14</v>
      </c>
      <c r="K7" s="14">
        <f>+H7-H7*I7/100</f>
        <v>0.77030404757616999</v>
      </c>
      <c r="L7" s="23">
        <f t="shared" ref="L7:L48" si="3">+(K7/365)*16</f>
        <v>3.3766752770462247E-2</v>
      </c>
      <c r="M7" s="14">
        <f t="shared" ref="M7:M39" si="4">+L7*28.3495</f>
        <v>0.95727055766621938</v>
      </c>
      <c r="N7" s="12">
        <v>124.8</v>
      </c>
      <c r="O7" s="12">
        <v>42.5</v>
      </c>
      <c r="P7" s="11">
        <f t="shared" ref="P7:P48" si="5">+Q7*N7</f>
        <v>2.810996837570451</v>
      </c>
      <c r="Q7" s="21">
        <f t="shared" ref="Q7:Q48" si="6">+M7/O7</f>
        <v>2.2524013121558103E-2</v>
      </c>
    </row>
    <row r="8" spans="1:18" ht="12" customHeight="1" x14ac:dyDescent="0.2">
      <c r="A8" s="15">
        <v>1971</v>
      </c>
      <c r="B8" s="19">
        <v>1.3795091878279753</v>
      </c>
      <c r="C8" s="16">
        <v>0</v>
      </c>
      <c r="D8" s="19">
        <f t="shared" si="0"/>
        <v>1.3795091878279753</v>
      </c>
      <c r="E8" s="16">
        <v>6</v>
      </c>
      <c r="F8" s="19">
        <f t="shared" si="1"/>
        <v>1.2967386365582967</v>
      </c>
      <c r="G8" s="16">
        <v>0</v>
      </c>
      <c r="H8" s="16">
        <f t="shared" ref="H8:H53" si="7">F8-(F8*G8/100)</f>
        <v>1.2967386365582967</v>
      </c>
      <c r="I8" s="16">
        <v>31</v>
      </c>
      <c r="J8" s="17">
        <f t="shared" si="2"/>
        <v>35.14</v>
      </c>
      <c r="K8" s="19">
        <f t="shared" ref="K8:K53" si="8">+H8-H8*I8/100</f>
        <v>0.89474965922522465</v>
      </c>
      <c r="L8" s="24">
        <f t="shared" si="3"/>
        <v>3.9221902870146833E-2</v>
      </c>
      <c r="M8" s="19">
        <f t="shared" si="4"/>
        <v>1.1119213354172275</v>
      </c>
      <c r="N8" s="17">
        <v>124.8</v>
      </c>
      <c r="O8" s="17">
        <v>42.5</v>
      </c>
      <c r="P8" s="16">
        <f t="shared" si="5"/>
        <v>3.2651242978839998</v>
      </c>
      <c r="Q8" s="22">
        <f t="shared" si="6"/>
        <v>2.6162854950993589E-2</v>
      </c>
    </row>
    <row r="9" spans="1:18" ht="12" customHeight="1" x14ac:dyDescent="0.2">
      <c r="A9" s="15">
        <v>1972</v>
      </c>
      <c r="B9" s="19">
        <v>1.5709443207631146</v>
      </c>
      <c r="C9" s="16">
        <v>0</v>
      </c>
      <c r="D9" s="19">
        <f t="shared" si="0"/>
        <v>1.5709443207631146</v>
      </c>
      <c r="E9" s="16">
        <v>6</v>
      </c>
      <c r="F9" s="19">
        <f t="shared" si="1"/>
        <v>1.4766876615173277</v>
      </c>
      <c r="G9" s="16">
        <v>0</v>
      </c>
      <c r="H9" s="16">
        <f t="shared" si="7"/>
        <v>1.4766876615173277</v>
      </c>
      <c r="I9" s="16">
        <v>31</v>
      </c>
      <c r="J9" s="17">
        <f t="shared" si="2"/>
        <v>35.14</v>
      </c>
      <c r="K9" s="19">
        <f t="shared" si="8"/>
        <v>1.0189144864469561</v>
      </c>
      <c r="L9" s="24">
        <f t="shared" si="3"/>
        <v>4.4664744611373423E-2</v>
      </c>
      <c r="M9" s="19">
        <f t="shared" si="4"/>
        <v>1.2662231773601309</v>
      </c>
      <c r="N9" s="17">
        <v>124.8</v>
      </c>
      <c r="O9" s="17">
        <v>42.5</v>
      </c>
      <c r="P9" s="16">
        <f t="shared" si="5"/>
        <v>3.7182271184598665</v>
      </c>
      <c r="Q9" s="22">
        <f t="shared" si="6"/>
        <v>2.9793486526120728E-2</v>
      </c>
    </row>
    <row r="10" spans="1:18" ht="12" customHeight="1" x14ac:dyDescent="0.2">
      <c r="A10" s="15">
        <v>1973</v>
      </c>
      <c r="B10" s="19">
        <v>1.7631357833323695</v>
      </c>
      <c r="C10" s="16">
        <v>0</v>
      </c>
      <c r="D10" s="19">
        <f t="shared" si="0"/>
        <v>1.7631357833323695</v>
      </c>
      <c r="E10" s="16">
        <v>6</v>
      </c>
      <c r="F10" s="19">
        <f t="shared" si="1"/>
        <v>1.6573476363324273</v>
      </c>
      <c r="G10" s="16">
        <v>0</v>
      </c>
      <c r="H10" s="16">
        <f t="shared" si="7"/>
        <v>1.6573476363324273</v>
      </c>
      <c r="I10" s="16">
        <v>31</v>
      </c>
      <c r="J10" s="17">
        <f t="shared" si="2"/>
        <v>35.139999999999986</v>
      </c>
      <c r="K10" s="19">
        <f t="shared" si="8"/>
        <v>1.143569869069375</v>
      </c>
      <c r="L10" s="24">
        <f t="shared" si="3"/>
        <v>5.0129090150986301E-2</v>
      </c>
      <c r="M10" s="19">
        <f t="shared" si="4"/>
        <v>1.421134641235386</v>
      </c>
      <c r="N10" s="17">
        <v>124.8</v>
      </c>
      <c r="O10" s="17">
        <v>42.5</v>
      </c>
      <c r="P10" s="16">
        <f t="shared" si="5"/>
        <v>4.1731200759100275</v>
      </c>
      <c r="Q10" s="22">
        <f t="shared" si="6"/>
        <v>3.3438462146714962E-2</v>
      </c>
    </row>
    <row r="11" spans="1:18" ht="12" customHeight="1" x14ac:dyDescent="0.2">
      <c r="A11" s="15">
        <v>1974</v>
      </c>
      <c r="B11" s="19">
        <v>1.8577682893449188</v>
      </c>
      <c r="C11" s="16">
        <v>0</v>
      </c>
      <c r="D11" s="19">
        <f t="shared" si="0"/>
        <v>1.8577682893449188</v>
      </c>
      <c r="E11" s="16">
        <v>6</v>
      </c>
      <c r="F11" s="19">
        <f t="shared" si="1"/>
        <v>1.7463021919842237</v>
      </c>
      <c r="G11" s="16">
        <v>0</v>
      </c>
      <c r="H11" s="16">
        <f t="shared" si="7"/>
        <v>1.7463021919842237</v>
      </c>
      <c r="I11" s="16">
        <v>31</v>
      </c>
      <c r="J11" s="17">
        <f t="shared" si="2"/>
        <v>35.14</v>
      </c>
      <c r="K11" s="19">
        <f t="shared" si="8"/>
        <v>1.2049485124691142</v>
      </c>
      <c r="L11" s="24">
        <f t="shared" si="3"/>
        <v>5.2819660820563906E-2</v>
      </c>
      <c r="M11" s="19">
        <f t="shared" si="4"/>
        <v>1.4974109744325763</v>
      </c>
      <c r="N11" s="17">
        <v>124.8</v>
      </c>
      <c r="O11" s="17">
        <v>42.5</v>
      </c>
      <c r="P11" s="16">
        <f t="shared" si="5"/>
        <v>4.3971032849220117</v>
      </c>
      <c r="Q11" s="22">
        <f t="shared" si="6"/>
        <v>3.5233199398413559E-2</v>
      </c>
    </row>
    <row r="12" spans="1:18" ht="12" customHeight="1" x14ac:dyDescent="0.2">
      <c r="A12" s="15">
        <v>1975</v>
      </c>
      <c r="B12" s="19">
        <v>2.1114704809020273</v>
      </c>
      <c r="C12" s="16">
        <v>0</v>
      </c>
      <c r="D12" s="19">
        <f t="shared" si="0"/>
        <v>2.1114704809020273</v>
      </c>
      <c r="E12" s="16">
        <v>6</v>
      </c>
      <c r="F12" s="19">
        <f t="shared" si="1"/>
        <v>1.9847822520479057</v>
      </c>
      <c r="G12" s="16">
        <v>0</v>
      </c>
      <c r="H12" s="16">
        <f t="shared" si="7"/>
        <v>1.9847822520479057</v>
      </c>
      <c r="I12" s="16">
        <v>31</v>
      </c>
      <c r="J12" s="17">
        <f t="shared" si="2"/>
        <v>35.14</v>
      </c>
      <c r="K12" s="19">
        <f t="shared" si="8"/>
        <v>1.3694997539130549</v>
      </c>
      <c r="L12" s="24">
        <f t="shared" si="3"/>
        <v>6.0032865924955832E-2</v>
      </c>
      <c r="M12" s="19">
        <f t="shared" si="4"/>
        <v>1.7019017325395354</v>
      </c>
      <c r="N12" s="17">
        <v>124.8</v>
      </c>
      <c r="O12" s="17">
        <v>42.5</v>
      </c>
      <c r="P12" s="16">
        <f t="shared" si="5"/>
        <v>4.9975843816690348</v>
      </c>
      <c r="Q12" s="22">
        <f t="shared" si="6"/>
        <v>4.0044746647989064E-2</v>
      </c>
    </row>
    <row r="13" spans="1:18" ht="12" customHeight="1" x14ac:dyDescent="0.2">
      <c r="A13" s="10">
        <v>1976</v>
      </c>
      <c r="B13" s="14">
        <v>2.3113324171168044</v>
      </c>
      <c r="C13" s="11">
        <v>0</v>
      </c>
      <c r="D13" s="14">
        <f t="shared" si="0"/>
        <v>2.3113324171168044</v>
      </c>
      <c r="E13" s="11">
        <v>6</v>
      </c>
      <c r="F13" s="14">
        <f t="shared" si="1"/>
        <v>2.1726524720897959</v>
      </c>
      <c r="G13" s="11">
        <v>0</v>
      </c>
      <c r="H13" s="11">
        <f t="shared" si="7"/>
        <v>2.1726524720897959</v>
      </c>
      <c r="I13" s="11">
        <v>31</v>
      </c>
      <c r="J13" s="12">
        <f t="shared" si="2"/>
        <v>35.14</v>
      </c>
      <c r="K13" s="14">
        <f t="shared" si="8"/>
        <v>1.4991302057419591</v>
      </c>
      <c r="L13" s="23">
        <f t="shared" si="3"/>
        <v>6.5715296690058475E-2</v>
      </c>
      <c r="M13" s="14">
        <f t="shared" si="4"/>
        <v>1.8629958035148126</v>
      </c>
      <c r="N13" s="12">
        <v>124.8</v>
      </c>
      <c r="O13" s="12">
        <v>42.5</v>
      </c>
      <c r="P13" s="11">
        <f t="shared" si="5"/>
        <v>5.4706323830270254</v>
      </c>
      <c r="Q13" s="21">
        <f t="shared" si="6"/>
        <v>4.3835195376819118E-2</v>
      </c>
    </row>
    <row r="14" spans="1:18" ht="12" customHeight="1" x14ac:dyDescent="0.2">
      <c r="A14" s="10">
        <v>1977</v>
      </c>
      <c r="B14" s="14">
        <v>2.46441643359175</v>
      </c>
      <c r="C14" s="11">
        <v>0</v>
      </c>
      <c r="D14" s="14">
        <f t="shared" si="0"/>
        <v>2.46441643359175</v>
      </c>
      <c r="E14" s="11">
        <v>6</v>
      </c>
      <c r="F14" s="14">
        <f t="shared" si="1"/>
        <v>2.316551447576245</v>
      </c>
      <c r="G14" s="11">
        <v>0</v>
      </c>
      <c r="H14" s="11">
        <f t="shared" si="7"/>
        <v>2.316551447576245</v>
      </c>
      <c r="I14" s="11">
        <v>31</v>
      </c>
      <c r="J14" s="12">
        <f t="shared" si="2"/>
        <v>35.14</v>
      </c>
      <c r="K14" s="14">
        <f t="shared" si="8"/>
        <v>1.5984204988276089</v>
      </c>
      <c r="L14" s="23">
        <f t="shared" si="3"/>
        <v>7.0067747893812996E-2</v>
      </c>
      <c r="M14" s="14">
        <f t="shared" si="4"/>
        <v>1.9863856189156515</v>
      </c>
      <c r="N14" s="12">
        <v>124.8</v>
      </c>
      <c r="O14" s="12">
        <v>42.5</v>
      </c>
      <c r="P14" s="11">
        <f t="shared" si="5"/>
        <v>5.8329629468393724</v>
      </c>
      <c r="Q14" s="21">
        <f t="shared" si="6"/>
        <v>4.6738485150956507E-2</v>
      </c>
    </row>
    <row r="15" spans="1:18" ht="12" customHeight="1" x14ac:dyDescent="0.2">
      <c r="A15" s="10">
        <v>1978</v>
      </c>
      <c r="B15" s="14">
        <v>2.6804884266231568</v>
      </c>
      <c r="C15" s="11">
        <v>0</v>
      </c>
      <c r="D15" s="14">
        <f t="shared" si="0"/>
        <v>2.6804884266231568</v>
      </c>
      <c r="E15" s="11">
        <v>6</v>
      </c>
      <c r="F15" s="14">
        <f t="shared" si="1"/>
        <v>2.5196591210257675</v>
      </c>
      <c r="G15" s="11">
        <v>0</v>
      </c>
      <c r="H15" s="11">
        <f t="shared" si="7"/>
        <v>2.5196591210257675</v>
      </c>
      <c r="I15" s="11">
        <v>31</v>
      </c>
      <c r="J15" s="12">
        <f t="shared" si="2"/>
        <v>35.139999999999986</v>
      </c>
      <c r="K15" s="14">
        <f t="shared" si="8"/>
        <v>1.7385647935077797</v>
      </c>
      <c r="L15" s="23">
        <f t="shared" si="3"/>
        <v>7.6211059441436912E-2</v>
      </c>
      <c r="M15" s="14">
        <f t="shared" si="4"/>
        <v>2.1605454296350155</v>
      </c>
      <c r="N15" s="12">
        <v>124.8</v>
      </c>
      <c r="O15" s="12">
        <v>42.5</v>
      </c>
      <c r="P15" s="11">
        <f t="shared" si="5"/>
        <v>6.3443781086694102</v>
      </c>
      <c r="Q15" s="21">
        <f t="shared" si="6"/>
        <v>5.0836363050235658E-2</v>
      </c>
    </row>
    <row r="16" spans="1:18" ht="12" customHeight="1" x14ac:dyDescent="0.2">
      <c r="A16" s="10">
        <v>1979</v>
      </c>
      <c r="B16" s="14">
        <v>2.8012913966886996</v>
      </c>
      <c r="C16" s="11">
        <v>0</v>
      </c>
      <c r="D16" s="14">
        <f t="shared" si="0"/>
        <v>2.8012913966886996</v>
      </c>
      <c r="E16" s="11">
        <v>6</v>
      </c>
      <c r="F16" s="14">
        <f t="shared" si="1"/>
        <v>2.6332139128873777</v>
      </c>
      <c r="G16" s="11">
        <v>0</v>
      </c>
      <c r="H16" s="11">
        <f t="shared" si="7"/>
        <v>2.6332139128873777</v>
      </c>
      <c r="I16" s="11">
        <v>31</v>
      </c>
      <c r="J16" s="12">
        <f t="shared" si="2"/>
        <v>35.139999999999986</v>
      </c>
      <c r="K16" s="14">
        <f t="shared" si="8"/>
        <v>1.8169175998922906</v>
      </c>
      <c r="L16" s="23">
        <f t="shared" si="3"/>
        <v>7.9645703008977123E-2</v>
      </c>
      <c r="M16" s="14">
        <f t="shared" si="4"/>
        <v>2.2579158574529967</v>
      </c>
      <c r="N16" s="12">
        <v>124.8</v>
      </c>
      <c r="O16" s="12">
        <v>42.5</v>
      </c>
      <c r="P16" s="11">
        <f t="shared" si="5"/>
        <v>6.6303035061207991</v>
      </c>
      <c r="Q16" s="21">
        <f t="shared" si="6"/>
        <v>5.312743194007051E-2</v>
      </c>
    </row>
    <row r="17" spans="1:17" ht="12" customHeight="1" x14ac:dyDescent="0.2">
      <c r="A17" s="10">
        <v>1980</v>
      </c>
      <c r="B17" s="14">
        <v>3.0083019229479193</v>
      </c>
      <c r="C17" s="11">
        <v>0</v>
      </c>
      <c r="D17" s="14">
        <f t="shared" si="0"/>
        <v>3.0083019229479193</v>
      </c>
      <c r="E17" s="11">
        <v>6</v>
      </c>
      <c r="F17" s="14">
        <f t="shared" si="1"/>
        <v>2.8278038075710441</v>
      </c>
      <c r="G17" s="11">
        <v>0</v>
      </c>
      <c r="H17" s="11">
        <f t="shared" si="7"/>
        <v>2.8278038075710441</v>
      </c>
      <c r="I17" s="11">
        <v>31</v>
      </c>
      <c r="J17" s="12">
        <f t="shared" si="2"/>
        <v>35.14</v>
      </c>
      <c r="K17" s="14">
        <f t="shared" si="8"/>
        <v>1.9511846272240203</v>
      </c>
      <c r="L17" s="23">
        <f t="shared" si="3"/>
        <v>8.5531380919409108E-2</v>
      </c>
      <c r="M17" s="14">
        <f t="shared" si="4"/>
        <v>2.4247718833747882</v>
      </c>
      <c r="N17" s="12">
        <v>124.8</v>
      </c>
      <c r="O17" s="12">
        <v>42.5</v>
      </c>
      <c r="P17" s="11">
        <f t="shared" si="5"/>
        <v>7.1202713187099667</v>
      </c>
      <c r="Q17" s="21">
        <f t="shared" si="6"/>
        <v>5.7053456079406782E-2</v>
      </c>
    </row>
    <row r="18" spans="1:17" ht="12" customHeight="1" x14ac:dyDescent="0.2">
      <c r="A18" s="15">
        <v>1981</v>
      </c>
      <c r="B18" s="19">
        <v>2.9634827631236811</v>
      </c>
      <c r="C18" s="16">
        <v>0</v>
      </c>
      <c r="D18" s="19">
        <f t="shared" si="0"/>
        <v>2.9634827631236811</v>
      </c>
      <c r="E18" s="16">
        <v>6</v>
      </c>
      <c r="F18" s="19">
        <f t="shared" si="1"/>
        <v>2.7856737973362602</v>
      </c>
      <c r="G18" s="16">
        <v>0</v>
      </c>
      <c r="H18" s="16">
        <f t="shared" si="7"/>
        <v>2.7856737973362602</v>
      </c>
      <c r="I18" s="16">
        <v>31</v>
      </c>
      <c r="J18" s="17">
        <f t="shared" si="2"/>
        <v>35.14</v>
      </c>
      <c r="K18" s="19">
        <f t="shared" si="8"/>
        <v>1.9221149201620196</v>
      </c>
      <c r="L18" s="24">
        <f t="shared" si="3"/>
        <v>8.4257092390663868E-2</v>
      </c>
      <c r="M18" s="19">
        <f t="shared" si="4"/>
        <v>2.3886464407291252</v>
      </c>
      <c r="N18" s="17">
        <v>124.8</v>
      </c>
      <c r="O18" s="17">
        <v>42.5</v>
      </c>
      <c r="P18" s="16">
        <f t="shared" si="5"/>
        <v>7.0141900188939958</v>
      </c>
      <c r="Q18" s="22">
        <f t="shared" si="6"/>
        <v>5.6203445664214709E-2</v>
      </c>
    </row>
    <row r="19" spans="1:17" ht="12" customHeight="1" x14ac:dyDescent="0.2">
      <c r="A19" s="15">
        <v>1982</v>
      </c>
      <c r="B19" s="19">
        <v>3.2353587767733969</v>
      </c>
      <c r="C19" s="16">
        <v>0</v>
      </c>
      <c r="D19" s="19">
        <f t="shared" si="0"/>
        <v>3.2353587767733969</v>
      </c>
      <c r="E19" s="16">
        <v>6</v>
      </c>
      <c r="F19" s="19">
        <f t="shared" si="1"/>
        <v>3.0412372501669931</v>
      </c>
      <c r="G19" s="16">
        <v>0</v>
      </c>
      <c r="H19" s="16">
        <f t="shared" si="7"/>
        <v>3.0412372501669931</v>
      </c>
      <c r="I19" s="16">
        <v>31</v>
      </c>
      <c r="J19" s="17">
        <f t="shared" si="2"/>
        <v>35.14</v>
      </c>
      <c r="K19" s="19">
        <f t="shared" si="8"/>
        <v>2.0984537026152252</v>
      </c>
      <c r="L19" s="24">
        <f t="shared" si="3"/>
        <v>9.1987011621489326E-2</v>
      </c>
      <c r="M19" s="19">
        <f t="shared" si="4"/>
        <v>2.6077857859634115</v>
      </c>
      <c r="N19" s="17">
        <v>124.8</v>
      </c>
      <c r="O19" s="17">
        <v>42.5</v>
      </c>
      <c r="P19" s="16">
        <f t="shared" si="5"/>
        <v>7.6576862608996175</v>
      </c>
      <c r="Q19" s="22">
        <f t="shared" si="6"/>
        <v>6.1359665552080271E-2</v>
      </c>
    </row>
    <row r="20" spans="1:17" ht="12" customHeight="1" x14ac:dyDescent="0.2">
      <c r="A20" s="15">
        <v>1983</v>
      </c>
      <c r="B20" s="19">
        <v>3.6574256419139219</v>
      </c>
      <c r="C20" s="16">
        <v>0</v>
      </c>
      <c r="D20" s="19">
        <f t="shared" si="0"/>
        <v>3.6574256419139219</v>
      </c>
      <c r="E20" s="16">
        <v>6</v>
      </c>
      <c r="F20" s="19">
        <f t="shared" si="1"/>
        <v>3.4379801033990867</v>
      </c>
      <c r="G20" s="16">
        <v>0</v>
      </c>
      <c r="H20" s="16">
        <f t="shared" si="7"/>
        <v>3.4379801033990867</v>
      </c>
      <c r="I20" s="16">
        <v>31</v>
      </c>
      <c r="J20" s="17">
        <f t="shared" si="2"/>
        <v>35.14</v>
      </c>
      <c r="K20" s="19">
        <f t="shared" si="8"/>
        <v>2.3722062713453695</v>
      </c>
      <c r="L20" s="24">
        <f t="shared" si="3"/>
        <v>0.10398712422335867</v>
      </c>
      <c r="M20" s="19">
        <f t="shared" si="4"/>
        <v>2.9479829781701063</v>
      </c>
      <c r="N20" s="17">
        <v>124.8</v>
      </c>
      <c r="O20" s="17">
        <v>42.5</v>
      </c>
      <c r="P20" s="16">
        <f t="shared" si="5"/>
        <v>8.656665310014807</v>
      </c>
      <c r="Q20" s="22">
        <f t="shared" si="6"/>
        <v>6.9364305368708384E-2</v>
      </c>
    </row>
    <row r="21" spans="1:17" ht="12" customHeight="1" x14ac:dyDescent="0.2">
      <c r="A21" s="15">
        <v>1984</v>
      </c>
      <c r="B21" s="19">
        <v>4.0154563792704332</v>
      </c>
      <c r="C21" s="16">
        <v>0</v>
      </c>
      <c r="D21" s="19">
        <f t="shared" si="0"/>
        <v>4.0154563792704332</v>
      </c>
      <c r="E21" s="16">
        <v>6</v>
      </c>
      <c r="F21" s="19">
        <f t="shared" si="1"/>
        <v>3.7745289965142073</v>
      </c>
      <c r="G21" s="16">
        <v>0</v>
      </c>
      <c r="H21" s="16">
        <f t="shared" si="7"/>
        <v>3.7745289965142073</v>
      </c>
      <c r="I21" s="16">
        <v>31</v>
      </c>
      <c r="J21" s="17">
        <f t="shared" si="2"/>
        <v>35.14</v>
      </c>
      <c r="K21" s="19">
        <f t="shared" si="8"/>
        <v>2.604425007594803</v>
      </c>
      <c r="L21" s="24">
        <f t="shared" si="3"/>
        <v>0.11416657567538863</v>
      </c>
      <c r="M21" s="19">
        <f t="shared" si="4"/>
        <v>3.2365653371094298</v>
      </c>
      <c r="N21" s="17">
        <v>124.8</v>
      </c>
      <c r="O21" s="17">
        <v>42.5</v>
      </c>
      <c r="P21" s="16">
        <f t="shared" si="5"/>
        <v>9.5040789193236908</v>
      </c>
      <c r="Q21" s="22">
        <f t="shared" si="6"/>
        <v>7.6154478520221877E-2</v>
      </c>
    </row>
    <row r="22" spans="1:17" ht="12" customHeight="1" x14ac:dyDescent="0.2">
      <c r="A22" s="15">
        <v>1985</v>
      </c>
      <c r="B22" s="19">
        <v>4.5965392952586361</v>
      </c>
      <c r="C22" s="16">
        <v>0</v>
      </c>
      <c r="D22" s="19">
        <f t="shared" si="0"/>
        <v>4.5965392952586361</v>
      </c>
      <c r="E22" s="16">
        <v>6</v>
      </c>
      <c r="F22" s="19">
        <f t="shared" si="1"/>
        <v>4.3207469375431184</v>
      </c>
      <c r="G22" s="16">
        <v>0</v>
      </c>
      <c r="H22" s="16">
        <f t="shared" si="7"/>
        <v>4.3207469375431184</v>
      </c>
      <c r="I22" s="16">
        <v>31</v>
      </c>
      <c r="J22" s="17">
        <f t="shared" si="2"/>
        <v>35.14</v>
      </c>
      <c r="K22" s="19">
        <f t="shared" si="8"/>
        <v>2.9813153869047513</v>
      </c>
      <c r="L22" s="24">
        <f t="shared" si="3"/>
        <v>0.13068779778212608</v>
      </c>
      <c r="M22" s="19">
        <f t="shared" si="4"/>
        <v>3.7049337232243831</v>
      </c>
      <c r="N22" s="17">
        <v>124.8</v>
      </c>
      <c r="O22" s="17">
        <v>42.5</v>
      </c>
      <c r="P22" s="16">
        <f t="shared" si="5"/>
        <v>10.879428909609482</v>
      </c>
      <c r="Q22" s="22">
        <f t="shared" si="6"/>
        <v>8.7174911134691363E-2</v>
      </c>
    </row>
    <row r="23" spans="1:17" ht="12" customHeight="1" x14ac:dyDescent="0.2">
      <c r="A23" s="10">
        <v>1986</v>
      </c>
      <c r="B23" s="14">
        <v>5.1713445245458569</v>
      </c>
      <c r="C23" s="11">
        <v>0</v>
      </c>
      <c r="D23" s="14">
        <f t="shared" si="0"/>
        <v>5.1713445245458569</v>
      </c>
      <c r="E23" s="11">
        <v>6</v>
      </c>
      <c r="F23" s="14">
        <f t="shared" si="1"/>
        <v>4.8610638530731052</v>
      </c>
      <c r="G23" s="11">
        <v>0</v>
      </c>
      <c r="H23" s="11">
        <f t="shared" si="7"/>
        <v>4.8610638530731052</v>
      </c>
      <c r="I23" s="11">
        <v>31</v>
      </c>
      <c r="J23" s="12">
        <f t="shared" si="2"/>
        <v>35.139999999999986</v>
      </c>
      <c r="K23" s="14">
        <f t="shared" si="8"/>
        <v>3.3541340586204429</v>
      </c>
      <c r="L23" s="23">
        <f t="shared" si="3"/>
        <v>0.14703053407651256</v>
      </c>
      <c r="M23" s="14">
        <f t="shared" si="4"/>
        <v>4.1682421258020925</v>
      </c>
      <c r="N23" s="12">
        <v>124.8</v>
      </c>
      <c r="O23" s="12">
        <v>42.5</v>
      </c>
      <c r="P23" s="11">
        <f t="shared" si="5"/>
        <v>12.239920407061202</v>
      </c>
      <c r="Q23" s="21">
        <f t="shared" si="6"/>
        <v>9.8076285312990411E-2</v>
      </c>
    </row>
    <row r="24" spans="1:17" ht="12" customHeight="1" x14ac:dyDescent="0.2">
      <c r="A24" s="10">
        <v>1987</v>
      </c>
      <c r="B24" s="14">
        <v>5.6027744678635392</v>
      </c>
      <c r="C24" s="11">
        <v>0</v>
      </c>
      <c r="D24" s="14">
        <f t="shared" si="0"/>
        <v>5.6027744678635392</v>
      </c>
      <c r="E24" s="11">
        <v>6</v>
      </c>
      <c r="F24" s="14">
        <f t="shared" si="1"/>
        <v>5.2666079997917272</v>
      </c>
      <c r="G24" s="11">
        <v>0</v>
      </c>
      <c r="H24" s="11">
        <f t="shared" si="7"/>
        <v>5.2666079997917272</v>
      </c>
      <c r="I24" s="11">
        <v>31</v>
      </c>
      <c r="J24" s="12">
        <f t="shared" si="2"/>
        <v>35.139999999999986</v>
      </c>
      <c r="K24" s="14">
        <f t="shared" si="8"/>
        <v>3.6339595198562917</v>
      </c>
      <c r="L24" s="23">
        <f t="shared" si="3"/>
        <v>0.15929685566493335</v>
      </c>
      <c r="M24" s="14">
        <f t="shared" si="4"/>
        <v>4.5159862096730281</v>
      </c>
      <c r="N24" s="12">
        <v>124.8</v>
      </c>
      <c r="O24" s="12">
        <v>42.5</v>
      </c>
      <c r="P24" s="11">
        <f t="shared" si="5"/>
        <v>13.261060681581034</v>
      </c>
      <c r="Q24" s="21">
        <f t="shared" si="6"/>
        <v>0.10625849905113008</v>
      </c>
    </row>
    <row r="25" spans="1:17" ht="12" customHeight="1" x14ac:dyDescent="0.2">
      <c r="A25" s="10">
        <v>1988</v>
      </c>
      <c r="B25" s="14">
        <v>5.9905499568228811</v>
      </c>
      <c r="C25" s="11">
        <v>0</v>
      </c>
      <c r="D25" s="14">
        <f t="shared" si="0"/>
        <v>5.9905499568228811</v>
      </c>
      <c r="E25" s="11">
        <v>6</v>
      </c>
      <c r="F25" s="14">
        <f t="shared" si="1"/>
        <v>5.6311169594135082</v>
      </c>
      <c r="G25" s="11">
        <v>0</v>
      </c>
      <c r="H25" s="11">
        <f t="shared" si="7"/>
        <v>5.6311169594135082</v>
      </c>
      <c r="I25" s="11">
        <v>31</v>
      </c>
      <c r="J25" s="12">
        <f t="shared" si="2"/>
        <v>35.14</v>
      </c>
      <c r="K25" s="14">
        <f t="shared" si="8"/>
        <v>3.8854707019953203</v>
      </c>
      <c r="L25" s="23">
        <f t="shared" si="3"/>
        <v>0.17032200337513734</v>
      </c>
      <c r="M25" s="14">
        <f t="shared" si="4"/>
        <v>4.8285436346834558</v>
      </c>
      <c r="N25" s="12">
        <v>124.8</v>
      </c>
      <c r="O25" s="12">
        <v>42.5</v>
      </c>
      <c r="P25" s="11">
        <f t="shared" si="5"/>
        <v>14.178876367258713</v>
      </c>
      <c r="Q25" s="21">
        <f t="shared" si="6"/>
        <v>0.11361279140431661</v>
      </c>
    </row>
    <row r="26" spans="1:17" ht="12" customHeight="1" x14ac:dyDescent="0.2">
      <c r="A26" s="10">
        <v>1989</v>
      </c>
      <c r="B26" s="14">
        <v>6.4027759705782525</v>
      </c>
      <c r="C26" s="11">
        <v>0</v>
      </c>
      <c r="D26" s="14">
        <f t="shared" si="0"/>
        <v>6.4027759705782525</v>
      </c>
      <c r="E26" s="11">
        <v>6</v>
      </c>
      <c r="F26" s="14">
        <f t="shared" si="1"/>
        <v>6.0186094123435572</v>
      </c>
      <c r="G26" s="11">
        <v>0</v>
      </c>
      <c r="H26" s="11">
        <f t="shared" si="7"/>
        <v>6.0186094123435572</v>
      </c>
      <c r="I26" s="11">
        <v>31</v>
      </c>
      <c r="J26" s="12">
        <f t="shared" si="2"/>
        <v>35.14</v>
      </c>
      <c r="K26" s="14">
        <f t="shared" si="8"/>
        <v>4.1528404945170543</v>
      </c>
      <c r="L26" s="23">
        <f t="shared" si="3"/>
        <v>0.18204232304732293</v>
      </c>
      <c r="M26" s="14">
        <f t="shared" si="4"/>
        <v>5.1608088372300811</v>
      </c>
      <c r="N26" s="12">
        <v>124.8</v>
      </c>
      <c r="O26" s="12">
        <v>42.5</v>
      </c>
      <c r="P26" s="11">
        <f t="shared" si="5"/>
        <v>15.15456336203092</v>
      </c>
      <c r="Q26" s="21">
        <f t="shared" si="6"/>
        <v>0.12143079617011955</v>
      </c>
    </row>
    <row r="27" spans="1:17" ht="12" customHeight="1" x14ac:dyDescent="0.2">
      <c r="A27" s="10">
        <v>1990</v>
      </c>
      <c r="B27" s="14">
        <v>6.8803243935516711</v>
      </c>
      <c r="C27" s="11">
        <v>0</v>
      </c>
      <c r="D27" s="14">
        <f t="shared" si="0"/>
        <v>6.8803243935516711</v>
      </c>
      <c r="E27" s="11">
        <v>6</v>
      </c>
      <c r="F27" s="14">
        <f t="shared" si="1"/>
        <v>6.4675049299385705</v>
      </c>
      <c r="G27" s="11">
        <v>0</v>
      </c>
      <c r="H27" s="11">
        <f t="shared" si="7"/>
        <v>6.4675049299385705</v>
      </c>
      <c r="I27" s="11">
        <v>31</v>
      </c>
      <c r="J27" s="12">
        <f t="shared" si="2"/>
        <v>35.14</v>
      </c>
      <c r="K27" s="14">
        <f t="shared" si="8"/>
        <v>4.4625784016576135</v>
      </c>
      <c r="L27" s="23">
        <f t="shared" si="3"/>
        <v>0.19561987514115567</v>
      </c>
      <c r="M27" s="14">
        <f t="shared" si="4"/>
        <v>5.5457256503141927</v>
      </c>
      <c r="N27" s="12">
        <v>124.8</v>
      </c>
      <c r="O27" s="12">
        <v>42.5</v>
      </c>
      <c r="P27" s="11">
        <f t="shared" si="5"/>
        <v>16.284860262569673</v>
      </c>
      <c r="Q27" s="21">
        <f t="shared" si="6"/>
        <v>0.13048766236033393</v>
      </c>
    </row>
    <row r="28" spans="1:17" ht="12" customHeight="1" x14ac:dyDescent="0.2">
      <c r="A28" s="15">
        <v>1991</v>
      </c>
      <c r="B28" s="19">
        <v>7.151826617197842</v>
      </c>
      <c r="C28" s="16">
        <v>0</v>
      </c>
      <c r="D28" s="19">
        <f t="shared" si="0"/>
        <v>7.151826617197842</v>
      </c>
      <c r="E28" s="16">
        <v>6</v>
      </c>
      <c r="F28" s="19">
        <f t="shared" si="1"/>
        <v>6.7227170201659714</v>
      </c>
      <c r="G28" s="16">
        <v>0</v>
      </c>
      <c r="H28" s="16">
        <f t="shared" si="7"/>
        <v>6.7227170201659714</v>
      </c>
      <c r="I28" s="16">
        <v>31</v>
      </c>
      <c r="J28" s="17">
        <f t="shared" si="2"/>
        <v>35.14</v>
      </c>
      <c r="K28" s="19">
        <f t="shared" si="8"/>
        <v>4.6386747439145202</v>
      </c>
      <c r="L28" s="24">
        <f t="shared" si="3"/>
        <v>0.20333916685652692</v>
      </c>
      <c r="M28" s="19">
        <f t="shared" si="4"/>
        <v>5.7645637107991101</v>
      </c>
      <c r="N28" s="17">
        <v>124.8</v>
      </c>
      <c r="O28" s="17">
        <v>42.5</v>
      </c>
      <c r="P28" s="16">
        <f t="shared" si="5"/>
        <v>16.927471790770095</v>
      </c>
      <c r="Q28" s="22">
        <f t="shared" si="6"/>
        <v>0.13563679319527319</v>
      </c>
    </row>
    <row r="29" spans="1:17" ht="12" customHeight="1" x14ac:dyDescent="0.2">
      <c r="A29" s="15">
        <v>1992</v>
      </c>
      <c r="B29" s="19">
        <v>7.6261402730649026</v>
      </c>
      <c r="C29" s="16">
        <v>0</v>
      </c>
      <c r="D29" s="19">
        <f t="shared" si="0"/>
        <v>7.6261402730649026</v>
      </c>
      <c r="E29" s="16">
        <v>6</v>
      </c>
      <c r="F29" s="19">
        <f t="shared" si="1"/>
        <v>7.1685718566810088</v>
      </c>
      <c r="G29" s="16">
        <v>0</v>
      </c>
      <c r="H29" s="16">
        <f t="shared" si="7"/>
        <v>7.1685718566810088</v>
      </c>
      <c r="I29" s="16">
        <v>31</v>
      </c>
      <c r="J29" s="17">
        <f t="shared" si="2"/>
        <v>35.139999999999986</v>
      </c>
      <c r="K29" s="19">
        <f t="shared" si="8"/>
        <v>4.9463145811098963</v>
      </c>
      <c r="L29" s="24">
        <f t="shared" si="3"/>
        <v>0.21682474876098176</v>
      </c>
      <c r="M29" s="19">
        <f t="shared" si="4"/>
        <v>6.1468732149994523</v>
      </c>
      <c r="N29" s="17">
        <v>124.8</v>
      </c>
      <c r="O29" s="17">
        <v>42.5</v>
      </c>
      <c r="P29" s="16">
        <f t="shared" si="5"/>
        <v>18.050112405457213</v>
      </c>
      <c r="Q29" s="22">
        <f t="shared" si="6"/>
        <v>0.14463231094116358</v>
      </c>
    </row>
    <row r="30" spans="1:17" ht="12" customHeight="1" x14ac:dyDescent="0.2">
      <c r="A30" s="15">
        <v>1993</v>
      </c>
      <c r="B30" s="19">
        <v>7.415615043583454</v>
      </c>
      <c r="C30" s="16">
        <v>0</v>
      </c>
      <c r="D30" s="19">
        <f t="shared" si="0"/>
        <v>7.415615043583454</v>
      </c>
      <c r="E30" s="16">
        <v>6</v>
      </c>
      <c r="F30" s="19">
        <f t="shared" si="1"/>
        <v>6.9706781409684471</v>
      </c>
      <c r="G30" s="16">
        <v>0</v>
      </c>
      <c r="H30" s="16">
        <f t="shared" si="7"/>
        <v>6.9706781409684471</v>
      </c>
      <c r="I30" s="16">
        <v>31</v>
      </c>
      <c r="J30" s="17">
        <f t="shared" si="2"/>
        <v>35.139999999999986</v>
      </c>
      <c r="K30" s="19">
        <f t="shared" si="8"/>
        <v>4.8097679172682284</v>
      </c>
      <c r="L30" s="24">
        <f t="shared" si="3"/>
        <v>0.21083914157888126</v>
      </c>
      <c r="M30" s="19">
        <f t="shared" si="4"/>
        <v>5.9771842441904939</v>
      </c>
      <c r="N30" s="17">
        <v>124.8</v>
      </c>
      <c r="O30" s="17">
        <v>42.5</v>
      </c>
      <c r="P30" s="16">
        <f t="shared" si="5"/>
        <v>17.551825733528791</v>
      </c>
      <c r="Q30" s="22">
        <f t="shared" si="6"/>
        <v>0.14063962927507045</v>
      </c>
    </row>
    <row r="31" spans="1:17" ht="12" customHeight="1" x14ac:dyDescent="0.2">
      <c r="A31" s="15">
        <v>1994</v>
      </c>
      <c r="B31" s="19">
        <v>7.7571419122385228</v>
      </c>
      <c r="C31" s="16">
        <v>0</v>
      </c>
      <c r="D31" s="19">
        <f t="shared" si="0"/>
        <v>7.7571419122385228</v>
      </c>
      <c r="E31" s="16">
        <v>6</v>
      </c>
      <c r="F31" s="19">
        <f t="shared" si="1"/>
        <v>7.2917133975042114</v>
      </c>
      <c r="G31" s="16">
        <v>0</v>
      </c>
      <c r="H31" s="16">
        <f t="shared" si="7"/>
        <v>7.2917133975042114</v>
      </c>
      <c r="I31" s="16">
        <v>31</v>
      </c>
      <c r="J31" s="17">
        <f t="shared" si="2"/>
        <v>35.14</v>
      </c>
      <c r="K31" s="19">
        <f t="shared" si="8"/>
        <v>5.0312822442779055</v>
      </c>
      <c r="L31" s="24">
        <f t="shared" si="3"/>
        <v>0.22054935865327804</v>
      </c>
      <c r="M31" s="19">
        <f t="shared" si="4"/>
        <v>6.2524640431411056</v>
      </c>
      <c r="N31" s="17">
        <v>124.8</v>
      </c>
      <c r="O31" s="17">
        <v>42.5</v>
      </c>
      <c r="P31" s="16">
        <f t="shared" si="5"/>
        <v>18.360176766682589</v>
      </c>
      <c r="Q31" s="22">
        <f t="shared" si="6"/>
        <v>0.14711680101508484</v>
      </c>
    </row>
    <row r="32" spans="1:17" ht="12" customHeight="1" x14ac:dyDescent="0.2">
      <c r="A32" s="15">
        <v>1995</v>
      </c>
      <c r="B32" s="19">
        <v>7.8963618018494497</v>
      </c>
      <c r="C32" s="16">
        <v>0</v>
      </c>
      <c r="D32" s="19">
        <f t="shared" si="0"/>
        <v>7.8963618018494497</v>
      </c>
      <c r="E32" s="16">
        <v>6</v>
      </c>
      <c r="F32" s="19">
        <f t="shared" si="1"/>
        <v>7.4225800937384827</v>
      </c>
      <c r="G32" s="16">
        <v>0</v>
      </c>
      <c r="H32" s="16">
        <f t="shared" si="7"/>
        <v>7.4225800937384827</v>
      </c>
      <c r="I32" s="16">
        <v>31</v>
      </c>
      <c r="J32" s="17">
        <f t="shared" si="2"/>
        <v>35.14</v>
      </c>
      <c r="K32" s="19">
        <f t="shared" si="8"/>
        <v>5.1215802646795527</v>
      </c>
      <c r="L32" s="24">
        <f t="shared" si="3"/>
        <v>0.22450762804074753</v>
      </c>
      <c r="M32" s="19">
        <f t="shared" si="4"/>
        <v>6.3646790011411722</v>
      </c>
      <c r="N32" s="17">
        <v>124.8</v>
      </c>
      <c r="O32" s="17">
        <v>42.5</v>
      </c>
      <c r="P32" s="16">
        <f t="shared" si="5"/>
        <v>18.689692690409842</v>
      </c>
      <c r="Q32" s="22">
        <f t="shared" si="6"/>
        <v>0.14975715296802758</v>
      </c>
    </row>
    <row r="33" spans="1:17" ht="12" customHeight="1" x14ac:dyDescent="0.2">
      <c r="A33" s="10">
        <v>1996</v>
      </c>
      <c r="B33" s="44">
        <v>8.2201763007488609</v>
      </c>
      <c r="C33" s="11">
        <v>0</v>
      </c>
      <c r="D33" s="14">
        <f t="shared" si="0"/>
        <v>8.2201763007488609</v>
      </c>
      <c r="E33" s="11">
        <v>6</v>
      </c>
      <c r="F33" s="14">
        <f t="shared" si="1"/>
        <v>7.7269657227039295</v>
      </c>
      <c r="G33" s="11">
        <v>0</v>
      </c>
      <c r="H33" s="11">
        <f t="shared" si="7"/>
        <v>7.7269657227039295</v>
      </c>
      <c r="I33" s="11">
        <v>31</v>
      </c>
      <c r="J33" s="12">
        <f t="shared" si="2"/>
        <v>35.139999999999986</v>
      </c>
      <c r="K33" s="14">
        <f t="shared" si="8"/>
        <v>5.3316063486657113</v>
      </c>
      <c r="L33" s="23">
        <f t="shared" si="3"/>
        <v>0.23371425090041473</v>
      </c>
      <c r="M33" s="14">
        <f t="shared" si="4"/>
        <v>6.6256821559013073</v>
      </c>
      <c r="N33" s="12">
        <v>124.8</v>
      </c>
      <c r="O33" s="12">
        <v>42.5</v>
      </c>
      <c r="P33" s="11">
        <f t="shared" si="5"/>
        <v>19.456120777799601</v>
      </c>
      <c r="Q33" s="21">
        <f t="shared" si="6"/>
        <v>0.15589840366826604</v>
      </c>
    </row>
    <row r="34" spans="1:17" ht="12" customHeight="1" x14ac:dyDescent="0.2">
      <c r="A34" s="10">
        <v>1997</v>
      </c>
      <c r="B34" s="44">
        <v>8.164867977054298</v>
      </c>
      <c r="C34" s="11">
        <v>0</v>
      </c>
      <c r="D34" s="14">
        <f t="shared" si="0"/>
        <v>8.164867977054298</v>
      </c>
      <c r="E34" s="11">
        <v>6</v>
      </c>
      <c r="F34" s="14">
        <f t="shared" si="1"/>
        <v>7.6749758984310406</v>
      </c>
      <c r="G34" s="11">
        <v>0</v>
      </c>
      <c r="H34" s="11">
        <f t="shared" si="7"/>
        <v>7.6749758984310406</v>
      </c>
      <c r="I34" s="11">
        <v>31</v>
      </c>
      <c r="J34" s="12">
        <f t="shared" si="2"/>
        <v>35.139999999999986</v>
      </c>
      <c r="K34" s="14">
        <f t="shared" si="8"/>
        <v>5.2957333699174178</v>
      </c>
      <c r="L34" s="23">
        <f t="shared" si="3"/>
        <v>0.23214173676350325</v>
      </c>
      <c r="M34" s="14">
        <f t="shared" si="4"/>
        <v>6.5811021663769349</v>
      </c>
      <c r="N34" s="12">
        <v>124.8</v>
      </c>
      <c r="O34" s="12">
        <v>42.5</v>
      </c>
      <c r="P34" s="11">
        <f t="shared" si="5"/>
        <v>19.325212949737445</v>
      </c>
      <c r="Q34" s="21">
        <f t="shared" si="6"/>
        <v>0.15484946273828082</v>
      </c>
    </row>
    <row r="35" spans="1:17" ht="12" customHeight="1" x14ac:dyDescent="0.2">
      <c r="A35" s="10">
        <v>1998</v>
      </c>
      <c r="B35" s="44">
        <v>8.3261362920278064</v>
      </c>
      <c r="C35" s="11">
        <v>0</v>
      </c>
      <c r="D35" s="14">
        <f t="shared" si="0"/>
        <v>8.3261362920278064</v>
      </c>
      <c r="E35" s="11">
        <v>6</v>
      </c>
      <c r="F35" s="14">
        <f t="shared" si="1"/>
        <v>7.8265681145061379</v>
      </c>
      <c r="G35" s="11">
        <v>0</v>
      </c>
      <c r="H35" s="11">
        <f t="shared" si="7"/>
        <v>7.8265681145061379</v>
      </c>
      <c r="I35" s="11">
        <v>31</v>
      </c>
      <c r="J35" s="12">
        <f t="shared" si="2"/>
        <v>35.14</v>
      </c>
      <c r="K35" s="14">
        <f t="shared" si="8"/>
        <v>5.4003319990092349</v>
      </c>
      <c r="L35" s="23">
        <f t="shared" si="3"/>
        <v>0.23672688214835003</v>
      </c>
      <c r="M35" s="14">
        <f t="shared" si="4"/>
        <v>6.7110887454646484</v>
      </c>
      <c r="N35" s="12">
        <v>124.8</v>
      </c>
      <c r="O35" s="12">
        <v>42.5</v>
      </c>
      <c r="P35" s="11">
        <f t="shared" si="5"/>
        <v>19.706914716093838</v>
      </c>
      <c r="Q35" s="21">
        <f t="shared" si="6"/>
        <v>0.15790797048152114</v>
      </c>
    </row>
    <row r="36" spans="1:17" ht="12" customHeight="1" x14ac:dyDescent="0.2">
      <c r="A36" s="10">
        <v>1999</v>
      </c>
      <c r="B36" s="44">
        <v>8.7375075107844573</v>
      </c>
      <c r="C36" s="11">
        <v>0</v>
      </c>
      <c r="D36" s="14">
        <f t="shared" si="0"/>
        <v>8.7375075107844573</v>
      </c>
      <c r="E36" s="11">
        <v>6</v>
      </c>
      <c r="F36" s="14">
        <f t="shared" si="1"/>
        <v>8.2132570601373907</v>
      </c>
      <c r="G36" s="11">
        <v>0</v>
      </c>
      <c r="H36" s="11">
        <f t="shared" si="7"/>
        <v>8.2132570601373907</v>
      </c>
      <c r="I36" s="11">
        <v>31</v>
      </c>
      <c r="J36" s="12">
        <f t="shared" si="2"/>
        <v>35.139999999999986</v>
      </c>
      <c r="K36" s="14">
        <f t="shared" si="8"/>
        <v>5.6671473714947993</v>
      </c>
      <c r="L36" s="23">
        <f t="shared" si="3"/>
        <v>0.24842289847648436</v>
      </c>
      <c r="M36" s="14">
        <f t="shared" si="4"/>
        <v>7.042664960359093</v>
      </c>
      <c r="N36" s="12">
        <v>124.8</v>
      </c>
      <c r="O36" s="12">
        <v>42.5</v>
      </c>
      <c r="P36" s="11">
        <f t="shared" si="5"/>
        <v>20.68057851888976</v>
      </c>
      <c r="Q36" s="21">
        <f t="shared" si="6"/>
        <v>0.16570976377315513</v>
      </c>
    </row>
    <row r="37" spans="1:17" ht="12" customHeight="1" x14ac:dyDescent="0.2">
      <c r="A37" s="10">
        <v>2000</v>
      </c>
      <c r="B37" s="44">
        <v>9.0525009347726755</v>
      </c>
      <c r="C37" s="11">
        <v>0</v>
      </c>
      <c r="D37" s="14">
        <f t="shared" si="0"/>
        <v>9.0525009347726755</v>
      </c>
      <c r="E37" s="11">
        <v>6</v>
      </c>
      <c r="F37" s="14">
        <f t="shared" si="1"/>
        <v>8.5093508786863143</v>
      </c>
      <c r="G37" s="11">
        <v>0</v>
      </c>
      <c r="H37" s="11">
        <f t="shared" si="7"/>
        <v>8.5093508786863143</v>
      </c>
      <c r="I37" s="11">
        <v>31</v>
      </c>
      <c r="J37" s="12">
        <f t="shared" si="2"/>
        <v>35.14</v>
      </c>
      <c r="K37" s="14">
        <f t="shared" si="8"/>
        <v>5.8714521062935567</v>
      </c>
      <c r="L37" s="23">
        <f t="shared" si="3"/>
        <v>0.25737872246766275</v>
      </c>
      <c r="M37" s="14">
        <f t="shared" si="4"/>
        <v>7.2965580925970048</v>
      </c>
      <c r="N37" s="12">
        <v>124.8</v>
      </c>
      <c r="O37" s="12">
        <v>42.5</v>
      </c>
      <c r="P37" s="11">
        <f t="shared" si="5"/>
        <v>21.42612823426132</v>
      </c>
      <c r="Q37" s="21">
        <f t="shared" si="6"/>
        <v>0.17168371982581188</v>
      </c>
    </row>
    <row r="38" spans="1:17" ht="12" customHeight="1" x14ac:dyDescent="0.2">
      <c r="A38" s="15">
        <v>2001</v>
      </c>
      <c r="B38" s="19">
        <v>9.3464321368202299</v>
      </c>
      <c r="C38" s="16">
        <v>0</v>
      </c>
      <c r="D38" s="19">
        <f t="shared" si="0"/>
        <v>9.3464321368202299</v>
      </c>
      <c r="E38" s="16">
        <v>6</v>
      </c>
      <c r="F38" s="19">
        <f t="shared" si="1"/>
        <v>8.7856462086110163</v>
      </c>
      <c r="G38" s="16">
        <v>0</v>
      </c>
      <c r="H38" s="16">
        <f t="shared" si="7"/>
        <v>8.7856462086110163</v>
      </c>
      <c r="I38" s="16">
        <v>31</v>
      </c>
      <c r="J38" s="17">
        <f t="shared" si="2"/>
        <v>35.14</v>
      </c>
      <c r="K38" s="19">
        <f t="shared" si="8"/>
        <v>6.062095883941601</v>
      </c>
      <c r="L38" s="24">
        <f t="shared" si="3"/>
        <v>0.26573570998100171</v>
      </c>
      <c r="M38" s="19">
        <f t="shared" si="4"/>
        <v>7.5334745101064078</v>
      </c>
      <c r="N38" s="17">
        <v>124.8</v>
      </c>
      <c r="O38" s="17">
        <v>42.5</v>
      </c>
      <c r="P38" s="16">
        <f t="shared" si="5"/>
        <v>22.121826326147758</v>
      </c>
      <c r="Q38" s="22">
        <f t="shared" si="6"/>
        <v>0.17725822376720959</v>
      </c>
    </row>
    <row r="39" spans="1:17" ht="12" customHeight="1" x14ac:dyDescent="0.2">
      <c r="A39" s="15">
        <v>2002</v>
      </c>
      <c r="B39" s="19">
        <v>9.3829469074069873</v>
      </c>
      <c r="C39" s="16">
        <v>0</v>
      </c>
      <c r="D39" s="19">
        <f t="shared" si="0"/>
        <v>9.3829469074069873</v>
      </c>
      <c r="E39" s="16">
        <v>6</v>
      </c>
      <c r="F39" s="19">
        <f t="shared" si="1"/>
        <v>8.8199700929625688</v>
      </c>
      <c r="G39" s="16">
        <v>0</v>
      </c>
      <c r="H39" s="16">
        <f t="shared" si="7"/>
        <v>8.8199700929625688</v>
      </c>
      <c r="I39" s="16">
        <v>31</v>
      </c>
      <c r="J39" s="17">
        <f t="shared" si="2"/>
        <v>35.139999999999986</v>
      </c>
      <c r="K39" s="19">
        <f t="shared" si="8"/>
        <v>6.0857793641441731</v>
      </c>
      <c r="L39" s="24">
        <f t="shared" si="3"/>
        <v>0.26677388993508705</v>
      </c>
      <c r="M39" s="19">
        <f t="shared" si="4"/>
        <v>7.5629063927147504</v>
      </c>
      <c r="N39" s="17">
        <v>124.8</v>
      </c>
      <c r="O39" s="17">
        <v>42.5</v>
      </c>
      <c r="P39" s="16">
        <f t="shared" si="5"/>
        <v>22.20825218378355</v>
      </c>
      <c r="Q39" s="22">
        <f t="shared" si="6"/>
        <v>0.17795073865211178</v>
      </c>
    </row>
    <row r="40" spans="1:17" ht="12" customHeight="1" x14ac:dyDescent="0.2">
      <c r="A40" s="15">
        <v>2003</v>
      </c>
      <c r="B40" s="19">
        <v>9.4512575099651936</v>
      </c>
      <c r="C40" s="16">
        <v>0</v>
      </c>
      <c r="D40" s="19">
        <f t="shared" si="0"/>
        <v>9.4512575099651936</v>
      </c>
      <c r="E40" s="16">
        <v>6</v>
      </c>
      <c r="F40" s="19">
        <f t="shared" si="1"/>
        <v>8.8841820593672818</v>
      </c>
      <c r="G40" s="16">
        <v>0</v>
      </c>
      <c r="H40" s="16">
        <f t="shared" si="7"/>
        <v>8.8841820593672818</v>
      </c>
      <c r="I40" s="16">
        <v>31</v>
      </c>
      <c r="J40" s="17">
        <f t="shared" si="2"/>
        <v>35.14</v>
      </c>
      <c r="K40" s="19">
        <f t="shared" si="8"/>
        <v>6.130085620963424</v>
      </c>
      <c r="L40" s="24">
        <f t="shared" si="3"/>
        <v>0.26871608201483504</v>
      </c>
      <c r="M40" s="19">
        <f t="shared" ref="M40:M45" si="9">+L40*28.3495</f>
        <v>7.6179665670795655</v>
      </c>
      <c r="N40" s="17">
        <v>124.8</v>
      </c>
      <c r="O40" s="17">
        <v>42.5</v>
      </c>
      <c r="P40" s="16">
        <f t="shared" si="5"/>
        <v>22.369934766388937</v>
      </c>
      <c r="Q40" s="22">
        <f t="shared" si="6"/>
        <v>0.17924627216657801</v>
      </c>
    </row>
    <row r="41" spans="1:17" ht="12" customHeight="1" x14ac:dyDescent="0.2">
      <c r="A41" s="15">
        <v>2004</v>
      </c>
      <c r="B41" s="19">
        <v>9.6770535554337389</v>
      </c>
      <c r="C41" s="16">
        <v>0</v>
      </c>
      <c r="D41" s="19">
        <f t="shared" si="0"/>
        <v>9.6770535554337389</v>
      </c>
      <c r="E41" s="16">
        <v>6</v>
      </c>
      <c r="F41" s="19">
        <f t="shared" si="1"/>
        <v>9.0964303421077144</v>
      </c>
      <c r="G41" s="16">
        <v>0</v>
      </c>
      <c r="H41" s="16">
        <f t="shared" si="7"/>
        <v>9.0964303421077144</v>
      </c>
      <c r="I41" s="16">
        <v>31</v>
      </c>
      <c r="J41" s="17">
        <f t="shared" si="2"/>
        <v>35.14</v>
      </c>
      <c r="K41" s="19">
        <f t="shared" si="8"/>
        <v>6.2765369360543231</v>
      </c>
      <c r="L41" s="24">
        <f t="shared" si="3"/>
        <v>0.27513586569005249</v>
      </c>
      <c r="M41" s="19">
        <f t="shared" si="9"/>
        <v>7.799964224380143</v>
      </c>
      <c r="N41" s="17">
        <v>124.8</v>
      </c>
      <c r="O41" s="17">
        <v>42.5</v>
      </c>
      <c r="P41" s="16">
        <f t="shared" si="5"/>
        <v>22.90436553417981</v>
      </c>
      <c r="Q41" s="22">
        <f t="shared" si="6"/>
        <v>0.18352856998541514</v>
      </c>
    </row>
    <row r="42" spans="1:17" ht="12" customHeight="1" x14ac:dyDescent="0.2">
      <c r="A42" s="15">
        <v>2005</v>
      </c>
      <c r="B42" s="19">
        <v>9.9311016442835118</v>
      </c>
      <c r="C42" s="16">
        <v>0</v>
      </c>
      <c r="D42" s="19">
        <f t="shared" si="0"/>
        <v>9.9311016442835118</v>
      </c>
      <c r="E42" s="16">
        <v>6</v>
      </c>
      <c r="F42" s="19">
        <f t="shared" si="1"/>
        <v>9.3352355456265013</v>
      </c>
      <c r="G42" s="16">
        <v>0</v>
      </c>
      <c r="H42" s="16">
        <f t="shared" si="7"/>
        <v>9.3352355456265013</v>
      </c>
      <c r="I42" s="16">
        <v>31</v>
      </c>
      <c r="J42" s="17">
        <f t="shared" si="2"/>
        <v>35.139999999999986</v>
      </c>
      <c r="K42" s="19">
        <f t="shared" si="8"/>
        <v>6.4413125264822861</v>
      </c>
      <c r="L42" s="24">
        <f t="shared" si="3"/>
        <v>0.28235890527045637</v>
      </c>
      <c r="M42" s="19">
        <f t="shared" si="9"/>
        <v>8.0047337849648024</v>
      </c>
      <c r="N42" s="17">
        <v>124.8</v>
      </c>
      <c r="O42" s="17">
        <v>42.5</v>
      </c>
      <c r="P42" s="16">
        <f t="shared" si="5"/>
        <v>23.505665326202525</v>
      </c>
      <c r="Q42" s="22">
        <f t="shared" si="6"/>
        <v>0.18834667729328947</v>
      </c>
    </row>
    <row r="43" spans="1:17" ht="12" customHeight="1" x14ac:dyDescent="0.2">
      <c r="A43" s="10">
        <v>2006</v>
      </c>
      <c r="B43" s="44">
        <v>10.113079828642174</v>
      </c>
      <c r="C43" s="11">
        <v>0</v>
      </c>
      <c r="D43" s="14">
        <f t="shared" si="0"/>
        <v>10.113079828642174</v>
      </c>
      <c r="E43" s="11">
        <v>6</v>
      </c>
      <c r="F43" s="14">
        <f t="shared" si="1"/>
        <v>9.5062950389236445</v>
      </c>
      <c r="G43" s="11">
        <v>0</v>
      </c>
      <c r="H43" s="11">
        <f t="shared" si="7"/>
        <v>9.5062950389236445</v>
      </c>
      <c r="I43" s="11">
        <v>31</v>
      </c>
      <c r="J43" s="12">
        <f t="shared" si="2"/>
        <v>35.139999999999986</v>
      </c>
      <c r="K43" s="14">
        <f t="shared" si="8"/>
        <v>6.559343576857315</v>
      </c>
      <c r="L43" s="23">
        <f t="shared" si="3"/>
        <v>0.28753286912251241</v>
      </c>
      <c r="M43" s="14">
        <f t="shared" si="9"/>
        <v>8.1514130731886656</v>
      </c>
      <c r="N43" s="12">
        <v>124.8</v>
      </c>
      <c r="O43" s="12">
        <v>42.5</v>
      </c>
      <c r="P43" s="11">
        <f t="shared" si="5"/>
        <v>23.936384741975186</v>
      </c>
      <c r="Q43" s="21">
        <f t="shared" si="6"/>
        <v>0.19179795466326272</v>
      </c>
    </row>
    <row r="44" spans="1:17" ht="12" customHeight="1" x14ac:dyDescent="0.2">
      <c r="A44" s="10">
        <v>2007</v>
      </c>
      <c r="B44" s="44">
        <v>10.656169001937863</v>
      </c>
      <c r="C44" s="11">
        <v>0</v>
      </c>
      <c r="D44" s="14">
        <f t="shared" si="0"/>
        <v>10.656169001937863</v>
      </c>
      <c r="E44" s="11">
        <v>6</v>
      </c>
      <c r="F44" s="14">
        <f t="shared" si="1"/>
        <v>10.016798861821592</v>
      </c>
      <c r="G44" s="11">
        <v>0</v>
      </c>
      <c r="H44" s="11">
        <f t="shared" si="7"/>
        <v>10.016798861821592</v>
      </c>
      <c r="I44" s="11">
        <v>31</v>
      </c>
      <c r="J44" s="12">
        <f t="shared" si="2"/>
        <v>35.14</v>
      </c>
      <c r="K44" s="14">
        <f t="shared" si="8"/>
        <v>6.9115912146568981</v>
      </c>
      <c r="L44" s="23">
        <f t="shared" si="3"/>
        <v>0.30297386146441196</v>
      </c>
      <c r="M44" s="14">
        <f t="shared" si="9"/>
        <v>8.5891574855853463</v>
      </c>
      <c r="N44" s="12">
        <v>124.8</v>
      </c>
      <c r="O44" s="12">
        <v>42.5</v>
      </c>
      <c r="P44" s="11">
        <f t="shared" si="5"/>
        <v>25.221808334142381</v>
      </c>
      <c r="Q44" s="21">
        <f t="shared" si="6"/>
        <v>0.20209782319024344</v>
      </c>
    </row>
    <row r="45" spans="1:17" ht="12" customHeight="1" x14ac:dyDescent="0.2">
      <c r="A45" s="10">
        <v>2008</v>
      </c>
      <c r="B45" s="44">
        <v>10.103307887316685</v>
      </c>
      <c r="C45" s="11">
        <v>0</v>
      </c>
      <c r="D45" s="14">
        <f t="shared" si="0"/>
        <v>10.103307887316685</v>
      </c>
      <c r="E45" s="11">
        <v>6</v>
      </c>
      <c r="F45" s="14">
        <f t="shared" si="1"/>
        <v>9.4971094140776842</v>
      </c>
      <c r="G45" s="11">
        <v>0</v>
      </c>
      <c r="H45" s="11">
        <f t="shared" si="7"/>
        <v>9.4971094140776842</v>
      </c>
      <c r="I45" s="11">
        <v>31</v>
      </c>
      <c r="J45" s="12">
        <f t="shared" si="2"/>
        <v>35.139999999999986</v>
      </c>
      <c r="K45" s="14">
        <f t="shared" si="8"/>
        <v>6.5530054957136024</v>
      </c>
      <c r="L45" s="23">
        <f t="shared" si="3"/>
        <v>0.28725503542854147</v>
      </c>
      <c r="M45" s="14">
        <f t="shared" si="9"/>
        <v>8.1435366268814366</v>
      </c>
      <c r="N45" s="12">
        <v>124.8</v>
      </c>
      <c r="O45" s="12">
        <v>42.5</v>
      </c>
      <c r="P45" s="11">
        <f t="shared" si="5"/>
        <v>23.913255789054194</v>
      </c>
      <c r="Q45" s="21">
        <f t="shared" si="6"/>
        <v>0.19161262651485733</v>
      </c>
    </row>
    <row r="46" spans="1:17" ht="12" customHeight="1" x14ac:dyDescent="0.2">
      <c r="A46" s="10">
        <v>2009</v>
      </c>
      <c r="B46" s="44">
        <v>10.08179955527963</v>
      </c>
      <c r="C46" s="11">
        <v>0</v>
      </c>
      <c r="D46" s="14">
        <f t="shared" si="0"/>
        <v>10.08179955527963</v>
      </c>
      <c r="E46" s="11">
        <v>6</v>
      </c>
      <c r="F46" s="14">
        <f t="shared" si="1"/>
        <v>9.4768915819628532</v>
      </c>
      <c r="G46" s="11">
        <v>0</v>
      </c>
      <c r="H46" s="11">
        <f t="shared" si="7"/>
        <v>9.4768915819628532</v>
      </c>
      <c r="I46" s="11">
        <v>31</v>
      </c>
      <c r="J46" s="12">
        <f t="shared" si="2"/>
        <v>35.14</v>
      </c>
      <c r="K46" s="14">
        <f t="shared" si="8"/>
        <v>6.5390551915543682</v>
      </c>
      <c r="L46" s="23">
        <f t="shared" si="3"/>
        <v>0.28664351524621889</v>
      </c>
      <c r="M46" s="14">
        <f t="shared" ref="M46:M51" si="10">+L46*28.3495</f>
        <v>8.1262003354726815</v>
      </c>
      <c r="N46" s="12">
        <v>124.8</v>
      </c>
      <c r="O46" s="12">
        <v>42.5</v>
      </c>
      <c r="P46" s="11">
        <f t="shared" si="5"/>
        <v>23.862348279223308</v>
      </c>
      <c r="Q46" s="21">
        <f t="shared" si="6"/>
        <v>0.19120471377582779</v>
      </c>
    </row>
    <row r="47" spans="1:17" ht="12" customHeight="1" x14ac:dyDescent="0.2">
      <c r="A47" s="10">
        <v>2010</v>
      </c>
      <c r="B47" s="44">
        <v>10.577635528589978</v>
      </c>
      <c r="C47" s="11">
        <v>0</v>
      </c>
      <c r="D47" s="14">
        <f t="shared" si="0"/>
        <v>10.577635528589978</v>
      </c>
      <c r="E47" s="11">
        <v>6</v>
      </c>
      <c r="F47" s="14">
        <f t="shared" si="1"/>
        <v>9.9429773968745785</v>
      </c>
      <c r="G47" s="11">
        <v>0</v>
      </c>
      <c r="H47" s="11">
        <f t="shared" si="7"/>
        <v>9.9429773968745785</v>
      </c>
      <c r="I47" s="11">
        <v>31</v>
      </c>
      <c r="J47" s="12">
        <f t="shared" si="2"/>
        <v>35.14</v>
      </c>
      <c r="K47" s="14">
        <f t="shared" si="8"/>
        <v>6.8606544038434594</v>
      </c>
      <c r="L47" s="23">
        <f t="shared" si="3"/>
        <v>0.30074101496300099</v>
      </c>
      <c r="M47" s="14">
        <f t="shared" si="10"/>
        <v>8.5258574036935961</v>
      </c>
      <c r="N47" s="12">
        <v>124.8</v>
      </c>
      <c r="O47" s="12">
        <v>42.5</v>
      </c>
      <c r="P47" s="11">
        <f t="shared" si="5"/>
        <v>25.035929505434371</v>
      </c>
      <c r="Q47" s="21">
        <f t="shared" si="6"/>
        <v>0.20060840949867284</v>
      </c>
    </row>
    <row r="48" spans="1:17" ht="12" customHeight="1" x14ac:dyDescent="0.2">
      <c r="A48" s="15">
        <v>2011</v>
      </c>
      <c r="B48" s="19">
        <v>10.827987637551697</v>
      </c>
      <c r="C48" s="16">
        <v>0</v>
      </c>
      <c r="D48" s="19">
        <f t="shared" si="0"/>
        <v>10.827987637551697</v>
      </c>
      <c r="E48" s="16">
        <v>6</v>
      </c>
      <c r="F48" s="19">
        <f t="shared" si="1"/>
        <v>10.178308379298596</v>
      </c>
      <c r="G48" s="16">
        <v>0</v>
      </c>
      <c r="H48" s="16">
        <f t="shared" si="7"/>
        <v>10.178308379298596</v>
      </c>
      <c r="I48" s="16">
        <v>31</v>
      </c>
      <c r="J48" s="17">
        <f t="shared" si="2"/>
        <v>35.139999999999986</v>
      </c>
      <c r="K48" s="19">
        <f t="shared" si="8"/>
        <v>7.0230327817160312</v>
      </c>
      <c r="L48" s="24">
        <f t="shared" si="3"/>
        <v>0.30785897125330547</v>
      </c>
      <c r="M48" s="19">
        <f t="shared" si="10"/>
        <v>8.7276479055455827</v>
      </c>
      <c r="N48" s="17">
        <v>124.8</v>
      </c>
      <c r="O48" s="17">
        <v>42.5</v>
      </c>
      <c r="P48" s="16">
        <f t="shared" si="5"/>
        <v>25.628481379107971</v>
      </c>
      <c r="Q48" s="22">
        <f t="shared" si="6"/>
        <v>0.20535642130695489</v>
      </c>
    </row>
    <row r="49" spans="1:18" ht="12" customHeight="1" x14ac:dyDescent="0.2">
      <c r="A49" s="15">
        <v>2012</v>
      </c>
      <c r="B49" s="19">
        <v>10.690774975186619</v>
      </c>
      <c r="C49" s="16">
        <v>0</v>
      </c>
      <c r="D49" s="19">
        <f t="shared" ref="D49:D58" si="11">+B49-B49*(C49/100)</f>
        <v>10.690774975186619</v>
      </c>
      <c r="E49" s="16">
        <v>6</v>
      </c>
      <c r="F49" s="19">
        <f t="shared" ref="F49:F58" si="12">+(D49-D49*(E49)/100)</f>
        <v>10.049328476675422</v>
      </c>
      <c r="G49" s="16">
        <v>0</v>
      </c>
      <c r="H49" s="16">
        <f t="shared" si="7"/>
        <v>10.049328476675422</v>
      </c>
      <c r="I49" s="16">
        <v>31</v>
      </c>
      <c r="J49" s="17">
        <f t="shared" ref="J49:J58" si="13">100-(K49/B49*100)</f>
        <v>35.14</v>
      </c>
      <c r="K49" s="19">
        <f t="shared" si="8"/>
        <v>6.9340366489060408</v>
      </c>
      <c r="L49" s="24">
        <f t="shared" ref="L49:L58" si="14">+(K49/365)*16</f>
        <v>0.30395777091094972</v>
      </c>
      <c r="M49" s="19">
        <f t="shared" si="10"/>
        <v>8.6170508264399697</v>
      </c>
      <c r="N49" s="17">
        <v>124.8</v>
      </c>
      <c r="O49" s="17">
        <v>42.5</v>
      </c>
      <c r="P49" s="16">
        <f t="shared" ref="P49:P58" si="15">+Q49*N49</f>
        <v>25.303716309169605</v>
      </c>
      <c r="Q49" s="22">
        <f t="shared" ref="Q49:Q58" si="16">+M49/O49</f>
        <v>0.20275413709270518</v>
      </c>
    </row>
    <row r="50" spans="1:18" ht="12" customHeight="1" x14ac:dyDescent="0.2">
      <c r="A50" s="15">
        <v>2013</v>
      </c>
      <c r="B50" s="19">
        <v>10.737703078001452</v>
      </c>
      <c r="C50" s="16">
        <v>0</v>
      </c>
      <c r="D50" s="19">
        <f t="shared" si="11"/>
        <v>10.737703078001452</v>
      </c>
      <c r="E50" s="16">
        <v>6</v>
      </c>
      <c r="F50" s="19">
        <f t="shared" si="12"/>
        <v>10.093440893321365</v>
      </c>
      <c r="G50" s="16">
        <v>0</v>
      </c>
      <c r="H50" s="16">
        <f t="shared" si="7"/>
        <v>10.093440893321365</v>
      </c>
      <c r="I50" s="16">
        <v>31</v>
      </c>
      <c r="J50" s="17">
        <f t="shared" si="13"/>
        <v>35.14</v>
      </c>
      <c r="K50" s="19">
        <f t="shared" si="8"/>
        <v>6.964474216391741</v>
      </c>
      <c r="L50" s="24">
        <f t="shared" si="14"/>
        <v>0.30529202044456949</v>
      </c>
      <c r="M50" s="19">
        <f t="shared" si="10"/>
        <v>8.6548761335933229</v>
      </c>
      <c r="N50" s="17">
        <v>124.8</v>
      </c>
      <c r="O50" s="17">
        <v>42.5</v>
      </c>
      <c r="P50" s="16">
        <f t="shared" si="15"/>
        <v>25.414789211116393</v>
      </c>
      <c r="Q50" s="22">
        <f t="shared" si="16"/>
        <v>0.2036441443198429</v>
      </c>
    </row>
    <row r="51" spans="1:18" ht="12" customHeight="1" x14ac:dyDescent="0.2">
      <c r="A51" s="15">
        <v>2014</v>
      </c>
      <c r="B51" s="19">
        <v>11.173858809959741</v>
      </c>
      <c r="C51" s="16">
        <v>0</v>
      </c>
      <c r="D51" s="19">
        <f t="shared" si="11"/>
        <v>11.173858809959741</v>
      </c>
      <c r="E51" s="16">
        <v>6</v>
      </c>
      <c r="F51" s="19">
        <f t="shared" si="12"/>
        <v>10.503427281362157</v>
      </c>
      <c r="G51" s="16">
        <v>0</v>
      </c>
      <c r="H51" s="16">
        <f t="shared" si="7"/>
        <v>10.503427281362157</v>
      </c>
      <c r="I51" s="16">
        <v>31</v>
      </c>
      <c r="J51" s="17">
        <f t="shared" si="13"/>
        <v>35.14</v>
      </c>
      <c r="K51" s="19">
        <f t="shared" si="8"/>
        <v>7.247364824139888</v>
      </c>
      <c r="L51" s="24">
        <f t="shared" si="14"/>
        <v>0.31769270461983073</v>
      </c>
      <c r="M51" s="19">
        <f t="shared" si="10"/>
        <v>9.0064293296198912</v>
      </c>
      <c r="N51" s="17">
        <v>124.8</v>
      </c>
      <c r="O51" s="17">
        <v>42.5</v>
      </c>
      <c r="P51" s="16">
        <f t="shared" si="15"/>
        <v>26.447114831448527</v>
      </c>
      <c r="Q51" s="22">
        <f t="shared" si="16"/>
        <v>0.21191598422635038</v>
      </c>
    </row>
    <row r="52" spans="1:18" ht="12" customHeight="1" x14ac:dyDescent="0.2">
      <c r="A52" s="15">
        <v>2015</v>
      </c>
      <c r="B52" s="19">
        <v>11.278673437669283</v>
      </c>
      <c r="C52" s="16">
        <v>0</v>
      </c>
      <c r="D52" s="19">
        <f t="shared" si="11"/>
        <v>11.278673437669283</v>
      </c>
      <c r="E52" s="16">
        <v>6</v>
      </c>
      <c r="F52" s="19">
        <f t="shared" si="12"/>
        <v>10.601953031409126</v>
      </c>
      <c r="G52" s="16">
        <v>0</v>
      </c>
      <c r="H52" s="16">
        <f t="shared" si="7"/>
        <v>10.601953031409126</v>
      </c>
      <c r="I52" s="16">
        <v>31</v>
      </c>
      <c r="J52" s="17">
        <f t="shared" si="13"/>
        <v>35.14</v>
      </c>
      <c r="K52" s="19">
        <f t="shared" si="8"/>
        <v>7.315347591672297</v>
      </c>
      <c r="L52" s="24">
        <f t="shared" si="14"/>
        <v>0.32067277114179932</v>
      </c>
      <c r="M52" s="19">
        <f>+L52*28.3495</f>
        <v>9.09091272548444</v>
      </c>
      <c r="N52" s="17">
        <v>124.8</v>
      </c>
      <c r="O52" s="17">
        <v>42.5</v>
      </c>
      <c r="P52" s="16">
        <f t="shared" si="15"/>
        <v>26.695197838599015</v>
      </c>
      <c r="Q52" s="22">
        <f t="shared" si="16"/>
        <v>0.21390382883492801</v>
      </c>
    </row>
    <row r="53" spans="1:18" ht="12" customHeight="1" x14ac:dyDescent="0.2">
      <c r="A53" s="33">
        <v>2016</v>
      </c>
      <c r="B53" s="44">
        <v>11.73873015889032</v>
      </c>
      <c r="C53" s="34">
        <v>0</v>
      </c>
      <c r="D53" s="44">
        <f t="shared" si="11"/>
        <v>11.73873015889032</v>
      </c>
      <c r="E53" s="34">
        <v>6</v>
      </c>
      <c r="F53" s="44">
        <f t="shared" si="12"/>
        <v>11.034406349356901</v>
      </c>
      <c r="G53" s="34">
        <v>0</v>
      </c>
      <c r="H53" s="11">
        <f t="shared" si="7"/>
        <v>11.034406349356901</v>
      </c>
      <c r="I53" s="34">
        <v>31</v>
      </c>
      <c r="J53" s="49">
        <f t="shared" si="13"/>
        <v>35.139999999999986</v>
      </c>
      <c r="K53" s="14">
        <f t="shared" si="8"/>
        <v>7.6137403810562621</v>
      </c>
      <c r="L53" s="52">
        <f t="shared" si="14"/>
        <v>0.33375300300520599</v>
      </c>
      <c r="M53" s="44">
        <f>+L53*28.3495</f>
        <v>9.4617307586960866</v>
      </c>
      <c r="N53" s="49">
        <v>124.8</v>
      </c>
      <c r="O53" s="49">
        <v>42.5</v>
      </c>
      <c r="P53" s="34">
        <f t="shared" si="15"/>
        <v>27.784094086712273</v>
      </c>
      <c r="Q53" s="51">
        <f t="shared" si="16"/>
        <v>0.22262895902814323</v>
      </c>
    </row>
    <row r="54" spans="1:18" ht="12" customHeight="1" x14ac:dyDescent="0.2">
      <c r="A54" s="57">
        <v>2017</v>
      </c>
      <c r="B54" s="44">
        <v>11.608492254651381</v>
      </c>
      <c r="C54" s="58">
        <v>0</v>
      </c>
      <c r="D54" s="62">
        <f t="shared" si="11"/>
        <v>11.608492254651381</v>
      </c>
      <c r="E54" s="58">
        <v>6</v>
      </c>
      <c r="F54" s="62">
        <f t="shared" si="12"/>
        <v>10.911982719372299</v>
      </c>
      <c r="G54" s="58">
        <v>0</v>
      </c>
      <c r="H54" s="59">
        <f>F54-(F54*G54/100)</f>
        <v>10.911982719372299</v>
      </c>
      <c r="I54" s="58">
        <v>31</v>
      </c>
      <c r="J54" s="60">
        <f t="shared" si="13"/>
        <v>35.139999999999986</v>
      </c>
      <c r="K54" s="66">
        <f>+H54-H54*I54/100</f>
        <v>7.5292680763668862</v>
      </c>
      <c r="L54" s="64">
        <f t="shared" si="14"/>
        <v>0.33005010745717855</v>
      </c>
      <c r="M54" s="62">
        <f>+L54*28.3495</f>
        <v>9.3567555213572824</v>
      </c>
      <c r="N54" s="60">
        <v>124.8</v>
      </c>
      <c r="O54" s="60">
        <v>42.5</v>
      </c>
      <c r="P54" s="58">
        <f t="shared" si="15"/>
        <v>27.475837389773854</v>
      </c>
      <c r="Q54" s="63">
        <f t="shared" si="16"/>
        <v>0.22015895344370076</v>
      </c>
    </row>
    <row r="55" spans="1:18" ht="12" customHeight="1" x14ac:dyDescent="0.2">
      <c r="A55" s="33">
        <v>2018</v>
      </c>
      <c r="B55" s="44">
        <v>12.209301186419962</v>
      </c>
      <c r="C55" s="34">
        <v>0</v>
      </c>
      <c r="D55" s="44">
        <f t="shared" si="11"/>
        <v>12.209301186419962</v>
      </c>
      <c r="E55" s="34">
        <v>6</v>
      </c>
      <c r="F55" s="44">
        <f t="shared" si="12"/>
        <v>11.476743115234765</v>
      </c>
      <c r="G55" s="34">
        <v>0</v>
      </c>
      <c r="H55" s="11">
        <f>F55-(F55*G55/100)</f>
        <v>11.476743115234765</v>
      </c>
      <c r="I55" s="34">
        <v>31</v>
      </c>
      <c r="J55" s="49">
        <f t="shared" si="13"/>
        <v>35.139999999999986</v>
      </c>
      <c r="K55" s="14">
        <f>+H55-H55*I55/100</f>
        <v>7.9189527495119876</v>
      </c>
      <c r="L55" s="52">
        <f t="shared" si="14"/>
        <v>0.34713217532107343</v>
      </c>
      <c r="M55" s="44">
        <f>+L55*28.3495</f>
        <v>9.8410236042647714</v>
      </c>
      <c r="N55" s="49">
        <v>124.8</v>
      </c>
      <c r="O55" s="49">
        <v>42.5</v>
      </c>
      <c r="P55" s="34">
        <f t="shared" si="15"/>
        <v>28.897876372052785</v>
      </c>
      <c r="Q55" s="51">
        <f t="shared" si="16"/>
        <v>0.2315534965709358</v>
      </c>
    </row>
    <row r="56" spans="1:18" ht="12" customHeight="1" x14ac:dyDescent="0.2">
      <c r="A56" s="78">
        <v>2019</v>
      </c>
      <c r="B56" s="62">
        <v>12.476765134800972</v>
      </c>
      <c r="C56" s="79">
        <v>0</v>
      </c>
      <c r="D56" s="83">
        <f t="shared" si="11"/>
        <v>12.476765134800972</v>
      </c>
      <c r="E56" s="79">
        <v>6</v>
      </c>
      <c r="F56" s="83">
        <f t="shared" si="12"/>
        <v>11.728159226712915</v>
      </c>
      <c r="G56" s="79">
        <v>0</v>
      </c>
      <c r="H56" s="80">
        <f>F56-(F56*G56/100)</f>
        <v>11.728159226712915</v>
      </c>
      <c r="I56" s="79">
        <v>31</v>
      </c>
      <c r="J56" s="81">
        <f t="shared" si="13"/>
        <v>35.139999999999986</v>
      </c>
      <c r="K56" s="92">
        <f>+H56-H56*I56/100</f>
        <v>8.0924298664319121</v>
      </c>
      <c r="L56" s="93">
        <f t="shared" si="14"/>
        <v>0.35473665167920709</v>
      </c>
      <c r="M56" s="83">
        <f>+L56*28.3495</f>
        <v>10.05660670677968</v>
      </c>
      <c r="N56" s="81">
        <v>124.8</v>
      </c>
      <c r="O56" s="81">
        <v>42.5</v>
      </c>
      <c r="P56" s="79">
        <f t="shared" si="15"/>
        <v>29.530929811908333</v>
      </c>
      <c r="Q56" s="90">
        <f t="shared" si="16"/>
        <v>0.23662604015952191</v>
      </c>
    </row>
    <row r="57" spans="1:18" ht="12" customHeight="1" x14ac:dyDescent="0.2">
      <c r="A57" s="33">
        <v>2020</v>
      </c>
      <c r="B57" s="44">
        <v>12.255384088904709</v>
      </c>
      <c r="C57" s="34">
        <v>0</v>
      </c>
      <c r="D57" s="44">
        <f t="shared" si="11"/>
        <v>12.255384088904709</v>
      </c>
      <c r="E57" s="34">
        <v>6</v>
      </c>
      <c r="F57" s="44">
        <f t="shared" si="12"/>
        <v>11.520061043570426</v>
      </c>
      <c r="G57" s="34">
        <v>0</v>
      </c>
      <c r="H57" s="11">
        <f t="shared" ref="H57:H58" si="17">F57-(F57*G57/100)</f>
        <v>11.520061043570426</v>
      </c>
      <c r="I57" s="34">
        <v>31</v>
      </c>
      <c r="J57" s="49">
        <f t="shared" si="13"/>
        <v>35.14</v>
      </c>
      <c r="K57" s="14">
        <f t="shared" ref="K57:K58" si="18">+H57-H57*I57/100</f>
        <v>7.9488421200635937</v>
      </c>
      <c r="L57" s="52">
        <f t="shared" si="14"/>
        <v>0.34844239430415752</v>
      </c>
      <c r="M57" s="44">
        <f t="shared" ref="M57:M58" si="19">+L57*28.3495</f>
        <v>9.8781676573257133</v>
      </c>
      <c r="N57" s="49">
        <v>124.8</v>
      </c>
      <c r="O57" s="49">
        <v>42.5</v>
      </c>
      <c r="P57" s="34">
        <f t="shared" si="15"/>
        <v>29.006948791394095</v>
      </c>
      <c r="Q57" s="51">
        <f t="shared" si="16"/>
        <v>0.23242747429001678</v>
      </c>
    </row>
    <row r="58" spans="1:18" ht="12" customHeight="1" thickBot="1" x14ac:dyDescent="0.25">
      <c r="A58" s="84">
        <v>2021</v>
      </c>
      <c r="B58" s="96">
        <v>12.276350314903075</v>
      </c>
      <c r="C58" s="86">
        <v>0</v>
      </c>
      <c r="D58" s="89">
        <f t="shared" si="11"/>
        <v>12.276350314903075</v>
      </c>
      <c r="E58" s="86">
        <v>6</v>
      </c>
      <c r="F58" s="89">
        <f t="shared" si="12"/>
        <v>11.53976929600889</v>
      </c>
      <c r="G58" s="86">
        <v>0</v>
      </c>
      <c r="H58" s="86">
        <f t="shared" si="17"/>
        <v>11.53976929600889</v>
      </c>
      <c r="I58" s="86">
        <v>31</v>
      </c>
      <c r="J58" s="87">
        <f t="shared" si="13"/>
        <v>35.14</v>
      </c>
      <c r="K58" s="89">
        <f t="shared" si="18"/>
        <v>7.9624408142461345</v>
      </c>
      <c r="L58" s="97">
        <f t="shared" si="14"/>
        <v>0.34903850144640591</v>
      </c>
      <c r="M58" s="89">
        <f t="shared" si="19"/>
        <v>9.8950669967548848</v>
      </c>
      <c r="N58" s="87">
        <v>124.8</v>
      </c>
      <c r="O58" s="87">
        <v>42.5</v>
      </c>
      <c r="P58" s="86">
        <f t="shared" si="15"/>
        <v>29.056573204588464</v>
      </c>
      <c r="Q58" s="91">
        <f t="shared" si="16"/>
        <v>0.2328251058059973</v>
      </c>
    </row>
    <row r="59" spans="1:18" ht="12" customHeight="1" thickTop="1" x14ac:dyDescent="0.2">
      <c r="A59" s="115" t="s">
        <v>147</v>
      </c>
      <c r="B59" s="115"/>
      <c r="C59" s="115"/>
      <c r="R59" s="6"/>
    </row>
    <row r="60" spans="1:18" ht="12" customHeight="1" x14ac:dyDescent="0.2">
      <c r="R60" s="6"/>
    </row>
    <row r="61" spans="1:18" ht="12" customHeight="1" x14ac:dyDescent="0.2">
      <c r="A61" s="116" t="s">
        <v>137</v>
      </c>
    </row>
    <row r="62" spans="1:18" ht="12" customHeight="1" x14ac:dyDescent="0.2">
      <c r="A62" s="123" t="s">
        <v>148</v>
      </c>
    </row>
    <row r="63" spans="1:18" ht="12" customHeight="1" x14ac:dyDescent="0.2">
      <c r="A63" s="116" t="s">
        <v>139</v>
      </c>
    </row>
    <row r="64" spans="1:18" ht="12" customHeight="1" x14ac:dyDescent="0.2">
      <c r="A64" s="116" t="s">
        <v>140</v>
      </c>
    </row>
    <row r="65" spans="1:1" ht="12" customHeight="1" x14ac:dyDescent="0.2">
      <c r="A65" s="116" t="s">
        <v>141</v>
      </c>
    </row>
    <row r="66" spans="1:1" ht="12" customHeight="1" x14ac:dyDescent="0.2">
      <c r="A66" s="117"/>
    </row>
    <row r="67" spans="1:1" ht="12" customHeight="1" x14ac:dyDescent="0.2">
      <c r="A67" s="116" t="s">
        <v>136</v>
      </c>
    </row>
  </sheetData>
  <mergeCells count="17">
    <mergeCell ref="Q2:Q5"/>
    <mergeCell ref="J2:J5"/>
    <mergeCell ref="H3:H5"/>
    <mergeCell ref="A1:Q1"/>
    <mergeCell ref="B2:B5"/>
    <mergeCell ref="F2:F5"/>
    <mergeCell ref="G3:G5"/>
    <mergeCell ref="G2:I2"/>
    <mergeCell ref="K2:M5"/>
    <mergeCell ref="A2:A5"/>
    <mergeCell ref="O2:O5"/>
    <mergeCell ref="E2:E5"/>
    <mergeCell ref="D2:D5"/>
    <mergeCell ref="N2:N5"/>
    <mergeCell ref="C2:C5"/>
    <mergeCell ref="P2:P5"/>
    <mergeCell ref="I3:I5"/>
  </mergeCells>
  <phoneticPr fontId="0" type="noConversion"/>
  <printOptions horizontalCentered="1"/>
  <pageMargins left="0.34" right="0.3" top="0.61" bottom="0.56000000000000005" header="0.5" footer="0.5"/>
  <pageSetup scale="78" orientation="landscape"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0">
    <pageSetUpPr fitToPage="1"/>
  </sheetPr>
  <dimension ref="A1:R68"/>
  <sheetViews>
    <sheetView zoomScaleNormal="100" workbookViewId="0">
      <pane ySplit="6" topLeftCell="A7" activePane="bottomLeft" state="frozen"/>
      <selection pane="bottomLeft" sqref="A1:Q1"/>
    </sheetView>
  </sheetViews>
  <sheetFormatPr defaultColWidth="10.77734375" defaultRowHeight="12" customHeight="1" x14ac:dyDescent="0.2"/>
  <cols>
    <col min="1" max="17" width="10.77734375" style="6" customWidth="1"/>
    <col min="18" max="16384" width="10.77734375" style="7"/>
  </cols>
  <sheetData>
    <row r="1" spans="1:18" ht="12" customHeight="1" thickBot="1" x14ac:dyDescent="0.25">
      <c r="A1" s="126" t="s">
        <v>92</v>
      </c>
      <c r="B1" s="126"/>
      <c r="C1" s="126"/>
      <c r="D1" s="126"/>
      <c r="E1" s="126"/>
      <c r="F1" s="126"/>
      <c r="G1" s="126"/>
      <c r="H1" s="126"/>
      <c r="I1" s="126"/>
      <c r="J1" s="126"/>
      <c r="K1" s="126"/>
      <c r="L1" s="126"/>
      <c r="M1" s="126"/>
      <c r="N1" s="126"/>
      <c r="O1" s="126"/>
      <c r="P1" s="126"/>
      <c r="Q1" s="126"/>
    </row>
    <row r="2" spans="1:18" ht="12" customHeight="1" thickTop="1" x14ac:dyDescent="0.2">
      <c r="A2" s="138" t="s">
        <v>0</v>
      </c>
      <c r="B2" s="124" t="s">
        <v>9</v>
      </c>
      <c r="C2" s="131" t="s">
        <v>3</v>
      </c>
      <c r="D2" s="124" t="s">
        <v>1</v>
      </c>
      <c r="E2" s="124" t="s">
        <v>4</v>
      </c>
      <c r="F2" s="124" t="s">
        <v>5</v>
      </c>
      <c r="G2" s="132" t="s">
        <v>6</v>
      </c>
      <c r="H2" s="133"/>
      <c r="I2" s="133"/>
      <c r="J2" s="124" t="s">
        <v>7</v>
      </c>
      <c r="K2" s="124" t="s">
        <v>54</v>
      </c>
      <c r="L2" s="140"/>
      <c r="M2" s="140"/>
      <c r="N2" s="130" t="s">
        <v>58</v>
      </c>
      <c r="O2" s="130" t="s">
        <v>130</v>
      </c>
      <c r="P2" s="127" t="s">
        <v>59</v>
      </c>
      <c r="Q2" s="127" t="s">
        <v>62</v>
      </c>
      <c r="R2" s="35"/>
    </row>
    <row r="3" spans="1:18" ht="12" customHeight="1" x14ac:dyDescent="0.2">
      <c r="A3" s="138"/>
      <c r="B3" s="124"/>
      <c r="C3" s="124"/>
      <c r="D3" s="124"/>
      <c r="E3" s="124"/>
      <c r="F3" s="124"/>
      <c r="G3" s="134" t="s">
        <v>2</v>
      </c>
      <c r="H3" s="135" t="s">
        <v>120</v>
      </c>
      <c r="I3" s="134" t="s">
        <v>8</v>
      </c>
      <c r="J3" s="124"/>
      <c r="K3" s="141"/>
      <c r="L3" s="140"/>
      <c r="M3" s="140"/>
      <c r="N3" s="128"/>
      <c r="O3" s="128"/>
      <c r="P3" s="128"/>
      <c r="Q3" s="128"/>
    </row>
    <row r="4" spans="1:18" ht="12" customHeight="1" x14ac:dyDescent="0.2">
      <c r="A4" s="138"/>
      <c r="B4" s="124"/>
      <c r="C4" s="124"/>
      <c r="D4" s="124"/>
      <c r="E4" s="124"/>
      <c r="F4" s="124"/>
      <c r="G4" s="124"/>
      <c r="H4" s="136"/>
      <c r="I4" s="124"/>
      <c r="J4" s="124"/>
      <c r="K4" s="141"/>
      <c r="L4" s="140"/>
      <c r="M4" s="140"/>
      <c r="N4" s="128"/>
      <c r="O4" s="128"/>
      <c r="P4" s="128"/>
      <c r="Q4" s="128"/>
    </row>
    <row r="5" spans="1:18" ht="18.75" customHeight="1" x14ac:dyDescent="0.2">
      <c r="A5" s="139"/>
      <c r="B5" s="125"/>
      <c r="C5" s="125"/>
      <c r="D5" s="125"/>
      <c r="E5" s="125"/>
      <c r="F5" s="125"/>
      <c r="G5" s="125"/>
      <c r="H5" s="137"/>
      <c r="I5" s="125"/>
      <c r="J5" s="125"/>
      <c r="K5" s="142"/>
      <c r="L5" s="143"/>
      <c r="M5" s="143"/>
      <c r="N5" s="129"/>
      <c r="O5" s="129"/>
      <c r="P5" s="129"/>
      <c r="Q5" s="129"/>
    </row>
    <row r="6" spans="1:18" ht="12" customHeight="1" x14ac:dyDescent="0.2">
      <c r="A6" s="5"/>
      <c r="B6" s="36" t="s">
        <v>64</v>
      </c>
      <c r="C6" s="36" t="s">
        <v>65</v>
      </c>
      <c r="D6" s="36" t="s">
        <v>64</v>
      </c>
      <c r="E6" s="36" t="s">
        <v>65</v>
      </c>
      <c r="F6" s="36" t="s">
        <v>64</v>
      </c>
      <c r="G6" s="36" t="s">
        <v>65</v>
      </c>
      <c r="H6" s="36" t="s">
        <v>64</v>
      </c>
      <c r="I6" s="36" t="s">
        <v>65</v>
      </c>
      <c r="J6" s="36" t="s">
        <v>65</v>
      </c>
      <c r="K6" s="36" t="s">
        <v>64</v>
      </c>
      <c r="L6" s="36" t="s">
        <v>66</v>
      </c>
      <c r="M6" s="36" t="s">
        <v>67</v>
      </c>
      <c r="N6" s="36" t="s">
        <v>68</v>
      </c>
      <c r="O6" s="36" t="s">
        <v>69</v>
      </c>
      <c r="P6" s="36" t="s">
        <v>68</v>
      </c>
      <c r="Q6" s="36" t="s">
        <v>70</v>
      </c>
    </row>
    <row r="7" spans="1:18" ht="12" customHeight="1" x14ac:dyDescent="0.2">
      <c r="A7" s="10">
        <v>1970</v>
      </c>
      <c r="B7" s="14">
        <v>0.24125873399187436</v>
      </c>
      <c r="C7" s="11">
        <v>0</v>
      </c>
      <c r="D7" s="14">
        <f t="shared" ref="D7:D31" si="0">+B7-B7*(C7/100)</f>
        <v>0.24125873399187436</v>
      </c>
      <c r="E7" s="11">
        <v>6</v>
      </c>
      <c r="F7" s="14">
        <f t="shared" ref="F7:F31" si="1">+(D7-D7*(E7)/100)</f>
        <v>0.2267832099523619</v>
      </c>
      <c r="G7" s="11">
        <v>0</v>
      </c>
      <c r="H7" s="11">
        <f>F7-(F7*G7/100)</f>
        <v>0.2267832099523619</v>
      </c>
      <c r="I7" s="11">
        <v>12</v>
      </c>
      <c r="J7" s="12">
        <f t="shared" ref="J7:J31" si="2">100-(K7/B7*100)</f>
        <v>17.28</v>
      </c>
      <c r="K7" s="14">
        <f>+H7-H7*I7/100</f>
        <v>0.19956922475807848</v>
      </c>
      <c r="L7" s="23">
        <f t="shared" ref="L7:L31" si="3">+(K7/365)*16</f>
        <v>8.7482399893952217E-3</v>
      </c>
      <c r="M7" s="14">
        <f t="shared" ref="M7:M31" si="4">+L7*28.3495</f>
        <v>0.24800822957935983</v>
      </c>
      <c r="N7" s="12">
        <v>193.5</v>
      </c>
      <c r="O7" s="12">
        <v>124</v>
      </c>
      <c r="P7" s="11">
        <f t="shared" ref="P7:P31" si="5">+Q7*N7</f>
        <v>0.3870128421258559</v>
      </c>
      <c r="Q7" s="21">
        <f t="shared" ref="Q7:Q31" si="6">+M7/O7</f>
        <v>2.0000663675754826E-3</v>
      </c>
    </row>
    <row r="8" spans="1:18" ht="12" customHeight="1" x14ac:dyDescent="0.2">
      <c r="A8" s="15">
        <v>1971</v>
      </c>
      <c r="B8" s="19">
        <v>0.2786032764273243</v>
      </c>
      <c r="C8" s="16">
        <v>0</v>
      </c>
      <c r="D8" s="19">
        <f t="shared" si="0"/>
        <v>0.2786032764273243</v>
      </c>
      <c r="E8" s="16">
        <v>6</v>
      </c>
      <c r="F8" s="19">
        <f t="shared" si="1"/>
        <v>0.26188707984168486</v>
      </c>
      <c r="G8" s="16">
        <v>0</v>
      </c>
      <c r="H8" s="16">
        <f t="shared" ref="H8:H31" si="7">F8-(F8*G8/100)</f>
        <v>0.26188707984168486</v>
      </c>
      <c r="I8" s="16">
        <v>12</v>
      </c>
      <c r="J8" s="17">
        <f t="shared" si="2"/>
        <v>17.28</v>
      </c>
      <c r="K8" s="19">
        <f t="shared" ref="K8:K31" si="8">+H8-H8*I8/100</f>
        <v>0.23046063026068267</v>
      </c>
      <c r="L8" s="24">
        <f t="shared" si="3"/>
        <v>1.0102383792249103E-2</v>
      </c>
      <c r="M8" s="19">
        <f t="shared" si="4"/>
        <v>0.28639752931836593</v>
      </c>
      <c r="N8" s="17">
        <v>193.5</v>
      </c>
      <c r="O8" s="17">
        <v>124</v>
      </c>
      <c r="P8" s="16">
        <f t="shared" si="5"/>
        <v>0.44691872518632098</v>
      </c>
      <c r="Q8" s="22">
        <f t="shared" si="6"/>
        <v>2.3096574945029509E-3</v>
      </c>
    </row>
    <row r="9" spans="1:18" ht="12" customHeight="1" x14ac:dyDescent="0.2">
      <c r="A9" s="15">
        <v>1972</v>
      </c>
      <c r="B9" s="19">
        <v>0.31057968131169195</v>
      </c>
      <c r="C9" s="16">
        <v>0</v>
      </c>
      <c r="D9" s="19">
        <f t="shared" si="0"/>
        <v>0.31057968131169195</v>
      </c>
      <c r="E9" s="16">
        <v>6</v>
      </c>
      <c r="F9" s="19">
        <f t="shared" si="1"/>
        <v>0.29194490043299043</v>
      </c>
      <c r="G9" s="16">
        <v>0</v>
      </c>
      <c r="H9" s="16">
        <f t="shared" si="7"/>
        <v>0.29194490043299043</v>
      </c>
      <c r="I9" s="16">
        <v>12</v>
      </c>
      <c r="J9" s="17">
        <f t="shared" si="2"/>
        <v>17.28</v>
      </c>
      <c r="K9" s="19">
        <f t="shared" si="8"/>
        <v>0.2569115123810316</v>
      </c>
      <c r="L9" s="24">
        <f t="shared" si="3"/>
        <v>1.1261874515332893E-2</v>
      </c>
      <c r="M9" s="19">
        <f t="shared" si="4"/>
        <v>0.3192685115724298</v>
      </c>
      <c r="N9" s="17">
        <v>193.5</v>
      </c>
      <c r="O9" s="17">
        <v>124</v>
      </c>
      <c r="P9" s="16">
        <f t="shared" si="5"/>
        <v>0.49821336281665463</v>
      </c>
      <c r="Q9" s="22">
        <f t="shared" si="6"/>
        <v>2.5747460610679824E-3</v>
      </c>
    </row>
    <row r="10" spans="1:18" ht="12" customHeight="1" x14ac:dyDescent="0.2">
      <c r="A10" s="15">
        <v>1973</v>
      </c>
      <c r="B10" s="19">
        <v>0.33875986000573849</v>
      </c>
      <c r="C10" s="16">
        <v>0</v>
      </c>
      <c r="D10" s="19">
        <f t="shared" si="0"/>
        <v>0.33875986000573849</v>
      </c>
      <c r="E10" s="16">
        <v>6</v>
      </c>
      <c r="F10" s="19">
        <f t="shared" si="1"/>
        <v>0.31843426840539418</v>
      </c>
      <c r="G10" s="16">
        <v>0</v>
      </c>
      <c r="H10" s="16">
        <f t="shared" si="7"/>
        <v>0.31843426840539418</v>
      </c>
      <c r="I10" s="16">
        <v>12</v>
      </c>
      <c r="J10" s="17">
        <f t="shared" si="2"/>
        <v>17.28</v>
      </c>
      <c r="K10" s="19">
        <f t="shared" si="8"/>
        <v>0.2802221561967469</v>
      </c>
      <c r="L10" s="24">
        <f t="shared" si="3"/>
        <v>1.2283710956569728E-2</v>
      </c>
      <c r="M10" s="19">
        <f t="shared" si="4"/>
        <v>0.34823706376327346</v>
      </c>
      <c r="N10" s="17">
        <v>193.5</v>
      </c>
      <c r="O10" s="17">
        <v>124</v>
      </c>
      <c r="P10" s="16">
        <f t="shared" si="5"/>
        <v>0.54341832127575329</v>
      </c>
      <c r="Q10" s="22">
        <f t="shared" si="6"/>
        <v>2.8083634174457537E-3</v>
      </c>
    </row>
    <row r="11" spans="1:18" ht="12" customHeight="1" x14ac:dyDescent="0.2">
      <c r="A11" s="15">
        <v>1974</v>
      </c>
      <c r="B11" s="19">
        <v>0.33202859760700737</v>
      </c>
      <c r="C11" s="16">
        <v>0</v>
      </c>
      <c r="D11" s="19">
        <f t="shared" si="0"/>
        <v>0.33202859760700737</v>
      </c>
      <c r="E11" s="16">
        <v>6</v>
      </c>
      <c r="F11" s="19">
        <f t="shared" si="1"/>
        <v>0.31210688175058693</v>
      </c>
      <c r="G11" s="16">
        <v>0</v>
      </c>
      <c r="H11" s="16">
        <f t="shared" si="7"/>
        <v>0.31210688175058693</v>
      </c>
      <c r="I11" s="16">
        <v>12</v>
      </c>
      <c r="J11" s="17">
        <f t="shared" si="2"/>
        <v>17.28</v>
      </c>
      <c r="K11" s="19">
        <f t="shared" si="8"/>
        <v>0.27465405594051651</v>
      </c>
      <c r="L11" s="24">
        <f t="shared" si="3"/>
        <v>1.2039629849447299E-2</v>
      </c>
      <c r="M11" s="19">
        <f t="shared" si="4"/>
        <v>0.34131748641690618</v>
      </c>
      <c r="N11" s="17">
        <v>193.5</v>
      </c>
      <c r="O11" s="17">
        <v>124</v>
      </c>
      <c r="P11" s="16">
        <f t="shared" si="5"/>
        <v>0.53262043243283341</v>
      </c>
      <c r="Q11" s="22">
        <f t="shared" si="6"/>
        <v>2.7525603743298885E-3</v>
      </c>
    </row>
    <row r="12" spans="1:18" ht="12" customHeight="1" x14ac:dyDescent="0.2">
      <c r="A12" s="15">
        <v>1975</v>
      </c>
      <c r="B12" s="19">
        <v>0.37498609906698516</v>
      </c>
      <c r="C12" s="16">
        <v>0</v>
      </c>
      <c r="D12" s="19">
        <f t="shared" si="0"/>
        <v>0.37498609906698516</v>
      </c>
      <c r="E12" s="16">
        <v>6</v>
      </c>
      <c r="F12" s="19">
        <f t="shared" si="1"/>
        <v>0.35248693312296603</v>
      </c>
      <c r="G12" s="16">
        <v>0</v>
      </c>
      <c r="H12" s="16">
        <f t="shared" si="7"/>
        <v>0.35248693312296603</v>
      </c>
      <c r="I12" s="16">
        <v>12</v>
      </c>
      <c r="J12" s="17">
        <f t="shared" si="2"/>
        <v>17.28</v>
      </c>
      <c r="K12" s="19">
        <f t="shared" si="8"/>
        <v>0.31018850114821012</v>
      </c>
      <c r="L12" s="24">
        <f t="shared" si="3"/>
        <v>1.3597304159921539E-2</v>
      </c>
      <c r="M12" s="19">
        <f t="shared" si="4"/>
        <v>0.38547677428169563</v>
      </c>
      <c r="N12" s="17">
        <v>193.5</v>
      </c>
      <c r="O12" s="17">
        <v>124</v>
      </c>
      <c r="P12" s="16">
        <f t="shared" si="5"/>
        <v>0.60153028889925897</v>
      </c>
      <c r="Q12" s="22">
        <f t="shared" si="6"/>
        <v>3.1086836635620617E-3</v>
      </c>
    </row>
    <row r="13" spans="1:18" ht="12" customHeight="1" x14ac:dyDescent="0.2">
      <c r="A13" s="10">
        <v>1976</v>
      </c>
      <c r="B13" s="14">
        <v>0.40522071156742206</v>
      </c>
      <c r="C13" s="11">
        <v>0</v>
      </c>
      <c r="D13" s="14">
        <f t="shared" si="0"/>
        <v>0.40522071156742206</v>
      </c>
      <c r="E13" s="11">
        <v>6</v>
      </c>
      <c r="F13" s="14">
        <f t="shared" si="1"/>
        <v>0.38090746887337673</v>
      </c>
      <c r="G13" s="11">
        <v>0</v>
      </c>
      <c r="H13" s="11">
        <f t="shared" si="7"/>
        <v>0.38090746887337673</v>
      </c>
      <c r="I13" s="11">
        <v>12</v>
      </c>
      <c r="J13" s="12">
        <f t="shared" si="2"/>
        <v>17.28</v>
      </c>
      <c r="K13" s="14">
        <f t="shared" si="8"/>
        <v>0.3351985726085715</v>
      </c>
      <c r="L13" s="23">
        <f t="shared" si="3"/>
        <v>1.469363605955382E-2</v>
      </c>
      <c r="M13" s="14">
        <f t="shared" si="4"/>
        <v>0.41655723547032097</v>
      </c>
      <c r="N13" s="12">
        <v>193.5</v>
      </c>
      <c r="O13" s="12">
        <v>124</v>
      </c>
      <c r="P13" s="11">
        <f t="shared" si="5"/>
        <v>0.65003084728634764</v>
      </c>
      <c r="Q13" s="21">
        <f t="shared" si="6"/>
        <v>3.3593325441154918E-3</v>
      </c>
    </row>
    <row r="14" spans="1:18" ht="12" customHeight="1" x14ac:dyDescent="0.2">
      <c r="A14" s="10">
        <v>1977</v>
      </c>
      <c r="B14" s="14">
        <v>0.4062401605861905</v>
      </c>
      <c r="C14" s="11">
        <v>0</v>
      </c>
      <c r="D14" s="14">
        <f t="shared" si="0"/>
        <v>0.4062401605861905</v>
      </c>
      <c r="E14" s="11">
        <v>6</v>
      </c>
      <c r="F14" s="14">
        <f t="shared" si="1"/>
        <v>0.38186575095101905</v>
      </c>
      <c r="G14" s="11">
        <v>0</v>
      </c>
      <c r="H14" s="11">
        <f t="shared" si="7"/>
        <v>0.38186575095101905</v>
      </c>
      <c r="I14" s="11">
        <v>12</v>
      </c>
      <c r="J14" s="12">
        <f t="shared" si="2"/>
        <v>17.28</v>
      </c>
      <c r="K14" s="14">
        <f t="shared" si="8"/>
        <v>0.33604186083689674</v>
      </c>
      <c r="L14" s="23">
        <f t="shared" si="3"/>
        <v>1.4730602118877665E-2</v>
      </c>
      <c r="M14" s="14">
        <f t="shared" si="4"/>
        <v>0.41760520476912238</v>
      </c>
      <c r="N14" s="12">
        <v>193.5</v>
      </c>
      <c r="O14" s="12">
        <v>124</v>
      </c>
      <c r="P14" s="11">
        <f t="shared" si="5"/>
        <v>0.65166618647439667</v>
      </c>
      <c r="Q14" s="21">
        <f t="shared" si="6"/>
        <v>3.3677839094284063E-3</v>
      </c>
    </row>
    <row r="15" spans="1:18" ht="12" customHeight="1" x14ac:dyDescent="0.2">
      <c r="A15" s="10">
        <v>1978</v>
      </c>
      <c r="B15" s="14">
        <v>0.44030914171957314</v>
      </c>
      <c r="C15" s="11">
        <v>0</v>
      </c>
      <c r="D15" s="14">
        <f t="shared" si="0"/>
        <v>0.44030914171957314</v>
      </c>
      <c r="E15" s="11">
        <v>6</v>
      </c>
      <c r="F15" s="14">
        <f t="shared" si="1"/>
        <v>0.41389059321639876</v>
      </c>
      <c r="G15" s="11">
        <v>0</v>
      </c>
      <c r="H15" s="11">
        <f t="shared" si="7"/>
        <v>0.41389059321639876</v>
      </c>
      <c r="I15" s="11">
        <v>12</v>
      </c>
      <c r="J15" s="12">
        <f t="shared" si="2"/>
        <v>17.28</v>
      </c>
      <c r="K15" s="14">
        <f t="shared" si="8"/>
        <v>0.36422372203043091</v>
      </c>
      <c r="L15" s="23">
        <f t="shared" si="3"/>
        <v>1.5965971376676422E-2</v>
      </c>
      <c r="M15" s="14">
        <f t="shared" si="4"/>
        <v>0.45262730554308822</v>
      </c>
      <c r="N15" s="12">
        <v>193.5</v>
      </c>
      <c r="O15" s="12">
        <v>124</v>
      </c>
      <c r="P15" s="11">
        <f t="shared" si="5"/>
        <v>0.70631760985957714</v>
      </c>
      <c r="Q15" s="21">
        <f t="shared" si="6"/>
        <v>3.650220205992647E-3</v>
      </c>
    </row>
    <row r="16" spans="1:18" ht="12" customHeight="1" x14ac:dyDescent="0.2">
      <c r="A16" s="10">
        <v>1979</v>
      </c>
      <c r="B16" s="14">
        <v>0.4612291800037277</v>
      </c>
      <c r="C16" s="11">
        <v>0</v>
      </c>
      <c r="D16" s="14">
        <f t="shared" si="0"/>
        <v>0.4612291800037277</v>
      </c>
      <c r="E16" s="11">
        <v>6</v>
      </c>
      <c r="F16" s="14">
        <f t="shared" si="1"/>
        <v>0.43355542920350404</v>
      </c>
      <c r="G16" s="11">
        <v>0</v>
      </c>
      <c r="H16" s="11">
        <f t="shared" si="7"/>
        <v>0.43355542920350404</v>
      </c>
      <c r="I16" s="11">
        <v>12</v>
      </c>
      <c r="J16" s="12">
        <f t="shared" si="2"/>
        <v>17.28</v>
      </c>
      <c r="K16" s="14">
        <f t="shared" si="8"/>
        <v>0.38152877769908355</v>
      </c>
      <c r="L16" s="23">
        <f t="shared" si="3"/>
        <v>1.6724549159411881E-2</v>
      </c>
      <c r="M16" s="14">
        <f t="shared" si="4"/>
        <v>0.47413260639474714</v>
      </c>
      <c r="N16" s="12">
        <v>193.5</v>
      </c>
      <c r="O16" s="12">
        <v>124</v>
      </c>
      <c r="P16" s="11">
        <f t="shared" si="5"/>
        <v>0.73987628497889979</v>
      </c>
      <c r="Q16" s="21">
        <f t="shared" si="6"/>
        <v>3.8236500515705413E-3</v>
      </c>
    </row>
    <row r="17" spans="1:17" ht="12" customHeight="1" x14ac:dyDescent="0.2">
      <c r="A17" s="10">
        <v>1980</v>
      </c>
      <c r="B17" s="14">
        <v>0.46637166479405945</v>
      </c>
      <c r="C17" s="11">
        <v>0</v>
      </c>
      <c r="D17" s="14">
        <f t="shared" si="0"/>
        <v>0.46637166479405945</v>
      </c>
      <c r="E17" s="11">
        <v>6</v>
      </c>
      <c r="F17" s="14">
        <f t="shared" si="1"/>
        <v>0.43838936490641589</v>
      </c>
      <c r="G17" s="11">
        <v>0</v>
      </c>
      <c r="H17" s="11">
        <f t="shared" si="7"/>
        <v>0.43838936490641589</v>
      </c>
      <c r="I17" s="11">
        <v>12</v>
      </c>
      <c r="J17" s="12">
        <f t="shared" si="2"/>
        <v>17.28</v>
      </c>
      <c r="K17" s="14">
        <f t="shared" si="8"/>
        <v>0.38578264111764599</v>
      </c>
      <c r="L17" s="23">
        <f t="shared" si="3"/>
        <v>1.6911019884609139E-2</v>
      </c>
      <c r="M17" s="14">
        <f t="shared" si="4"/>
        <v>0.47941895821872677</v>
      </c>
      <c r="N17" s="12">
        <v>193.5</v>
      </c>
      <c r="O17" s="12">
        <v>124</v>
      </c>
      <c r="P17" s="11">
        <f t="shared" si="5"/>
        <v>0.74812555173648088</v>
      </c>
      <c r="Q17" s="21">
        <f t="shared" si="6"/>
        <v>3.8662819211187642E-3</v>
      </c>
    </row>
    <row r="18" spans="1:17" ht="12" customHeight="1" x14ac:dyDescent="0.2">
      <c r="A18" s="15">
        <v>1981</v>
      </c>
      <c r="B18" s="19">
        <v>0.48816636726167983</v>
      </c>
      <c r="C18" s="16">
        <v>0</v>
      </c>
      <c r="D18" s="19">
        <f t="shared" si="0"/>
        <v>0.48816636726167983</v>
      </c>
      <c r="E18" s="16">
        <v>6</v>
      </c>
      <c r="F18" s="19">
        <f t="shared" si="1"/>
        <v>0.45887638522597907</v>
      </c>
      <c r="G18" s="16">
        <v>0</v>
      </c>
      <c r="H18" s="16">
        <f t="shared" si="7"/>
        <v>0.45887638522597907</v>
      </c>
      <c r="I18" s="16">
        <v>12</v>
      </c>
      <c r="J18" s="17">
        <f t="shared" si="2"/>
        <v>17.28</v>
      </c>
      <c r="K18" s="19">
        <f t="shared" si="8"/>
        <v>0.40381121899886158</v>
      </c>
      <c r="L18" s="24">
        <f t="shared" si="3"/>
        <v>1.7701313709539139E-2</v>
      </c>
      <c r="M18" s="19">
        <f t="shared" si="4"/>
        <v>0.50182339300857981</v>
      </c>
      <c r="N18" s="17">
        <v>193.5</v>
      </c>
      <c r="O18" s="17">
        <v>124</v>
      </c>
      <c r="P18" s="16">
        <f t="shared" si="5"/>
        <v>0.78308731086419514</v>
      </c>
      <c r="Q18" s="22">
        <f t="shared" si="6"/>
        <v>4.0469628468433856E-3</v>
      </c>
    </row>
    <row r="19" spans="1:17" ht="12" customHeight="1" x14ac:dyDescent="0.2">
      <c r="A19" s="15">
        <v>1982</v>
      </c>
      <c r="B19" s="19">
        <v>0.4677502408128047</v>
      </c>
      <c r="C19" s="16">
        <v>0</v>
      </c>
      <c r="D19" s="19">
        <f t="shared" si="0"/>
        <v>0.4677502408128047</v>
      </c>
      <c r="E19" s="16">
        <v>6</v>
      </c>
      <c r="F19" s="19">
        <f t="shared" si="1"/>
        <v>0.4396852263640364</v>
      </c>
      <c r="G19" s="16">
        <v>0</v>
      </c>
      <c r="H19" s="16">
        <f t="shared" si="7"/>
        <v>0.4396852263640364</v>
      </c>
      <c r="I19" s="16">
        <v>12</v>
      </c>
      <c r="J19" s="17">
        <f t="shared" si="2"/>
        <v>17.28</v>
      </c>
      <c r="K19" s="19">
        <f t="shared" si="8"/>
        <v>0.386922999200352</v>
      </c>
      <c r="L19" s="24">
        <f t="shared" si="3"/>
        <v>1.696100818412502E-2</v>
      </c>
      <c r="M19" s="19">
        <f t="shared" si="4"/>
        <v>0.48083610151585227</v>
      </c>
      <c r="N19" s="17">
        <v>193.5</v>
      </c>
      <c r="O19" s="17">
        <v>124</v>
      </c>
      <c r="P19" s="16">
        <f t="shared" si="5"/>
        <v>0.75033698099449531</v>
      </c>
      <c r="Q19" s="22">
        <f t="shared" si="6"/>
        <v>3.8777104960955829E-3</v>
      </c>
    </row>
    <row r="20" spans="1:17" ht="12" customHeight="1" x14ac:dyDescent="0.2">
      <c r="A20" s="15">
        <v>1983</v>
      </c>
      <c r="B20" s="19">
        <v>0.53374034703902429</v>
      </c>
      <c r="C20" s="16">
        <v>0</v>
      </c>
      <c r="D20" s="19">
        <f t="shared" si="0"/>
        <v>0.53374034703902429</v>
      </c>
      <c r="E20" s="16">
        <v>6</v>
      </c>
      <c r="F20" s="19">
        <f t="shared" si="1"/>
        <v>0.50171592621668282</v>
      </c>
      <c r="G20" s="16">
        <v>0</v>
      </c>
      <c r="H20" s="16">
        <f t="shared" si="7"/>
        <v>0.50171592621668282</v>
      </c>
      <c r="I20" s="16">
        <v>12</v>
      </c>
      <c r="J20" s="17">
        <f t="shared" si="2"/>
        <v>17.28</v>
      </c>
      <c r="K20" s="19">
        <f t="shared" si="8"/>
        <v>0.44151001507068088</v>
      </c>
      <c r="L20" s="24">
        <f t="shared" si="3"/>
        <v>1.9353863674331218E-2</v>
      </c>
      <c r="M20" s="19">
        <f t="shared" si="4"/>
        <v>0.54867235823545291</v>
      </c>
      <c r="N20" s="17">
        <v>193.5</v>
      </c>
      <c r="O20" s="17">
        <v>124</v>
      </c>
      <c r="P20" s="16">
        <f t="shared" si="5"/>
        <v>0.85619436547225913</v>
      </c>
      <c r="Q20" s="22">
        <f t="shared" si="6"/>
        <v>4.4247770825439747E-3</v>
      </c>
    </row>
    <row r="21" spans="1:17" ht="12" customHeight="1" x14ac:dyDescent="0.2">
      <c r="A21" s="15">
        <v>1984</v>
      </c>
      <c r="B21" s="19">
        <v>0.57410980344984697</v>
      </c>
      <c r="C21" s="16">
        <v>0</v>
      </c>
      <c r="D21" s="19">
        <f t="shared" si="0"/>
        <v>0.57410980344984697</v>
      </c>
      <c r="E21" s="16">
        <v>6</v>
      </c>
      <c r="F21" s="19">
        <f t="shared" si="1"/>
        <v>0.53966321524285621</v>
      </c>
      <c r="G21" s="16">
        <v>0</v>
      </c>
      <c r="H21" s="16">
        <f t="shared" si="7"/>
        <v>0.53966321524285621</v>
      </c>
      <c r="I21" s="16">
        <v>12</v>
      </c>
      <c r="J21" s="17">
        <f t="shared" si="2"/>
        <v>17.28</v>
      </c>
      <c r="K21" s="19">
        <f t="shared" si="8"/>
        <v>0.47490362941371345</v>
      </c>
      <c r="L21" s="24">
        <f t="shared" si="3"/>
        <v>2.081769334416278E-2</v>
      </c>
      <c r="M21" s="19">
        <f t="shared" si="4"/>
        <v>0.59017119746034274</v>
      </c>
      <c r="N21" s="17">
        <v>193.5</v>
      </c>
      <c r="O21" s="17">
        <v>124</v>
      </c>
      <c r="P21" s="16">
        <f t="shared" si="5"/>
        <v>0.92095263474658329</v>
      </c>
      <c r="Q21" s="22">
        <f t="shared" si="6"/>
        <v>4.759445140809216E-3</v>
      </c>
    </row>
    <row r="22" spans="1:17" ht="12" customHeight="1" x14ac:dyDescent="0.2">
      <c r="A22" s="15">
        <v>1985</v>
      </c>
      <c r="B22" s="19">
        <v>0.59891132346431786</v>
      </c>
      <c r="C22" s="16">
        <v>0</v>
      </c>
      <c r="D22" s="19">
        <f t="shared" si="0"/>
        <v>0.59891132346431786</v>
      </c>
      <c r="E22" s="16">
        <v>6</v>
      </c>
      <c r="F22" s="19">
        <f t="shared" si="1"/>
        <v>0.56297664405645875</v>
      </c>
      <c r="G22" s="16">
        <v>0</v>
      </c>
      <c r="H22" s="16">
        <f t="shared" si="7"/>
        <v>0.56297664405645875</v>
      </c>
      <c r="I22" s="16">
        <v>12</v>
      </c>
      <c r="J22" s="17">
        <f t="shared" si="2"/>
        <v>17.28</v>
      </c>
      <c r="K22" s="19">
        <f t="shared" si="8"/>
        <v>0.49541944676968369</v>
      </c>
      <c r="L22" s="24">
        <f t="shared" si="3"/>
        <v>2.1717016844698463E-2</v>
      </c>
      <c r="M22" s="19">
        <f t="shared" si="4"/>
        <v>0.61566656903877903</v>
      </c>
      <c r="N22" s="17">
        <v>193.5</v>
      </c>
      <c r="O22" s="17">
        <v>124</v>
      </c>
      <c r="P22" s="16">
        <f t="shared" si="5"/>
        <v>0.96073775087906244</v>
      </c>
      <c r="Q22" s="22">
        <f t="shared" si="6"/>
        <v>4.9650529761191857E-3</v>
      </c>
    </row>
    <row r="23" spans="1:17" ht="12" customHeight="1" x14ac:dyDescent="0.2">
      <c r="A23" s="10">
        <v>1986</v>
      </c>
      <c r="B23" s="14">
        <v>0.63125843722745612</v>
      </c>
      <c r="C23" s="11">
        <v>0</v>
      </c>
      <c r="D23" s="14">
        <f t="shared" si="0"/>
        <v>0.63125843722745612</v>
      </c>
      <c r="E23" s="11">
        <v>6</v>
      </c>
      <c r="F23" s="14">
        <f t="shared" si="1"/>
        <v>0.59338293099380879</v>
      </c>
      <c r="G23" s="11">
        <v>0</v>
      </c>
      <c r="H23" s="11">
        <f t="shared" si="7"/>
        <v>0.59338293099380879</v>
      </c>
      <c r="I23" s="11">
        <v>12</v>
      </c>
      <c r="J23" s="12">
        <f t="shared" si="2"/>
        <v>17.28</v>
      </c>
      <c r="K23" s="14">
        <f t="shared" si="8"/>
        <v>0.52217697927455176</v>
      </c>
      <c r="L23" s="23">
        <f t="shared" si="3"/>
        <v>2.2889949776418707E-2</v>
      </c>
      <c r="M23" s="14">
        <f t="shared" si="4"/>
        <v>0.64891863118658211</v>
      </c>
      <c r="N23" s="12">
        <v>193.5</v>
      </c>
      <c r="O23" s="12">
        <v>124</v>
      </c>
      <c r="P23" s="11">
        <f t="shared" si="5"/>
        <v>1.0126270575371261</v>
      </c>
      <c r="Q23" s="21">
        <f t="shared" si="6"/>
        <v>5.2332147676337265E-3</v>
      </c>
    </row>
    <row r="24" spans="1:17" ht="12" customHeight="1" x14ac:dyDescent="0.2">
      <c r="A24" s="10">
        <v>1987</v>
      </c>
      <c r="B24" s="14">
        <v>0.67287260722094322</v>
      </c>
      <c r="C24" s="11">
        <v>0</v>
      </c>
      <c r="D24" s="14">
        <f t="shared" si="0"/>
        <v>0.67287260722094322</v>
      </c>
      <c r="E24" s="11">
        <v>6</v>
      </c>
      <c r="F24" s="14">
        <f t="shared" si="1"/>
        <v>0.63250025078768668</v>
      </c>
      <c r="G24" s="11">
        <v>0</v>
      </c>
      <c r="H24" s="11">
        <f t="shared" si="7"/>
        <v>0.63250025078768668</v>
      </c>
      <c r="I24" s="11">
        <v>12</v>
      </c>
      <c r="J24" s="12">
        <f t="shared" si="2"/>
        <v>17.28</v>
      </c>
      <c r="K24" s="14">
        <f t="shared" si="8"/>
        <v>0.55660022069316428</v>
      </c>
      <c r="L24" s="23">
        <f t="shared" si="3"/>
        <v>2.4398913783809942E-2</v>
      </c>
      <c r="M24" s="14">
        <f t="shared" si="4"/>
        <v>0.6916970063141199</v>
      </c>
      <c r="N24" s="12">
        <v>193.5</v>
      </c>
      <c r="O24" s="12">
        <v>124</v>
      </c>
      <c r="P24" s="11">
        <f t="shared" si="5"/>
        <v>1.0793820219498564</v>
      </c>
      <c r="Q24" s="21">
        <f t="shared" si="6"/>
        <v>5.5782016638235479E-3</v>
      </c>
    </row>
    <row r="25" spans="1:17" ht="12" customHeight="1" x14ac:dyDescent="0.2">
      <c r="A25" s="10">
        <v>1988</v>
      </c>
      <c r="B25" s="14">
        <v>0.72493212116934336</v>
      </c>
      <c r="C25" s="11">
        <v>0</v>
      </c>
      <c r="D25" s="14">
        <f t="shared" si="0"/>
        <v>0.72493212116934336</v>
      </c>
      <c r="E25" s="11">
        <v>6</v>
      </c>
      <c r="F25" s="14">
        <f t="shared" si="1"/>
        <v>0.68143619389918275</v>
      </c>
      <c r="G25" s="11">
        <v>0</v>
      </c>
      <c r="H25" s="11">
        <f t="shared" si="7"/>
        <v>0.68143619389918275</v>
      </c>
      <c r="I25" s="11">
        <v>12</v>
      </c>
      <c r="J25" s="12">
        <f t="shared" si="2"/>
        <v>17.28</v>
      </c>
      <c r="K25" s="14">
        <f t="shared" si="8"/>
        <v>0.5996638506312808</v>
      </c>
      <c r="L25" s="23">
        <f t="shared" si="3"/>
        <v>2.6286634548220528E-2</v>
      </c>
      <c r="M25" s="14">
        <f t="shared" si="4"/>
        <v>0.74521294612477784</v>
      </c>
      <c r="N25" s="12">
        <v>193.5</v>
      </c>
      <c r="O25" s="12">
        <v>124</v>
      </c>
      <c r="P25" s="11">
        <f t="shared" si="5"/>
        <v>1.1628927828640687</v>
      </c>
      <c r="Q25" s="21">
        <f t="shared" si="6"/>
        <v>6.0097818235869179E-3</v>
      </c>
    </row>
    <row r="26" spans="1:17" ht="12" customHeight="1" x14ac:dyDescent="0.2">
      <c r="A26" s="10">
        <v>1989</v>
      </c>
      <c r="B26" s="14">
        <v>0.74495885197434908</v>
      </c>
      <c r="C26" s="11">
        <v>0</v>
      </c>
      <c r="D26" s="14">
        <f t="shared" si="0"/>
        <v>0.74495885197434908</v>
      </c>
      <c r="E26" s="11">
        <v>6</v>
      </c>
      <c r="F26" s="14">
        <f t="shared" si="1"/>
        <v>0.7002613208558881</v>
      </c>
      <c r="G26" s="11">
        <v>0</v>
      </c>
      <c r="H26" s="11">
        <f t="shared" si="7"/>
        <v>0.7002613208558881</v>
      </c>
      <c r="I26" s="11">
        <v>12</v>
      </c>
      <c r="J26" s="12">
        <f t="shared" si="2"/>
        <v>17.28</v>
      </c>
      <c r="K26" s="14">
        <f t="shared" si="8"/>
        <v>0.6162299623531815</v>
      </c>
      <c r="L26" s="23">
        <f t="shared" si="3"/>
        <v>2.7012820267536722E-2</v>
      </c>
      <c r="M26" s="14">
        <f t="shared" si="4"/>
        <v>0.76579994817453223</v>
      </c>
      <c r="N26" s="12">
        <v>193.5</v>
      </c>
      <c r="O26" s="12">
        <v>124</v>
      </c>
      <c r="P26" s="11">
        <f t="shared" si="5"/>
        <v>1.1950184675142901</v>
      </c>
      <c r="Q26" s="21">
        <f t="shared" si="6"/>
        <v>6.1758060336655823E-3</v>
      </c>
    </row>
    <row r="27" spans="1:17" ht="12" customHeight="1" x14ac:dyDescent="0.2">
      <c r="A27" s="10">
        <v>1990</v>
      </c>
      <c r="B27" s="14">
        <v>0.78058464086286317</v>
      </c>
      <c r="C27" s="11">
        <v>0</v>
      </c>
      <c r="D27" s="14">
        <f t="shared" si="0"/>
        <v>0.78058464086286317</v>
      </c>
      <c r="E27" s="11">
        <v>6</v>
      </c>
      <c r="F27" s="14">
        <f t="shared" si="1"/>
        <v>0.73374956241109135</v>
      </c>
      <c r="G27" s="11">
        <v>0</v>
      </c>
      <c r="H27" s="11">
        <f t="shared" si="7"/>
        <v>0.73374956241109135</v>
      </c>
      <c r="I27" s="11">
        <v>12</v>
      </c>
      <c r="J27" s="12">
        <f t="shared" si="2"/>
        <v>17.28</v>
      </c>
      <c r="K27" s="14">
        <f t="shared" si="8"/>
        <v>0.64569961492176042</v>
      </c>
      <c r="L27" s="23">
        <f t="shared" si="3"/>
        <v>2.8304640654104568E-2</v>
      </c>
      <c r="M27" s="14">
        <f t="shared" si="4"/>
        <v>0.80242241022353744</v>
      </c>
      <c r="N27" s="12">
        <v>193.5</v>
      </c>
      <c r="O27" s="12">
        <v>124</v>
      </c>
      <c r="P27" s="11">
        <f t="shared" si="5"/>
        <v>1.252167228856891</v>
      </c>
      <c r="Q27" s="21">
        <f t="shared" si="6"/>
        <v>6.471148469544657E-3</v>
      </c>
    </row>
    <row r="28" spans="1:17" ht="12" customHeight="1" x14ac:dyDescent="0.2">
      <c r="A28" s="15">
        <v>1991</v>
      </c>
      <c r="B28" s="19">
        <v>0.83256876032061478</v>
      </c>
      <c r="C28" s="16">
        <v>0</v>
      </c>
      <c r="D28" s="19">
        <f t="shared" si="0"/>
        <v>0.83256876032061478</v>
      </c>
      <c r="E28" s="16">
        <v>6</v>
      </c>
      <c r="F28" s="19">
        <f t="shared" si="1"/>
        <v>0.78261463470137793</v>
      </c>
      <c r="G28" s="16">
        <v>0</v>
      </c>
      <c r="H28" s="16">
        <f t="shared" si="7"/>
        <v>0.78261463470137793</v>
      </c>
      <c r="I28" s="16">
        <v>12</v>
      </c>
      <c r="J28" s="17">
        <f t="shared" si="2"/>
        <v>17.28</v>
      </c>
      <c r="K28" s="19">
        <f t="shared" si="8"/>
        <v>0.68870087853721262</v>
      </c>
      <c r="L28" s="24">
        <f t="shared" si="3"/>
        <v>3.0189627552316169E-2</v>
      </c>
      <c r="M28" s="19">
        <f t="shared" si="4"/>
        <v>0.85586084629438719</v>
      </c>
      <c r="N28" s="17">
        <v>193.5</v>
      </c>
      <c r="O28" s="17">
        <v>124</v>
      </c>
      <c r="P28" s="16">
        <f t="shared" si="5"/>
        <v>1.3355570464351929</v>
      </c>
      <c r="Q28" s="22">
        <f t="shared" si="6"/>
        <v>6.9021035991482836E-3</v>
      </c>
    </row>
    <row r="29" spans="1:17" ht="12" customHeight="1" x14ac:dyDescent="0.2">
      <c r="A29" s="15">
        <v>1992</v>
      </c>
      <c r="B29" s="19">
        <v>0.87213329396752248</v>
      </c>
      <c r="C29" s="16">
        <v>0</v>
      </c>
      <c r="D29" s="19">
        <f t="shared" si="0"/>
        <v>0.87213329396752248</v>
      </c>
      <c r="E29" s="16">
        <v>6</v>
      </c>
      <c r="F29" s="19">
        <f t="shared" si="1"/>
        <v>0.81980529632947108</v>
      </c>
      <c r="G29" s="16">
        <v>0</v>
      </c>
      <c r="H29" s="16">
        <f t="shared" si="7"/>
        <v>0.81980529632947108</v>
      </c>
      <c r="I29" s="16">
        <v>12</v>
      </c>
      <c r="J29" s="17">
        <f t="shared" si="2"/>
        <v>17.28</v>
      </c>
      <c r="K29" s="19">
        <f t="shared" si="8"/>
        <v>0.7214286607699345</v>
      </c>
      <c r="L29" s="24">
        <f t="shared" si="3"/>
        <v>3.1624270061147812E-2</v>
      </c>
      <c r="M29" s="19">
        <f t="shared" si="4"/>
        <v>0.89653224409850985</v>
      </c>
      <c r="N29" s="17">
        <v>193.5</v>
      </c>
      <c r="O29" s="17">
        <v>124</v>
      </c>
      <c r="P29" s="16">
        <f t="shared" si="5"/>
        <v>1.3990241067182392</v>
      </c>
      <c r="Q29" s="22">
        <f t="shared" si="6"/>
        <v>7.2300987427299183E-3</v>
      </c>
    </row>
    <row r="30" spans="1:17" ht="12" customHeight="1" x14ac:dyDescent="0.2">
      <c r="A30" s="15">
        <v>1993</v>
      </c>
      <c r="B30" s="19">
        <v>0.86917834317134302</v>
      </c>
      <c r="C30" s="16">
        <v>0</v>
      </c>
      <c r="D30" s="19">
        <f t="shared" si="0"/>
        <v>0.86917834317134302</v>
      </c>
      <c r="E30" s="16">
        <v>6</v>
      </c>
      <c r="F30" s="19">
        <f t="shared" si="1"/>
        <v>0.81702764258106242</v>
      </c>
      <c r="G30" s="16">
        <v>0</v>
      </c>
      <c r="H30" s="16">
        <f t="shared" si="7"/>
        <v>0.81702764258106242</v>
      </c>
      <c r="I30" s="16">
        <v>12</v>
      </c>
      <c r="J30" s="17">
        <f t="shared" si="2"/>
        <v>17.28</v>
      </c>
      <c r="K30" s="19">
        <f t="shared" si="8"/>
        <v>0.71898432547133495</v>
      </c>
      <c r="L30" s="24">
        <f t="shared" si="3"/>
        <v>3.1517121116551666E-2</v>
      </c>
      <c r="M30" s="19">
        <f t="shared" si="4"/>
        <v>0.89349462509368138</v>
      </c>
      <c r="N30" s="17">
        <v>193.5</v>
      </c>
      <c r="O30" s="17">
        <v>124</v>
      </c>
      <c r="P30" s="16">
        <f t="shared" si="5"/>
        <v>1.3942839512550593</v>
      </c>
      <c r="Q30" s="22">
        <f t="shared" si="6"/>
        <v>7.2056018152716244E-3</v>
      </c>
    </row>
    <row r="31" spans="1:17" ht="12" customHeight="1" x14ac:dyDescent="0.2">
      <c r="A31" s="15">
        <v>1994</v>
      </c>
      <c r="B31" s="19">
        <v>0.89282576031949279</v>
      </c>
      <c r="C31" s="16">
        <v>0</v>
      </c>
      <c r="D31" s="19">
        <f t="shared" si="0"/>
        <v>0.89282576031949279</v>
      </c>
      <c r="E31" s="16">
        <v>6</v>
      </c>
      <c r="F31" s="19">
        <f t="shared" si="1"/>
        <v>0.83925621470032319</v>
      </c>
      <c r="G31" s="16">
        <v>0</v>
      </c>
      <c r="H31" s="16">
        <f t="shared" si="7"/>
        <v>0.83925621470032319</v>
      </c>
      <c r="I31" s="16">
        <v>12</v>
      </c>
      <c r="J31" s="17">
        <f t="shared" si="2"/>
        <v>17.28</v>
      </c>
      <c r="K31" s="19">
        <f t="shared" si="8"/>
        <v>0.73854546893628437</v>
      </c>
      <c r="L31" s="24">
        <f t="shared" si="3"/>
        <v>3.2374595898576851E-2</v>
      </c>
      <c r="M31" s="19">
        <f t="shared" si="4"/>
        <v>0.91780360642670444</v>
      </c>
      <c r="N31" s="17">
        <v>193.5</v>
      </c>
      <c r="O31" s="17">
        <v>124</v>
      </c>
      <c r="P31" s="16">
        <f t="shared" si="5"/>
        <v>1.4322177245448977</v>
      </c>
      <c r="Q31" s="22">
        <f t="shared" si="6"/>
        <v>7.4016419873121327E-3</v>
      </c>
    </row>
    <row r="32" spans="1:17" ht="12" customHeight="1" x14ac:dyDescent="0.2">
      <c r="A32" s="15">
        <v>1995</v>
      </c>
      <c r="B32" s="47" t="s">
        <v>118</v>
      </c>
      <c r="C32" s="47" t="s">
        <v>118</v>
      </c>
      <c r="D32" s="47" t="s">
        <v>118</v>
      </c>
      <c r="E32" s="47" t="s">
        <v>118</v>
      </c>
      <c r="F32" s="47" t="s">
        <v>118</v>
      </c>
      <c r="G32" s="47" t="s">
        <v>118</v>
      </c>
      <c r="H32" s="47" t="s">
        <v>118</v>
      </c>
      <c r="I32" s="47" t="s">
        <v>118</v>
      </c>
      <c r="J32" s="47" t="s">
        <v>118</v>
      </c>
      <c r="K32" s="47" t="s">
        <v>118</v>
      </c>
      <c r="L32" s="47" t="s">
        <v>118</v>
      </c>
      <c r="M32" s="47" t="s">
        <v>118</v>
      </c>
      <c r="N32" s="47" t="s">
        <v>118</v>
      </c>
      <c r="O32" s="47" t="s">
        <v>118</v>
      </c>
      <c r="P32" s="47" t="s">
        <v>118</v>
      </c>
      <c r="Q32" s="47" t="s">
        <v>118</v>
      </c>
    </row>
    <row r="33" spans="1:17" ht="12" customHeight="1" x14ac:dyDescent="0.2">
      <c r="A33" s="33">
        <v>1996</v>
      </c>
      <c r="B33" s="48" t="s">
        <v>118</v>
      </c>
      <c r="C33" s="48" t="s">
        <v>118</v>
      </c>
      <c r="D33" s="48" t="s">
        <v>118</v>
      </c>
      <c r="E33" s="48" t="s">
        <v>118</v>
      </c>
      <c r="F33" s="48" t="s">
        <v>118</v>
      </c>
      <c r="G33" s="48" t="s">
        <v>118</v>
      </c>
      <c r="H33" s="48" t="s">
        <v>118</v>
      </c>
      <c r="I33" s="48" t="s">
        <v>118</v>
      </c>
      <c r="J33" s="48" t="s">
        <v>118</v>
      </c>
      <c r="K33" s="48" t="s">
        <v>118</v>
      </c>
      <c r="L33" s="48" t="s">
        <v>118</v>
      </c>
      <c r="M33" s="48" t="s">
        <v>118</v>
      </c>
      <c r="N33" s="48" t="s">
        <v>118</v>
      </c>
      <c r="O33" s="48" t="s">
        <v>118</v>
      </c>
      <c r="P33" s="48" t="s">
        <v>118</v>
      </c>
      <c r="Q33" s="48" t="s">
        <v>118</v>
      </c>
    </row>
    <row r="34" spans="1:17" ht="12" customHeight="1" x14ac:dyDescent="0.2">
      <c r="A34" s="33">
        <v>1997</v>
      </c>
      <c r="B34" s="48" t="s">
        <v>118</v>
      </c>
      <c r="C34" s="48" t="s">
        <v>118</v>
      </c>
      <c r="D34" s="48" t="s">
        <v>118</v>
      </c>
      <c r="E34" s="48" t="s">
        <v>118</v>
      </c>
      <c r="F34" s="48" t="s">
        <v>118</v>
      </c>
      <c r="G34" s="48" t="s">
        <v>118</v>
      </c>
      <c r="H34" s="48" t="s">
        <v>118</v>
      </c>
      <c r="I34" s="48" t="s">
        <v>118</v>
      </c>
      <c r="J34" s="48" t="s">
        <v>118</v>
      </c>
      <c r="K34" s="48" t="s">
        <v>118</v>
      </c>
      <c r="L34" s="48" t="s">
        <v>118</v>
      </c>
      <c r="M34" s="48" t="s">
        <v>118</v>
      </c>
      <c r="N34" s="48" t="s">
        <v>118</v>
      </c>
      <c r="O34" s="48" t="s">
        <v>118</v>
      </c>
      <c r="P34" s="48" t="s">
        <v>118</v>
      </c>
      <c r="Q34" s="48" t="s">
        <v>118</v>
      </c>
    </row>
    <row r="35" spans="1:17" ht="12" customHeight="1" x14ac:dyDescent="0.2">
      <c r="A35" s="33">
        <v>1998</v>
      </c>
      <c r="B35" s="48" t="s">
        <v>118</v>
      </c>
      <c r="C35" s="48" t="s">
        <v>118</v>
      </c>
      <c r="D35" s="48" t="s">
        <v>118</v>
      </c>
      <c r="E35" s="48" t="s">
        <v>118</v>
      </c>
      <c r="F35" s="48" t="s">
        <v>118</v>
      </c>
      <c r="G35" s="48" t="s">
        <v>118</v>
      </c>
      <c r="H35" s="48" t="s">
        <v>118</v>
      </c>
      <c r="I35" s="48" t="s">
        <v>118</v>
      </c>
      <c r="J35" s="48" t="s">
        <v>118</v>
      </c>
      <c r="K35" s="48" t="s">
        <v>118</v>
      </c>
      <c r="L35" s="48" t="s">
        <v>118</v>
      </c>
      <c r="M35" s="48" t="s">
        <v>118</v>
      </c>
      <c r="N35" s="48" t="s">
        <v>118</v>
      </c>
      <c r="O35" s="48" t="s">
        <v>118</v>
      </c>
      <c r="P35" s="48" t="s">
        <v>118</v>
      </c>
      <c r="Q35" s="48" t="s">
        <v>118</v>
      </c>
    </row>
    <row r="36" spans="1:17" ht="12" customHeight="1" x14ac:dyDescent="0.2">
      <c r="A36" s="33">
        <v>1999</v>
      </c>
      <c r="B36" s="48" t="s">
        <v>118</v>
      </c>
      <c r="C36" s="48" t="s">
        <v>118</v>
      </c>
      <c r="D36" s="48" t="s">
        <v>118</v>
      </c>
      <c r="E36" s="48" t="s">
        <v>118</v>
      </c>
      <c r="F36" s="48" t="s">
        <v>118</v>
      </c>
      <c r="G36" s="48" t="s">
        <v>118</v>
      </c>
      <c r="H36" s="48" t="s">
        <v>118</v>
      </c>
      <c r="I36" s="48" t="s">
        <v>118</v>
      </c>
      <c r="J36" s="48" t="s">
        <v>118</v>
      </c>
      <c r="K36" s="48" t="s">
        <v>118</v>
      </c>
      <c r="L36" s="48" t="s">
        <v>118</v>
      </c>
      <c r="M36" s="48" t="s">
        <v>118</v>
      </c>
      <c r="N36" s="48" t="s">
        <v>118</v>
      </c>
      <c r="O36" s="48" t="s">
        <v>118</v>
      </c>
      <c r="P36" s="48" t="s">
        <v>118</v>
      </c>
      <c r="Q36" s="48" t="s">
        <v>118</v>
      </c>
    </row>
    <row r="37" spans="1:17" ht="12" customHeight="1" x14ac:dyDescent="0.2">
      <c r="A37" s="33">
        <v>2000</v>
      </c>
      <c r="B37" s="48" t="s">
        <v>118</v>
      </c>
      <c r="C37" s="48" t="s">
        <v>118</v>
      </c>
      <c r="D37" s="48" t="s">
        <v>118</v>
      </c>
      <c r="E37" s="48" t="s">
        <v>118</v>
      </c>
      <c r="F37" s="48" t="s">
        <v>118</v>
      </c>
      <c r="G37" s="48" t="s">
        <v>118</v>
      </c>
      <c r="H37" s="48" t="s">
        <v>118</v>
      </c>
      <c r="I37" s="48" t="s">
        <v>118</v>
      </c>
      <c r="J37" s="48" t="s">
        <v>118</v>
      </c>
      <c r="K37" s="48" t="s">
        <v>118</v>
      </c>
      <c r="L37" s="48" t="s">
        <v>118</v>
      </c>
      <c r="M37" s="48" t="s">
        <v>118</v>
      </c>
      <c r="N37" s="48" t="s">
        <v>118</v>
      </c>
      <c r="O37" s="48" t="s">
        <v>118</v>
      </c>
      <c r="P37" s="48" t="s">
        <v>118</v>
      </c>
      <c r="Q37" s="48" t="s">
        <v>118</v>
      </c>
    </row>
    <row r="38" spans="1:17" ht="12" customHeight="1" x14ac:dyDescent="0.2">
      <c r="A38" s="15">
        <v>2001</v>
      </c>
      <c r="B38" s="47" t="s">
        <v>118</v>
      </c>
      <c r="C38" s="47" t="s">
        <v>118</v>
      </c>
      <c r="D38" s="47" t="s">
        <v>118</v>
      </c>
      <c r="E38" s="47" t="s">
        <v>118</v>
      </c>
      <c r="F38" s="47" t="s">
        <v>118</v>
      </c>
      <c r="G38" s="47" t="s">
        <v>118</v>
      </c>
      <c r="H38" s="47" t="s">
        <v>118</v>
      </c>
      <c r="I38" s="47" t="s">
        <v>118</v>
      </c>
      <c r="J38" s="47" t="s">
        <v>118</v>
      </c>
      <c r="K38" s="47" t="s">
        <v>118</v>
      </c>
      <c r="L38" s="47" t="s">
        <v>118</v>
      </c>
      <c r="M38" s="47" t="s">
        <v>118</v>
      </c>
      <c r="N38" s="47" t="s">
        <v>118</v>
      </c>
      <c r="O38" s="47" t="s">
        <v>118</v>
      </c>
      <c r="P38" s="47" t="s">
        <v>118</v>
      </c>
      <c r="Q38" s="47" t="s">
        <v>118</v>
      </c>
    </row>
    <row r="39" spans="1:17" ht="12" customHeight="1" x14ac:dyDescent="0.2">
      <c r="A39" s="15">
        <v>2002</v>
      </c>
      <c r="B39" s="47" t="s">
        <v>118</v>
      </c>
      <c r="C39" s="47" t="s">
        <v>118</v>
      </c>
      <c r="D39" s="47" t="s">
        <v>118</v>
      </c>
      <c r="E39" s="47" t="s">
        <v>118</v>
      </c>
      <c r="F39" s="47" t="s">
        <v>118</v>
      </c>
      <c r="G39" s="47" t="s">
        <v>118</v>
      </c>
      <c r="H39" s="47" t="s">
        <v>118</v>
      </c>
      <c r="I39" s="47" t="s">
        <v>118</v>
      </c>
      <c r="J39" s="47" t="s">
        <v>118</v>
      </c>
      <c r="K39" s="47" t="s">
        <v>118</v>
      </c>
      <c r="L39" s="47" t="s">
        <v>118</v>
      </c>
      <c r="M39" s="47" t="s">
        <v>118</v>
      </c>
      <c r="N39" s="47" t="s">
        <v>118</v>
      </c>
      <c r="O39" s="47" t="s">
        <v>118</v>
      </c>
      <c r="P39" s="47" t="s">
        <v>118</v>
      </c>
      <c r="Q39" s="47" t="s">
        <v>118</v>
      </c>
    </row>
    <row r="40" spans="1:17" ht="12" customHeight="1" x14ac:dyDescent="0.2">
      <c r="A40" s="15">
        <v>2003</v>
      </c>
      <c r="B40" s="47" t="s">
        <v>118</v>
      </c>
      <c r="C40" s="47" t="s">
        <v>118</v>
      </c>
      <c r="D40" s="47" t="s">
        <v>118</v>
      </c>
      <c r="E40" s="47" t="s">
        <v>118</v>
      </c>
      <c r="F40" s="47" t="s">
        <v>118</v>
      </c>
      <c r="G40" s="47" t="s">
        <v>118</v>
      </c>
      <c r="H40" s="47" t="s">
        <v>118</v>
      </c>
      <c r="I40" s="47" t="s">
        <v>118</v>
      </c>
      <c r="J40" s="47" t="s">
        <v>118</v>
      </c>
      <c r="K40" s="47" t="s">
        <v>118</v>
      </c>
      <c r="L40" s="47" t="s">
        <v>118</v>
      </c>
      <c r="M40" s="47" t="s">
        <v>118</v>
      </c>
      <c r="N40" s="47" t="s">
        <v>118</v>
      </c>
      <c r="O40" s="47" t="s">
        <v>118</v>
      </c>
      <c r="P40" s="47" t="s">
        <v>118</v>
      </c>
      <c r="Q40" s="47" t="s">
        <v>118</v>
      </c>
    </row>
    <row r="41" spans="1:17" ht="12" customHeight="1" x14ac:dyDescent="0.2">
      <c r="A41" s="15">
        <v>2004</v>
      </c>
      <c r="B41" s="47" t="s">
        <v>118</v>
      </c>
      <c r="C41" s="47" t="s">
        <v>118</v>
      </c>
      <c r="D41" s="47" t="s">
        <v>118</v>
      </c>
      <c r="E41" s="47" t="s">
        <v>118</v>
      </c>
      <c r="F41" s="47" t="s">
        <v>118</v>
      </c>
      <c r="G41" s="47" t="s">
        <v>118</v>
      </c>
      <c r="H41" s="47" t="s">
        <v>118</v>
      </c>
      <c r="I41" s="47" t="s">
        <v>118</v>
      </c>
      <c r="J41" s="47" t="s">
        <v>118</v>
      </c>
      <c r="K41" s="47" t="s">
        <v>118</v>
      </c>
      <c r="L41" s="47" t="s">
        <v>118</v>
      </c>
      <c r="M41" s="47" t="s">
        <v>118</v>
      </c>
      <c r="N41" s="47" t="s">
        <v>118</v>
      </c>
      <c r="O41" s="47" t="s">
        <v>118</v>
      </c>
      <c r="P41" s="47" t="s">
        <v>118</v>
      </c>
      <c r="Q41" s="47" t="s">
        <v>118</v>
      </c>
    </row>
    <row r="42" spans="1:17" ht="12" customHeight="1" x14ac:dyDescent="0.2">
      <c r="A42" s="15">
        <v>2005</v>
      </c>
      <c r="B42" s="47" t="s">
        <v>118</v>
      </c>
      <c r="C42" s="47" t="s">
        <v>118</v>
      </c>
      <c r="D42" s="47" t="s">
        <v>118</v>
      </c>
      <c r="E42" s="47" t="s">
        <v>118</v>
      </c>
      <c r="F42" s="47" t="s">
        <v>118</v>
      </c>
      <c r="G42" s="47" t="s">
        <v>118</v>
      </c>
      <c r="H42" s="47" t="s">
        <v>118</v>
      </c>
      <c r="I42" s="47" t="s">
        <v>118</v>
      </c>
      <c r="J42" s="47" t="s">
        <v>118</v>
      </c>
      <c r="K42" s="47" t="s">
        <v>118</v>
      </c>
      <c r="L42" s="47" t="s">
        <v>118</v>
      </c>
      <c r="M42" s="47" t="s">
        <v>118</v>
      </c>
      <c r="N42" s="47" t="s">
        <v>118</v>
      </c>
      <c r="O42" s="47" t="s">
        <v>118</v>
      </c>
      <c r="P42" s="47" t="s">
        <v>118</v>
      </c>
      <c r="Q42" s="47" t="s">
        <v>118</v>
      </c>
    </row>
    <row r="43" spans="1:17" ht="12" customHeight="1" x14ac:dyDescent="0.2">
      <c r="A43" s="10">
        <v>2006</v>
      </c>
      <c r="B43" s="48" t="s">
        <v>118</v>
      </c>
      <c r="C43" s="48" t="s">
        <v>118</v>
      </c>
      <c r="D43" s="48" t="s">
        <v>118</v>
      </c>
      <c r="E43" s="48" t="s">
        <v>118</v>
      </c>
      <c r="F43" s="48" t="s">
        <v>118</v>
      </c>
      <c r="G43" s="48" t="s">
        <v>118</v>
      </c>
      <c r="H43" s="48" t="s">
        <v>118</v>
      </c>
      <c r="I43" s="48" t="s">
        <v>118</v>
      </c>
      <c r="J43" s="48" t="s">
        <v>118</v>
      </c>
      <c r="K43" s="48" t="s">
        <v>118</v>
      </c>
      <c r="L43" s="48" t="s">
        <v>118</v>
      </c>
      <c r="M43" s="48" t="s">
        <v>118</v>
      </c>
      <c r="N43" s="48" t="s">
        <v>118</v>
      </c>
      <c r="O43" s="48" t="s">
        <v>118</v>
      </c>
      <c r="P43" s="48" t="s">
        <v>118</v>
      </c>
      <c r="Q43" s="48" t="s">
        <v>118</v>
      </c>
    </row>
    <row r="44" spans="1:17" ht="12" customHeight="1" x14ac:dyDescent="0.2">
      <c r="A44" s="10">
        <v>2007</v>
      </c>
      <c r="B44" s="48" t="s">
        <v>118</v>
      </c>
      <c r="C44" s="48" t="s">
        <v>118</v>
      </c>
      <c r="D44" s="48" t="s">
        <v>118</v>
      </c>
      <c r="E44" s="48" t="s">
        <v>118</v>
      </c>
      <c r="F44" s="48" t="s">
        <v>118</v>
      </c>
      <c r="G44" s="48" t="s">
        <v>118</v>
      </c>
      <c r="H44" s="48" t="s">
        <v>118</v>
      </c>
      <c r="I44" s="48" t="s">
        <v>118</v>
      </c>
      <c r="J44" s="48" t="s">
        <v>118</v>
      </c>
      <c r="K44" s="48" t="s">
        <v>118</v>
      </c>
      <c r="L44" s="48" t="s">
        <v>118</v>
      </c>
      <c r="M44" s="48" t="s">
        <v>118</v>
      </c>
      <c r="N44" s="48" t="s">
        <v>118</v>
      </c>
      <c r="O44" s="48" t="s">
        <v>118</v>
      </c>
      <c r="P44" s="48" t="s">
        <v>118</v>
      </c>
      <c r="Q44" s="48" t="s">
        <v>118</v>
      </c>
    </row>
    <row r="45" spans="1:17" ht="12" customHeight="1" x14ac:dyDescent="0.2">
      <c r="A45" s="10">
        <v>2008</v>
      </c>
      <c r="B45" s="48" t="s">
        <v>118</v>
      </c>
      <c r="C45" s="48" t="s">
        <v>118</v>
      </c>
      <c r="D45" s="48" t="s">
        <v>118</v>
      </c>
      <c r="E45" s="48" t="s">
        <v>118</v>
      </c>
      <c r="F45" s="48" t="s">
        <v>118</v>
      </c>
      <c r="G45" s="48" t="s">
        <v>118</v>
      </c>
      <c r="H45" s="48" t="s">
        <v>118</v>
      </c>
      <c r="I45" s="48" t="s">
        <v>118</v>
      </c>
      <c r="J45" s="48" t="s">
        <v>118</v>
      </c>
      <c r="K45" s="48" t="s">
        <v>118</v>
      </c>
      <c r="L45" s="48" t="s">
        <v>118</v>
      </c>
      <c r="M45" s="48" t="s">
        <v>118</v>
      </c>
      <c r="N45" s="48" t="s">
        <v>118</v>
      </c>
      <c r="O45" s="48" t="s">
        <v>118</v>
      </c>
      <c r="P45" s="48" t="s">
        <v>118</v>
      </c>
      <c r="Q45" s="48" t="s">
        <v>118</v>
      </c>
    </row>
    <row r="46" spans="1:17" ht="12" customHeight="1" x14ac:dyDescent="0.2">
      <c r="A46" s="10">
        <v>2009</v>
      </c>
      <c r="B46" s="48" t="s">
        <v>118</v>
      </c>
      <c r="C46" s="48" t="s">
        <v>118</v>
      </c>
      <c r="D46" s="48" t="s">
        <v>118</v>
      </c>
      <c r="E46" s="48" t="s">
        <v>118</v>
      </c>
      <c r="F46" s="48" t="s">
        <v>118</v>
      </c>
      <c r="G46" s="48" t="s">
        <v>118</v>
      </c>
      <c r="H46" s="48" t="s">
        <v>118</v>
      </c>
      <c r="I46" s="48" t="s">
        <v>118</v>
      </c>
      <c r="J46" s="48" t="s">
        <v>118</v>
      </c>
      <c r="K46" s="48" t="s">
        <v>118</v>
      </c>
      <c r="L46" s="48" t="s">
        <v>118</v>
      </c>
      <c r="M46" s="48" t="s">
        <v>118</v>
      </c>
      <c r="N46" s="48" t="s">
        <v>118</v>
      </c>
      <c r="O46" s="48" t="s">
        <v>118</v>
      </c>
      <c r="P46" s="48" t="s">
        <v>118</v>
      </c>
      <c r="Q46" s="48" t="s">
        <v>118</v>
      </c>
    </row>
    <row r="47" spans="1:17" ht="12" customHeight="1" x14ac:dyDescent="0.2">
      <c r="A47" s="10">
        <v>2010</v>
      </c>
      <c r="B47" s="48" t="s">
        <v>118</v>
      </c>
      <c r="C47" s="48" t="s">
        <v>118</v>
      </c>
      <c r="D47" s="48" t="s">
        <v>118</v>
      </c>
      <c r="E47" s="48" t="s">
        <v>118</v>
      </c>
      <c r="F47" s="48" t="s">
        <v>118</v>
      </c>
      <c r="G47" s="48" t="s">
        <v>118</v>
      </c>
      <c r="H47" s="48" t="s">
        <v>118</v>
      </c>
      <c r="I47" s="48" t="s">
        <v>118</v>
      </c>
      <c r="J47" s="48" t="s">
        <v>118</v>
      </c>
      <c r="K47" s="48" t="s">
        <v>118</v>
      </c>
      <c r="L47" s="48" t="s">
        <v>118</v>
      </c>
      <c r="M47" s="48" t="s">
        <v>118</v>
      </c>
      <c r="N47" s="48" t="s">
        <v>118</v>
      </c>
      <c r="O47" s="48" t="s">
        <v>118</v>
      </c>
      <c r="P47" s="48" t="s">
        <v>118</v>
      </c>
      <c r="Q47" s="48" t="s">
        <v>118</v>
      </c>
    </row>
    <row r="48" spans="1:17" ht="12" customHeight="1" x14ac:dyDescent="0.2">
      <c r="A48" s="37">
        <v>2011</v>
      </c>
      <c r="B48" s="47" t="s">
        <v>118</v>
      </c>
      <c r="C48" s="47" t="s">
        <v>118</v>
      </c>
      <c r="D48" s="47" t="s">
        <v>118</v>
      </c>
      <c r="E48" s="47" t="s">
        <v>118</v>
      </c>
      <c r="F48" s="47" t="s">
        <v>118</v>
      </c>
      <c r="G48" s="47" t="s">
        <v>118</v>
      </c>
      <c r="H48" s="47" t="s">
        <v>118</v>
      </c>
      <c r="I48" s="47" t="s">
        <v>118</v>
      </c>
      <c r="J48" s="47" t="s">
        <v>118</v>
      </c>
      <c r="K48" s="47" t="s">
        <v>118</v>
      </c>
      <c r="L48" s="47" t="s">
        <v>118</v>
      </c>
      <c r="M48" s="47" t="s">
        <v>118</v>
      </c>
      <c r="N48" s="47" t="s">
        <v>118</v>
      </c>
      <c r="O48" s="47" t="s">
        <v>118</v>
      </c>
      <c r="P48" s="47" t="s">
        <v>118</v>
      </c>
      <c r="Q48" s="47" t="s">
        <v>118</v>
      </c>
    </row>
    <row r="49" spans="1:17" ht="12" customHeight="1" x14ac:dyDescent="0.2">
      <c r="A49" s="15">
        <v>2012</v>
      </c>
      <c r="B49" s="47" t="s">
        <v>118</v>
      </c>
      <c r="C49" s="47" t="s">
        <v>118</v>
      </c>
      <c r="D49" s="47" t="s">
        <v>118</v>
      </c>
      <c r="E49" s="47" t="s">
        <v>118</v>
      </c>
      <c r="F49" s="47" t="s">
        <v>118</v>
      </c>
      <c r="G49" s="47" t="s">
        <v>118</v>
      </c>
      <c r="H49" s="47" t="s">
        <v>118</v>
      </c>
      <c r="I49" s="47" t="s">
        <v>118</v>
      </c>
      <c r="J49" s="47" t="s">
        <v>118</v>
      </c>
      <c r="K49" s="47" t="s">
        <v>118</v>
      </c>
      <c r="L49" s="47" t="s">
        <v>118</v>
      </c>
      <c r="M49" s="47" t="s">
        <v>118</v>
      </c>
      <c r="N49" s="47" t="s">
        <v>118</v>
      </c>
      <c r="O49" s="47" t="s">
        <v>118</v>
      </c>
      <c r="P49" s="47" t="s">
        <v>118</v>
      </c>
      <c r="Q49" s="47" t="s">
        <v>118</v>
      </c>
    </row>
    <row r="50" spans="1:17" ht="12" customHeight="1" x14ac:dyDescent="0.2">
      <c r="A50" s="37">
        <v>2013</v>
      </c>
      <c r="B50" s="47" t="s">
        <v>118</v>
      </c>
      <c r="C50" s="47" t="s">
        <v>118</v>
      </c>
      <c r="D50" s="47" t="s">
        <v>118</v>
      </c>
      <c r="E50" s="47" t="s">
        <v>118</v>
      </c>
      <c r="F50" s="47" t="s">
        <v>118</v>
      </c>
      <c r="G50" s="47" t="s">
        <v>118</v>
      </c>
      <c r="H50" s="47" t="s">
        <v>118</v>
      </c>
      <c r="I50" s="47" t="s">
        <v>118</v>
      </c>
      <c r="J50" s="47" t="s">
        <v>118</v>
      </c>
      <c r="K50" s="47" t="s">
        <v>118</v>
      </c>
      <c r="L50" s="47" t="s">
        <v>118</v>
      </c>
      <c r="M50" s="47" t="s">
        <v>118</v>
      </c>
      <c r="N50" s="47" t="s">
        <v>118</v>
      </c>
      <c r="O50" s="47" t="s">
        <v>118</v>
      </c>
      <c r="P50" s="47" t="s">
        <v>118</v>
      </c>
      <c r="Q50" s="47" t="s">
        <v>118</v>
      </c>
    </row>
    <row r="51" spans="1:17" ht="12" customHeight="1" x14ac:dyDescent="0.2">
      <c r="A51" s="15">
        <v>2014</v>
      </c>
      <c r="B51" s="47" t="s">
        <v>118</v>
      </c>
      <c r="C51" s="47" t="s">
        <v>118</v>
      </c>
      <c r="D51" s="47" t="s">
        <v>118</v>
      </c>
      <c r="E51" s="47" t="s">
        <v>118</v>
      </c>
      <c r="F51" s="47" t="s">
        <v>118</v>
      </c>
      <c r="G51" s="47" t="s">
        <v>118</v>
      </c>
      <c r="H51" s="47" t="s">
        <v>118</v>
      </c>
      <c r="I51" s="47" t="s">
        <v>118</v>
      </c>
      <c r="J51" s="47" t="s">
        <v>118</v>
      </c>
      <c r="K51" s="47" t="s">
        <v>118</v>
      </c>
      <c r="L51" s="47" t="s">
        <v>118</v>
      </c>
      <c r="M51" s="47" t="s">
        <v>118</v>
      </c>
      <c r="N51" s="47" t="s">
        <v>118</v>
      </c>
      <c r="O51" s="47" t="s">
        <v>118</v>
      </c>
      <c r="P51" s="47" t="s">
        <v>118</v>
      </c>
      <c r="Q51" s="47" t="s">
        <v>118</v>
      </c>
    </row>
    <row r="52" spans="1:17" ht="12" customHeight="1" x14ac:dyDescent="0.2">
      <c r="A52" s="15">
        <v>2015</v>
      </c>
      <c r="B52" s="47" t="s">
        <v>118</v>
      </c>
      <c r="C52" s="47" t="s">
        <v>118</v>
      </c>
      <c r="D52" s="47" t="s">
        <v>118</v>
      </c>
      <c r="E52" s="47" t="s">
        <v>118</v>
      </c>
      <c r="F52" s="47" t="s">
        <v>118</v>
      </c>
      <c r="G52" s="47" t="s">
        <v>118</v>
      </c>
      <c r="H52" s="47" t="s">
        <v>118</v>
      </c>
      <c r="I52" s="47" t="s">
        <v>118</v>
      </c>
      <c r="J52" s="47" t="s">
        <v>118</v>
      </c>
      <c r="K52" s="47" t="s">
        <v>118</v>
      </c>
      <c r="L52" s="47" t="s">
        <v>118</v>
      </c>
      <c r="M52" s="47" t="s">
        <v>118</v>
      </c>
      <c r="N52" s="47" t="s">
        <v>118</v>
      </c>
      <c r="O52" s="47" t="s">
        <v>118</v>
      </c>
      <c r="P52" s="47" t="s">
        <v>118</v>
      </c>
      <c r="Q52" s="47" t="s">
        <v>118</v>
      </c>
    </row>
    <row r="53" spans="1:17" ht="12" customHeight="1" x14ac:dyDescent="0.2">
      <c r="A53" s="10">
        <v>2016</v>
      </c>
      <c r="B53" s="53" t="s">
        <v>118</v>
      </c>
      <c r="C53" s="53" t="s">
        <v>118</v>
      </c>
      <c r="D53" s="53" t="s">
        <v>118</v>
      </c>
      <c r="E53" s="53" t="s">
        <v>118</v>
      </c>
      <c r="F53" s="53" t="s">
        <v>118</v>
      </c>
      <c r="G53" s="53" t="s">
        <v>118</v>
      </c>
      <c r="H53" s="53" t="s">
        <v>118</v>
      </c>
      <c r="I53" s="53" t="s">
        <v>118</v>
      </c>
      <c r="J53" s="53" t="s">
        <v>118</v>
      </c>
      <c r="K53" s="53" t="s">
        <v>118</v>
      </c>
      <c r="L53" s="53" t="s">
        <v>118</v>
      </c>
      <c r="M53" s="53" t="s">
        <v>118</v>
      </c>
      <c r="N53" s="53" t="s">
        <v>118</v>
      </c>
      <c r="O53" s="53" t="s">
        <v>118</v>
      </c>
      <c r="P53" s="53" t="s">
        <v>118</v>
      </c>
      <c r="Q53" s="53" t="s">
        <v>118</v>
      </c>
    </row>
    <row r="54" spans="1:17" ht="12" customHeight="1" x14ac:dyDescent="0.2">
      <c r="A54" s="67">
        <v>2017</v>
      </c>
      <c r="B54" s="68" t="s">
        <v>118</v>
      </c>
      <c r="C54" s="68" t="s">
        <v>118</v>
      </c>
      <c r="D54" s="68" t="s">
        <v>118</v>
      </c>
      <c r="E54" s="68" t="s">
        <v>118</v>
      </c>
      <c r="F54" s="68" t="s">
        <v>118</v>
      </c>
      <c r="G54" s="68" t="s">
        <v>118</v>
      </c>
      <c r="H54" s="68" t="s">
        <v>118</v>
      </c>
      <c r="I54" s="68" t="s">
        <v>118</v>
      </c>
      <c r="J54" s="68" t="s">
        <v>118</v>
      </c>
      <c r="K54" s="68" t="s">
        <v>118</v>
      </c>
      <c r="L54" s="68" t="s">
        <v>118</v>
      </c>
      <c r="M54" s="68" t="s">
        <v>118</v>
      </c>
      <c r="N54" s="68" t="s">
        <v>118</v>
      </c>
      <c r="O54" s="68" t="s">
        <v>118</v>
      </c>
      <c r="P54" s="68" t="s">
        <v>118</v>
      </c>
      <c r="Q54" s="68" t="s">
        <v>118</v>
      </c>
    </row>
    <row r="55" spans="1:17" ht="12" customHeight="1" x14ac:dyDescent="0.2">
      <c r="A55" s="10">
        <v>2018</v>
      </c>
      <c r="B55" s="53" t="s">
        <v>118</v>
      </c>
      <c r="C55" s="53" t="s">
        <v>118</v>
      </c>
      <c r="D55" s="53" t="s">
        <v>118</v>
      </c>
      <c r="E55" s="53" t="s">
        <v>118</v>
      </c>
      <c r="F55" s="53" t="s">
        <v>118</v>
      </c>
      <c r="G55" s="53" t="s">
        <v>118</v>
      </c>
      <c r="H55" s="53" t="s">
        <v>118</v>
      </c>
      <c r="I55" s="53" t="s">
        <v>118</v>
      </c>
      <c r="J55" s="53" t="s">
        <v>118</v>
      </c>
      <c r="K55" s="53" t="s">
        <v>118</v>
      </c>
      <c r="L55" s="53" t="s">
        <v>118</v>
      </c>
      <c r="M55" s="53" t="s">
        <v>118</v>
      </c>
      <c r="N55" s="53" t="s">
        <v>118</v>
      </c>
      <c r="O55" s="53" t="s">
        <v>118</v>
      </c>
      <c r="P55" s="53" t="s">
        <v>118</v>
      </c>
      <c r="Q55" s="53" t="s">
        <v>118</v>
      </c>
    </row>
    <row r="56" spans="1:17" ht="12" customHeight="1" x14ac:dyDescent="0.2">
      <c r="A56" s="106">
        <v>2019</v>
      </c>
      <c r="B56" s="107" t="s">
        <v>118</v>
      </c>
      <c r="C56" s="107" t="s">
        <v>118</v>
      </c>
      <c r="D56" s="107" t="s">
        <v>118</v>
      </c>
      <c r="E56" s="107" t="s">
        <v>118</v>
      </c>
      <c r="F56" s="107" t="s">
        <v>118</v>
      </c>
      <c r="G56" s="107" t="s">
        <v>118</v>
      </c>
      <c r="H56" s="107" t="s">
        <v>118</v>
      </c>
      <c r="I56" s="107" t="s">
        <v>118</v>
      </c>
      <c r="J56" s="107" t="s">
        <v>118</v>
      </c>
      <c r="K56" s="107" t="s">
        <v>118</v>
      </c>
      <c r="L56" s="107" t="s">
        <v>118</v>
      </c>
      <c r="M56" s="107" t="s">
        <v>118</v>
      </c>
      <c r="N56" s="107" t="s">
        <v>118</v>
      </c>
      <c r="O56" s="107" t="s">
        <v>118</v>
      </c>
      <c r="P56" s="107" t="s">
        <v>118</v>
      </c>
      <c r="Q56" s="107" t="s">
        <v>118</v>
      </c>
    </row>
    <row r="57" spans="1:17" ht="12" customHeight="1" x14ac:dyDescent="0.2">
      <c r="A57" s="33">
        <v>2020</v>
      </c>
      <c r="B57" s="53" t="s">
        <v>118</v>
      </c>
      <c r="C57" s="53" t="s">
        <v>118</v>
      </c>
      <c r="D57" s="53" t="s">
        <v>118</v>
      </c>
      <c r="E57" s="53" t="s">
        <v>118</v>
      </c>
      <c r="F57" s="53" t="s">
        <v>118</v>
      </c>
      <c r="G57" s="53" t="s">
        <v>118</v>
      </c>
      <c r="H57" s="53" t="s">
        <v>118</v>
      </c>
      <c r="I57" s="53" t="s">
        <v>118</v>
      </c>
      <c r="J57" s="53" t="s">
        <v>118</v>
      </c>
      <c r="K57" s="53" t="s">
        <v>118</v>
      </c>
      <c r="L57" s="53" t="s">
        <v>118</v>
      </c>
      <c r="M57" s="53" t="s">
        <v>118</v>
      </c>
      <c r="N57" s="53" t="s">
        <v>118</v>
      </c>
      <c r="O57" s="53" t="s">
        <v>118</v>
      </c>
      <c r="P57" s="53" t="s">
        <v>118</v>
      </c>
      <c r="Q57" s="53" t="s">
        <v>118</v>
      </c>
    </row>
    <row r="58" spans="1:17" ht="12" customHeight="1" thickBot="1" x14ac:dyDescent="0.25">
      <c r="A58" s="84">
        <v>2021</v>
      </c>
      <c r="B58" s="105" t="s">
        <v>118</v>
      </c>
      <c r="C58" s="105" t="s">
        <v>118</v>
      </c>
      <c r="D58" s="105" t="s">
        <v>118</v>
      </c>
      <c r="E58" s="105" t="s">
        <v>118</v>
      </c>
      <c r="F58" s="105" t="s">
        <v>118</v>
      </c>
      <c r="G58" s="105" t="s">
        <v>118</v>
      </c>
      <c r="H58" s="105" t="s">
        <v>118</v>
      </c>
      <c r="I58" s="105" t="s">
        <v>118</v>
      </c>
      <c r="J58" s="105" t="s">
        <v>118</v>
      </c>
      <c r="K58" s="105" t="s">
        <v>118</v>
      </c>
      <c r="L58" s="105" t="s">
        <v>118</v>
      </c>
      <c r="M58" s="105" t="s">
        <v>118</v>
      </c>
      <c r="N58" s="105" t="s">
        <v>118</v>
      </c>
      <c r="O58" s="105" t="s">
        <v>118</v>
      </c>
      <c r="P58" s="105" t="s">
        <v>118</v>
      </c>
      <c r="Q58" s="105" t="s">
        <v>118</v>
      </c>
    </row>
    <row r="59" spans="1:17" ht="12" customHeight="1" thickTop="1" x14ac:dyDescent="0.2">
      <c r="A59" s="118" t="s">
        <v>147</v>
      </c>
      <c r="B59" s="119"/>
      <c r="C59" s="119"/>
      <c r="D59" s="75"/>
      <c r="E59" s="75"/>
      <c r="F59" s="75"/>
      <c r="G59" s="75"/>
      <c r="H59" s="75"/>
      <c r="I59" s="75"/>
      <c r="J59" s="75"/>
      <c r="K59" s="75"/>
      <c r="L59" s="75"/>
      <c r="M59" s="75"/>
      <c r="N59" s="75"/>
      <c r="O59" s="75"/>
      <c r="P59" s="75"/>
      <c r="Q59" s="76"/>
    </row>
    <row r="60" spans="1:17" ht="12" customHeight="1" x14ac:dyDescent="0.2">
      <c r="A60" s="74"/>
      <c r="B60" s="75"/>
      <c r="C60" s="75"/>
      <c r="D60" s="75"/>
      <c r="E60" s="75"/>
      <c r="F60" s="75"/>
      <c r="G60" s="75"/>
      <c r="H60" s="75"/>
      <c r="I60" s="75"/>
      <c r="J60" s="75"/>
      <c r="K60" s="75"/>
      <c r="L60" s="75"/>
      <c r="M60" s="75"/>
      <c r="N60" s="75"/>
      <c r="O60" s="75"/>
      <c r="P60" s="75"/>
      <c r="Q60" s="76"/>
    </row>
    <row r="61" spans="1:17" ht="12" customHeight="1" x14ac:dyDescent="0.2">
      <c r="A61" s="116" t="s">
        <v>137</v>
      </c>
    </row>
    <row r="62" spans="1:17" ht="12" customHeight="1" x14ac:dyDescent="0.2">
      <c r="A62" s="123" t="s">
        <v>148</v>
      </c>
    </row>
    <row r="63" spans="1:17" ht="12" customHeight="1" x14ac:dyDescent="0.2">
      <c r="A63" s="116" t="s">
        <v>139</v>
      </c>
    </row>
    <row r="64" spans="1:17" ht="12" customHeight="1" x14ac:dyDescent="0.2">
      <c r="A64" s="116" t="s">
        <v>140</v>
      </c>
    </row>
    <row r="65" spans="1:1" ht="12" customHeight="1" x14ac:dyDescent="0.2">
      <c r="A65" s="116" t="s">
        <v>141</v>
      </c>
    </row>
    <row r="66" spans="1:1" ht="12" customHeight="1" x14ac:dyDescent="0.2">
      <c r="A66" s="116" t="s">
        <v>149</v>
      </c>
    </row>
    <row r="67" spans="1:1" ht="12" customHeight="1" x14ac:dyDescent="0.2">
      <c r="A67" s="117"/>
    </row>
    <row r="68" spans="1:1" ht="12" customHeight="1" x14ac:dyDescent="0.2">
      <c r="A68" s="116" t="s">
        <v>136</v>
      </c>
    </row>
  </sheetData>
  <mergeCells count="17">
    <mergeCell ref="G2:I2"/>
    <mergeCell ref="G3:G5"/>
    <mergeCell ref="H3:H5"/>
    <mergeCell ref="A1:Q1"/>
    <mergeCell ref="O2:O5"/>
    <mergeCell ref="C2:C5"/>
    <mergeCell ref="F2:F5"/>
    <mergeCell ref="Q2:Q5"/>
    <mergeCell ref="K2:M5"/>
    <mergeCell ref="I3:I5"/>
    <mergeCell ref="N2:N5"/>
    <mergeCell ref="P2:P5"/>
    <mergeCell ref="D2:D5"/>
    <mergeCell ref="B2:B5"/>
    <mergeCell ref="J2:J5"/>
    <mergeCell ref="E2:E5"/>
    <mergeCell ref="A2:A5"/>
  </mergeCells>
  <phoneticPr fontId="0" type="noConversion"/>
  <printOptions horizontalCentered="1"/>
  <pageMargins left="0.34" right="0.3" top="0.61" bottom="0.56000000000000005" header="0.5" footer="0.5"/>
  <pageSetup scale="78"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1">
    <pageSetUpPr fitToPage="1"/>
  </sheetPr>
  <dimension ref="A1:R68"/>
  <sheetViews>
    <sheetView zoomScaleNormal="100" workbookViewId="0">
      <pane ySplit="6" topLeftCell="A7" activePane="bottomLeft" state="frozen"/>
      <selection pane="bottomLeft" sqref="A1:Q1"/>
    </sheetView>
  </sheetViews>
  <sheetFormatPr defaultColWidth="10.77734375" defaultRowHeight="12" customHeight="1" x14ac:dyDescent="0.2"/>
  <cols>
    <col min="1" max="17" width="10.77734375" style="6" customWidth="1"/>
    <col min="18" max="16384" width="10.77734375" style="7"/>
  </cols>
  <sheetData>
    <row r="1" spans="1:18" ht="12" customHeight="1" thickBot="1" x14ac:dyDescent="0.25">
      <c r="A1" s="126" t="s">
        <v>122</v>
      </c>
      <c r="B1" s="126"/>
      <c r="C1" s="126"/>
      <c r="D1" s="126"/>
      <c r="E1" s="126"/>
      <c r="F1" s="126"/>
      <c r="G1" s="126"/>
      <c r="H1" s="126"/>
      <c r="I1" s="126"/>
      <c r="J1" s="126"/>
      <c r="K1" s="126"/>
      <c r="L1" s="126"/>
      <c r="M1" s="126"/>
      <c r="N1" s="126"/>
      <c r="O1" s="126"/>
      <c r="P1" s="126"/>
      <c r="Q1" s="126"/>
    </row>
    <row r="2" spans="1:18" ht="12" customHeight="1" thickTop="1" x14ac:dyDescent="0.2">
      <c r="A2" s="138" t="s">
        <v>0</v>
      </c>
      <c r="B2" s="124" t="s">
        <v>9</v>
      </c>
      <c r="C2" s="131" t="s">
        <v>3</v>
      </c>
      <c r="D2" s="124" t="s">
        <v>1</v>
      </c>
      <c r="E2" s="124" t="s">
        <v>4</v>
      </c>
      <c r="F2" s="124" t="s">
        <v>5</v>
      </c>
      <c r="G2" s="132" t="s">
        <v>6</v>
      </c>
      <c r="H2" s="133"/>
      <c r="I2" s="133"/>
      <c r="J2" s="124" t="s">
        <v>7</v>
      </c>
      <c r="K2" s="124" t="s">
        <v>54</v>
      </c>
      <c r="L2" s="140"/>
      <c r="M2" s="140"/>
      <c r="N2" s="130" t="s">
        <v>58</v>
      </c>
      <c r="O2" s="130" t="s">
        <v>130</v>
      </c>
      <c r="P2" s="127" t="s">
        <v>59</v>
      </c>
      <c r="Q2" s="127" t="s">
        <v>62</v>
      </c>
      <c r="R2" s="35"/>
    </row>
    <row r="3" spans="1:18" ht="12" customHeight="1" x14ac:dyDescent="0.2">
      <c r="A3" s="138"/>
      <c r="B3" s="124"/>
      <c r="C3" s="124"/>
      <c r="D3" s="124"/>
      <c r="E3" s="124"/>
      <c r="F3" s="124"/>
      <c r="G3" s="134" t="s">
        <v>2</v>
      </c>
      <c r="H3" s="135" t="s">
        <v>120</v>
      </c>
      <c r="I3" s="134" t="s">
        <v>8</v>
      </c>
      <c r="J3" s="124"/>
      <c r="K3" s="141"/>
      <c r="L3" s="140"/>
      <c r="M3" s="140"/>
      <c r="N3" s="128"/>
      <c r="O3" s="128"/>
      <c r="P3" s="128"/>
      <c r="Q3" s="128"/>
    </row>
    <row r="4" spans="1:18" ht="12" customHeight="1" x14ac:dyDescent="0.2">
      <c r="A4" s="138"/>
      <c r="B4" s="124"/>
      <c r="C4" s="124"/>
      <c r="D4" s="124"/>
      <c r="E4" s="124"/>
      <c r="F4" s="124"/>
      <c r="G4" s="124"/>
      <c r="H4" s="136"/>
      <c r="I4" s="124"/>
      <c r="J4" s="124"/>
      <c r="K4" s="141"/>
      <c r="L4" s="140"/>
      <c r="M4" s="140"/>
      <c r="N4" s="128"/>
      <c r="O4" s="128"/>
      <c r="P4" s="128"/>
      <c r="Q4" s="128"/>
    </row>
    <row r="5" spans="1:18" ht="18.75" customHeight="1" x14ac:dyDescent="0.2">
      <c r="A5" s="139"/>
      <c r="B5" s="125"/>
      <c r="C5" s="125"/>
      <c r="D5" s="125"/>
      <c r="E5" s="125"/>
      <c r="F5" s="125"/>
      <c r="G5" s="125"/>
      <c r="H5" s="137"/>
      <c r="I5" s="125"/>
      <c r="J5" s="125"/>
      <c r="K5" s="142"/>
      <c r="L5" s="143"/>
      <c r="M5" s="143"/>
      <c r="N5" s="129"/>
      <c r="O5" s="129"/>
      <c r="P5" s="129"/>
      <c r="Q5" s="129"/>
    </row>
    <row r="6" spans="1:18" ht="12" customHeight="1" x14ac:dyDescent="0.2">
      <c r="A6" s="5"/>
      <c r="B6" s="36" t="s">
        <v>64</v>
      </c>
      <c r="C6" s="36" t="s">
        <v>65</v>
      </c>
      <c r="D6" s="36" t="s">
        <v>64</v>
      </c>
      <c r="E6" s="36" t="s">
        <v>65</v>
      </c>
      <c r="F6" s="36" t="s">
        <v>64</v>
      </c>
      <c r="G6" s="36" t="s">
        <v>65</v>
      </c>
      <c r="H6" s="36" t="s">
        <v>64</v>
      </c>
      <c r="I6" s="36" t="s">
        <v>65</v>
      </c>
      <c r="J6" s="36" t="s">
        <v>65</v>
      </c>
      <c r="K6" s="36" t="s">
        <v>64</v>
      </c>
      <c r="L6" s="36" t="s">
        <v>66</v>
      </c>
      <c r="M6" s="36" t="s">
        <v>67</v>
      </c>
      <c r="N6" s="36" t="s">
        <v>68</v>
      </c>
      <c r="O6" s="36" t="s">
        <v>69</v>
      </c>
      <c r="P6" s="36" t="s">
        <v>68</v>
      </c>
      <c r="Q6" s="36" t="s">
        <v>70</v>
      </c>
    </row>
    <row r="7" spans="1:18" ht="12" customHeight="1" x14ac:dyDescent="0.2">
      <c r="A7" s="10">
        <v>1970</v>
      </c>
      <c r="B7" s="14">
        <v>7.7479439571028458E-2</v>
      </c>
      <c r="C7" s="11">
        <v>0</v>
      </c>
      <c r="D7" s="14">
        <f t="shared" ref="D7:D48" si="0">+B7-B7*(C7/100)</f>
        <v>7.7479439571028458E-2</v>
      </c>
      <c r="E7" s="11">
        <v>6</v>
      </c>
      <c r="F7" s="14">
        <f t="shared" ref="F7:F48" si="1">+(D7-D7*(E7)/100)</f>
        <v>7.2830673196766754E-2</v>
      </c>
      <c r="G7" s="11">
        <v>0</v>
      </c>
      <c r="H7" s="11">
        <f>F7-(F7*G7/100)</f>
        <v>7.2830673196766754E-2</v>
      </c>
      <c r="I7" s="11">
        <v>16</v>
      </c>
      <c r="J7" s="12">
        <f t="shared" ref="J7:J48" si="2">100-(K7/B7*100)</f>
        <v>21.040000000000006</v>
      </c>
      <c r="K7" s="14">
        <f>+H7-H7*I7/100</f>
        <v>6.1177765485284072E-2</v>
      </c>
      <c r="L7" s="23">
        <f t="shared" ref="L7:L48" si="3">+(K7/365)*16</f>
        <v>2.6817650623686168E-3</v>
      </c>
      <c r="M7" s="14">
        <f t="shared" ref="M7:M39" si="4">+L7*28.3495</f>
        <v>7.6026698635619103E-2</v>
      </c>
      <c r="N7" s="12">
        <v>162.30000000000001</v>
      </c>
      <c r="O7" s="12">
        <v>42.5</v>
      </c>
      <c r="P7" s="11">
        <f t="shared" ref="P7:P48" si="5">+Q7*N7</f>
        <v>0.29033254561319954</v>
      </c>
      <c r="Q7" s="21">
        <f t="shared" ref="Q7:Q48" si="6">+M7/O7</f>
        <v>1.7888634973086848E-3</v>
      </c>
    </row>
    <row r="8" spans="1:18" ht="12" customHeight="1" x14ac:dyDescent="0.2">
      <c r="A8" s="15">
        <v>1971</v>
      </c>
      <c r="B8" s="19">
        <v>7.6704938300035663E-2</v>
      </c>
      <c r="C8" s="16">
        <v>0</v>
      </c>
      <c r="D8" s="19">
        <f t="shared" si="0"/>
        <v>7.6704938300035663E-2</v>
      </c>
      <c r="E8" s="16">
        <v>6</v>
      </c>
      <c r="F8" s="19">
        <f t="shared" si="1"/>
        <v>7.2102642002033521E-2</v>
      </c>
      <c r="G8" s="16">
        <v>0</v>
      </c>
      <c r="H8" s="16">
        <f t="shared" ref="H8:H53" si="7">F8-(F8*G8/100)</f>
        <v>7.2102642002033521E-2</v>
      </c>
      <c r="I8" s="16">
        <v>16</v>
      </c>
      <c r="J8" s="17">
        <f t="shared" si="2"/>
        <v>21.040000000000006</v>
      </c>
      <c r="K8" s="19">
        <f t="shared" ref="K8:K53" si="8">+H8-H8*I8/100</f>
        <v>6.0566219281708161E-2</v>
      </c>
      <c r="L8" s="24">
        <f t="shared" si="3"/>
        <v>2.6549575575543303E-3</v>
      </c>
      <c r="M8" s="19">
        <f t="shared" si="4"/>
        <v>7.5266719277886487E-2</v>
      </c>
      <c r="N8" s="17">
        <v>162.30000000000001</v>
      </c>
      <c r="O8" s="17">
        <v>42.5</v>
      </c>
      <c r="P8" s="16">
        <f t="shared" si="5"/>
        <v>0.28743031856002299</v>
      </c>
      <c r="Q8" s="22">
        <f t="shared" si="6"/>
        <v>1.7709816300679174E-3</v>
      </c>
    </row>
    <row r="9" spans="1:18" ht="12" customHeight="1" x14ac:dyDescent="0.2">
      <c r="A9" s="15">
        <v>1972</v>
      </c>
      <c r="B9" s="19">
        <v>8.0927082663274988E-2</v>
      </c>
      <c r="C9" s="16">
        <v>0</v>
      </c>
      <c r="D9" s="19">
        <f t="shared" si="0"/>
        <v>8.0927082663274988E-2</v>
      </c>
      <c r="E9" s="16">
        <v>6</v>
      </c>
      <c r="F9" s="19">
        <f t="shared" si="1"/>
        <v>7.6071457703478493E-2</v>
      </c>
      <c r="G9" s="16">
        <v>0</v>
      </c>
      <c r="H9" s="16">
        <f t="shared" si="7"/>
        <v>7.6071457703478493E-2</v>
      </c>
      <c r="I9" s="16">
        <v>16</v>
      </c>
      <c r="J9" s="17">
        <f t="shared" si="2"/>
        <v>21.039999999999992</v>
      </c>
      <c r="K9" s="19">
        <f t="shared" si="8"/>
        <v>6.390002447092194E-2</v>
      </c>
      <c r="L9" s="24">
        <f t="shared" si="3"/>
        <v>2.8010969631089072E-3</v>
      </c>
      <c r="M9" s="19">
        <f t="shared" si="4"/>
        <v>7.9409698355655964E-2</v>
      </c>
      <c r="N9" s="17">
        <v>162.30000000000001</v>
      </c>
      <c r="O9" s="17">
        <v>42.5</v>
      </c>
      <c r="P9" s="16">
        <f t="shared" si="5"/>
        <v>0.30325162454406973</v>
      </c>
      <c r="Q9" s="22">
        <f t="shared" si="6"/>
        <v>1.8684634907213168E-3</v>
      </c>
    </row>
    <row r="10" spans="1:18" ht="12" customHeight="1" x14ac:dyDescent="0.2">
      <c r="A10" s="15">
        <v>1973</v>
      </c>
      <c r="B10" s="19">
        <v>9.0666582145776789E-2</v>
      </c>
      <c r="C10" s="16">
        <v>0</v>
      </c>
      <c r="D10" s="19">
        <f t="shared" si="0"/>
        <v>9.0666582145776789E-2</v>
      </c>
      <c r="E10" s="16">
        <v>6</v>
      </c>
      <c r="F10" s="19">
        <f t="shared" si="1"/>
        <v>8.5226587217030178E-2</v>
      </c>
      <c r="G10" s="16">
        <v>0</v>
      </c>
      <c r="H10" s="16">
        <f t="shared" si="7"/>
        <v>8.5226587217030178E-2</v>
      </c>
      <c r="I10" s="16">
        <v>16</v>
      </c>
      <c r="J10" s="17">
        <f t="shared" si="2"/>
        <v>21.040000000000006</v>
      </c>
      <c r="K10" s="19">
        <f t="shared" si="8"/>
        <v>7.159033326230535E-2</v>
      </c>
      <c r="L10" s="24">
        <f t="shared" si="3"/>
        <v>3.1382063895805086E-3</v>
      </c>
      <c r="M10" s="19">
        <f t="shared" si="4"/>
        <v>8.8966582041412626E-2</v>
      </c>
      <c r="N10" s="17">
        <v>162.30000000000001</v>
      </c>
      <c r="O10" s="17">
        <v>42.5</v>
      </c>
      <c r="P10" s="16">
        <f t="shared" si="5"/>
        <v>0.3397476768310887</v>
      </c>
      <c r="Q10" s="22">
        <f t="shared" si="6"/>
        <v>2.0933313421508852E-3</v>
      </c>
    </row>
    <row r="11" spans="1:18" ht="12" customHeight="1" x14ac:dyDescent="0.2">
      <c r="A11" s="15">
        <v>1974</v>
      </c>
      <c r="B11" s="19">
        <v>8.6144882056297209E-2</v>
      </c>
      <c r="C11" s="16">
        <v>0</v>
      </c>
      <c r="D11" s="19">
        <f t="shared" si="0"/>
        <v>8.6144882056297209E-2</v>
      </c>
      <c r="E11" s="16">
        <v>6</v>
      </c>
      <c r="F11" s="19">
        <f t="shared" si="1"/>
        <v>8.0976189132919374E-2</v>
      </c>
      <c r="G11" s="16">
        <v>0</v>
      </c>
      <c r="H11" s="16">
        <f t="shared" si="7"/>
        <v>8.0976189132919374E-2</v>
      </c>
      <c r="I11" s="16">
        <v>16</v>
      </c>
      <c r="J11" s="17">
        <f t="shared" si="2"/>
        <v>21.040000000000006</v>
      </c>
      <c r="K11" s="19">
        <f t="shared" si="8"/>
        <v>6.8019998871652276E-2</v>
      </c>
      <c r="L11" s="24">
        <f t="shared" si="3"/>
        <v>2.9816985806751682E-3</v>
      </c>
      <c r="M11" s="19">
        <f t="shared" si="4"/>
        <v>8.4529663912850675E-2</v>
      </c>
      <c r="N11" s="17">
        <v>162.30000000000001</v>
      </c>
      <c r="O11" s="17">
        <v>42.5</v>
      </c>
      <c r="P11" s="16">
        <f t="shared" si="5"/>
        <v>0.32280386948366274</v>
      </c>
      <c r="Q11" s="22">
        <f t="shared" si="6"/>
        <v>1.988933268537663E-3</v>
      </c>
    </row>
    <row r="12" spans="1:18" ht="12" customHeight="1" x14ac:dyDescent="0.2">
      <c r="A12" s="15">
        <v>1975</v>
      </c>
      <c r="B12" s="19">
        <v>7.3853575966375443E-2</v>
      </c>
      <c r="C12" s="16">
        <v>0</v>
      </c>
      <c r="D12" s="19">
        <f t="shared" si="0"/>
        <v>7.3853575966375443E-2</v>
      </c>
      <c r="E12" s="16">
        <v>6</v>
      </c>
      <c r="F12" s="19">
        <f t="shared" si="1"/>
        <v>6.9422361408392919E-2</v>
      </c>
      <c r="G12" s="16">
        <v>0</v>
      </c>
      <c r="H12" s="16">
        <f t="shared" si="7"/>
        <v>6.9422361408392919E-2</v>
      </c>
      <c r="I12" s="16">
        <v>16</v>
      </c>
      <c r="J12" s="17">
        <f t="shared" si="2"/>
        <v>21.040000000000006</v>
      </c>
      <c r="K12" s="19">
        <f t="shared" si="8"/>
        <v>5.8314783583050048E-2</v>
      </c>
      <c r="L12" s="24">
        <f t="shared" si="3"/>
        <v>2.5562644858323309E-3</v>
      </c>
      <c r="M12" s="19">
        <f t="shared" si="4"/>
        <v>7.2468820041103665E-2</v>
      </c>
      <c r="N12" s="17">
        <v>162.30000000000001</v>
      </c>
      <c r="O12" s="17">
        <v>42.5</v>
      </c>
      <c r="P12" s="16">
        <f t="shared" si="5"/>
        <v>0.27674563512167355</v>
      </c>
      <c r="Q12" s="22">
        <f t="shared" si="6"/>
        <v>1.7051487068494981E-3</v>
      </c>
    </row>
    <row r="13" spans="1:18" ht="12" customHeight="1" x14ac:dyDescent="0.2">
      <c r="A13" s="10">
        <v>1976</v>
      </c>
      <c r="B13" s="14">
        <v>7.9618457590260205E-2</v>
      </c>
      <c r="C13" s="11">
        <v>0</v>
      </c>
      <c r="D13" s="14">
        <f t="shared" si="0"/>
        <v>7.9618457590260205E-2</v>
      </c>
      <c r="E13" s="11">
        <v>6</v>
      </c>
      <c r="F13" s="14">
        <f t="shared" si="1"/>
        <v>7.4841350134844595E-2</v>
      </c>
      <c r="G13" s="11">
        <v>0</v>
      </c>
      <c r="H13" s="11">
        <f t="shared" si="7"/>
        <v>7.4841350134844595E-2</v>
      </c>
      <c r="I13" s="11">
        <v>16</v>
      </c>
      <c r="J13" s="12">
        <f t="shared" si="2"/>
        <v>21.040000000000006</v>
      </c>
      <c r="K13" s="14">
        <f t="shared" si="8"/>
        <v>6.2866734113269457E-2</v>
      </c>
      <c r="L13" s="23">
        <f t="shared" si="3"/>
        <v>2.7558020433214011E-3</v>
      </c>
      <c r="M13" s="14">
        <f t="shared" si="4"/>
        <v>7.8125610027140052E-2</v>
      </c>
      <c r="N13" s="12">
        <v>162.30000000000001</v>
      </c>
      <c r="O13" s="12">
        <v>42.5</v>
      </c>
      <c r="P13" s="11">
        <f t="shared" si="5"/>
        <v>0.29834791782129017</v>
      </c>
      <c r="Q13" s="21">
        <f t="shared" si="6"/>
        <v>1.838249647697413E-3</v>
      </c>
    </row>
    <row r="14" spans="1:18" ht="12" customHeight="1" x14ac:dyDescent="0.2">
      <c r="A14" s="10">
        <v>1977</v>
      </c>
      <c r="B14" s="14">
        <v>8.7002961392691161E-2</v>
      </c>
      <c r="C14" s="11">
        <v>0</v>
      </c>
      <c r="D14" s="14">
        <f t="shared" si="0"/>
        <v>8.7002961392691161E-2</v>
      </c>
      <c r="E14" s="11">
        <v>6</v>
      </c>
      <c r="F14" s="14">
        <f t="shared" si="1"/>
        <v>8.1782783709129697E-2</v>
      </c>
      <c r="G14" s="11">
        <v>0</v>
      </c>
      <c r="H14" s="11">
        <f t="shared" si="7"/>
        <v>8.1782783709129697E-2</v>
      </c>
      <c r="I14" s="11">
        <v>16</v>
      </c>
      <c r="J14" s="12">
        <f t="shared" si="2"/>
        <v>21.040000000000006</v>
      </c>
      <c r="K14" s="14">
        <f t="shared" si="8"/>
        <v>6.8697538315668938E-2</v>
      </c>
      <c r="L14" s="23">
        <f t="shared" si="3"/>
        <v>3.0113989398649395E-3</v>
      </c>
      <c r="M14" s="14">
        <f t="shared" si="4"/>
        <v>8.5371654245701104E-2</v>
      </c>
      <c r="N14" s="12">
        <v>162.30000000000001</v>
      </c>
      <c r="O14" s="12">
        <v>42.5</v>
      </c>
      <c r="P14" s="11">
        <f t="shared" si="5"/>
        <v>0.32601928197828917</v>
      </c>
      <c r="Q14" s="21">
        <f t="shared" si="6"/>
        <v>2.0087448057812024E-3</v>
      </c>
    </row>
    <row r="15" spans="1:18" ht="12" customHeight="1" x14ac:dyDescent="0.2">
      <c r="A15" s="10">
        <v>1978</v>
      </c>
      <c r="B15" s="14">
        <v>0.1066847815303226</v>
      </c>
      <c r="C15" s="11">
        <v>0</v>
      </c>
      <c r="D15" s="14">
        <f t="shared" si="0"/>
        <v>0.1066847815303226</v>
      </c>
      <c r="E15" s="11">
        <v>6</v>
      </c>
      <c r="F15" s="14">
        <f t="shared" si="1"/>
        <v>0.10028369463850324</v>
      </c>
      <c r="G15" s="11">
        <v>0</v>
      </c>
      <c r="H15" s="11">
        <f t="shared" si="7"/>
        <v>0.10028369463850324</v>
      </c>
      <c r="I15" s="11">
        <v>16</v>
      </c>
      <c r="J15" s="12">
        <f t="shared" si="2"/>
        <v>21.039999999999992</v>
      </c>
      <c r="K15" s="14">
        <f t="shared" si="8"/>
        <v>8.4238303496342731E-2</v>
      </c>
      <c r="L15" s="23">
        <f t="shared" si="3"/>
        <v>3.6926379614835169E-3</v>
      </c>
      <c r="M15" s="14">
        <f t="shared" si="4"/>
        <v>0.10468443988907696</v>
      </c>
      <c r="N15" s="12">
        <v>162.30000000000001</v>
      </c>
      <c r="O15" s="12">
        <v>42.5</v>
      </c>
      <c r="P15" s="11">
        <f t="shared" si="5"/>
        <v>0.3997714022116986</v>
      </c>
      <c r="Q15" s="21">
        <f t="shared" si="6"/>
        <v>2.463163291507693E-3</v>
      </c>
    </row>
    <row r="16" spans="1:18" ht="12" customHeight="1" x14ac:dyDescent="0.2">
      <c r="A16" s="10">
        <v>1979</v>
      </c>
      <c r="B16" s="14">
        <v>8.2292662443448392E-2</v>
      </c>
      <c r="C16" s="11">
        <v>0</v>
      </c>
      <c r="D16" s="14">
        <f t="shared" si="0"/>
        <v>8.2292662443448392E-2</v>
      </c>
      <c r="E16" s="11">
        <v>6</v>
      </c>
      <c r="F16" s="14">
        <f t="shared" si="1"/>
        <v>7.7355102696841482E-2</v>
      </c>
      <c r="G16" s="11">
        <v>0</v>
      </c>
      <c r="H16" s="11">
        <f t="shared" si="7"/>
        <v>7.7355102696841482E-2</v>
      </c>
      <c r="I16" s="11">
        <v>16</v>
      </c>
      <c r="J16" s="12">
        <f t="shared" si="2"/>
        <v>21.040000000000006</v>
      </c>
      <c r="K16" s="14">
        <f t="shared" si="8"/>
        <v>6.4978286265346852E-2</v>
      </c>
      <c r="L16" s="23">
        <f t="shared" si="3"/>
        <v>2.8483632335494511E-3</v>
      </c>
      <c r="M16" s="14">
        <f t="shared" si="4"/>
        <v>8.0749673489510163E-2</v>
      </c>
      <c r="N16" s="12">
        <v>162.30000000000001</v>
      </c>
      <c r="O16" s="12">
        <v>42.5</v>
      </c>
      <c r="P16" s="11">
        <f t="shared" si="5"/>
        <v>0.30836875311405887</v>
      </c>
      <c r="Q16" s="21">
        <f t="shared" si="6"/>
        <v>1.8999923174002392E-3</v>
      </c>
    </row>
    <row r="17" spans="1:17" ht="12" customHeight="1" x14ac:dyDescent="0.2">
      <c r="A17" s="10">
        <v>1980</v>
      </c>
      <c r="B17" s="14">
        <v>9.834081605383474E-2</v>
      </c>
      <c r="C17" s="11">
        <v>0</v>
      </c>
      <c r="D17" s="14">
        <f t="shared" si="0"/>
        <v>9.834081605383474E-2</v>
      </c>
      <c r="E17" s="11">
        <v>6</v>
      </c>
      <c r="F17" s="14">
        <f t="shared" si="1"/>
        <v>9.2440367090604658E-2</v>
      </c>
      <c r="G17" s="11">
        <v>0</v>
      </c>
      <c r="H17" s="11">
        <f t="shared" si="7"/>
        <v>9.2440367090604658E-2</v>
      </c>
      <c r="I17" s="11">
        <v>16</v>
      </c>
      <c r="J17" s="12">
        <f t="shared" si="2"/>
        <v>21.040000000000006</v>
      </c>
      <c r="K17" s="14">
        <f t="shared" si="8"/>
        <v>7.7649908356107911E-2</v>
      </c>
      <c r="L17" s="23">
        <f t="shared" si="3"/>
        <v>3.4038315991718536E-3</v>
      </c>
      <c r="M17" s="14">
        <f t="shared" si="4"/>
        <v>9.6496923920722455E-2</v>
      </c>
      <c r="N17" s="12">
        <v>162.30000000000001</v>
      </c>
      <c r="O17" s="12">
        <v>42.5</v>
      </c>
      <c r="P17" s="11">
        <f t="shared" si="5"/>
        <v>0.36850472358431186</v>
      </c>
      <c r="Q17" s="21">
        <f t="shared" si="6"/>
        <v>2.2705158569581753E-3</v>
      </c>
    </row>
    <row r="18" spans="1:17" ht="12" customHeight="1" x14ac:dyDescent="0.2">
      <c r="A18" s="15">
        <v>1981</v>
      </c>
      <c r="B18" s="19">
        <v>8.7408061968906631E-2</v>
      </c>
      <c r="C18" s="16">
        <v>0</v>
      </c>
      <c r="D18" s="19">
        <f t="shared" si="0"/>
        <v>8.7408061968906631E-2</v>
      </c>
      <c r="E18" s="16">
        <v>6</v>
      </c>
      <c r="F18" s="19">
        <f t="shared" si="1"/>
        <v>8.2163578250772237E-2</v>
      </c>
      <c r="G18" s="16">
        <v>0</v>
      </c>
      <c r="H18" s="16">
        <f t="shared" si="7"/>
        <v>8.2163578250772237E-2</v>
      </c>
      <c r="I18" s="16">
        <v>16</v>
      </c>
      <c r="J18" s="17">
        <f t="shared" si="2"/>
        <v>21.039999999999992</v>
      </c>
      <c r="K18" s="19">
        <f t="shared" si="8"/>
        <v>6.9017405730648684E-2</v>
      </c>
      <c r="L18" s="24">
        <f t="shared" si="3"/>
        <v>3.0254205251791203E-3</v>
      </c>
      <c r="M18" s="19">
        <f t="shared" si="4"/>
        <v>8.5769159178565466E-2</v>
      </c>
      <c r="N18" s="17">
        <v>162.30000000000001</v>
      </c>
      <c r="O18" s="17">
        <v>42.5</v>
      </c>
      <c r="P18" s="16">
        <f t="shared" si="5"/>
        <v>0.32753728316896885</v>
      </c>
      <c r="Q18" s="22">
        <f t="shared" si="6"/>
        <v>2.0180978630250698E-3</v>
      </c>
    </row>
    <row r="19" spans="1:17" ht="12" customHeight="1" x14ac:dyDescent="0.2">
      <c r="A19" s="15">
        <v>1982</v>
      </c>
      <c r="B19" s="19">
        <v>0.11835509478646584</v>
      </c>
      <c r="C19" s="16">
        <v>0</v>
      </c>
      <c r="D19" s="19">
        <f t="shared" si="0"/>
        <v>0.11835509478646584</v>
      </c>
      <c r="E19" s="16">
        <v>6</v>
      </c>
      <c r="F19" s="19">
        <f t="shared" si="1"/>
        <v>0.1112537890992779</v>
      </c>
      <c r="G19" s="16">
        <v>0</v>
      </c>
      <c r="H19" s="16">
        <f t="shared" si="7"/>
        <v>0.1112537890992779</v>
      </c>
      <c r="I19" s="16">
        <v>16</v>
      </c>
      <c r="J19" s="17">
        <f t="shared" si="2"/>
        <v>21.039999999999992</v>
      </c>
      <c r="K19" s="19">
        <f t="shared" si="8"/>
        <v>9.3453182843393434E-2</v>
      </c>
      <c r="L19" s="24">
        <f t="shared" si="3"/>
        <v>4.0965778780665619E-3</v>
      </c>
      <c r="M19" s="19">
        <f t="shared" si="4"/>
        <v>0.11613593455424799</v>
      </c>
      <c r="N19" s="17">
        <v>162.30000000000001</v>
      </c>
      <c r="O19" s="17">
        <v>42.5</v>
      </c>
      <c r="P19" s="16">
        <f t="shared" si="5"/>
        <v>0.443502639485987</v>
      </c>
      <c r="Q19" s="22">
        <f t="shared" si="6"/>
        <v>2.7326102248058349E-3</v>
      </c>
    </row>
    <row r="20" spans="1:17" ht="12" customHeight="1" x14ac:dyDescent="0.2">
      <c r="A20" s="15">
        <v>1983</v>
      </c>
      <c r="B20" s="19">
        <v>8.959517133840432E-2</v>
      </c>
      <c r="C20" s="16">
        <v>0</v>
      </c>
      <c r="D20" s="19">
        <f t="shared" si="0"/>
        <v>8.959517133840432E-2</v>
      </c>
      <c r="E20" s="16">
        <v>6</v>
      </c>
      <c r="F20" s="19">
        <f t="shared" si="1"/>
        <v>8.4219461058100062E-2</v>
      </c>
      <c r="G20" s="16">
        <v>0</v>
      </c>
      <c r="H20" s="16">
        <f t="shared" si="7"/>
        <v>8.4219461058100062E-2</v>
      </c>
      <c r="I20" s="16">
        <v>16</v>
      </c>
      <c r="J20" s="17">
        <f t="shared" si="2"/>
        <v>21.040000000000006</v>
      </c>
      <c r="K20" s="19">
        <f t="shared" si="8"/>
        <v>7.0744347288804049E-2</v>
      </c>
      <c r="L20" s="24">
        <f t="shared" si="3"/>
        <v>3.1011220729338759E-3</v>
      </c>
      <c r="M20" s="19">
        <f t="shared" si="4"/>
        <v>8.7915260206638909E-2</v>
      </c>
      <c r="N20" s="17">
        <v>162.30000000000001</v>
      </c>
      <c r="O20" s="17">
        <v>42.5</v>
      </c>
      <c r="P20" s="16">
        <f t="shared" si="5"/>
        <v>0.33573286427147048</v>
      </c>
      <c r="Q20" s="22">
        <f t="shared" si="6"/>
        <v>2.0685943578032683E-3</v>
      </c>
    </row>
    <row r="21" spans="1:17" ht="12" customHeight="1" x14ac:dyDescent="0.2">
      <c r="A21" s="15">
        <v>1984</v>
      </c>
      <c r="B21" s="19">
        <v>9.2582784342358615E-2</v>
      </c>
      <c r="C21" s="16">
        <v>0</v>
      </c>
      <c r="D21" s="19">
        <f t="shared" si="0"/>
        <v>9.2582784342358615E-2</v>
      </c>
      <c r="E21" s="16">
        <v>6</v>
      </c>
      <c r="F21" s="19">
        <f t="shared" si="1"/>
        <v>8.7027817281817105E-2</v>
      </c>
      <c r="G21" s="16">
        <v>0</v>
      </c>
      <c r="H21" s="16">
        <f t="shared" si="7"/>
        <v>8.7027817281817105E-2</v>
      </c>
      <c r="I21" s="16">
        <v>16</v>
      </c>
      <c r="J21" s="17">
        <f t="shared" si="2"/>
        <v>21.039999999999992</v>
      </c>
      <c r="K21" s="19">
        <f t="shared" si="8"/>
        <v>7.3103366516726373E-2</v>
      </c>
      <c r="L21" s="24">
        <f t="shared" si="3"/>
        <v>3.2045311349797861E-3</v>
      </c>
      <c r="M21" s="19">
        <f t="shared" si="4"/>
        <v>9.0846855411109442E-2</v>
      </c>
      <c r="N21" s="17">
        <v>162.30000000000001</v>
      </c>
      <c r="O21" s="17">
        <v>42.5</v>
      </c>
      <c r="P21" s="16">
        <f t="shared" si="5"/>
        <v>0.34692810901701326</v>
      </c>
      <c r="Q21" s="22">
        <f t="shared" si="6"/>
        <v>2.1375730684966929E-3</v>
      </c>
    </row>
    <row r="22" spans="1:17" ht="12" customHeight="1" x14ac:dyDescent="0.2">
      <c r="A22" s="15">
        <v>1985</v>
      </c>
      <c r="B22" s="19">
        <v>7.563920893023679E-2</v>
      </c>
      <c r="C22" s="16">
        <v>0</v>
      </c>
      <c r="D22" s="19">
        <f t="shared" si="0"/>
        <v>7.563920893023679E-2</v>
      </c>
      <c r="E22" s="16">
        <v>6</v>
      </c>
      <c r="F22" s="19">
        <f t="shared" si="1"/>
        <v>7.1100856394422582E-2</v>
      </c>
      <c r="G22" s="16">
        <v>0</v>
      </c>
      <c r="H22" s="16">
        <f t="shared" si="7"/>
        <v>7.1100856394422582E-2</v>
      </c>
      <c r="I22" s="16">
        <v>16</v>
      </c>
      <c r="J22" s="17">
        <f t="shared" si="2"/>
        <v>21.040000000000006</v>
      </c>
      <c r="K22" s="19">
        <f t="shared" si="8"/>
        <v>5.9724719371314967E-2</v>
      </c>
      <c r="L22" s="24">
        <f t="shared" si="3"/>
        <v>2.6180698902494234E-3</v>
      </c>
      <c r="M22" s="19">
        <f t="shared" si="4"/>
        <v>7.4220972353626027E-2</v>
      </c>
      <c r="N22" s="17">
        <v>162.30000000000001</v>
      </c>
      <c r="O22" s="17">
        <v>42.5</v>
      </c>
      <c r="P22" s="16">
        <f t="shared" si="5"/>
        <v>0.28343679559984719</v>
      </c>
      <c r="Q22" s="22">
        <f t="shared" si="6"/>
        <v>1.7463758200853183E-3</v>
      </c>
    </row>
    <row r="23" spans="1:17" ht="12" customHeight="1" x14ac:dyDescent="0.2">
      <c r="A23" s="10">
        <v>1986</v>
      </c>
      <c r="B23" s="14">
        <v>9.7063636403021236E-2</v>
      </c>
      <c r="C23" s="11">
        <v>0</v>
      </c>
      <c r="D23" s="14">
        <f t="shared" si="0"/>
        <v>9.7063636403021236E-2</v>
      </c>
      <c r="E23" s="11">
        <v>6</v>
      </c>
      <c r="F23" s="14">
        <f t="shared" si="1"/>
        <v>9.123981821883996E-2</v>
      </c>
      <c r="G23" s="11">
        <v>0</v>
      </c>
      <c r="H23" s="11">
        <f t="shared" si="7"/>
        <v>9.123981821883996E-2</v>
      </c>
      <c r="I23" s="11">
        <v>16</v>
      </c>
      <c r="J23" s="12">
        <f t="shared" si="2"/>
        <v>21.040000000000006</v>
      </c>
      <c r="K23" s="14">
        <f t="shared" si="8"/>
        <v>7.6641447303825563E-2</v>
      </c>
      <c r="L23" s="23">
        <f t="shared" si="3"/>
        <v>3.3596250872909837E-3</v>
      </c>
      <c r="M23" s="14">
        <f t="shared" si="4"/>
        <v>9.5243691412155732E-2</v>
      </c>
      <c r="N23" s="12">
        <v>162.30000000000001</v>
      </c>
      <c r="O23" s="12">
        <v>42.5</v>
      </c>
      <c r="P23" s="11">
        <f t="shared" si="5"/>
        <v>0.36371884979277352</v>
      </c>
      <c r="Q23" s="21">
        <f t="shared" si="6"/>
        <v>2.2410280332271935E-3</v>
      </c>
    </row>
    <row r="24" spans="1:17" ht="12" customHeight="1" x14ac:dyDescent="0.2">
      <c r="A24" s="10">
        <v>1987</v>
      </c>
      <c r="B24" s="14">
        <v>7.7057587373810965E-2</v>
      </c>
      <c r="C24" s="11">
        <v>0</v>
      </c>
      <c r="D24" s="14">
        <f t="shared" si="0"/>
        <v>7.7057587373810965E-2</v>
      </c>
      <c r="E24" s="11">
        <v>6</v>
      </c>
      <c r="F24" s="14">
        <f t="shared" si="1"/>
        <v>7.2434132131382306E-2</v>
      </c>
      <c r="G24" s="11">
        <v>0</v>
      </c>
      <c r="H24" s="11">
        <f t="shared" si="7"/>
        <v>7.2434132131382306E-2</v>
      </c>
      <c r="I24" s="11">
        <v>16</v>
      </c>
      <c r="J24" s="12">
        <f t="shared" si="2"/>
        <v>21.040000000000006</v>
      </c>
      <c r="K24" s="14">
        <f t="shared" si="8"/>
        <v>6.0844670990361137E-2</v>
      </c>
      <c r="L24" s="23">
        <f t="shared" si="3"/>
        <v>2.6671636598514471E-3</v>
      </c>
      <c r="M24" s="14">
        <f t="shared" si="4"/>
        <v>7.5612756174958592E-2</v>
      </c>
      <c r="N24" s="12">
        <v>162.30000000000001</v>
      </c>
      <c r="O24" s="12">
        <v>42.5</v>
      </c>
      <c r="P24" s="11">
        <f t="shared" si="5"/>
        <v>0.28875177240460659</v>
      </c>
      <c r="Q24" s="21">
        <f t="shared" si="6"/>
        <v>1.7791236747049081E-3</v>
      </c>
    </row>
    <row r="25" spans="1:17" ht="12" customHeight="1" x14ac:dyDescent="0.2">
      <c r="A25" s="10">
        <v>1988</v>
      </c>
      <c r="B25" s="14">
        <v>0.10549242886208883</v>
      </c>
      <c r="C25" s="11">
        <v>0</v>
      </c>
      <c r="D25" s="14">
        <f t="shared" si="0"/>
        <v>0.10549242886208883</v>
      </c>
      <c r="E25" s="11">
        <v>6</v>
      </c>
      <c r="F25" s="14">
        <f t="shared" si="1"/>
        <v>9.9162883130363505E-2</v>
      </c>
      <c r="G25" s="11">
        <v>0</v>
      </c>
      <c r="H25" s="11">
        <f t="shared" si="7"/>
        <v>9.9162883130363505E-2</v>
      </c>
      <c r="I25" s="11">
        <v>16</v>
      </c>
      <c r="J25" s="12">
        <f t="shared" si="2"/>
        <v>21.039999999999992</v>
      </c>
      <c r="K25" s="14">
        <f t="shared" si="8"/>
        <v>8.3296821829505346E-2</v>
      </c>
      <c r="L25" s="23">
        <f t="shared" si="3"/>
        <v>3.6513675322522891E-3</v>
      </c>
      <c r="M25" s="14">
        <f t="shared" si="4"/>
        <v>0.10351444385558627</v>
      </c>
      <c r="N25" s="12">
        <v>162.30000000000001</v>
      </c>
      <c r="O25" s="12">
        <v>42.5</v>
      </c>
      <c r="P25" s="11">
        <f t="shared" si="5"/>
        <v>0.39530339382968593</v>
      </c>
      <c r="Q25" s="21">
        <f t="shared" si="6"/>
        <v>2.4356339730726181E-3</v>
      </c>
    </row>
    <row r="26" spans="1:17" ht="12" customHeight="1" x14ac:dyDescent="0.2">
      <c r="A26" s="10">
        <v>1989</v>
      </c>
      <c r="B26" s="14">
        <v>8.8902684078922448E-2</v>
      </c>
      <c r="C26" s="11">
        <v>0</v>
      </c>
      <c r="D26" s="14">
        <f t="shared" si="0"/>
        <v>8.8902684078922448E-2</v>
      </c>
      <c r="E26" s="11">
        <v>6</v>
      </c>
      <c r="F26" s="14">
        <f t="shared" si="1"/>
        <v>8.3568523034187103E-2</v>
      </c>
      <c r="G26" s="11">
        <v>0</v>
      </c>
      <c r="H26" s="11">
        <f t="shared" si="7"/>
        <v>8.3568523034187103E-2</v>
      </c>
      <c r="I26" s="11">
        <v>16</v>
      </c>
      <c r="J26" s="12">
        <f t="shared" si="2"/>
        <v>21.040000000000006</v>
      </c>
      <c r="K26" s="14">
        <f t="shared" si="8"/>
        <v>7.0197559348717159E-2</v>
      </c>
      <c r="L26" s="23">
        <f t="shared" si="3"/>
        <v>3.0771532865191084E-3</v>
      </c>
      <c r="M26" s="14">
        <f t="shared" si="4"/>
        <v>8.7235757096173455E-2</v>
      </c>
      <c r="N26" s="12">
        <v>162.30000000000001</v>
      </c>
      <c r="O26" s="12">
        <v>42.5</v>
      </c>
      <c r="P26" s="11">
        <f t="shared" si="5"/>
        <v>0.33313796180491656</v>
      </c>
      <c r="Q26" s="21">
        <f t="shared" si="6"/>
        <v>2.0526060493217283E-3</v>
      </c>
    </row>
    <row r="27" spans="1:17" ht="12" customHeight="1" x14ac:dyDescent="0.2">
      <c r="A27" s="10">
        <v>1990</v>
      </c>
      <c r="B27" s="14">
        <v>6.1554324301123085E-2</v>
      </c>
      <c r="C27" s="11">
        <v>0</v>
      </c>
      <c r="D27" s="14">
        <f t="shared" si="0"/>
        <v>6.1554324301123085E-2</v>
      </c>
      <c r="E27" s="11">
        <v>6</v>
      </c>
      <c r="F27" s="14">
        <f t="shared" si="1"/>
        <v>5.7861064843055698E-2</v>
      </c>
      <c r="G27" s="11">
        <v>0</v>
      </c>
      <c r="H27" s="11">
        <f t="shared" si="7"/>
        <v>5.7861064843055698E-2</v>
      </c>
      <c r="I27" s="11">
        <v>16</v>
      </c>
      <c r="J27" s="12">
        <f t="shared" si="2"/>
        <v>21.040000000000006</v>
      </c>
      <c r="K27" s="14">
        <f t="shared" si="8"/>
        <v>4.8603294468166788E-2</v>
      </c>
      <c r="L27" s="23">
        <f t="shared" si="3"/>
        <v>2.1305553739470371E-3</v>
      </c>
      <c r="M27" s="14">
        <f t="shared" si="4"/>
        <v>6.0400179573711528E-2</v>
      </c>
      <c r="N27" s="12">
        <v>162.30000000000001</v>
      </c>
      <c r="O27" s="12">
        <v>42.5</v>
      </c>
      <c r="P27" s="11">
        <f t="shared" si="5"/>
        <v>0.23065762693678543</v>
      </c>
      <c r="Q27" s="21">
        <f t="shared" si="6"/>
        <v>1.4211806958520359E-3</v>
      </c>
    </row>
    <row r="28" spans="1:17" ht="12" customHeight="1" x14ac:dyDescent="0.2">
      <c r="A28" s="15">
        <v>1991</v>
      </c>
      <c r="B28" s="19">
        <v>5.8697767784756542E-2</v>
      </c>
      <c r="C28" s="16">
        <v>0</v>
      </c>
      <c r="D28" s="19">
        <f t="shared" si="0"/>
        <v>5.8697767784756542E-2</v>
      </c>
      <c r="E28" s="16">
        <v>6</v>
      </c>
      <c r="F28" s="19">
        <f t="shared" si="1"/>
        <v>5.5175901717671151E-2</v>
      </c>
      <c r="G28" s="16">
        <v>0</v>
      </c>
      <c r="H28" s="16">
        <f t="shared" si="7"/>
        <v>5.5175901717671151E-2</v>
      </c>
      <c r="I28" s="16">
        <v>16</v>
      </c>
      <c r="J28" s="17">
        <f t="shared" si="2"/>
        <v>21.040000000000006</v>
      </c>
      <c r="K28" s="19">
        <f t="shared" si="8"/>
        <v>4.6347757442843765E-2</v>
      </c>
      <c r="L28" s="24">
        <f t="shared" si="3"/>
        <v>2.0316825180424665E-3</v>
      </c>
      <c r="M28" s="19">
        <f t="shared" si="4"/>
        <v>5.7597183545244901E-2</v>
      </c>
      <c r="N28" s="17">
        <v>162.30000000000001</v>
      </c>
      <c r="O28" s="17">
        <v>42.5</v>
      </c>
      <c r="P28" s="16">
        <f t="shared" si="5"/>
        <v>0.21995347975042936</v>
      </c>
      <c r="Q28" s="22">
        <f t="shared" si="6"/>
        <v>1.3552278481234095E-3</v>
      </c>
    </row>
    <row r="29" spans="1:17" ht="12" customHeight="1" x14ac:dyDescent="0.2">
      <c r="A29" s="15">
        <v>1992</v>
      </c>
      <c r="B29" s="19">
        <v>5.5387149239919255E-2</v>
      </c>
      <c r="C29" s="16">
        <v>0</v>
      </c>
      <c r="D29" s="19">
        <f t="shared" si="0"/>
        <v>5.5387149239919255E-2</v>
      </c>
      <c r="E29" s="16">
        <v>6</v>
      </c>
      <c r="F29" s="19">
        <f t="shared" si="1"/>
        <v>5.2063920285524097E-2</v>
      </c>
      <c r="G29" s="16">
        <v>0</v>
      </c>
      <c r="H29" s="16">
        <f t="shared" si="7"/>
        <v>5.2063920285524097E-2</v>
      </c>
      <c r="I29" s="16">
        <v>16</v>
      </c>
      <c r="J29" s="17">
        <f t="shared" si="2"/>
        <v>21.040000000000006</v>
      </c>
      <c r="K29" s="19">
        <f t="shared" si="8"/>
        <v>4.3733693039840239E-2</v>
      </c>
      <c r="L29" s="24">
        <f t="shared" si="3"/>
        <v>1.9170933935272433E-3</v>
      </c>
      <c r="M29" s="19">
        <f t="shared" si="4"/>
        <v>5.434863915980058E-2</v>
      </c>
      <c r="N29" s="17">
        <v>162.30000000000001</v>
      </c>
      <c r="O29" s="17">
        <v>42.5</v>
      </c>
      <c r="P29" s="16">
        <f t="shared" si="5"/>
        <v>0.20754786201495609</v>
      </c>
      <c r="Q29" s="22">
        <f t="shared" si="6"/>
        <v>1.2787915096423665E-3</v>
      </c>
    </row>
    <row r="30" spans="1:17" ht="12" customHeight="1" x14ac:dyDescent="0.2">
      <c r="A30" s="15">
        <v>1993</v>
      </c>
      <c r="B30" s="19">
        <v>7.6333323928534244E-2</v>
      </c>
      <c r="C30" s="16">
        <v>0</v>
      </c>
      <c r="D30" s="19">
        <f t="shared" si="0"/>
        <v>7.6333323928534244E-2</v>
      </c>
      <c r="E30" s="16">
        <v>6</v>
      </c>
      <c r="F30" s="19">
        <f t="shared" si="1"/>
        <v>7.1753324492822193E-2</v>
      </c>
      <c r="G30" s="16">
        <v>0</v>
      </c>
      <c r="H30" s="16">
        <f t="shared" si="7"/>
        <v>7.1753324492822193E-2</v>
      </c>
      <c r="I30" s="16">
        <v>16</v>
      </c>
      <c r="J30" s="17">
        <f t="shared" si="2"/>
        <v>21.040000000000006</v>
      </c>
      <c r="K30" s="19">
        <f t="shared" si="8"/>
        <v>6.027279257397064E-2</v>
      </c>
      <c r="L30" s="24">
        <f t="shared" si="3"/>
        <v>2.6420950169411786E-3</v>
      </c>
      <c r="M30" s="19">
        <f t="shared" si="4"/>
        <v>7.4902072682773935E-2</v>
      </c>
      <c r="N30" s="17">
        <v>162.30000000000001</v>
      </c>
      <c r="O30" s="17">
        <v>42.5</v>
      </c>
      <c r="P30" s="16">
        <f t="shared" si="5"/>
        <v>0.28603779756268732</v>
      </c>
      <c r="Q30" s="22">
        <f t="shared" si="6"/>
        <v>1.7624017101829162E-3</v>
      </c>
    </row>
    <row r="31" spans="1:17" ht="12" customHeight="1" x14ac:dyDescent="0.2">
      <c r="A31" s="15">
        <v>1994</v>
      </c>
      <c r="B31" s="19">
        <v>0.13375794664444468</v>
      </c>
      <c r="C31" s="16">
        <v>0</v>
      </c>
      <c r="D31" s="19">
        <f t="shared" si="0"/>
        <v>0.13375794664444468</v>
      </c>
      <c r="E31" s="16">
        <v>6</v>
      </c>
      <c r="F31" s="19">
        <f t="shared" si="1"/>
        <v>0.12573246984577799</v>
      </c>
      <c r="G31" s="16">
        <v>0</v>
      </c>
      <c r="H31" s="16">
        <f t="shared" si="7"/>
        <v>0.12573246984577799</v>
      </c>
      <c r="I31" s="16">
        <v>16</v>
      </c>
      <c r="J31" s="17">
        <f t="shared" si="2"/>
        <v>21.04000000000002</v>
      </c>
      <c r="K31" s="19">
        <f t="shared" si="8"/>
        <v>0.10561527467045351</v>
      </c>
      <c r="L31" s="24">
        <f t="shared" si="3"/>
        <v>4.6297106704856336E-3</v>
      </c>
      <c r="M31" s="19">
        <f t="shared" si="4"/>
        <v>0.13124998265293247</v>
      </c>
      <c r="N31" s="17">
        <v>162.30000000000001</v>
      </c>
      <c r="O31" s="17">
        <v>42.5</v>
      </c>
      <c r="P31" s="16">
        <f t="shared" si="5"/>
        <v>0.50122052198990452</v>
      </c>
      <c r="Q31" s="22">
        <f t="shared" si="6"/>
        <v>3.0882348859513522E-3</v>
      </c>
    </row>
    <row r="32" spans="1:17" ht="12" customHeight="1" x14ac:dyDescent="0.2">
      <c r="A32" s="46">
        <v>1995</v>
      </c>
      <c r="B32" s="19">
        <v>2.1360426096321579</v>
      </c>
      <c r="C32" s="16">
        <v>0</v>
      </c>
      <c r="D32" s="19">
        <f t="shared" si="0"/>
        <v>2.1360426096321579</v>
      </c>
      <c r="E32" s="16">
        <v>6</v>
      </c>
      <c r="F32" s="19">
        <f t="shared" si="1"/>
        <v>2.0078800530542282</v>
      </c>
      <c r="G32" s="16">
        <v>0</v>
      </c>
      <c r="H32" s="16">
        <f t="shared" si="7"/>
        <v>2.0078800530542282</v>
      </c>
      <c r="I32" s="16">
        <v>16</v>
      </c>
      <c r="J32" s="17">
        <f t="shared" si="2"/>
        <v>21.040000000000006</v>
      </c>
      <c r="K32" s="19">
        <f t="shared" si="8"/>
        <v>1.6866192445655517</v>
      </c>
      <c r="L32" s="24">
        <f t="shared" si="3"/>
        <v>7.3933994282325555E-2</v>
      </c>
      <c r="M32" s="19">
        <f t="shared" si="4"/>
        <v>2.0959917709067883</v>
      </c>
      <c r="N32" s="17">
        <v>162.30000000000001</v>
      </c>
      <c r="O32" s="17">
        <v>42.5</v>
      </c>
      <c r="P32" s="16">
        <f t="shared" si="5"/>
        <v>8.0042226921922772</v>
      </c>
      <c r="Q32" s="22">
        <f t="shared" si="6"/>
        <v>4.93174534331009E-2</v>
      </c>
    </row>
    <row r="33" spans="1:17" ht="12" customHeight="1" x14ac:dyDescent="0.2">
      <c r="A33" s="10">
        <v>1996</v>
      </c>
      <c r="B33" s="14">
        <v>2.1444665555595952</v>
      </c>
      <c r="C33" s="11">
        <v>0</v>
      </c>
      <c r="D33" s="14">
        <f t="shared" si="0"/>
        <v>2.1444665555595952</v>
      </c>
      <c r="E33" s="11">
        <v>6</v>
      </c>
      <c r="F33" s="14">
        <f t="shared" si="1"/>
        <v>2.0157985622260197</v>
      </c>
      <c r="G33" s="11">
        <v>0</v>
      </c>
      <c r="H33" s="11">
        <f t="shared" si="7"/>
        <v>2.0157985622260197</v>
      </c>
      <c r="I33" s="11">
        <v>16</v>
      </c>
      <c r="J33" s="12">
        <f t="shared" si="2"/>
        <v>21.039999999999992</v>
      </c>
      <c r="K33" s="14">
        <f t="shared" si="8"/>
        <v>1.6932707922698564</v>
      </c>
      <c r="L33" s="23">
        <f t="shared" si="3"/>
        <v>7.422556897621288E-2</v>
      </c>
      <c r="M33" s="14">
        <f t="shared" si="4"/>
        <v>2.1042577676911471</v>
      </c>
      <c r="N33" s="12">
        <v>162.30000000000001</v>
      </c>
      <c r="O33" s="12">
        <v>42.5</v>
      </c>
      <c r="P33" s="11">
        <f t="shared" si="5"/>
        <v>8.0357890752064289</v>
      </c>
      <c r="Q33" s="21">
        <f t="shared" si="6"/>
        <v>4.9511947475085819E-2</v>
      </c>
    </row>
    <row r="34" spans="1:17" ht="12" customHeight="1" x14ac:dyDescent="0.2">
      <c r="A34" s="10">
        <v>1997</v>
      </c>
      <c r="B34" s="14">
        <v>2.411761760550839</v>
      </c>
      <c r="C34" s="11">
        <v>0</v>
      </c>
      <c r="D34" s="14">
        <f t="shared" si="0"/>
        <v>2.411761760550839</v>
      </c>
      <c r="E34" s="11">
        <v>6</v>
      </c>
      <c r="F34" s="14">
        <f t="shared" si="1"/>
        <v>2.2670560549177887</v>
      </c>
      <c r="G34" s="11">
        <v>0</v>
      </c>
      <c r="H34" s="11">
        <f t="shared" si="7"/>
        <v>2.2670560549177887</v>
      </c>
      <c r="I34" s="11">
        <v>16</v>
      </c>
      <c r="J34" s="12">
        <f t="shared" si="2"/>
        <v>21.040000000000006</v>
      </c>
      <c r="K34" s="14">
        <f t="shared" si="8"/>
        <v>1.9043270861309425</v>
      </c>
      <c r="L34" s="23">
        <f t="shared" si="3"/>
        <v>8.3477351720808432E-2</v>
      </c>
      <c r="M34" s="14">
        <f t="shared" si="4"/>
        <v>2.3665411826090588</v>
      </c>
      <c r="N34" s="12">
        <v>162.30000000000001</v>
      </c>
      <c r="O34" s="12">
        <v>42.5</v>
      </c>
      <c r="P34" s="11">
        <f t="shared" si="5"/>
        <v>9.0374031514694178</v>
      </c>
      <c r="Q34" s="21">
        <f t="shared" si="6"/>
        <v>5.5683321943742557E-2</v>
      </c>
    </row>
    <row r="35" spans="1:17" ht="12" customHeight="1" x14ac:dyDescent="0.2">
      <c r="A35" s="10">
        <v>1998</v>
      </c>
      <c r="B35" s="14">
        <v>2.3562871093328668</v>
      </c>
      <c r="C35" s="11">
        <v>0</v>
      </c>
      <c r="D35" s="14">
        <f t="shared" si="0"/>
        <v>2.3562871093328668</v>
      </c>
      <c r="E35" s="11">
        <v>6</v>
      </c>
      <c r="F35" s="14">
        <f t="shared" si="1"/>
        <v>2.2149098827728948</v>
      </c>
      <c r="G35" s="11">
        <v>0</v>
      </c>
      <c r="H35" s="11">
        <f t="shared" si="7"/>
        <v>2.2149098827728948</v>
      </c>
      <c r="I35" s="11">
        <v>16</v>
      </c>
      <c r="J35" s="12">
        <f t="shared" si="2"/>
        <v>21.040000000000006</v>
      </c>
      <c r="K35" s="14">
        <f t="shared" si="8"/>
        <v>1.8605243015292316</v>
      </c>
      <c r="L35" s="23">
        <f t="shared" si="3"/>
        <v>8.1557229656075911E-2</v>
      </c>
      <c r="M35" s="14">
        <f t="shared" si="4"/>
        <v>2.3121066821349241</v>
      </c>
      <c r="N35" s="12">
        <v>162.30000000000001</v>
      </c>
      <c r="O35" s="12">
        <v>42.5</v>
      </c>
      <c r="P35" s="11">
        <f t="shared" si="5"/>
        <v>8.8295274002470165</v>
      </c>
      <c r="Q35" s="21">
        <f t="shared" si="6"/>
        <v>5.4402510167880565E-2</v>
      </c>
    </row>
    <row r="36" spans="1:17" ht="12" customHeight="1" x14ac:dyDescent="0.2">
      <c r="A36" s="10">
        <v>1999</v>
      </c>
      <c r="B36" s="14">
        <v>2.2758583650626556</v>
      </c>
      <c r="C36" s="11">
        <v>0</v>
      </c>
      <c r="D36" s="14">
        <f t="shared" si="0"/>
        <v>2.2758583650626556</v>
      </c>
      <c r="E36" s="11">
        <v>6</v>
      </c>
      <c r="F36" s="14">
        <f t="shared" si="1"/>
        <v>2.1393068631588963</v>
      </c>
      <c r="G36" s="11">
        <v>0</v>
      </c>
      <c r="H36" s="11">
        <f t="shared" si="7"/>
        <v>2.1393068631588963</v>
      </c>
      <c r="I36" s="11">
        <v>16</v>
      </c>
      <c r="J36" s="12">
        <f t="shared" si="2"/>
        <v>21.040000000000006</v>
      </c>
      <c r="K36" s="14">
        <f t="shared" si="8"/>
        <v>1.7970177650534729</v>
      </c>
      <c r="L36" s="23">
        <f t="shared" si="3"/>
        <v>7.8773381481796065E-2</v>
      </c>
      <c r="M36" s="14">
        <f t="shared" si="4"/>
        <v>2.2331859783181773</v>
      </c>
      <c r="N36" s="12">
        <v>162.30000000000001</v>
      </c>
      <c r="O36" s="12">
        <v>42.5</v>
      </c>
      <c r="P36" s="11">
        <f t="shared" si="5"/>
        <v>8.5281431595538884</v>
      </c>
      <c r="Q36" s="21">
        <f t="shared" si="6"/>
        <v>5.2545552431015941E-2</v>
      </c>
    </row>
    <row r="37" spans="1:17" ht="12" customHeight="1" x14ac:dyDescent="0.2">
      <c r="A37" s="10">
        <v>2000</v>
      </c>
      <c r="B37" s="14">
        <v>2.3584356947555807</v>
      </c>
      <c r="C37" s="11">
        <v>0</v>
      </c>
      <c r="D37" s="14">
        <f t="shared" si="0"/>
        <v>2.3584356947555807</v>
      </c>
      <c r="E37" s="11">
        <v>6</v>
      </c>
      <c r="F37" s="14">
        <f t="shared" si="1"/>
        <v>2.216929553070246</v>
      </c>
      <c r="G37" s="11">
        <v>0</v>
      </c>
      <c r="H37" s="11">
        <f t="shared" si="7"/>
        <v>2.216929553070246</v>
      </c>
      <c r="I37" s="11">
        <v>16</v>
      </c>
      <c r="J37" s="12">
        <f t="shared" si="2"/>
        <v>21.039999999999992</v>
      </c>
      <c r="K37" s="14">
        <f t="shared" si="8"/>
        <v>1.8622208245790066</v>
      </c>
      <c r="L37" s="23">
        <f t="shared" si="3"/>
        <v>8.1631597789764671E-2</v>
      </c>
      <c r="M37" s="14">
        <f t="shared" si="4"/>
        <v>2.3142149815409336</v>
      </c>
      <c r="N37" s="12">
        <v>162.30000000000001</v>
      </c>
      <c r="O37" s="12">
        <v>42.5</v>
      </c>
      <c r="P37" s="11">
        <f t="shared" si="5"/>
        <v>8.8375786236257312</v>
      </c>
      <c r="Q37" s="21">
        <f t="shared" si="6"/>
        <v>5.445211721272785E-2</v>
      </c>
    </row>
    <row r="38" spans="1:17" ht="12" customHeight="1" x14ac:dyDescent="0.2">
      <c r="A38" s="15">
        <v>2001</v>
      </c>
      <c r="B38" s="19">
        <v>2.3405316738600863</v>
      </c>
      <c r="C38" s="16">
        <v>0</v>
      </c>
      <c r="D38" s="19">
        <f t="shared" si="0"/>
        <v>2.3405316738600863</v>
      </c>
      <c r="E38" s="16">
        <v>6</v>
      </c>
      <c r="F38" s="19">
        <f t="shared" si="1"/>
        <v>2.2000997734284811</v>
      </c>
      <c r="G38" s="16">
        <v>0</v>
      </c>
      <c r="H38" s="16">
        <f t="shared" si="7"/>
        <v>2.2000997734284811</v>
      </c>
      <c r="I38" s="16">
        <v>16</v>
      </c>
      <c r="J38" s="17">
        <f t="shared" si="2"/>
        <v>21.040000000000006</v>
      </c>
      <c r="K38" s="19">
        <f t="shared" si="8"/>
        <v>1.8480838096799241</v>
      </c>
      <c r="L38" s="24">
        <f t="shared" si="3"/>
        <v>8.1011893027065171E-2</v>
      </c>
      <c r="M38" s="19">
        <f t="shared" si="4"/>
        <v>2.2966466613707839</v>
      </c>
      <c r="N38" s="17">
        <v>162.30000000000001</v>
      </c>
      <c r="O38" s="17">
        <v>42.5</v>
      </c>
      <c r="P38" s="16">
        <f t="shared" si="5"/>
        <v>8.7704883091877246</v>
      </c>
      <c r="Q38" s="22">
        <f t="shared" si="6"/>
        <v>5.4038744973430211E-2</v>
      </c>
    </row>
    <row r="39" spans="1:17" ht="12" customHeight="1" x14ac:dyDescent="0.2">
      <c r="A39" s="15">
        <v>2002</v>
      </c>
      <c r="B39" s="19">
        <v>2.4339618176280839</v>
      </c>
      <c r="C39" s="16">
        <v>0</v>
      </c>
      <c r="D39" s="19">
        <f t="shared" si="0"/>
        <v>2.4339618176280839</v>
      </c>
      <c r="E39" s="16">
        <v>6</v>
      </c>
      <c r="F39" s="19">
        <f t="shared" si="1"/>
        <v>2.2879241085703987</v>
      </c>
      <c r="G39" s="16">
        <v>0</v>
      </c>
      <c r="H39" s="16">
        <f t="shared" si="7"/>
        <v>2.2879241085703987</v>
      </c>
      <c r="I39" s="16">
        <v>16</v>
      </c>
      <c r="J39" s="17">
        <f t="shared" si="2"/>
        <v>21.04000000000002</v>
      </c>
      <c r="K39" s="19">
        <f t="shared" si="8"/>
        <v>1.9218562511991348</v>
      </c>
      <c r="L39" s="24">
        <f t="shared" si="3"/>
        <v>8.4245753477222352E-2</v>
      </c>
      <c r="M39" s="19">
        <f t="shared" si="4"/>
        <v>2.3883249882025148</v>
      </c>
      <c r="N39" s="17">
        <v>162.30000000000001</v>
      </c>
      <c r="O39" s="17">
        <v>42.5</v>
      </c>
      <c r="P39" s="16">
        <f t="shared" si="5"/>
        <v>9.1205916608298399</v>
      </c>
      <c r="Q39" s="22">
        <f t="shared" si="6"/>
        <v>5.6195882075353289E-2</v>
      </c>
    </row>
    <row r="40" spans="1:17" ht="12" customHeight="1" x14ac:dyDescent="0.2">
      <c r="A40" s="15">
        <v>2003</v>
      </c>
      <c r="B40" s="19">
        <v>2.5514892951820842</v>
      </c>
      <c r="C40" s="16">
        <v>0</v>
      </c>
      <c r="D40" s="19">
        <f t="shared" si="0"/>
        <v>2.5514892951820842</v>
      </c>
      <c r="E40" s="16">
        <v>6</v>
      </c>
      <c r="F40" s="19">
        <f t="shared" si="1"/>
        <v>2.3983999374711593</v>
      </c>
      <c r="G40" s="16">
        <v>0</v>
      </c>
      <c r="H40" s="16">
        <f t="shared" si="7"/>
        <v>2.3983999374711593</v>
      </c>
      <c r="I40" s="16">
        <v>16</v>
      </c>
      <c r="J40" s="17">
        <f t="shared" si="2"/>
        <v>21.040000000000006</v>
      </c>
      <c r="K40" s="19">
        <f t="shared" si="8"/>
        <v>2.0146559474757737</v>
      </c>
      <c r="L40" s="24">
        <f t="shared" si="3"/>
        <v>8.8313685368801034E-2</v>
      </c>
      <c r="M40" s="19">
        <f t="shared" ref="M40:M45" si="9">+L40*28.3495</f>
        <v>2.5036488233628247</v>
      </c>
      <c r="N40" s="17">
        <v>162.30000000000001</v>
      </c>
      <c r="O40" s="17">
        <v>42.5</v>
      </c>
      <c r="P40" s="16">
        <f t="shared" si="5"/>
        <v>9.560993036042035</v>
      </c>
      <c r="Q40" s="22">
        <f t="shared" si="6"/>
        <v>5.8909384079125285E-2</v>
      </c>
    </row>
    <row r="41" spans="1:17" ht="12" customHeight="1" x14ac:dyDescent="0.2">
      <c r="A41" s="15">
        <v>2004</v>
      </c>
      <c r="B41" s="19">
        <v>2.609684054077297</v>
      </c>
      <c r="C41" s="16">
        <v>0</v>
      </c>
      <c r="D41" s="19">
        <f t="shared" si="0"/>
        <v>2.609684054077297</v>
      </c>
      <c r="E41" s="16">
        <v>6</v>
      </c>
      <c r="F41" s="19">
        <f t="shared" si="1"/>
        <v>2.4531030108326592</v>
      </c>
      <c r="G41" s="16">
        <v>0</v>
      </c>
      <c r="H41" s="16">
        <f t="shared" si="7"/>
        <v>2.4531030108326592</v>
      </c>
      <c r="I41" s="16">
        <v>16</v>
      </c>
      <c r="J41" s="17">
        <f t="shared" si="2"/>
        <v>21.040000000000006</v>
      </c>
      <c r="K41" s="19">
        <f t="shared" si="8"/>
        <v>2.0606065290994335</v>
      </c>
      <c r="L41" s="24">
        <f t="shared" si="3"/>
        <v>9.0327957439975168E-2</v>
      </c>
      <c r="M41" s="19">
        <f t="shared" si="9"/>
        <v>2.5607524294445758</v>
      </c>
      <c r="N41" s="17">
        <v>162.30000000000001</v>
      </c>
      <c r="O41" s="17">
        <v>42.5</v>
      </c>
      <c r="P41" s="16">
        <f t="shared" si="5"/>
        <v>9.7790616305612872</v>
      </c>
      <c r="Q41" s="22">
        <f t="shared" si="6"/>
        <v>6.0252998339872375E-2</v>
      </c>
    </row>
    <row r="42" spans="1:17" ht="12" customHeight="1" x14ac:dyDescent="0.2">
      <c r="A42" s="15">
        <v>2005</v>
      </c>
      <c r="B42" s="19">
        <v>2.7298337192754589</v>
      </c>
      <c r="C42" s="16">
        <v>0</v>
      </c>
      <c r="D42" s="19">
        <f t="shared" si="0"/>
        <v>2.7298337192754589</v>
      </c>
      <c r="E42" s="16">
        <v>6</v>
      </c>
      <c r="F42" s="19">
        <f t="shared" si="1"/>
        <v>2.5660436961189315</v>
      </c>
      <c r="G42" s="16">
        <v>0</v>
      </c>
      <c r="H42" s="16">
        <f t="shared" si="7"/>
        <v>2.5660436961189315</v>
      </c>
      <c r="I42" s="16">
        <v>16</v>
      </c>
      <c r="J42" s="17">
        <f t="shared" si="2"/>
        <v>21.039999999999992</v>
      </c>
      <c r="K42" s="19">
        <f t="shared" si="8"/>
        <v>2.1554767047399026</v>
      </c>
      <c r="L42" s="24">
        <f t="shared" si="3"/>
        <v>9.4486650070790254E-2</v>
      </c>
      <c r="M42" s="19">
        <f t="shared" si="9"/>
        <v>2.678649286181868</v>
      </c>
      <c r="N42" s="17">
        <v>162.30000000000001</v>
      </c>
      <c r="O42" s="17">
        <v>42.5</v>
      </c>
      <c r="P42" s="16">
        <f t="shared" si="5"/>
        <v>10.229288921113346</v>
      </c>
      <c r="Q42" s="22">
        <f t="shared" si="6"/>
        <v>6.3027042027808663E-2</v>
      </c>
    </row>
    <row r="43" spans="1:17" ht="12" customHeight="1" x14ac:dyDescent="0.2">
      <c r="A43" s="10">
        <v>2006</v>
      </c>
      <c r="B43" s="14">
        <v>2.8158714691797218</v>
      </c>
      <c r="C43" s="11">
        <v>0</v>
      </c>
      <c r="D43" s="14">
        <f t="shared" si="0"/>
        <v>2.8158714691797218</v>
      </c>
      <c r="E43" s="11">
        <v>6</v>
      </c>
      <c r="F43" s="14">
        <f t="shared" si="1"/>
        <v>2.6469191810289385</v>
      </c>
      <c r="G43" s="11">
        <v>0</v>
      </c>
      <c r="H43" s="11">
        <f t="shared" si="7"/>
        <v>2.6469191810289385</v>
      </c>
      <c r="I43" s="11">
        <v>16</v>
      </c>
      <c r="J43" s="12">
        <f t="shared" si="2"/>
        <v>21.040000000000006</v>
      </c>
      <c r="K43" s="14">
        <f t="shared" si="8"/>
        <v>2.2234121120643082</v>
      </c>
      <c r="L43" s="23">
        <f t="shared" si="3"/>
        <v>9.7464640528846389E-2</v>
      </c>
      <c r="M43" s="14">
        <f t="shared" si="9"/>
        <v>2.7630738266725308</v>
      </c>
      <c r="N43" s="12">
        <v>162.30000000000001</v>
      </c>
      <c r="O43" s="12">
        <v>42.5</v>
      </c>
      <c r="P43" s="11">
        <f t="shared" si="5"/>
        <v>10.551691342798865</v>
      </c>
      <c r="Q43" s="21">
        <f t="shared" si="6"/>
        <v>6.5013501804059542E-2</v>
      </c>
    </row>
    <row r="44" spans="1:17" ht="12" customHeight="1" x14ac:dyDescent="0.2">
      <c r="A44" s="10">
        <v>2007</v>
      </c>
      <c r="B44" s="14">
        <v>2.924192888203367</v>
      </c>
      <c r="C44" s="11">
        <v>0</v>
      </c>
      <c r="D44" s="14">
        <f t="shared" si="0"/>
        <v>2.924192888203367</v>
      </c>
      <c r="E44" s="11">
        <v>6</v>
      </c>
      <c r="F44" s="14">
        <f t="shared" si="1"/>
        <v>2.748741314911165</v>
      </c>
      <c r="G44" s="11">
        <v>0</v>
      </c>
      <c r="H44" s="11">
        <f t="shared" si="7"/>
        <v>2.748741314911165</v>
      </c>
      <c r="I44" s="11">
        <v>16</v>
      </c>
      <c r="J44" s="12">
        <f t="shared" si="2"/>
        <v>21.040000000000006</v>
      </c>
      <c r="K44" s="14">
        <f t="shared" si="8"/>
        <v>2.3089427045253785</v>
      </c>
      <c r="L44" s="23">
        <f t="shared" si="3"/>
        <v>0.10121392677371523</v>
      </c>
      <c r="M44" s="14">
        <f t="shared" si="9"/>
        <v>2.8693642170714395</v>
      </c>
      <c r="N44" s="12">
        <v>162.30000000000001</v>
      </c>
      <c r="O44" s="12">
        <v>42.5</v>
      </c>
      <c r="P44" s="11">
        <f t="shared" si="5"/>
        <v>10.95759558660458</v>
      </c>
      <c r="Q44" s="21">
        <f t="shared" si="6"/>
        <v>6.751445216638681E-2</v>
      </c>
    </row>
    <row r="45" spans="1:17" ht="12" customHeight="1" x14ac:dyDescent="0.2">
      <c r="A45" s="10">
        <v>2008</v>
      </c>
      <c r="B45" s="14">
        <v>2.9517995994556934</v>
      </c>
      <c r="C45" s="11">
        <v>0</v>
      </c>
      <c r="D45" s="14">
        <f t="shared" si="0"/>
        <v>2.9517995994556934</v>
      </c>
      <c r="E45" s="11">
        <v>6</v>
      </c>
      <c r="F45" s="14">
        <f t="shared" si="1"/>
        <v>2.7746916234883519</v>
      </c>
      <c r="G45" s="11">
        <v>0</v>
      </c>
      <c r="H45" s="11">
        <f t="shared" si="7"/>
        <v>2.7746916234883519</v>
      </c>
      <c r="I45" s="11">
        <v>16</v>
      </c>
      <c r="J45" s="12">
        <f t="shared" si="2"/>
        <v>21.039999999999992</v>
      </c>
      <c r="K45" s="14">
        <f t="shared" si="8"/>
        <v>2.3307409637302157</v>
      </c>
      <c r="L45" s="23">
        <f t="shared" si="3"/>
        <v>0.10216946690324233</v>
      </c>
      <c r="M45" s="14">
        <f t="shared" si="9"/>
        <v>2.8964533019734682</v>
      </c>
      <c r="N45" s="12">
        <v>162.30000000000001</v>
      </c>
      <c r="O45" s="12">
        <v>42.5</v>
      </c>
      <c r="P45" s="11">
        <f t="shared" si="5"/>
        <v>11.061044021418679</v>
      </c>
      <c r="Q45" s="21">
        <f t="shared" si="6"/>
        <v>6.8151842399375717E-2</v>
      </c>
    </row>
    <row r="46" spans="1:17" ht="12" customHeight="1" x14ac:dyDescent="0.2">
      <c r="A46" s="10">
        <v>2009</v>
      </c>
      <c r="B46" s="14">
        <v>2.9479349893176403</v>
      </c>
      <c r="C46" s="11">
        <v>0</v>
      </c>
      <c r="D46" s="14">
        <f t="shared" si="0"/>
        <v>2.9479349893176403</v>
      </c>
      <c r="E46" s="11">
        <v>6</v>
      </c>
      <c r="F46" s="14">
        <f t="shared" si="1"/>
        <v>2.771058889958582</v>
      </c>
      <c r="G46" s="11">
        <v>0</v>
      </c>
      <c r="H46" s="11">
        <f t="shared" si="7"/>
        <v>2.771058889958582</v>
      </c>
      <c r="I46" s="11">
        <v>16</v>
      </c>
      <c r="J46" s="12">
        <f t="shared" si="2"/>
        <v>21.040000000000006</v>
      </c>
      <c r="K46" s="14">
        <f t="shared" si="8"/>
        <v>2.3276894675652087</v>
      </c>
      <c r="L46" s="23">
        <f t="shared" si="3"/>
        <v>0.10203570268778997</v>
      </c>
      <c r="M46" s="14">
        <f t="shared" ref="M46:M51" si="10">+L46*28.3495</f>
        <v>2.8926611533475017</v>
      </c>
      <c r="N46" s="12">
        <v>162.30000000000001</v>
      </c>
      <c r="O46" s="12">
        <v>42.5</v>
      </c>
      <c r="P46" s="11">
        <f t="shared" si="5"/>
        <v>11.046562475018813</v>
      </c>
      <c r="Q46" s="21">
        <f t="shared" si="6"/>
        <v>6.8062615372882398E-2</v>
      </c>
    </row>
    <row r="47" spans="1:17" ht="12" customHeight="1" x14ac:dyDescent="0.2">
      <c r="A47" s="10">
        <v>2010</v>
      </c>
      <c r="B47" s="14">
        <v>2.965183994179045</v>
      </c>
      <c r="C47" s="11">
        <v>0</v>
      </c>
      <c r="D47" s="14">
        <f t="shared" si="0"/>
        <v>2.965183994179045</v>
      </c>
      <c r="E47" s="11">
        <v>6</v>
      </c>
      <c r="F47" s="14">
        <f t="shared" si="1"/>
        <v>2.7872729545283024</v>
      </c>
      <c r="G47" s="11">
        <v>0</v>
      </c>
      <c r="H47" s="11">
        <f t="shared" si="7"/>
        <v>2.7872729545283024</v>
      </c>
      <c r="I47" s="11">
        <v>16</v>
      </c>
      <c r="J47" s="12">
        <f t="shared" si="2"/>
        <v>21.040000000000006</v>
      </c>
      <c r="K47" s="14">
        <f t="shared" si="8"/>
        <v>2.341309281803774</v>
      </c>
      <c r="L47" s="23">
        <f t="shared" si="3"/>
        <v>0.10263273564071337</v>
      </c>
      <c r="M47" s="14">
        <f t="shared" si="10"/>
        <v>2.9095867390464036</v>
      </c>
      <c r="N47" s="12">
        <v>162.30000000000001</v>
      </c>
      <c r="O47" s="12">
        <v>42.5</v>
      </c>
      <c r="P47" s="11">
        <f t="shared" si="5"/>
        <v>11.111198299934856</v>
      </c>
      <c r="Q47" s="21">
        <f t="shared" si="6"/>
        <v>6.846086444815068E-2</v>
      </c>
    </row>
    <row r="48" spans="1:17" ht="12" customHeight="1" x14ac:dyDescent="0.2">
      <c r="A48" s="15">
        <v>2011</v>
      </c>
      <c r="B48" s="19">
        <v>3.1549833909639773</v>
      </c>
      <c r="C48" s="16">
        <v>0</v>
      </c>
      <c r="D48" s="19">
        <f t="shared" si="0"/>
        <v>3.1549833909639773</v>
      </c>
      <c r="E48" s="16">
        <v>6</v>
      </c>
      <c r="F48" s="19">
        <f t="shared" si="1"/>
        <v>2.9656843875061387</v>
      </c>
      <c r="G48" s="16">
        <v>0</v>
      </c>
      <c r="H48" s="16">
        <f t="shared" si="7"/>
        <v>2.9656843875061387</v>
      </c>
      <c r="I48" s="16">
        <v>16</v>
      </c>
      <c r="J48" s="17">
        <f t="shared" si="2"/>
        <v>21.040000000000006</v>
      </c>
      <c r="K48" s="19">
        <f t="shared" si="8"/>
        <v>2.4911748855051563</v>
      </c>
      <c r="L48" s="24">
        <f t="shared" si="3"/>
        <v>0.10920218676186987</v>
      </c>
      <c r="M48" s="19">
        <f t="shared" si="10"/>
        <v>3.0958273936056298</v>
      </c>
      <c r="N48" s="17">
        <v>162.30000000000001</v>
      </c>
      <c r="O48" s="17">
        <v>42.5</v>
      </c>
      <c r="P48" s="16">
        <f t="shared" si="5"/>
        <v>11.822418493698677</v>
      </c>
      <c r="Q48" s="22">
        <f t="shared" si="6"/>
        <v>7.2842997496603057E-2</v>
      </c>
    </row>
    <row r="49" spans="1:18" ht="12" customHeight="1" x14ac:dyDescent="0.2">
      <c r="A49" s="15">
        <v>2012</v>
      </c>
      <c r="B49" s="19">
        <v>3.1138630940237255</v>
      </c>
      <c r="C49" s="16">
        <v>0</v>
      </c>
      <c r="D49" s="19">
        <f t="shared" ref="D49:D58" si="11">+B49-B49*(C49/100)</f>
        <v>3.1138630940237255</v>
      </c>
      <c r="E49" s="16">
        <v>6</v>
      </c>
      <c r="F49" s="19">
        <f t="shared" ref="F49:F58" si="12">+(D49-D49*(E49)/100)</f>
        <v>2.9270313083823019</v>
      </c>
      <c r="G49" s="16">
        <v>0</v>
      </c>
      <c r="H49" s="16">
        <f t="shared" si="7"/>
        <v>2.9270313083823019</v>
      </c>
      <c r="I49" s="16">
        <v>16</v>
      </c>
      <c r="J49" s="17">
        <f t="shared" ref="J49:J58" si="13">100-(K49/B49*100)</f>
        <v>21.040000000000006</v>
      </c>
      <c r="K49" s="19">
        <f t="shared" si="8"/>
        <v>2.4587062990411335</v>
      </c>
      <c r="L49" s="24">
        <f t="shared" ref="L49:L58" si="14">+(K49/365)*16</f>
        <v>0.10777890625933735</v>
      </c>
      <c r="M49" s="19">
        <f t="shared" si="10"/>
        <v>3.0554781029990843</v>
      </c>
      <c r="N49" s="17">
        <v>162.30000000000001</v>
      </c>
      <c r="O49" s="17">
        <v>42.5</v>
      </c>
      <c r="P49" s="16">
        <f t="shared" ref="P49:P58" si="15">+Q49*N49</f>
        <v>11.668331673335327</v>
      </c>
      <c r="Q49" s="22">
        <f t="shared" ref="Q49:Q58" si="16">+M49/O49</f>
        <v>7.1893602423507869E-2</v>
      </c>
    </row>
    <row r="50" spans="1:18" ht="12" customHeight="1" x14ac:dyDescent="0.2">
      <c r="A50" s="15">
        <v>2013</v>
      </c>
      <c r="B50" s="19">
        <v>3.0971848270711502</v>
      </c>
      <c r="C50" s="16">
        <v>0</v>
      </c>
      <c r="D50" s="19">
        <f t="shared" si="11"/>
        <v>3.0971848270711502</v>
      </c>
      <c r="E50" s="16">
        <v>6</v>
      </c>
      <c r="F50" s="19">
        <f t="shared" si="12"/>
        <v>2.911353737446881</v>
      </c>
      <c r="G50" s="16">
        <v>0</v>
      </c>
      <c r="H50" s="16">
        <f t="shared" si="7"/>
        <v>2.911353737446881</v>
      </c>
      <c r="I50" s="16">
        <v>16</v>
      </c>
      <c r="J50" s="17">
        <f t="shared" si="13"/>
        <v>21.040000000000006</v>
      </c>
      <c r="K50" s="19">
        <f t="shared" si="8"/>
        <v>2.44553713945538</v>
      </c>
      <c r="L50" s="24">
        <f t="shared" si="14"/>
        <v>0.10720162803092077</v>
      </c>
      <c r="M50" s="19">
        <f t="shared" si="10"/>
        <v>3.0391125538625885</v>
      </c>
      <c r="N50" s="17">
        <v>162.30000000000001</v>
      </c>
      <c r="O50" s="17">
        <v>42.5</v>
      </c>
      <c r="P50" s="16">
        <f t="shared" si="15"/>
        <v>11.605834529221134</v>
      </c>
      <c r="Q50" s="22">
        <f t="shared" si="16"/>
        <v>7.1508530679119733E-2</v>
      </c>
    </row>
    <row r="51" spans="1:18" ht="12" customHeight="1" x14ac:dyDescent="0.2">
      <c r="A51" s="15">
        <v>2014</v>
      </c>
      <c r="B51" s="19">
        <v>3.0247788561835525</v>
      </c>
      <c r="C51" s="16">
        <v>0</v>
      </c>
      <c r="D51" s="19">
        <f t="shared" si="11"/>
        <v>3.0247788561835525</v>
      </c>
      <c r="E51" s="16">
        <v>6</v>
      </c>
      <c r="F51" s="19">
        <f t="shared" si="12"/>
        <v>2.8432921248125393</v>
      </c>
      <c r="G51" s="16">
        <v>0</v>
      </c>
      <c r="H51" s="16">
        <f t="shared" si="7"/>
        <v>2.8432921248125393</v>
      </c>
      <c r="I51" s="16">
        <v>16</v>
      </c>
      <c r="J51" s="17">
        <f t="shared" si="13"/>
        <v>21.039999999999992</v>
      </c>
      <c r="K51" s="19">
        <f t="shared" si="8"/>
        <v>2.3883653848425332</v>
      </c>
      <c r="L51" s="24">
        <f t="shared" si="14"/>
        <v>0.1046954689246042</v>
      </c>
      <c r="M51" s="19">
        <f t="shared" si="10"/>
        <v>2.9680641962780667</v>
      </c>
      <c r="N51" s="17">
        <v>162.30000000000001</v>
      </c>
      <c r="O51" s="17">
        <v>42.5</v>
      </c>
      <c r="P51" s="16">
        <f t="shared" si="15"/>
        <v>11.334513389551299</v>
      </c>
      <c r="Q51" s="22">
        <f t="shared" si="16"/>
        <v>6.9836804618307449E-2</v>
      </c>
    </row>
    <row r="52" spans="1:18" ht="12" customHeight="1" x14ac:dyDescent="0.2">
      <c r="A52" s="15">
        <v>2015</v>
      </c>
      <c r="B52" s="19">
        <v>3.1993362843875452</v>
      </c>
      <c r="C52" s="16">
        <v>0</v>
      </c>
      <c r="D52" s="19">
        <f t="shared" si="11"/>
        <v>3.1993362843875452</v>
      </c>
      <c r="E52" s="16">
        <v>6</v>
      </c>
      <c r="F52" s="19">
        <f t="shared" si="12"/>
        <v>3.0073761073242924</v>
      </c>
      <c r="G52" s="16">
        <v>0</v>
      </c>
      <c r="H52" s="16">
        <f t="shared" si="7"/>
        <v>3.0073761073242924</v>
      </c>
      <c r="I52" s="16">
        <v>16</v>
      </c>
      <c r="J52" s="17">
        <f t="shared" si="13"/>
        <v>21.040000000000006</v>
      </c>
      <c r="K52" s="19">
        <f t="shared" si="8"/>
        <v>2.5261959301524057</v>
      </c>
      <c r="L52" s="24">
        <f t="shared" si="14"/>
        <v>0.11073735584229724</v>
      </c>
      <c r="M52" s="19">
        <f>+L52*28.3495</f>
        <v>3.1393486694512056</v>
      </c>
      <c r="N52" s="17">
        <v>162.30000000000001</v>
      </c>
      <c r="O52" s="17">
        <v>42.5</v>
      </c>
      <c r="P52" s="16">
        <f t="shared" si="15"/>
        <v>11.988618565927782</v>
      </c>
      <c r="Q52" s="22">
        <f t="shared" si="16"/>
        <v>7.3867027516498956E-2</v>
      </c>
    </row>
    <row r="53" spans="1:18" ht="12" customHeight="1" x14ac:dyDescent="0.2">
      <c r="A53" s="33">
        <v>2016</v>
      </c>
      <c r="B53" s="44">
        <v>3.4918161712258362</v>
      </c>
      <c r="C53" s="34">
        <v>0</v>
      </c>
      <c r="D53" s="44">
        <f t="shared" si="11"/>
        <v>3.4918161712258362</v>
      </c>
      <c r="E53" s="34">
        <v>6</v>
      </c>
      <c r="F53" s="44">
        <f t="shared" si="12"/>
        <v>3.2823072009522862</v>
      </c>
      <c r="G53" s="34">
        <v>0</v>
      </c>
      <c r="H53" s="11">
        <f t="shared" si="7"/>
        <v>3.2823072009522862</v>
      </c>
      <c r="I53" s="34">
        <v>16</v>
      </c>
      <c r="J53" s="49">
        <f t="shared" si="13"/>
        <v>21.039999999999992</v>
      </c>
      <c r="K53" s="14">
        <f t="shared" si="8"/>
        <v>2.7571380487999204</v>
      </c>
      <c r="L53" s="52">
        <f t="shared" si="14"/>
        <v>0.12086084597479103</v>
      </c>
      <c r="M53" s="44">
        <f>+L53*28.3495</f>
        <v>3.4263445529623384</v>
      </c>
      <c r="N53" s="49">
        <v>162.30000000000001</v>
      </c>
      <c r="O53" s="49">
        <v>42.5</v>
      </c>
      <c r="P53" s="34">
        <f t="shared" si="15"/>
        <v>13.084605198724415</v>
      </c>
      <c r="Q53" s="51">
        <f t="shared" si="16"/>
        <v>8.0619871834407969E-2</v>
      </c>
    </row>
    <row r="54" spans="1:18" ht="12" customHeight="1" x14ac:dyDescent="0.2">
      <c r="A54" s="57">
        <v>2017</v>
      </c>
      <c r="B54" s="62">
        <v>3.5092120056158906</v>
      </c>
      <c r="C54" s="58">
        <v>0</v>
      </c>
      <c r="D54" s="62">
        <f t="shared" si="11"/>
        <v>3.5092120056158906</v>
      </c>
      <c r="E54" s="58">
        <v>6</v>
      </c>
      <c r="F54" s="62">
        <f t="shared" si="12"/>
        <v>3.2986592852789371</v>
      </c>
      <c r="G54" s="58">
        <v>0</v>
      </c>
      <c r="H54" s="59">
        <f>F54-(F54*G54/100)</f>
        <v>3.2986592852789371</v>
      </c>
      <c r="I54" s="58">
        <v>16</v>
      </c>
      <c r="J54" s="60">
        <f t="shared" si="13"/>
        <v>21.040000000000006</v>
      </c>
      <c r="K54" s="66">
        <f>+H54-H54*I54/100</f>
        <v>2.7708737996343071</v>
      </c>
      <c r="L54" s="64">
        <f t="shared" si="14"/>
        <v>0.12146296107986004</v>
      </c>
      <c r="M54" s="62">
        <f>+L54*28.3495</f>
        <v>3.4434142151334921</v>
      </c>
      <c r="N54" s="60">
        <v>162.30000000000001</v>
      </c>
      <c r="O54" s="60">
        <v>42.5</v>
      </c>
      <c r="P54" s="58">
        <f t="shared" si="15"/>
        <v>13.149791226262725</v>
      </c>
      <c r="Q54" s="63">
        <f t="shared" si="16"/>
        <v>8.1021510944317462E-2</v>
      </c>
    </row>
    <row r="55" spans="1:18" ht="12" customHeight="1" x14ac:dyDescent="0.2">
      <c r="A55" s="33">
        <v>2018</v>
      </c>
      <c r="B55" s="44">
        <v>3.4909370249375273</v>
      </c>
      <c r="C55" s="34">
        <v>0</v>
      </c>
      <c r="D55" s="44">
        <f t="shared" si="11"/>
        <v>3.4909370249375273</v>
      </c>
      <c r="E55" s="34">
        <v>6</v>
      </c>
      <c r="F55" s="44">
        <f t="shared" si="12"/>
        <v>3.2814808034412755</v>
      </c>
      <c r="G55" s="34">
        <v>0</v>
      </c>
      <c r="H55" s="11">
        <f>F55-(F55*G55/100)</f>
        <v>3.2814808034412755</v>
      </c>
      <c r="I55" s="34">
        <v>16</v>
      </c>
      <c r="J55" s="49">
        <f t="shared" si="13"/>
        <v>21.040000000000006</v>
      </c>
      <c r="K55" s="14">
        <f>+H55-H55*I55/100</f>
        <v>2.7564438748906714</v>
      </c>
      <c r="L55" s="52">
        <f t="shared" si="14"/>
        <v>0.12083041643356368</v>
      </c>
      <c r="M55" s="44">
        <f>+L55*28.3495</f>
        <v>3.4254818906833133</v>
      </c>
      <c r="N55" s="49">
        <v>162.30000000000001</v>
      </c>
      <c r="O55" s="49">
        <v>42.5</v>
      </c>
      <c r="P55" s="34">
        <f t="shared" si="15"/>
        <v>13.081310843715338</v>
      </c>
      <c r="Q55" s="51">
        <f t="shared" si="16"/>
        <v>8.0599573898430907E-2</v>
      </c>
    </row>
    <row r="56" spans="1:18" ht="12" customHeight="1" x14ac:dyDescent="0.2">
      <c r="A56" s="78">
        <v>2019</v>
      </c>
      <c r="B56" s="83">
        <v>3.3959061404865545</v>
      </c>
      <c r="C56" s="79">
        <v>0</v>
      </c>
      <c r="D56" s="83">
        <f t="shared" si="11"/>
        <v>3.3959061404865545</v>
      </c>
      <c r="E56" s="79">
        <v>6</v>
      </c>
      <c r="F56" s="83">
        <f t="shared" si="12"/>
        <v>3.1921517720573611</v>
      </c>
      <c r="G56" s="79">
        <v>0</v>
      </c>
      <c r="H56" s="80">
        <f>F56-(F56*G56/100)</f>
        <v>3.1921517720573611</v>
      </c>
      <c r="I56" s="79">
        <v>16</v>
      </c>
      <c r="J56" s="81">
        <f t="shared" si="13"/>
        <v>21.040000000000006</v>
      </c>
      <c r="K56" s="92">
        <f>+H56-H56*I56/100</f>
        <v>2.6814074885281833</v>
      </c>
      <c r="L56" s="93">
        <f t="shared" si="14"/>
        <v>0.11754115018205735</v>
      </c>
      <c r="M56" s="83">
        <f>+L56*28.3495</f>
        <v>3.3322328370862349</v>
      </c>
      <c r="N56" s="81">
        <v>162.30000000000001</v>
      </c>
      <c r="O56" s="81">
        <v>42.5</v>
      </c>
      <c r="P56" s="79">
        <f t="shared" si="15"/>
        <v>12.725209163743433</v>
      </c>
      <c r="Q56" s="90">
        <f t="shared" si="16"/>
        <v>7.8405478519676108E-2</v>
      </c>
    </row>
    <row r="57" spans="1:18" ht="12" customHeight="1" x14ac:dyDescent="0.2">
      <c r="A57" s="33">
        <v>2020</v>
      </c>
      <c r="B57" s="44">
        <v>3.328921931396319</v>
      </c>
      <c r="C57" s="34">
        <v>0</v>
      </c>
      <c r="D57" s="44">
        <f t="shared" si="11"/>
        <v>3.328921931396319</v>
      </c>
      <c r="E57" s="34">
        <v>6</v>
      </c>
      <c r="F57" s="44">
        <f t="shared" si="12"/>
        <v>3.1291866155125398</v>
      </c>
      <c r="G57" s="34">
        <v>0</v>
      </c>
      <c r="H57" s="11">
        <f t="shared" ref="H57:H58" si="17">F57-(F57*G57/100)</f>
        <v>3.1291866155125398</v>
      </c>
      <c r="I57" s="34">
        <v>16</v>
      </c>
      <c r="J57" s="49">
        <f t="shared" si="13"/>
        <v>21.039999999999992</v>
      </c>
      <c r="K57" s="14">
        <f t="shared" ref="K57:K58" si="18">+H57-H57*I57/100</f>
        <v>2.6285167570305337</v>
      </c>
      <c r="L57" s="52">
        <f t="shared" si="14"/>
        <v>0.11522265236298229</v>
      </c>
      <c r="M57" s="44">
        <f t="shared" ref="M57:M58" si="19">+L57*28.3495</f>
        <v>3.2665045831643664</v>
      </c>
      <c r="N57" s="49">
        <v>162.30000000000001</v>
      </c>
      <c r="O57" s="49">
        <v>42.5</v>
      </c>
      <c r="P57" s="34">
        <f t="shared" si="15"/>
        <v>12.474204561119452</v>
      </c>
      <c r="Q57" s="51">
        <f t="shared" si="16"/>
        <v>7.685893136857333E-2</v>
      </c>
    </row>
    <row r="58" spans="1:18" ht="12" customHeight="1" thickBot="1" x14ac:dyDescent="0.25">
      <c r="A58" s="84">
        <v>2021</v>
      </c>
      <c r="B58" s="96">
        <v>3.5521535345202051</v>
      </c>
      <c r="C58" s="86">
        <v>0</v>
      </c>
      <c r="D58" s="89">
        <f t="shared" si="11"/>
        <v>3.5521535345202051</v>
      </c>
      <c r="E58" s="86">
        <v>6</v>
      </c>
      <c r="F58" s="89">
        <f t="shared" si="12"/>
        <v>3.3390243224489926</v>
      </c>
      <c r="G58" s="86">
        <v>0</v>
      </c>
      <c r="H58" s="86">
        <f t="shared" si="17"/>
        <v>3.3390243224489926</v>
      </c>
      <c r="I58" s="86">
        <v>16</v>
      </c>
      <c r="J58" s="87">
        <f t="shared" si="13"/>
        <v>21.04000000000002</v>
      </c>
      <c r="K58" s="89">
        <f t="shared" si="18"/>
        <v>2.8047804308571536</v>
      </c>
      <c r="L58" s="97">
        <f t="shared" si="14"/>
        <v>0.12294927916086153</v>
      </c>
      <c r="M58" s="89">
        <f t="shared" si="19"/>
        <v>3.4855505895708436</v>
      </c>
      <c r="N58" s="87">
        <v>162.30000000000001</v>
      </c>
      <c r="O58" s="87">
        <v>42.5</v>
      </c>
      <c r="P58" s="86">
        <f t="shared" si="15"/>
        <v>13.310702604408187</v>
      </c>
      <c r="Q58" s="91">
        <f t="shared" si="16"/>
        <v>8.201295504872573E-2</v>
      </c>
    </row>
    <row r="59" spans="1:18" ht="12" customHeight="1" thickTop="1" x14ac:dyDescent="0.2">
      <c r="A59" s="115" t="s">
        <v>147</v>
      </c>
      <c r="B59" s="115"/>
      <c r="C59" s="115"/>
      <c r="R59" s="6"/>
    </row>
    <row r="60" spans="1:18" ht="12" customHeight="1" x14ac:dyDescent="0.2">
      <c r="R60" s="6"/>
    </row>
    <row r="61" spans="1:18" ht="12" customHeight="1" x14ac:dyDescent="0.2">
      <c r="A61" s="116" t="s">
        <v>137</v>
      </c>
    </row>
    <row r="62" spans="1:18" ht="12" customHeight="1" x14ac:dyDescent="0.2">
      <c r="A62" s="123" t="s">
        <v>148</v>
      </c>
    </row>
    <row r="63" spans="1:18" ht="12" customHeight="1" x14ac:dyDescent="0.2">
      <c r="A63" s="116" t="s">
        <v>139</v>
      </c>
    </row>
    <row r="64" spans="1:18" ht="12" customHeight="1" x14ac:dyDescent="0.2">
      <c r="A64" s="116" t="s">
        <v>140</v>
      </c>
    </row>
    <row r="65" spans="1:1" ht="12" customHeight="1" x14ac:dyDescent="0.2">
      <c r="A65" s="116" t="s">
        <v>141</v>
      </c>
    </row>
    <row r="66" spans="1:1" ht="12" customHeight="1" x14ac:dyDescent="0.2">
      <c r="A66" s="116" t="s">
        <v>150</v>
      </c>
    </row>
    <row r="67" spans="1:1" ht="12" customHeight="1" x14ac:dyDescent="0.2">
      <c r="A67" s="117"/>
    </row>
    <row r="68" spans="1:1" ht="12" customHeight="1" x14ac:dyDescent="0.2">
      <c r="A68" s="116" t="s">
        <v>136</v>
      </c>
    </row>
  </sheetData>
  <mergeCells count="17">
    <mergeCell ref="Q2:Q5"/>
    <mergeCell ref="J2:J5"/>
    <mergeCell ref="H3:H5"/>
    <mergeCell ref="A1:Q1"/>
    <mergeCell ref="B2:B5"/>
    <mergeCell ref="F2:F5"/>
    <mergeCell ref="G3:G5"/>
    <mergeCell ref="G2:I2"/>
    <mergeCell ref="K2:M5"/>
    <mergeCell ref="A2:A5"/>
    <mergeCell ref="O2:O5"/>
    <mergeCell ref="E2:E5"/>
    <mergeCell ref="D2:D5"/>
    <mergeCell ref="N2:N5"/>
    <mergeCell ref="C2:C5"/>
    <mergeCell ref="P2:P5"/>
    <mergeCell ref="I3:I5"/>
  </mergeCells>
  <phoneticPr fontId="0" type="noConversion"/>
  <printOptions horizontalCentered="1"/>
  <pageMargins left="0.34" right="0.3" top="0.61" bottom="0.56000000000000005" header="0.5" footer="0.5"/>
  <pageSetup scale="78"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2">
    <pageSetUpPr fitToPage="1"/>
  </sheetPr>
  <dimension ref="A1:Y65"/>
  <sheetViews>
    <sheetView workbookViewId="0">
      <pane ySplit="5" topLeftCell="A6" activePane="bottomLeft" state="frozen"/>
      <selection pane="bottomLeft" sqref="A1:K1"/>
    </sheetView>
  </sheetViews>
  <sheetFormatPr defaultColWidth="10.77734375" defaultRowHeight="12" customHeight="1" x14ac:dyDescent="0.2"/>
  <cols>
    <col min="1" max="11" width="10.77734375" style="6" customWidth="1"/>
    <col min="12" max="16384" width="10.77734375" style="7"/>
  </cols>
  <sheetData>
    <row r="1" spans="1:18" ht="12" customHeight="1" thickBot="1" x14ac:dyDescent="0.25">
      <c r="A1" s="126" t="s">
        <v>93</v>
      </c>
      <c r="B1" s="126"/>
      <c r="C1" s="126"/>
      <c r="D1" s="126"/>
      <c r="E1" s="126"/>
      <c r="F1" s="126"/>
      <c r="G1" s="126"/>
      <c r="H1" s="126"/>
      <c r="I1" s="126"/>
      <c r="J1" s="126"/>
      <c r="K1" s="126"/>
    </row>
    <row r="2" spans="1:18" ht="12" customHeight="1" thickTop="1" x14ac:dyDescent="0.2">
      <c r="A2" s="138" t="s">
        <v>0</v>
      </c>
      <c r="B2" s="124" t="s">
        <v>9</v>
      </c>
      <c r="C2" s="124" t="s">
        <v>10</v>
      </c>
      <c r="D2" s="124" t="s">
        <v>5</v>
      </c>
      <c r="E2" s="151" t="s">
        <v>120</v>
      </c>
      <c r="F2" s="124" t="s">
        <v>7</v>
      </c>
      <c r="G2" s="124" t="s">
        <v>54</v>
      </c>
      <c r="H2" s="140"/>
      <c r="I2" s="140"/>
      <c r="J2" s="127" t="s">
        <v>60</v>
      </c>
      <c r="K2" s="130" t="s">
        <v>63</v>
      </c>
      <c r="R2" s="35"/>
    </row>
    <row r="3" spans="1:18" ht="12" customHeight="1" x14ac:dyDescent="0.2">
      <c r="A3" s="138"/>
      <c r="B3" s="124"/>
      <c r="C3" s="124"/>
      <c r="D3" s="124"/>
      <c r="E3" s="136"/>
      <c r="F3" s="124"/>
      <c r="G3" s="141"/>
      <c r="H3" s="140"/>
      <c r="I3" s="140"/>
      <c r="J3" s="127"/>
      <c r="K3" s="130"/>
    </row>
    <row r="4" spans="1:18" ht="20.100000000000001" customHeight="1" x14ac:dyDescent="0.2">
      <c r="A4" s="139"/>
      <c r="B4" s="125"/>
      <c r="C4" s="125"/>
      <c r="D4" s="125"/>
      <c r="E4" s="137"/>
      <c r="F4" s="125"/>
      <c r="G4" s="142"/>
      <c r="H4" s="143"/>
      <c r="I4" s="143"/>
      <c r="J4" s="149"/>
      <c r="K4" s="150"/>
    </row>
    <row r="5" spans="1:18" ht="12" customHeight="1" x14ac:dyDescent="0.2">
      <c r="A5" s="5"/>
      <c r="B5" s="36" t="s">
        <v>64</v>
      </c>
      <c r="C5" s="36" t="s">
        <v>64</v>
      </c>
      <c r="D5" s="36" t="s">
        <v>64</v>
      </c>
      <c r="E5" s="36" t="s">
        <v>64</v>
      </c>
      <c r="F5" s="36" t="s">
        <v>65</v>
      </c>
      <c r="G5" s="36" t="s">
        <v>64</v>
      </c>
      <c r="H5" s="36" t="s">
        <v>66</v>
      </c>
      <c r="I5" s="36" t="s">
        <v>67</v>
      </c>
      <c r="J5" s="36" t="s">
        <v>68</v>
      </c>
      <c r="K5" s="36" t="s">
        <v>70</v>
      </c>
    </row>
    <row r="6" spans="1:18" ht="12" customHeight="1" x14ac:dyDescent="0.2">
      <c r="A6" s="10">
        <v>1970</v>
      </c>
      <c r="B6" s="11">
        <f>SUM('Provolone cheese'!B7,'Romano cheese'!B7,'Parmesan cheese'!B7,'Mozzarella cheese'!B7,'Ricotta cheese'!B7,'Other Italian cheese'!B7)</f>
        <v>2.0482770140226085</v>
      </c>
      <c r="C6" s="11">
        <f>SUM('Provolone cheese'!D7,'Romano cheese'!D7,'Parmesan cheese'!D7,'Mozzarella cheese'!D7,'Ricotta cheese'!D7,'Other Italian cheese'!D7)</f>
        <v>2.0482770140226085</v>
      </c>
      <c r="D6" s="11">
        <f>SUM('Provolone cheese'!F7,'Romano cheese'!F7,'Parmesan cheese'!F7,'Mozzarella cheese'!F7,'Ricotta cheese'!F7,'Other Italian cheese'!F7)</f>
        <v>1.9253803931812519</v>
      </c>
      <c r="E6" s="11">
        <f>SUM('Provolone cheese'!H7,'Romano cheese'!H7,'Parmesan cheese'!H7,'Mozzarella cheese'!H7,'Ricotta cheese'!H7,'Other Italian cheese'!H7)</f>
        <v>1.9253803931812519</v>
      </c>
      <c r="F6" s="11">
        <f t="shared" ref="F6:F47" si="0">100-(G6/B6*100)</f>
        <v>27.408537785854634</v>
      </c>
      <c r="G6" s="11">
        <f>SUM('Provolone cheese'!K7,'Romano cheese'!K7,'Parmesan cheese'!K7,'Mozzarella cheese'!K7,'Ricotta cheese'!K7,'Other Italian cheese'!K7)</f>
        <v>1.4868742346752468</v>
      </c>
      <c r="H6" s="11">
        <f>SUM('Provolone cheese'!L7,'Romano cheese'!L7,'Parmesan cheese'!L7,'Mozzarella cheese'!L7,'Ricotta cheese'!L7,'Other Italian cheese'!L7)</f>
        <v>6.5178048643298486E-2</v>
      </c>
      <c r="I6" s="11">
        <f>SUM('Provolone cheese'!M7,'Romano cheese'!M7,'Parmesan cheese'!M7,'Mozzarella cheese'!M7,'Ricotta cheese'!M7,'Other Italian cheese'!M7)</f>
        <v>1.8477650900131903</v>
      </c>
      <c r="J6" s="11">
        <f>SUM('Provolone cheese'!P7,'Romano cheese'!P7,'Parmesan cheese'!P7,'Mozzarella cheese'!P7,'Ricotta cheese'!P7,'Other Italian cheese'!P7)</f>
        <v>5.6602855863072215</v>
      </c>
      <c r="K6" s="14">
        <f>SUM('Provolone cheese'!Q7,'Romano cheese'!Q7,'Parmesan cheese'!Q7,'Mozzarella cheese'!Q7,'Ricotta cheese'!Q7,'Other Italian cheese'!Q7)</f>
        <v>3.9641404260136202E-2</v>
      </c>
    </row>
    <row r="7" spans="1:18" ht="12" customHeight="1" x14ac:dyDescent="0.2">
      <c r="A7" s="15">
        <v>1971</v>
      </c>
      <c r="B7" s="16">
        <f>SUM('Provolone cheese'!B8,'Romano cheese'!B8,'Parmesan cheese'!B8,'Mozzarella cheese'!B8,'Ricotta cheese'!B8,'Other Italian cheese'!B8)</f>
        <v>2.292367849827547</v>
      </c>
      <c r="C7" s="16">
        <f>SUM('Provolone cheese'!D8,'Romano cheese'!D8,'Parmesan cheese'!D8,'Mozzarella cheese'!D8,'Ricotta cheese'!D8,'Other Italian cheese'!D8)</f>
        <v>2.292367849827547</v>
      </c>
      <c r="D7" s="16">
        <f>SUM('Provolone cheese'!F8,'Romano cheese'!F8,'Parmesan cheese'!F8,'Mozzarella cheese'!F8,'Ricotta cheese'!F8,'Other Italian cheese'!F8)</f>
        <v>2.1548257788378939</v>
      </c>
      <c r="E7" s="16">
        <f>SUM('Provolone cheese'!H8,'Romano cheese'!H8,'Parmesan cheese'!H8,'Mozzarella cheese'!H8,'Ricotta cheese'!H8,'Other Italian cheese'!H8)</f>
        <v>2.1548257788378939</v>
      </c>
      <c r="F7" s="16">
        <f t="shared" si="0"/>
        <v>27.77623526550191</v>
      </c>
      <c r="G7" s="16">
        <f>SUM('Provolone cheese'!K8,'Romano cheese'!K8,'Parmesan cheese'!K8,'Mozzarella cheese'!K8,'Ricotta cheese'!K8,'Other Italian cheese'!K8)</f>
        <v>1.65563436270872</v>
      </c>
      <c r="H7" s="16">
        <f>SUM('Provolone cheese'!L8,'Romano cheese'!L8,'Parmesan cheese'!L8,'Mozzarella cheese'!L8,'Ricotta cheese'!L8,'Other Italian cheese'!L8)</f>
        <v>7.2575752885861711E-2</v>
      </c>
      <c r="I7" s="16">
        <f>SUM('Provolone cheese'!M8,'Romano cheese'!M8,'Parmesan cheese'!M8,'Mozzarella cheese'!M8,'Ricotta cheese'!M8,'Other Italian cheese'!M8)</f>
        <v>2.0574863064377364</v>
      </c>
      <c r="J7" s="16">
        <f>SUM('Provolone cheese'!P8,'Romano cheese'!P8,'Parmesan cheese'!P8,'Mozzarella cheese'!P8,'Ricotta cheese'!P8,'Other Italian cheese'!P8)</f>
        <v>6.2534500997092337</v>
      </c>
      <c r="K7" s="19">
        <f>SUM('Provolone cheese'!Q8,'Romano cheese'!Q8,'Parmesan cheese'!Q8,'Mozzarella cheese'!Q8,'Ricotta cheese'!Q8,'Other Italian cheese'!Q8)</f>
        <v>4.3982334603194014E-2</v>
      </c>
    </row>
    <row r="8" spans="1:18" ht="12" customHeight="1" x14ac:dyDescent="0.2">
      <c r="A8" s="15">
        <v>1972</v>
      </c>
      <c r="B8" s="16">
        <f>SUM('Provolone cheese'!B9,'Romano cheese'!B9,'Parmesan cheese'!B9,'Mozzarella cheese'!B9,'Ricotta cheese'!B9,'Other Italian cheese'!B9)</f>
        <v>2.5904927313246531</v>
      </c>
      <c r="C8" s="16">
        <f>SUM('Provolone cheese'!D9,'Romano cheese'!D9,'Parmesan cheese'!D9,'Mozzarella cheese'!D9,'Ricotta cheese'!D9,'Other Italian cheese'!D9)</f>
        <v>2.5904927313246531</v>
      </c>
      <c r="D8" s="16">
        <f>SUM('Provolone cheese'!F9,'Romano cheese'!F9,'Parmesan cheese'!F9,'Mozzarella cheese'!F9,'Ricotta cheese'!F9,'Other Italian cheese'!F9)</f>
        <v>2.4350631674451737</v>
      </c>
      <c r="E8" s="16">
        <f>SUM('Provolone cheese'!H9,'Romano cheese'!H9,'Parmesan cheese'!H9,'Mozzarella cheese'!H9,'Ricotta cheese'!H9,'Other Italian cheese'!H9)</f>
        <v>2.4350631674451737</v>
      </c>
      <c r="F8" s="16">
        <f t="shared" si="0"/>
        <v>27.83794239573696</v>
      </c>
      <c r="G8" s="16">
        <f>SUM('Provolone cheese'!K9,'Romano cheese'!K9,'Parmesan cheese'!K9,'Mozzarella cheese'!K9,'Ricotta cheese'!K9,'Other Italian cheese'!K9)</f>
        <v>1.8693528570127431</v>
      </c>
      <c r="H8" s="16">
        <f>SUM('Provolone cheese'!L9,'Romano cheese'!L9,'Parmesan cheese'!L9,'Mozzarella cheese'!L9,'Ricotta cheese'!L9,'Other Italian cheese'!L9)</f>
        <v>8.1944234827955847E-2</v>
      </c>
      <c r="I8" s="16">
        <f>SUM('Provolone cheese'!M9,'Romano cheese'!M9,'Parmesan cheese'!M9,'Mozzarella cheese'!M9,'Ricotta cheese'!M9,'Other Italian cheese'!M9)</f>
        <v>2.3230780852551347</v>
      </c>
      <c r="J8" s="16">
        <f>SUM('Provolone cheese'!P9,'Romano cheese'!P9,'Parmesan cheese'!P9,'Mozzarella cheese'!P9,'Ricotta cheese'!P9,'Other Italian cheese'!P9)</f>
        <v>7.0655541046859938</v>
      </c>
      <c r="K8" s="19">
        <f>SUM('Provolone cheese'!Q9,'Romano cheese'!Q9,'Parmesan cheese'!Q9,'Mozzarella cheese'!Q9,'Ricotta cheese'!Q9,'Other Italian cheese'!Q9)</f>
        <v>4.9723206618308091E-2</v>
      </c>
    </row>
    <row r="9" spans="1:18" ht="12" customHeight="1" x14ac:dyDescent="0.2">
      <c r="A9" s="15">
        <v>1973</v>
      </c>
      <c r="B9" s="16">
        <f>SUM('Provolone cheese'!B10,'Romano cheese'!B10,'Parmesan cheese'!B10,'Mozzarella cheese'!B10,'Ricotta cheese'!B10,'Other Italian cheese'!B10)</f>
        <v>2.7975923440385269</v>
      </c>
      <c r="C9" s="16">
        <f>SUM('Provolone cheese'!D10,'Romano cheese'!D10,'Parmesan cheese'!D10,'Mozzarella cheese'!D10,'Ricotta cheese'!D10,'Other Italian cheese'!D10)</f>
        <v>2.7975923440385269</v>
      </c>
      <c r="D9" s="16">
        <f>SUM('Provolone cheese'!F10,'Romano cheese'!F10,'Parmesan cheese'!F10,'Mozzarella cheese'!F10,'Ricotta cheese'!F10,'Other Italian cheese'!F10)</f>
        <v>2.6297368033962152</v>
      </c>
      <c r="E9" s="16">
        <f>SUM('Provolone cheese'!H10,'Romano cheese'!H10,'Parmesan cheese'!H10,'Mozzarella cheese'!H10,'Ricotta cheese'!H10,'Other Italian cheese'!H10)</f>
        <v>2.6297368033962152</v>
      </c>
      <c r="F9" s="16">
        <f t="shared" si="0"/>
        <v>28.381581587993139</v>
      </c>
      <c r="G9" s="16">
        <f>SUM('Provolone cheese'!K10,'Romano cheese'!K10,'Parmesan cheese'!K10,'Mozzarella cheese'!K10,'Ricotta cheese'!K10,'Other Italian cheese'!K10)</f>
        <v>2.0035913904157825</v>
      </c>
      <c r="H9" s="16">
        <f>SUM('Provolone cheese'!L10,'Romano cheese'!L10,'Parmesan cheese'!L10,'Mozzarella cheese'!L10,'Ricotta cheese'!L10,'Other Italian cheese'!L10)</f>
        <v>8.7828663689458977E-2</v>
      </c>
      <c r="I9" s="16">
        <f>SUM('Provolone cheese'!M10,'Romano cheese'!M10,'Parmesan cheese'!M10,'Mozzarella cheese'!M10,'Ricotta cheese'!M10,'Other Italian cheese'!M10)</f>
        <v>2.4898987012643166</v>
      </c>
      <c r="J9" s="16">
        <f>SUM('Provolone cheese'!P10,'Romano cheese'!P10,'Parmesan cheese'!P10,'Mozzarella cheese'!P10,'Ricotta cheese'!P10,'Other Italian cheese'!P10)</f>
        <v>7.4727907730795096</v>
      </c>
      <c r="K9" s="19">
        <f>SUM('Provolone cheese'!Q10,'Romano cheese'!Q10,'Parmesan cheese'!Q10,'Mozzarella cheese'!Q10,'Ricotta cheese'!Q10,'Other Italian cheese'!Q10)</f>
        <v>5.3200401946882067E-2</v>
      </c>
    </row>
    <row r="10" spans="1:18" ht="12" customHeight="1" x14ac:dyDescent="0.2">
      <c r="A10" s="15">
        <v>1974</v>
      </c>
      <c r="B10" s="16">
        <f>SUM('Provolone cheese'!B11,'Romano cheese'!B11,'Parmesan cheese'!B11,'Mozzarella cheese'!B11,'Ricotta cheese'!B11,'Other Italian cheese'!B11)</f>
        <v>2.9504481153345119</v>
      </c>
      <c r="C10" s="16">
        <f>SUM('Provolone cheese'!D11,'Romano cheese'!D11,'Parmesan cheese'!D11,'Mozzarella cheese'!D11,'Ricotta cheese'!D11,'Other Italian cheese'!D11)</f>
        <v>2.9504481153345119</v>
      </c>
      <c r="D10" s="16">
        <f>SUM('Provolone cheese'!F11,'Romano cheese'!F11,'Parmesan cheese'!F11,'Mozzarella cheese'!F11,'Ricotta cheese'!F11,'Other Italian cheese'!F11)</f>
        <v>2.7734212284144411</v>
      </c>
      <c r="E10" s="16">
        <f>SUM('Provolone cheese'!H11,'Romano cheese'!H11,'Parmesan cheese'!H11,'Mozzarella cheese'!H11,'Ricotta cheese'!H11,'Other Italian cheese'!H11)</f>
        <v>2.7734212284144411</v>
      </c>
      <c r="F10" s="16">
        <f t="shared" si="0"/>
        <v>28.296375003699694</v>
      </c>
      <c r="G10" s="16">
        <f>SUM('Provolone cheese'!K11,'Romano cheese'!K11,'Parmesan cheese'!K11,'Mozzarella cheese'!K11,'Ricotta cheese'!K11,'Other Italian cheese'!K11)</f>
        <v>2.1155782523298683</v>
      </c>
      <c r="H10" s="16">
        <f>SUM('Provolone cheese'!L11,'Romano cheese'!L11,'Parmesan cheese'!L11,'Mozzarella cheese'!L11,'Ricotta cheese'!L11,'Other Italian cheese'!L11)</f>
        <v>9.2737676814459977E-2</v>
      </c>
      <c r="I10" s="16">
        <f>SUM('Provolone cheese'!M11,'Romano cheese'!M11,'Parmesan cheese'!M11,'Mozzarella cheese'!M11,'Ricotta cheese'!M11,'Other Italian cheese'!M11)</f>
        <v>2.6290667688515326</v>
      </c>
      <c r="J10" s="16">
        <f>SUM('Provolone cheese'!P11,'Romano cheese'!P11,'Parmesan cheese'!P11,'Mozzarella cheese'!P11,'Ricotta cheese'!P11,'Other Italian cheese'!P11)</f>
        <v>7.978797622770907</v>
      </c>
      <c r="K10" s="19">
        <f>SUM('Provolone cheese'!Q11,'Romano cheese'!Q11,'Parmesan cheese'!Q11,'Mozzarella cheese'!Q11,'Ricotta cheese'!Q11,'Other Italian cheese'!Q11)</f>
        <v>5.6581955255144631E-2</v>
      </c>
    </row>
    <row r="11" spans="1:18" ht="12" customHeight="1" x14ac:dyDescent="0.2">
      <c r="A11" s="15">
        <v>1975</v>
      </c>
      <c r="B11" s="16">
        <f>SUM('Provolone cheese'!B12,'Romano cheese'!B12,'Parmesan cheese'!B12,'Mozzarella cheese'!B12,'Ricotta cheese'!B12,'Other Italian cheese'!B12)</f>
        <v>3.2313214870897577</v>
      </c>
      <c r="C11" s="16">
        <f>SUM('Provolone cheese'!D12,'Romano cheese'!D12,'Parmesan cheese'!D12,'Mozzarella cheese'!D12,'Ricotta cheese'!D12,'Other Italian cheese'!D12)</f>
        <v>3.2313214870897577</v>
      </c>
      <c r="D11" s="16">
        <f>SUM('Provolone cheese'!F12,'Romano cheese'!F12,'Parmesan cheese'!F12,'Mozzarella cheese'!F12,'Ricotta cheese'!F12,'Other Italian cheese'!F12)</f>
        <v>3.0374421978643724</v>
      </c>
      <c r="E11" s="16">
        <f>SUM('Provolone cheese'!H12,'Romano cheese'!H12,'Parmesan cheese'!H12,'Mozzarella cheese'!H12,'Ricotta cheese'!H12,'Other Italian cheese'!H12)</f>
        <v>3.0374421978643724</v>
      </c>
      <c r="F11" s="16">
        <f t="shared" si="0"/>
        <v>28.739313689063124</v>
      </c>
      <c r="G11" s="16">
        <f>SUM('Provolone cheese'!K12,'Romano cheese'!K12,'Parmesan cheese'!K12,'Mozzarella cheese'!K12,'Ricotta cheese'!K12,'Other Italian cheese'!K12)</f>
        <v>2.3026618686129328</v>
      </c>
      <c r="H11" s="16">
        <f>SUM('Provolone cheese'!L12,'Romano cheese'!L12,'Parmesan cheese'!L12,'Mozzarella cheese'!L12,'Ricotta cheese'!L12,'Other Italian cheese'!L12)</f>
        <v>0.10093860245974498</v>
      </c>
      <c r="I11" s="16">
        <f>SUM('Provolone cheese'!M12,'Romano cheese'!M12,'Parmesan cheese'!M12,'Mozzarella cheese'!M12,'Ricotta cheese'!M12,'Other Italian cheese'!M12)</f>
        <v>2.8615589104325405</v>
      </c>
      <c r="J11" s="16">
        <f>SUM('Provolone cheese'!P12,'Romano cheese'!P12,'Parmesan cheese'!P12,'Mozzarella cheese'!P12,'Ricotta cheese'!P12,'Other Italian cheese'!P12)</f>
        <v>8.5788206704381764</v>
      </c>
      <c r="K11" s="19">
        <f>SUM('Provolone cheese'!Q12,'Romano cheese'!Q12,'Parmesan cheese'!Q12,'Mozzarella cheese'!Q12,'Ricotta cheese'!Q12,'Other Italian cheese'!Q12)</f>
        <v>6.1369439808287816E-2</v>
      </c>
    </row>
    <row r="12" spans="1:18" ht="12" customHeight="1" x14ac:dyDescent="0.2">
      <c r="A12" s="10">
        <v>1976</v>
      </c>
      <c r="B12" s="11">
        <f>SUM('Provolone cheese'!B13,'Romano cheese'!B13,'Parmesan cheese'!B13,'Mozzarella cheese'!B13,'Ricotta cheese'!B13,'Other Italian cheese'!B13)</f>
        <v>3.5547648653047061</v>
      </c>
      <c r="C12" s="11">
        <f>SUM('Provolone cheese'!D13,'Romano cheese'!D13,'Parmesan cheese'!D13,'Mozzarella cheese'!D13,'Ricotta cheese'!D13,'Other Italian cheese'!D13)</f>
        <v>3.5547648653047061</v>
      </c>
      <c r="D12" s="11">
        <f>SUM('Provolone cheese'!F13,'Romano cheese'!F13,'Parmesan cheese'!F13,'Mozzarella cheese'!F13,'Ricotta cheese'!F13,'Other Italian cheese'!F13)</f>
        <v>3.3414789733864234</v>
      </c>
      <c r="E12" s="11">
        <f>SUM('Provolone cheese'!H13,'Romano cheese'!H13,'Parmesan cheese'!H13,'Mozzarella cheese'!H13,'Ricotta cheese'!H13,'Other Italian cheese'!H13)</f>
        <v>3.3414789733864234</v>
      </c>
      <c r="F12" s="11">
        <f t="shared" si="0"/>
        <v>28.672705680694961</v>
      </c>
      <c r="G12" s="11">
        <f>SUM('Provolone cheese'!K13,'Romano cheese'!K13,'Parmesan cheese'!K13,'Mozzarella cheese'!K13,'Ricotta cheese'!K13,'Other Italian cheese'!K13)</f>
        <v>2.5355175978351352</v>
      </c>
      <c r="H12" s="11">
        <f>SUM('Provolone cheese'!L13,'Romano cheese'!L13,'Parmesan cheese'!L13,'Mozzarella cheese'!L13,'Ricotta cheese'!L13,'Other Italian cheese'!L13)</f>
        <v>0.11114597689140318</v>
      </c>
      <c r="I12" s="11">
        <f>SUM('Provolone cheese'!M13,'Romano cheese'!M13,'Parmesan cheese'!M13,'Mozzarella cheese'!M13,'Ricotta cheese'!M13,'Other Italian cheese'!M13)</f>
        <v>3.1509328718828344</v>
      </c>
      <c r="J12" s="11">
        <f>SUM('Provolone cheese'!P13,'Romano cheese'!P13,'Parmesan cheese'!P13,'Mozzarella cheese'!P13,'Ricotta cheese'!P13,'Other Italian cheese'!P13)</f>
        <v>9.4770078144492995</v>
      </c>
      <c r="K12" s="14">
        <f>SUM('Provolone cheese'!Q13,'Romano cheese'!Q13,'Parmesan cheese'!Q13,'Mozzarella cheese'!Q13,'Ricotta cheese'!Q13,'Other Italian cheese'!Q13)</f>
        <v>6.7697582812645221E-2</v>
      </c>
    </row>
    <row r="13" spans="1:18" ht="12" customHeight="1" x14ac:dyDescent="0.2">
      <c r="A13" s="10">
        <v>1977</v>
      </c>
      <c r="B13" s="11">
        <f>SUM('Provolone cheese'!B14,'Romano cheese'!B14,'Parmesan cheese'!B14,'Mozzarella cheese'!B14,'Ricotta cheese'!B14,'Other Italian cheese'!B14)</f>
        <v>3.7200054070361324</v>
      </c>
      <c r="C13" s="11">
        <f>SUM('Provolone cheese'!D14,'Romano cheese'!D14,'Parmesan cheese'!D14,'Mozzarella cheese'!D14,'Ricotta cheese'!D14,'Other Italian cheese'!D14)</f>
        <v>3.7200054070361324</v>
      </c>
      <c r="D13" s="11">
        <f>SUM('Provolone cheese'!F14,'Romano cheese'!F14,'Parmesan cheese'!F14,'Mozzarella cheese'!F14,'Ricotta cheese'!F14,'Other Italian cheese'!F14)</f>
        <v>3.4968050826139643</v>
      </c>
      <c r="E13" s="11">
        <f>SUM('Provolone cheese'!H14,'Romano cheese'!H14,'Parmesan cheese'!H14,'Mozzarella cheese'!H14,'Ricotta cheese'!H14,'Other Italian cheese'!H14)</f>
        <v>3.4968050826139643</v>
      </c>
      <c r="F13" s="11">
        <f t="shared" si="0"/>
        <v>28.952129937003619</v>
      </c>
      <c r="G13" s="11">
        <f>SUM('Provolone cheese'!K14,'Romano cheese'!K14,'Parmesan cheese'!K14,'Mozzarella cheese'!K14,'Ricotta cheese'!K14,'Other Italian cheese'!K14)</f>
        <v>2.6429846079274713</v>
      </c>
      <c r="H13" s="11">
        <f>SUM('Provolone cheese'!L14,'Romano cheese'!L14,'Parmesan cheese'!L14,'Mozzarella cheese'!L14,'Ricotta cheese'!L14,'Other Italian cheese'!L14)</f>
        <v>0.11585685952558776</v>
      </c>
      <c r="I13" s="11">
        <f>SUM('Provolone cheese'!M14,'Romano cheese'!M14,'Parmesan cheese'!M14,'Mozzarella cheese'!M14,'Ricotta cheese'!M14,'Other Italian cheese'!M14)</f>
        <v>3.2844840391206502</v>
      </c>
      <c r="J13" s="11">
        <f>SUM('Provolone cheese'!P14,'Romano cheese'!P14,'Parmesan cheese'!P14,'Mozzarella cheese'!P14,'Ricotta cheese'!P14,'Other Italian cheese'!P14)</f>
        <v>9.859979793982129</v>
      </c>
      <c r="K13" s="14">
        <f>SUM('Provolone cheese'!Q14,'Romano cheese'!Q14,'Parmesan cheese'!Q14,'Mozzarella cheese'!Q14,'Ricotta cheese'!Q14,'Other Italian cheese'!Q14)</f>
        <v>7.0823756482405534E-2</v>
      </c>
    </row>
    <row r="14" spans="1:18" ht="12" customHeight="1" x14ac:dyDescent="0.2">
      <c r="A14" s="10">
        <v>1978</v>
      </c>
      <c r="B14" s="11">
        <f>SUM('Provolone cheese'!B15,'Romano cheese'!B15,'Parmesan cheese'!B15,'Mozzarella cheese'!B15,'Ricotta cheese'!B15,'Other Italian cheese'!B15)</f>
        <v>4.0457809869694117</v>
      </c>
      <c r="C14" s="11">
        <f>SUM('Provolone cheese'!D15,'Romano cheese'!D15,'Parmesan cheese'!D15,'Mozzarella cheese'!D15,'Ricotta cheese'!D15,'Other Italian cheese'!D15)</f>
        <v>4.0457809869694117</v>
      </c>
      <c r="D14" s="11">
        <f>SUM('Provolone cheese'!F15,'Romano cheese'!F15,'Parmesan cheese'!F15,'Mozzarella cheese'!F15,'Ricotta cheese'!F15,'Other Italian cheese'!F15)</f>
        <v>3.8030341277512472</v>
      </c>
      <c r="E14" s="11">
        <f>SUM('Provolone cheese'!H15,'Romano cheese'!H15,'Parmesan cheese'!H15,'Mozzarella cheese'!H15,'Ricotta cheese'!H15,'Other Italian cheese'!H15)</f>
        <v>3.8030341277512472</v>
      </c>
      <c r="F14" s="11">
        <f t="shared" si="0"/>
        <v>28.956261674659217</v>
      </c>
      <c r="G14" s="11">
        <f>SUM('Provolone cheese'!K15,'Romano cheese'!K15,'Parmesan cheese'!K15,'Mozzarella cheese'!K15,'Ricotta cheese'!K15,'Other Italian cheese'!K15)</f>
        <v>2.8742740575989383</v>
      </c>
      <c r="H14" s="11">
        <f>SUM('Provolone cheese'!L15,'Romano cheese'!L15,'Parmesan cheese'!L15,'Mozzarella cheese'!L15,'Ricotta cheese'!L15,'Other Italian cheese'!L15)</f>
        <v>0.12599557512762469</v>
      </c>
      <c r="I14" s="11">
        <f>SUM('Provolone cheese'!M15,'Romano cheese'!M15,'Parmesan cheese'!M15,'Mozzarella cheese'!M15,'Ricotta cheese'!M15,'Other Italian cheese'!M15)</f>
        <v>3.5719115570805955</v>
      </c>
      <c r="J14" s="11">
        <f>SUM('Provolone cheese'!P15,'Romano cheese'!P15,'Parmesan cheese'!P15,'Mozzarella cheese'!P15,'Ricotta cheese'!P15,'Other Italian cheese'!P15)</f>
        <v>10.727070817674356</v>
      </c>
      <c r="K14" s="14">
        <f>SUM('Provolone cheese'!Q15,'Romano cheese'!Q15,'Parmesan cheese'!Q15,'Mozzarella cheese'!Q15,'Ricotta cheese'!Q15,'Other Italian cheese'!Q15)</f>
        <v>7.7045143771581059E-2</v>
      </c>
    </row>
    <row r="15" spans="1:18" ht="12" customHeight="1" x14ac:dyDescent="0.2">
      <c r="A15" s="10">
        <v>1979</v>
      </c>
      <c r="B15" s="11">
        <f>SUM('Provolone cheese'!B16,'Romano cheese'!B16,'Parmesan cheese'!B16,'Mozzarella cheese'!B16,'Ricotta cheese'!B16,'Other Italian cheese'!B16)</f>
        <v>4.2242699947646347</v>
      </c>
      <c r="C15" s="11">
        <f>SUM('Provolone cheese'!D16,'Romano cheese'!D16,'Parmesan cheese'!D16,'Mozzarella cheese'!D16,'Ricotta cheese'!D16,'Other Italian cheese'!D16)</f>
        <v>4.2242699947646347</v>
      </c>
      <c r="D15" s="11">
        <f>SUM('Provolone cheese'!F16,'Romano cheese'!F16,'Parmesan cheese'!F16,'Mozzarella cheese'!F16,'Ricotta cheese'!F16,'Other Italian cheese'!F16)</f>
        <v>3.9708137950787568</v>
      </c>
      <c r="E15" s="11">
        <f>SUM('Provolone cheese'!H16,'Romano cheese'!H16,'Parmesan cheese'!H16,'Mozzarella cheese'!H16,'Ricotta cheese'!H16,'Other Italian cheese'!H16)</f>
        <v>3.9708137950787568</v>
      </c>
      <c r="F15" s="11">
        <f t="shared" si="0"/>
        <v>28.949428823689232</v>
      </c>
      <c r="G15" s="11">
        <f>SUM('Provolone cheese'!K16,'Romano cheese'!K16,'Parmesan cheese'!K16,'Mozzarella cheese'!K16,'Ricotta cheese'!K16,'Other Italian cheese'!K16)</f>
        <v>3.0013679593097855</v>
      </c>
      <c r="H15" s="11">
        <f>SUM('Provolone cheese'!L16,'Romano cheese'!L16,'Parmesan cheese'!L16,'Mozzarella cheese'!L16,'Ricotta cheese'!L16,'Other Italian cheese'!L16)</f>
        <v>0.13156681465467551</v>
      </c>
      <c r="I15" s="11">
        <f>SUM('Provolone cheese'!M16,'Romano cheese'!M16,'Parmesan cheese'!M16,'Mozzarella cheese'!M16,'Ricotta cheese'!M16,'Other Italian cheese'!M16)</f>
        <v>3.7298534120527238</v>
      </c>
      <c r="J15" s="11">
        <f>SUM('Provolone cheese'!P16,'Romano cheese'!P16,'Parmesan cheese'!P16,'Mozzarella cheese'!P16,'Ricotta cheese'!P16,'Other Italian cheese'!P16)</f>
        <v>11.200176955467981</v>
      </c>
      <c r="K15" s="14">
        <f>SUM('Provolone cheese'!Q16,'Romano cheese'!Q16,'Parmesan cheese'!Q16,'Mozzarella cheese'!Q16,'Ricotta cheese'!Q16,'Other Italian cheese'!Q16)</f>
        <v>8.042884547881704E-2</v>
      </c>
    </row>
    <row r="16" spans="1:18" ht="12" customHeight="1" x14ac:dyDescent="0.2">
      <c r="A16" s="10">
        <v>1980</v>
      </c>
      <c r="B16" s="11">
        <f>SUM('Provolone cheese'!B17,'Romano cheese'!B17,'Parmesan cheese'!B17,'Mozzarella cheese'!B17,'Ricotta cheese'!B17,'Other Italian cheese'!B17)</f>
        <v>4.4160123573995502</v>
      </c>
      <c r="C16" s="11">
        <f>SUM('Provolone cheese'!D17,'Romano cheese'!D17,'Parmesan cheese'!D17,'Mozzarella cheese'!D17,'Ricotta cheese'!D17,'Other Italian cheese'!D17)</f>
        <v>4.4160123573995502</v>
      </c>
      <c r="D16" s="11">
        <f>SUM('Provolone cheese'!F17,'Romano cheese'!F17,'Parmesan cheese'!F17,'Mozzarella cheese'!F17,'Ricotta cheese'!F17,'Other Italian cheese'!F17)</f>
        <v>4.1510516159555779</v>
      </c>
      <c r="E16" s="11">
        <f>SUM('Provolone cheese'!H17,'Romano cheese'!H17,'Parmesan cheese'!H17,'Mozzarella cheese'!H17,'Ricotta cheese'!H17,'Other Italian cheese'!H17)</f>
        <v>4.1510516159555779</v>
      </c>
      <c r="F16" s="11">
        <f t="shared" si="0"/>
        <v>29.346182598997189</v>
      </c>
      <c r="G16" s="11">
        <f>SUM('Provolone cheese'!K17,'Romano cheese'!K17,'Parmesan cheese'!K17,'Mozzarella cheese'!K17,'Ricotta cheese'!K17,'Other Italian cheese'!K17)</f>
        <v>3.1200813074027978</v>
      </c>
      <c r="H16" s="11">
        <f>SUM('Provolone cheese'!L17,'Romano cheese'!L17,'Parmesan cheese'!L17,'Mozzarella cheese'!L17,'Ricotta cheese'!L17,'Other Italian cheese'!L17)</f>
        <v>0.13677068744779389</v>
      </c>
      <c r="I16" s="11">
        <f>SUM('Provolone cheese'!M17,'Romano cheese'!M17,'Parmesan cheese'!M17,'Mozzarella cheese'!M17,'Ricotta cheese'!M17,'Other Italian cheese'!M17)</f>
        <v>3.8773806038012322</v>
      </c>
      <c r="J16" s="11">
        <f>SUM('Provolone cheese'!P17,'Romano cheese'!P17,'Parmesan cheese'!P17,'Mozzarella cheese'!P17,'Ricotta cheese'!P17,'Other Italian cheese'!P17)</f>
        <v>11.581065428473236</v>
      </c>
      <c r="K16" s="14">
        <f>SUM('Provolone cheese'!Q17,'Romano cheese'!Q17,'Parmesan cheese'!Q17,'Mozzarella cheese'!Q17,'Ricotta cheese'!Q17,'Other Italian cheese'!Q17)</f>
        <v>8.3818320640707128E-2</v>
      </c>
    </row>
    <row r="17" spans="1:11" ht="12" customHeight="1" x14ac:dyDescent="0.2">
      <c r="A17" s="15">
        <v>1981</v>
      </c>
      <c r="B17" s="16">
        <f>SUM('Provolone cheese'!B18,'Romano cheese'!B18,'Parmesan cheese'!B18,'Mozzarella cheese'!B18,'Ricotta cheese'!B18,'Other Italian cheese'!B18)</f>
        <v>4.4277926235073934</v>
      </c>
      <c r="C17" s="16">
        <f>SUM('Provolone cheese'!D18,'Romano cheese'!D18,'Parmesan cheese'!D18,'Mozzarella cheese'!D18,'Ricotta cheese'!D18,'Other Italian cheese'!D18)</f>
        <v>4.4277926235073934</v>
      </c>
      <c r="D17" s="16">
        <f>SUM('Provolone cheese'!F18,'Romano cheese'!F18,'Parmesan cheese'!F18,'Mozzarella cheese'!F18,'Ricotta cheese'!F18,'Other Italian cheese'!F18)</f>
        <v>4.1621250660969498</v>
      </c>
      <c r="E17" s="16">
        <f>SUM('Provolone cheese'!H18,'Romano cheese'!H18,'Parmesan cheese'!H18,'Mozzarella cheese'!H18,'Ricotta cheese'!H18,'Other Italian cheese'!H18)</f>
        <v>4.1621250660969498</v>
      </c>
      <c r="F17" s="16">
        <f t="shared" si="0"/>
        <v>29.119963966598846</v>
      </c>
      <c r="G17" s="16">
        <f>SUM('Provolone cheese'!K18,'Romano cheese'!K18,'Parmesan cheese'!K18,'Mozzarella cheese'!K18,'Ricotta cheese'!K18,'Other Italian cheese'!K18)</f>
        <v>3.1384210070263188</v>
      </c>
      <c r="H17" s="16">
        <f>SUM('Provolone cheese'!L18,'Romano cheese'!L18,'Parmesan cheese'!L18,'Mozzarella cheese'!L18,'Ricotta cheese'!L18,'Other Italian cheese'!L18)</f>
        <v>0.13757461948608524</v>
      </c>
      <c r="I17" s="16">
        <f>SUM('Provolone cheese'!M18,'Romano cheese'!M18,'Parmesan cheese'!M18,'Mozzarella cheese'!M18,'Ricotta cheese'!M18,'Other Italian cheese'!M18)</f>
        <v>3.9001716751207729</v>
      </c>
      <c r="J17" s="16">
        <f>SUM('Provolone cheese'!P18,'Romano cheese'!P18,'Parmesan cheese'!P18,'Mozzarella cheese'!P18,'Ricotta cheese'!P18,'Other Italian cheese'!P18)</f>
        <v>11.650898008350648</v>
      </c>
      <c r="K17" s="19">
        <f>SUM('Provolone cheese'!Q18,'Romano cheese'!Q18,'Parmesan cheese'!Q18,'Mozzarella cheese'!Q18,'Ricotta cheese'!Q18,'Other Italian cheese'!Q18)</f>
        <v>8.4008098896542038E-2</v>
      </c>
    </row>
    <row r="18" spans="1:11" ht="12" customHeight="1" x14ac:dyDescent="0.2">
      <c r="A18" s="15">
        <v>1982</v>
      </c>
      <c r="B18" s="16">
        <f>SUM('Provolone cheese'!B19,'Romano cheese'!B19,'Parmesan cheese'!B19,'Mozzarella cheese'!B19,'Ricotta cheese'!B19,'Other Italian cheese'!B19)</f>
        <v>4.7659504446779515</v>
      </c>
      <c r="C18" s="16">
        <f>SUM('Provolone cheese'!D19,'Romano cheese'!D19,'Parmesan cheese'!D19,'Mozzarella cheese'!D19,'Ricotta cheese'!D19,'Other Italian cheese'!D19)</f>
        <v>4.7659504446779515</v>
      </c>
      <c r="D18" s="16">
        <f>SUM('Provolone cheese'!F19,'Romano cheese'!F19,'Parmesan cheese'!F19,'Mozzarella cheese'!F19,'Ricotta cheese'!F19,'Other Italian cheese'!F19)</f>
        <v>4.4799934179972745</v>
      </c>
      <c r="E18" s="16">
        <f>SUM('Provolone cheese'!H19,'Romano cheese'!H19,'Parmesan cheese'!H19,'Mozzarella cheese'!H19,'Ricotta cheese'!H19,'Other Italian cheese'!H19)</f>
        <v>4.4799934179972745</v>
      </c>
      <c r="F18" s="16">
        <f t="shared" si="0"/>
        <v>29.295065609907212</v>
      </c>
      <c r="G18" s="16">
        <f>SUM('Provolone cheese'!K19,'Romano cheese'!K19,'Parmesan cheese'!K19,'Mozzarella cheese'!K19,'Ricotta cheese'!K19,'Other Italian cheese'!K19)</f>
        <v>3.3697621349738811</v>
      </c>
      <c r="H18" s="16">
        <f>SUM('Provolone cheese'!L19,'Romano cheese'!L19,'Parmesan cheese'!L19,'Mozzarella cheese'!L19,'Ricotta cheese'!L19,'Other Italian cheese'!L19)</f>
        <v>0.14771560043721121</v>
      </c>
      <c r="I18" s="16">
        <f>SUM('Provolone cheese'!M19,'Romano cheese'!M19,'Parmesan cheese'!M19,'Mozzarella cheese'!M19,'Ricotta cheese'!M19,'Other Italian cheese'!M19)</f>
        <v>4.1876634145947191</v>
      </c>
      <c r="J18" s="16">
        <f>SUM('Provolone cheese'!P19,'Romano cheese'!P19,'Parmesan cheese'!P19,'Mozzarella cheese'!P19,'Ricotta cheese'!P19,'Other Italian cheese'!P19)</f>
        <v>12.607336745255253</v>
      </c>
      <c r="K18" s="19">
        <f>SUM('Provolone cheese'!Q19,'Romano cheese'!Q19,'Parmesan cheese'!Q19,'Mozzarella cheese'!Q19,'Ricotta cheese'!Q19,'Other Italian cheese'!Q19)</f>
        <v>9.1097176686186582E-2</v>
      </c>
    </row>
    <row r="19" spans="1:11" ht="12" customHeight="1" x14ac:dyDescent="0.2">
      <c r="A19" s="15">
        <v>1983</v>
      </c>
      <c r="B19" s="16">
        <f>SUM('Provolone cheese'!B20,'Romano cheese'!B20,'Parmesan cheese'!B20,'Mozzarella cheese'!B20,'Ricotta cheese'!B20,'Other Italian cheese'!B20)</f>
        <v>5.2574280269900493</v>
      </c>
      <c r="C19" s="16">
        <f>SUM('Provolone cheese'!D20,'Romano cheese'!D20,'Parmesan cheese'!D20,'Mozzarella cheese'!D20,'Ricotta cheese'!D20,'Other Italian cheese'!D20)</f>
        <v>5.2574280269900493</v>
      </c>
      <c r="D19" s="16">
        <f>SUM('Provolone cheese'!F20,'Romano cheese'!F20,'Parmesan cheese'!F20,'Mozzarella cheese'!F20,'Ricotta cheese'!F20,'Other Italian cheese'!F20)</f>
        <v>4.9419823453706471</v>
      </c>
      <c r="E19" s="16">
        <f>SUM('Provolone cheese'!H20,'Romano cheese'!H20,'Parmesan cheese'!H20,'Mozzarella cheese'!H20,'Ricotta cheese'!H20,'Other Italian cheese'!H20)</f>
        <v>4.9419823453706471</v>
      </c>
      <c r="F19" s="16">
        <f t="shared" si="0"/>
        <v>29.600367004484994</v>
      </c>
      <c r="G19" s="16">
        <f>SUM('Provolone cheese'!K20,'Romano cheese'!K20,'Parmesan cheese'!K20,'Mozzarella cheese'!K20,'Ricotta cheese'!K20,'Other Italian cheese'!K20)</f>
        <v>3.7012100360043405</v>
      </c>
      <c r="H19" s="16">
        <f>SUM('Provolone cheese'!L20,'Romano cheese'!L20,'Parmesan cheese'!L20,'Mozzarella cheese'!L20,'Ricotta cheese'!L20,'Other Italian cheese'!L20)</f>
        <v>0.16224482349608069</v>
      </c>
      <c r="I19" s="16">
        <f>SUM('Provolone cheese'!M20,'Romano cheese'!M20,'Parmesan cheese'!M20,'Mozzarella cheese'!M20,'Ricotta cheese'!M20,'Other Italian cheese'!M20)</f>
        <v>4.5995596237021399</v>
      </c>
      <c r="J19" s="16">
        <f>SUM('Provolone cheese'!P20,'Romano cheese'!P20,'Parmesan cheese'!P20,'Mozzarella cheese'!P20,'Ricotta cheese'!P20,'Other Italian cheese'!P20)</f>
        <v>13.716640595110409</v>
      </c>
      <c r="K19" s="19">
        <f>SUM('Provolone cheese'!Q20,'Romano cheese'!Q20,'Parmesan cheese'!Q20,'Mozzarella cheese'!Q20,'Ricotta cheese'!Q20,'Other Italian cheese'!Q20)</f>
        <v>9.9739771564113067E-2</v>
      </c>
    </row>
    <row r="20" spans="1:11" ht="12" customHeight="1" x14ac:dyDescent="0.2">
      <c r="A20" s="15">
        <v>1984</v>
      </c>
      <c r="B20" s="16">
        <f>SUM('Provolone cheese'!B21,'Romano cheese'!B21,'Parmesan cheese'!B21,'Mozzarella cheese'!B21,'Ricotta cheese'!B21,'Other Italian cheese'!B21)</f>
        <v>5.749225738962239</v>
      </c>
      <c r="C20" s="16">
        <f>SUM('Provolone cheese'!D21,'Romano cheese'!D21,'Parmesan cheese'!D21,'Mozzarella cheese'!D21,'Ricotta cheese'!D21,'Other Italian cheese'!D21)</f>
        <v>5.749225738962239</v>
      </c>
      <c r="D20" s="16">
        <f>SUM('Provolone cheese'!F21,'Romano cheese'!F21,'Parmesan cheese'!F21,'Mozzarella cheese'!F21,'Ricotta cheese'!F21,'Other Italian cheese'!F21)</f>
        <v>5.4042721946245056</v>
      </c>
      <c r="E20" s="16">
        <f>SUM('Provolone cheese'!H21,'Romano cheese'!H21,'Parmesan cheese'!H21,'Mozzarella cheese'!H21,'Ricotta cheese'!H21,'Other Italian cheese'!H21)</f>
        <v>5.4042721946245056</v>
      </c>
      <c r="F20" s="16">
        <f t="shared" si="0"/>
        <v>29.646636325616058</v>
      </c>
      <c r="G20" s="16">
        <f>SUM('Provolone cheese'!K21,'Romano cheese'!K21,'Parmesan cheese'!K21,'Mozzarella cheese'!K21,'Ricotta cheese'!K21,'Other Italian cheese'!K21)</f>
        <v>4.0447736925933917</v>
      </c>
      <c r="H20" s="16">
        <f>SUM('Provolone cheese'!L21,'Romano cheese'!L21,'Parmesan cheese'!L21,'Mozzarella cheese'!L21,'Ricotta cheese'!L21,'Other Italian cheese'!L21)</f>
        <v>0.17730514816847745</v>
      </c>
      <c r="I20" s="16">
        <f>SUM('Provolone cheese'!M21,'Romano cheese'!M21,'Parmesan cheese'!M21,'Mozzarella cheese'!M21,'Ricotta cheese'!M21,'Other Italian cheese'!M21)</f>
        <v>5.0265122980022516</v>
      </c>
      <c r="J20" s="16">
        <f>SUM('Provolone cheese'!P21,'Romano cheese'!P21,'Parmesan cheese'!P21,'Mozzarella cheese'!P21,'Ricotta cheese'!P21,'Other Italian cheese'!P21)</f>
        <v>14.998018136173892</v>
      </c>
      <c r="K20" s="19">
        <f>SUM('Provolone cheese'!Q21,'Romano cheese'!Q21,'Parmesan cheese'!Q21,'Mozzarella cheese'!Q21,'Ricotta cheese'!Q21,'Other Italian cheese'!Q21)</f>
        <v>0.10914394162414826</v>
      </c>
    </row>
    <row r="21" spans="1:11" ht="12" customHeight="1" x14ac:dyDescent="0.2">
      <c r="A21" s="15">
        <v>1985</v>
      </c>
      <c r="B21" s="16">
        <f>SUM('Provolone cheese'!B22,'Romano cheese'!B22,'Parmesan cheese'!B22,'Mozzarella cheese'!B22,'Ricotta cheese'!B22,'Other Italian cheese'!B22)</f>
        <v>6.40984409388368</v>
      </c>
      <c r="C21" s="16">
        <f>SUM('Provolone cheese'!D22,'Romano cheese'!D22,'Parmesan cheese'!D22,'Mozzarella cheese'!D22,'Ricotta cheese'!D22,'Other Italian cheese'!D22)</f>
        <v>6.40984409388368</v>
      </c>
      <c r="D21" s="16">
        <f>SUM('Provolone cheese'!F22,'Romano cheese'!F22,'Parmesan cheese'!F22,'Mozzarella cheese'!F22,'Ricotta cheese'!F22,'Other Italian cheese'!F22)</f>
        <v>6.0252534482506599</v>
      </c>
      <c r="E21" s="16">
        <f>SUM('Provolone cheese'!H22,'Romano cheese'!H22,'Parmesan cheese'!H22,'Mozzarella cheese'!H22,'Ricotta cheese'!H22,'Other Italian cheese'!H22)</f>
        <v>6.0252534482506599</v>
      </c>
      <c r="F21" s="16">
        <f t="shared" si="0"/>
        <v>29.957445023741343</v>
      </c>
      <c r="G21" s="16">
        <f>SUM('Provolone cheese'!K22,'Romano cheese'!K22,'Parmesan cheese'!K22,'Mozzarella cheese'!K22,'Ricotta cheese'!K22,'Other Italian cheese'!K22)</f>
        <v>4.4896185733509455</v>
      </c>
      <c r="H21" s="16">
        <f>SUM('Provolone cheese'!L22,'Romano cheese'!L22,'Parmesan cheese'!L22,'Mozzarella cheese'!L22,'Ricotta cheese'!L22,'Other Italian cheese'!L22)</f>
        <v>0.19680519773593189</v>
      </c>
      <c r="I21" s="16">
        <f>SUM('Provolone cheese'!M22,'Romano cheese'!M22,'Parmesan cheese'!M22,'Mozzarella cheese'!M22,'Ricotta cheese'!M22,'Other Italian cheese'!M22)</f>
        <v>5.5793289532148007</v>
      </c>
      <c r="J21" s="16">
        <f>SUM('Provolone cheese'!P22,'Romano cheese'!P22,'Parmesan cheese'!P22,'Mozzarella cheese'!P22,'Ricotta cheese'!P22,'Other Italian cheese'!P22)</f>
        <v>16.642119750221308</v>
      </c>
      <c r="K21" s="19">
        <f>SUM('Provolone cheese'!Q22,'Romano cheese'!Q22,'Parmesan cheese'!Q22,'Mozzarella cheese'!Q22,'Ricotta cheese'!Q22,'Other Italian cheese'!Q22)</f>
        <v>0.12175710907437851</v>
      </c>
    </row>
    <row r="22" spans="1:11" ht="12" customHeight="1" x14ac:dyDescent="0.2">
      <c r="A22" s="10">
        <v>1986</v>
      </c>
      <c r="B22" s="11">
        <f>SUM('Provolone cheese'!B23,'Romano cheese'!B23,'Parmesan cheese'!B23,'Mozzarella cheese'!B23,'Ricotta cheese'!B23,'Other Italian cheese'!B23)</f>
        <v>6.9645462409372332</v>
      </c>
      <c r="C22" s="11">
        <f>SUM('Provolone cheese'!D23,'Romano cheese'!D23,'Parmesan cheese'!D23,'Mozzarella cheese'!D23,'Ricotta cheese'!D23,'Other Italian cheese'!D23)</f>
        <v>6.9645462409372332</v>
      </c>
      <c r="D22" s="11">
        <f>SUM('Provolone cheese'!F23,'Romano cheese'!F23,'Parmesan cheese'!F23,'Mozzarella cheese'!F23,'Ricotta cheese'!F23,'Other Italian cheese'!F23)</f>
        <v>6.5466734664809998</v>
      </c>
      <c r="E22" s="11">
        <f>SUM('Provolone cheese'!H23,'Romano cheese'!H23,'Parmesan cheese'!H23,'Mozzarella cheese'!H23,'Ricotta cheese'!H23,'Other Italian cheese'!H23)</f>
        <v>6.5466734664809998</v>
      </c>
      <c r="F22" s="11">
        <f t="shared" si="0"/>
        <v>30.479997635131156</v>
      </c>
      <c r="G22" s="11">
        <f>SUM('Provolone cheese'!K23,'Romano cheese'!K23,'Parmesan cheese'!K23,'Mozzarella cheese'!K23,'Ricotta cheese'!K23,'Other Italian cheese'!K23)</f>
        <v>4.8417527114019485</v>
      </c>
      <c r="H22" s="11">
        <f>SUM('Provolone cheese'!L23,'Romano cheese'!L23,'Parmesan cheese'!L23,'Mozzarella cheese'!L23,'Ricotta cheese'!L23,'Other Italian cheese'!L23)</f>
        <v>0.21224121474638677</v>
      </c>
      <c r="I22" s="11">
        <f>SUM('Provolone cheese'!M23,'Romano cheese'!M23,'Parmesan cheese'!M23,'Mozzarella cheese'!M23,'Ricotta cheese'!M23,'Other Italian cheese'!M23)</f>
        <v>6.0169323174526923</v>
      </c>
      <c r="J22" s="11">
        <f>SUM('Provolone cheese'!P23,'Romano cheese'!P23,'Parmesan cheese'!P23,'Mozzarella cheese'!P23,'Ricotta cheese'!P23,'Other Italian cheese'!P23)</f>
        <v>17.80701394798777</v>
      </c>
      <c r="K22" s="14">
        <f>SUM('Provolone cheese'!Q23,'Romano cheese'!Q23,'Parmesan cheese'!Q23,'Mozzarella cheese'!Q23,'Ricotta cheese'!Q23,'Other Italian cheese'!Q23)</f>
        <v>0.13153941915036571</v>
      </c>
    </row>
    <row r="23" spans="1:11" ht="12" customHeight="1" x14ac:dyDescent="0.2">
      <c r="A23" s="10">
        <v>1987</v>
      </c>
      <c r="B23" s="11">
        <f>SUM('Provolone cheese'!B24,'Romano cheese'!B24,'Parmesan cheese'!B24,'Mozzarella cheese'!B24,'Ricotta cheese'!B24,'Other Italian cheese'!B24)</f>
        <v>7.6094908473286429</v>
      </c>
      <c r="C23" s="11">
        <f>SUM('Provolone cheese'!D24,'Romano cheese'!D24,'Parmesan cheese'!D24,'Mozzarella cheese'!D24,'Ricotta cheese'!D24,'Other Italian cheese'!D24)</f>
        <v>7.6094908473286429</v>
      </c>
      <c r="D23" s="11">
        <f>SUM('Provolone cheese'!F24,'Romano cheese'!F24,'Parmesan cheese'!F24,'Mozzarella cheese'!F24,'Ricotta cheese'!F24,'Other Italian cheese'!F24)</f>
        <v>7.1529213964889262</v>
      </c>
      <c r="E23" s="11">
        <f>SUM('Provolone cheese'!H24,'Romano cheese'!H24,'Parmesan cheese'!H24,'Mozzarella cheese'!H24,'Ricotta cheese'!H24,'Other Italian cheese'!H24)</f>
        <v>7.1529213964889262</v>
      </c>
      <c r="F23" s="11">
        <f t="shared" si="0"/>
        <v>30.299415886477149</v>
      </c>
      <c r="G23" s="11">
        <f>SUM('Provolone cheese'!K24,'Romano cheese'!K24,'Parmesan cheese'!K24,'Mozzarella cheese'!K24,'Ricotta cheese'!K24,'Other Italian cheese'!K24)</f>
        <v>5.3038595686531238</v>
      </c>
      <c r="H23" s="11">
        <f>SUM('Provolone cheese'!L24,'Romano cheese'!L24,'Parmesan cheese'!L24,'Mozzarella cheese'!L24,'Ricotta cheese'!L24,'Other Italian cheese'!L24)</f>
        <v>0.2324979536943835</v>
      </c>
      <c r="I23" s="11">
        <f>SUM('Provolone cheese'!M24,'Romano cheese'!M24,'Parmesan cheese'!M24,'Mozzarella cheese'!M24,'Ricotta cheese'!M24,'Other Italian cheese'!M24)</f>
        <v>6.5912007382589248</v>
      </c>
      <c r="J23" s="11">
        <f>SUM('Provolone cheese'!P24,'Romano cheese'!P24,'Parmesan cheese'!P24,'Mozzarella cheese'!P24,'Ricotta cheese'!P24,'Other Italian cheese'!P24)</f>
        <v>19.624925022218889</v>
      </c>
      <c r="K23" s="14">
        <f>SUM('Provolone cheese'!Q24,'Romano cheese'!Q24,'Parmesan cheese'!Q24,'Mozzarella cheese'!Q24,'Ricotta cheese'!Q24,'Other Italian cheese'!Q24)</f>
        <v>0.1443900541801719</v>
      </c>
    </row>
    <row r="24" spans="1:11" ht="12" customHeight="1" x14ac:dyDescent="0.2">
      <c r="A24" s="10">
        <v>1988</v>
      </c>
      <c r="B24" s="11">
        <f>SUM('Provolone cheese'!B25,'Romano cheese'!B25,'Parmesan cheese'!B25,'Mozzarella cheese'!B25,'Ricotta cheese'!B25,'Other Italian cheese'!B25)</f>
        <v>8.1023314401282676</v>
      </c>
      <c r="C24" s="11">
        <f>SUM('Provolone cheese'!D25,'Romano cheese'!D25,'Parmesan cheese'!D25,'Mozzarella cheese'!D25,'Ricotta cheese'!D25,'Other Italian cheese'!D25)</f>
        <v>8.1023314401282676</v>
      </c>
      <c r="D24" s="11">
        <f>SUM('Provolone cheese'!F25,'Romano cheese'!F25,'Parmesan cheese'!F25,'Mozzarella cheese'!F25,'Ricotta cheese'!F25,'Other Italian cheese'!F25)</f>
        <v>7.6161915537205704</v>
      </c>
      <c r="E24" s="11">
        <f>SUM('Provolone cheese'!H25,'Romano cheese'!H25,'Parmesan cheese'!H25,'Mozzarella cheese'!H25,'Ricotta cheese'!H25,'Other Italian cheese'!H25)</f>
        <v>7.6161915537205704</v>
      </c>
      <c r="F24" s="11">
        <f t="shared" si="0"/>
        <v>30.363386435401111</v>
      </c>
      <c r="G24" s="11">
        <f>SUM('Provolone cheese'!K25,'Romano cheese'!K25,'Parmesan cheese'!K25,'Mozzarella cheese'!K25,'Ricotta cheese'!K25,'Other Italian cheese'!K25)</f>
        <v>5.6421892346851221</v>
      </c>
      <c r="H24" s="11">
        <f>SUM('Provolone cheese'!L25,'Romano cheese'!L25,'Parmesan cheese'!L25,'Mozzarella cheese'!L25,'Ricotta cheese'!L25,'Other Italian cheese'!L25)</f>
        <v>0.24732884316427933</v>
      </c>
      <c r="I24" s="11">
        <f>SUM('Provolone cheese'!M25,'Romano cheese'!M25,'Parmesan cheese'!M25,'Mozzarella cheese'!M25,'Ricotta cheese'!M25,'Other Italian cheese'!M25)</f>
        <v>7.0116490392857376</v>
      </c>
      <c r="J24" s="11">
        <f>SUM('Provolone cheese'!P25,'Romano cheese'!P25,'Parmesan cheese'!P25,'Mozzarella cheese'!P25,'Ricotta cheese'!P25,'Other Italian cheese'!P25)</f>
        <v>20.858936314052634</v>
      </c>
      <c r="K24" s="14">
        <f>SUM('Provolone cheese'!Q25,'Romano cheese'!Q25,'Parmesan cheese'!Q25,'Mozzarella cheese'!Q25,'Ricotta cheese'!Q25,'Other Italian cheese'!Q25)</f>
        <v>0.15345533695678593</v>
      </c>
    </row>
    <row r="25" spans="1:11" ht="12" customHeight="1" x14ac:dyDescent="0.2">
      <c r="A25" s="10">
        <v>1989</v>
      </c>
      <c r="B25" s="11">
        <f>SUM('Provolone cheese'!B26,'Romano cheese'!B26,'Parmesan cheese'!B26,'Mozzarella cheese'!B26,'Ricotta cheese'!B26,'Other Italian cheese'!B26)</f>
        <v>8.4590936249592339</v>
      </c>
      <c r="C25" s="11">
        <f>SUM('Provolone cheese'!D26,'Romano cheese'!D26,'Parmesan cheese'!D26,'Mozzarella cheese'!D26,'Ricotta cheese'!D26,'Other Italian cheese'!D26)</f>
        <v>8.4590936249592339</v>
      </c>
      <c r="D25" s="11">
        <f>SUM('Provolone cheese'!F26,'Romano cheese'!F26,'Parmesan cheese'!F26,'Mozzarella cheese'!F26,'Ricotta cheese'!F26,'Other Italian cheese'!F26)</f>
        <v>7.9515480074616791</v>
      </c>
      <c r="E25" s="11">
        <f>SUM('Provolone cheese'!H26,'Romano cheese'!H26,'Parmesan cheese'!H26,'Mozzarella cheese'!H26,'Ricotta cheese'!H26,'Other Italian cheese'!H26)</f>
        <v>7.9515480074616791</v>
      </c>
      <c r="F25" s="11">
        <f t="shared" si="0"/>
        <v>30.697987383559294</v>
      </c>
      <c r="G25" s="11">
        <f>SUM('Provolone cheese'!K26,'Romano cheese'!K26,'Parmesan cheese'!K26,'Mozzarella cheese'!K26,'Ricotta cheese'!K26,'Other Italian cheese'!K26)</f>
        <v>5.8623221312057794</v>
      </c>
      <c r="H25" s="11">
        <f>SUM('Provolone cheese'!L26,'Romano cheese'!L26,'Parmesan cheese'!L26,'Mozzarella cheese'!L26,'Ricotta cheese'!L26,'Other Italian cheese'!L26)</f>
        <v>0.25697850438162317</v>
      </c>
      <c r="I25" s="11">
        <f>SUM('Provolone cheese'!M26,'Romano cheese'!M26,'Parmesan cheese'!M26,'Mozzarella cheese'!M26,'Ricotta cheese'!M26,'Other Italian cheese'!M26)</f>
        <v>7.2852121099668254</v>
      </c>
      <c r="J25" s="11">
        <f>SUM('Provolone cheese'!P26,'Romano cheese'!P26,'Parmesan cheese'!P26,'Mozzarella cheese'!P26,'Ricotta cheese'!P26,'Other Italian cheese'!P26)</f>
        <v>21.538821762948306</v>
      </c>
      <c r="K25" s="14">
        <f>SUM('Provolone cheese'!Q26,'Romano cheese'!Q26,'Parmesan cheese'!Q26,'Mozzarella cheese'!Q26,'Ricotta cheese'!Q26,'Other Italian cheese'!Q26)</f>
        <v>0.15957373925230778</v>
      </c>
    </row>
    <row r="26" spans="1:11" ht="12" customHeight="1" x14ac:dyDescent="0.2">
      <c r="A26" s="10">
        <v>1990</v>
      </c>
      <c r="B26" s="11">
        <f>SUM('Provolone cheese'!B27,'Romano cheese'!B27,'Parmesan cheese'!B27,'Mozzarella cheese'!B27,'Ricotta cheese'!B27,'Other Italian cheese'!B27)</f>
        <v>8.920335464231794</v>
      </c>
      <c r="C26" s="11">
        <f>SUM('Provolone cheese'!D27,'Romano cheese'!D27,'Parmesan cheese'!D27,'Mozzarella cheese'!D27,'Ricotta cheese'!D27,'Other Italian cheese'!D27)</f>
        <v>8.920335464231794</v>
      </c>
      <c r="D26" s="11">
        <f>SUM('Provolone cheese'!F27,'Romano cheese'!F27,'Parmesan cheese'!F27,'Mozzarella cheese'!F27,'Ricotta cheese'!F27,'Other Italian cheese'!F27)</f>
        <v>8.3851153363778863</v>
      </c>
      <c r="E26" s="11">
        <f>SUM('Provolone cheese'!H27,'Romano cheese'!H27,'Parmesan cheese'!H27,'Mozzarella cheese'!H27,'Ricotta cheese'!H27,'Other Italian cheese'!H27)</f>
        <v>8.3851153363778863</v>
      </c>
      <c r="F26" s="11">
        <f t="shared" si="0"/>
        <v>30.974862690643903</v>
      </c>
      <c r="G26" s="11">
        <f>SUM('Provolone cheese'!K27,'Romano cheese'!K27,'Parmesan cheese'!K27,'Mozzarella cheese'!K27,'Ricotta cheese'!K27,'Other Italian cheese'!K27)</f>
        <v>6.1572738026411837</v>
      </c>
      <c r="H26" s="11">
        <f>SUM('Provolone cheese'!L27,'Romano cheese'!L27,'Parmesan cheese'!L27,'Mozzarella cheese'!L27,'Ricotta cheese'!L27,'Other Italian cheese'!L27)</f>
        <v>0.26990789271851767</v>
      </c>
      <c r="I26" s="11">
        <f>SUM('Provolone cheese'!M27,'Romano cheese'!M27,'Parmesan cheese'!M27,'Mozzarella cheese'!M27,'Ricotta cheese'!M27,'Other Italian cheese'!M27)</f>
        <v>7.6517538046236178</v>
      </c>
      <c r="J26" s="11">
        <f>SUM('Provolone cheese'!P27,'Romano cheese'!P27,'Parmesan cheese'!P27,'Mozzarella cheese'!P27,'Ricotta cheese'!P27,'Other Italian cheese'!P27)</f>
        <v>22.507624065056117</v>
      </c>
      <c r="K26" s="14">
        <f>SUM('Provolone cheese'!Q27,'Romano cheese'!Q27,'Parmesan cheese'!Q27,'Mozzarella cheese'!Q27,'Ricotta cheese'!Q27,'Other Italian cheese'!Q27)</f>
        <v>0.16763188716131122</v>
      </c>
    </row>
    <row r="27" spans="1:11" ht="12" customHeight="1" x14ac:dyDescent="0.2">
      <c r="A27" s="15">
        <v>1991</v>
      </c>
      <c r="B27" s="16">
        <f>SUM('Provolone cheese'!B28,'Romano cheese'!B28,'Parmesan cheese'!B28,'Mozzarella cheese'!B28,'Ricotta cheese'!B28,'Other Italian cheese'!B28)</f>
        <v>9.2815881018482429</v>
      </c>
      <c r="C27" s="16">
        <f>SUM('Provolone cheese'!D28,'Romano cheese'!D28,'Parmesan cheese'!D28,'Mozzarella cheese'!D28,'Ricotta cheese'!D28,'Other Italian cheese'!D28)</f>
        <v>9.2815881018482429</v>
      </c>
      <c r="D27" s="16">
        <f>SUM('Provolone cheese'!F28,'Romano cheese'!F28,'Parmesan cheese'!F28,'Mozzarella cheese'!F28,'Ricotta cheese'!F28,'Other Italian cheese'!F28)</f>
        <v>8.7246928157373471</v>
      </c>
      <c r="E27" s="16">
        <f>SUM('Provolone cheese'!H28,'Romano cheese'!H28,'Parmesan cheese'!H28,'Mozzarella cheese'!H28,'Ricotta cheese'!H28,'Other Italian cheese'!H28)</f>
        <v>8.7246928157373471</v>
      </c>
      <c r="F27" s="16">
        <f t="shared" si="0"/>
        <v>30.936197163008472</v>
      </c>
      <c r="G27" s="16">
        <f>SUM('Provolone cheese'!K28,'Romano cheese'!K28,'Parmesan cheese'!K28,'Mozzarella cheese'!K28,'Ricotta cheese'!K28,'Other Italian cheese'!K28)</f>
        <v>6.4102177068021353</v>
      </c>
      <c r="H27" s="16">
        <f>SUM('Provolone cheese'!L28,'Romano cheese'!L28,'Parmesan cheese'!L28,'Mozzarella cheese'!L28,'Ricotta cheese'!L28,'Other Italian cheese'!L28)</f>
        <v>0.28099584468173749</v>
      </c>
      <c r="I27" s="16">
        <f>SUM('Provolone cheese'!M28,'Romano cheese'!M28,'Parmesan cheese'!M28,'Mozzarella cheese'!M28,'Ricotta cheese'!M28,'Other Italian cheese'!M28)</f>
        <v>7.9660916988049166</v>
      </c>
      <c r="J27" s="16">
        <f>SUM('Provolone cheese'!P28,'Romano cheese'!P28,'Parmesan cheese'!P28,'Mozzarella cheese'!P28,'Ricotta cheese'!P28,'Other Italian cheese'!P28)</f>
        <v>23.415104326077845</v>
      </c>
      <c r="K27" s="19">
        <f>SUM('Provolone cheese'!Q28,'Romano cheese'!Q28,'Parmesan cheese'!Q28,'Mozzarella cheese'!Q28,'Ricotta cheese'!Q28,'Other Italian cheese'!Q28)</f>
        <v>0.17420165306998428</v>
      </c>
    </row>
    <row r="28" spans="1:11" ht="12" customHeight="1" x14ac:dyDescent="0.2">
      <c r="A28" s="15">
        <v>1992</v>
      </c>
      <c r="B28" s="16">
        <f>SUM('Provolone cheese'!B29,'Romano cheese'!B29,'Parmesan cheese'!B29,'Mozzarella cheese'!B29,'Ricotta cheese'!B29,'Other Italian cheese'!B29)</f>
        <v>9.8587044172448799</v>
      </c>
      <c r="C28" s="16">
        <f>SUM('Provolone cheese'!D29,'Romano cheese'!D29,'Parmesan cheese'!D29,'Mozzarella cheese'!D29,'Ricotta cheese'!D29,'Other Italian cheese'!D29)</f>
        <v>9.8587044172448799</v>
      </c>
      <c r="D28" s="16">
        <f>SUM('Provolone cheese'!F29,'Romano cheese'!F29,'Parmesan cheese'!F29,'Mozzarella cheese'!F29,'Ricotta cheese'!F29,'Other Italian cheese'!F29)</f>
        <v>9.2671821522101876</v>
      </c>
      <c r="E28" s="16">
        <f>SUM('Provolone cheese'!H29,'Romano cheese'!H29,'Parmesan cheese'!H29,'Mozzarella cheese'!H29,'Ricotta cheese'!H29,'Other Italian cheese'!H29)</f>
        <v>9.2671821522101876</v>
      </c>
      <c r="F28" s="16">
        <f t="shared" si="0"/>
        <v>30.985491393608186</v>
      </c>
      <c r="G28" s="16">
        <f>SUM('Provolone cheese'!K29,'Romano cheese'!K29,'Parmesan cheese'!K29,'Mozzarella cheese'!K29,'Ricotta cheese'!K29,'Other Italian cheese'!K29)</f>
        <v>6.8039364085181973</v>
      </c>
      <c r="H28" s="16">
        <f>SUM('Provolone cheese'!L29,'Romano cheese'!L29,'Parmesan cheese'!L29,'Mozzarella cheese'!L29,'Ricotta cheese'!L29,'Other Italian cheese'!L29)</f>
        <v>0.29825474667477031</v>
      </c>
      <c r="I28" s="16">
        <f>SUM('Provolone cheese'!M29,'Romano cheese'!M29,'Parmesan cheese'!M29,'Mozzarella cheese'!M29,'Ricotta cheese'!M29,'Other Italian cheese'!M29)</f>
        <v>8.4553729408563996</v>
      </c>
      <c r="J28" s="16">
        <f>SUM('Provolone cheese'!P29,'Romano cheese'!P29,'Parmesan cheese'!P29,'Mozzarella cheese'!P29,'Ricotta cheese'!P29,'Other Italian cheese'!P29)</f>
        <v>24.871538895259679</v>
      </c>
      <c r="K28" s="19">
        <f>SUM('Provolone cheese'!Q29,'Romano cheese'!Q29,'Parmesan cheese'!Q29,'Mozzarella cheese'!Q29,'Ricotta cheese'!Q29,'Other Italian cheese'!Q29)</f>
        <v>0.18508517396056265</v>
      </c>
    </row>
    <row r="29" spans="1:11" ht="12" customHeight="1" x14ac:dyDescent="0.2">
      <c r="A29" s="15">
        <v>1993</v>
      </c>
      <c r="B29" s="16">
        <f>SUM('Provolone cheese'!B30,'Romano cheese'!B30,'Parmesan cheese'!B30,'Mozzarella cheese'!B30,'Ricotta cheese'!B30,'Other Italian cheese'!B30)</f>
        <v>9.6528522124380967</v>
      </c>
      <c r="C29" s="16">
        <f>SUM('Provolone cheese'!D30,'Romano cheese'!D30,'Parmesan cheese'!D30,'Mozzarella cheese'!D30,'Ricotta cheese'!D30,'Other Italian cheese'!D30)</f>
        <v>9.6528522124380967</v>
      </c>
      <c r="D29" s="16">
        <f>SUM('Provolone cheese'!F30,'Romano cheese'!F30,'Parmesan cheese'!F30,'Mozzarella cheese'!F30,'Ricotta cheese'!F30,'Other Italian cheese'!F30)</f>
        <v>9.073681079691811</v>
      </c>
      <c r="E29" s="16">
        <f>SUM('Provolone cheese'!H30,'Romano cheese'!H30,'Parmesan cheese'!H30,'Mozzarella cheese'!H30,'Ricotta cheese'!H30,'Other Italian cheese'!H30)</f>
        <v>9.073681079691811</v>
      </c>
      <c r="F29" s="16">
        <f t="shared" si="0"/>
        <v>30.919851737031848</v>
      </c>
      <c r="G29" s="16">
        <f>SUM('Provolone cheese'!K30,'Romano cheese'!K30,'Parmesan cheese'!K30,'Mozzarella cheese'!K30,'Ricotta cheese'!K30,'Other Italian cheese'!K30)</f>
        <v>6.6682046199574385</v>
      </c>
      <c r="H29" s="16">
        <f>SUM('Provolone cheese'!L30,'Romano cheese'!L30,'Parmesan cheese'!L30,'Mozzarella cheese'!L30,'Ricotta cheese'!L30,'Other Italian cheese'!L30)</f>
        <v>0.29230486005292883</v>
      </c>
      <c r="I29" s="16">
        <f>SUM('Provolone cheese'!M30,'Romano cheese'!M30,'Parmesan cheese'!M30,'Mozzarella cheese'!M30,'Ricotta cheese'!M30,'Other Italian cheese'!M30)</f>
        <v>8.2866966300705052</v>
      </c>
      <c r="J29" s="16">
        <f>SUM('Provolone cheese'!P30,'Romano cheese'!P30,'Parmesan cheese'!P30,'Mozzarella cheese'!P30,'Ricotta cheese'!P30,'Other Italian cheese'!P30)</f>
        <v>24.359875816564958</v>
      </c>
      <c r="K29" s="19">
        <f>SUM('Provolone cheese'!Q30,'Romano cheese'!Q30,'Parmesan cheese'!Q30,'Mozzarella cheese'!Q30,'Ricotta cheese'!Q30,'Other Italian cheese'!Q30)</f>
        <v>0.18116329605002043</v>
      </c>
    </row>
    <row r="30" spans="1:11" ht="12" customHeight="1" x14ac:dyDescent="0.2">
      <c r="A30" s="15">
        <v>1994</v>
      </c>
      <c r="B30" s="16">
        <f>SUM('Provolone cheese'!B31,'Romano cheese'!B31,'Parmesan cheese'!B31,'Mozzarella cheese'!B31,'Ricotta cheese'!B31,'Other Italian cheese'!B31)</f>
        <v>10.057920938716382</v>
      </c>
      <c r="C30" s="16">
        <f>SUM('Provolone cheese'!D31,'Romano cheese'!D31,'Parmesan cheese'!D31,'Mozzarella cheese'!D31,'Ricotta cheese'!D31,'Other Italian cheese'!D31)</f>
        <v>10.057920938716382</v>
      </c>
      <c r="D30" s="16">
        <f>SUM('Provolone cheese'!F31,'Romano cheese'!F31,'Parmesan cheese'!F31,'Mozzarella cheese'!F31,'Ricotta cheese'!F31,'Other Italian cheese'!F31)</f>
        <v>9.4544456823934002</v>
      </c>
      <c r="E30" s="16">
        <f>SUM('Provolone cheese'!H31,'Romano cheese'!H31,'Parmesan cheese'!H31,'Mozzarella cheese'!H31,'Ricotta cheese'!H31,'Other Italian cheese'!H31)</f>
        <v>9.4544456823934002</v>
      </c>
      <c r="F30" s="16">
        <f t="shared" si="0"/>
        <v>31.014832749972072</v>
      </c>
      <c r="G30" s="16">
        <f>SUM('Provolone cheese'!K31,'Romano cheese'!K31,'Parmesan cheese'!K31,'Mozzarella cheese'!K31,'Ricotta cheese'!K31,'Other Italian cheese'!K31)</f>
        <v>6.9384735814490757</v>
      </c>
      <c r="H30" s="16">
        <f>SUM('Provolone cheese'!L31,'Romano cheese'!L31,'Parmesan cheese'!L31,'Mozzarella cheese'!L31,'Ricotta cheese'!L31,'Other Italian cheese'!L31)</f>
        <v>0.30415226658406902</v>
      </c>
      <c r="I30" s="16">
        <f>SUM('Provolone cheese'!M31,'Romano cheese'!M31,'Parmesan cheese'!M31,'Mozzarella cheese'!M31,'Ricotta cheese'!M31,'Other Italian cheese'!M31)</f>
        <v>8.6225646815250645</v>
      </c>
      <c r="J30" s="16">
        <f>SUM('Provolone cheese'!P31,'Romano cheese'!P31,'Parmesan cheese'!P31,'Mozzarella cheese'!P31,'Ricotta cheese'!P31,'Other Italian cheese'!P31)</f>
        <v>25.319170078489506</v>
      </c>
      <c r="K30" s="19">
        <f>SUM('Provolone cheese'!Q31,'Romano cheese'!Q31,'Parmesan cheese'!Q31,'Mozzarella cheese'!Q31,'Ricotta cheese'!Q31,'Other Italian cheese'!Q31)</f>
        <v>0.18869013787197947</v>
      </c>
    </row>
    <row r="31" spans="1:11" ht="12" customHeight="1" x14ac:dyDescent="0.2">
      <c r="A31" s="15">
        <v>1995</v>
      </c>
      <c r="B31" s="16">
        <f>SUM('Mozzarella cheese'!B32,'Other Italian cheese'!B32)</f>
        <v>10.032404411481608</v>
      </c>
      <c r="C31" s="16">
        <f>SUM('Mozzarella cheese'!D32,'Other Italian cheese'!D32)</f>
        <v>10.032404411481608</v>
      </c>
      <c r="D31" s="16">
        <f>SUM('Mozzarella cheese'!F32,'Other Italian cheese'!F32)</f>
        <v>9.4304601467927114</v>
      </c>
      <c r="E31" s="16">
        <f>SUM('Provolone cheese'!H32,'Romano cheese'!H32,'Parmesan cheese'!H32,'Mozzarella cheese'!H32,'Ricotta cheese'!H32,'Other Italian cheese'!H32)</f>
        <v>9.4304601467927114</v>
      </c>
      <c r="F31" s="16">
        <f t="shared" si="0"/>
        <v>32.137908022792161</v>
      </c>
      <c r="G31" s="16">
        <f>SUM('Mozzarella cheese'!K32,'Other Italian cheese'!K32)</f>
        <v>6.8081995092451049</v>
      </c>
      <c r="H31" s="16">
        <f>SUM('Mozzarella cheese'!L32,'Other Italian cheese'!L32)</f>
        <v>0.29844162232307309</v>
      </c>
      <c r="I31" s="16">
        <f>SUM('Mozzarella cheese'!M32,'Other Italian cheese'!M32)</f>
        <v>8.4606707720479601</v>
      </c>
      <c r="J31" s="16">
        <f>SUM('Mozzarella cheese'!P32,'Other Italian cheese'!P32)</f>
        <v>26.693915382602121</v>
      </c>
      <c r="K31" s="19">
        <f>SUM('Mozzarella cheese'!Q32,'Other Italian cheese'!Q32)</f>
        <v>0.19907460640112848</v>
      </c>
    </row>
    <row r="32" spans="1:11" ht="12" customHeight="1" x14ac:dyDescent="0.2">
      <c r="A32" s="10">
        <v>1996</v>
      </c>
      <c r="B32" s="34">
        <f>SUM('Mozzarella cheese'!B33,'Other Italian cheese'!B33)</f>
        <v>10.364642856308457</v>
      </c>
      <c r="C32" s="34">
        <f>SUM('Mozzarella cheese'!D33,'Other Italian cheese'!D33)</f>
        <v>10.364642856308457</v>
      </c>
      <c r="D32" s="34">
        <f>SUM('Mozzarella cheese'!F33,'Other Italian cheese'!F33)</f>
        <v>9.7427642849299492</v>
      </c>
      <c r="E32" s="11">
        <f>SUM('Provolone cheese'!H33,'Romano cheese'!H33,'Parmesan cheese'!H33,'Mozzarella cheese'!H33,'Ricotta cheese'!H33,'Other Italian cheese'!H33)</f>
        <v>9.7427642849299492</v>
      </c>
      <c r="F32" s="34">
        <f t="shared" si="0"/>
        <v>32.22268014126638</v>
      </c>
      <c r="G32" s="34">
        <f>SUM('Mozzarella cheese'!K33,'Other Italian cheese'!K33)</f>
        <v>7.0248771409355673</v>
      </c>
      <c r="H32" s="34">
        <f>SUM('Mozzarella cheese'!L33,'Other Italian cheese'!L33)</f>
        <v>0.30793981987662761</v>
      </c>
      <c r="I32" s="34">
        <f>SUM('Mozzarella cheese'!M33,'Other Italian cheese'!M33)</f>
        <v>8.729939923592454</v>
      </c>
      <c r="J32" s="34">
        <f>SUM('Mozzarella cheese'!P33,'Other Italian cheese'!P33)</f>
        <v>27.491909853006028</v>
      </c>
      <c r="K32" s="44">
        <f>SUM('Mozzarella cheese'!Q33,'Other Italian cheese'!Q33)</f>
        <v>0.20541035114335188</v>
      </c>
    </row>
    <row r="33" spans="1:25" ht="12" customHeight="1" x14ac:dyDescent="0.2">
      <c r="A33" s="10">
        <v>1997</v>
      </c>
      <c r="B33" s="34">
        <f>SUM('Mozzarella cheese'!B34,'Other Italian cheese'!B34)</f>
        <v>10.576629737605137</v>
      </c>
      <c r="C33" s="34">
        <f>SUM('Mozzarella cheese'!D34,'Other Italian cheese'!D34)</f>
        <v>10.576629737605137</v>
      </c>
      <c r="D33" s="34">
        <f>SUM('Mozzarella cheese'!F34,'Other Italian cheese'!F34)</f>
        <v>9.9420319533488293</v>
      </c>
      <c r="E33" s="11">
        <f>SUM('Provolone cheese'!H34,'Romano cheese'!H34,'Parmesan cheese'!H34,'Mozzarella cheese'!H34,'Ricotta cheese'!H34,'Other Italian cheese'!H34)</f>
        <v>9.9420319533488293</v>
      </c>
      <c r="F33" s="34">
        <f t="shared" si="0"/>
        <v>31.924813152448806</v>
      </c>
      <c r="G33" s="34">
        <f>SUM('Mozzarella cheese'!K34,'Other Italian cheese'!K34)</f>
        <v>7.2000604560483605</v>
      </c>
      <c r="H33" s="34">
        <f>SUM('Mozzarella cheese'!L34,'Other Italian cheese'!L34)</f>
        <v>0.31561908848431169</v>
      </c>
      <c r="I33" s="34">
        <f>SUM('Mozzarella cheese'!M34,'Other Italian cheese'!M34)</f>
        <v>8.9476433489859932</v>
      </c>
      <c r="J33" s="34">
        <f>SUM('Mozzarella cheese'!P34,'Other Italian cheese'!P34)</f>
        <v>28.362616101206861</v>
      </c>
      <c r="K33" s="44">
        <f>SUM('Mozzarella cheese'!Q34,'Other Italian cheese'!Q34)</f>
        <v>0.21053278468202338</v>
      </c>
    </row>
    <row r="34" spans="1:25" ht="12" customHeight="1" x14ac:dyDescent="0.2">
      <c r="A34" s="10">
        <v>1998</v>
      </c>
      <c r="B34" s="34">
        <f>SUM('Mozzarella cheese'!B35,'Other Italian cheese'!B35)</f>
        <v>10.682423401360673</v>
      </c>
      <c r="C34" s="34">
        <f>SUM('Mozzarella cheese'!D35,'Other Italian cheese'!D35)</f>
        <v>10.682423401360673</v>
      </c>
      <c r="D34" s="34">
        <f>SUM('Mozzarella cheese'!F35,'Other Italian cheese'!F35)</f>
        <v>10.041477997279033</v>
      </c>
      <c r="E34" s="11">
        <f>SUM('Provolone cheese'!H35,'Romano cheese'!H35,'Parmesan cheese'!H35,'Mozzarella cheese'!H35,'Ricotta cheese'!H35,'Other Italian cheese'!H35)</f>
        <v>10.041477997279033</v>
      </c>
      <c r="F34" s="34">
        <f t="shared" si="0"/>
        <v>32.029877231662468</v>
      </c>
      <c r="G34" s="34">
        <f>SUM('Mozzarella cheese'!K35,'Other Italian cheese'!K35)</f>
        <v>7.2608563005384665</v>
      </c>
      <c r="H34" s="34">
        <f>SUM('Mozzarella cheese'!L35,'Other Italian cheese'!L35)</f>
        <v>0.31828411180442595</v>
      </c>
      <c r="I34" s="34">
        <f>SUM('Mozzarella cheese'!M35,'Other Italian cheese'!M35)</f>
        <v>9.0231954275995729</v>
      </c>
      <c r="J34" s="34">
        <f>SUM('Mozzarella cheese'!P35,'Other Italian cheese'!P35)</f>
        <v>28.536442116340854</v>
      </c>
      <c r="K34" s="44">
        <f>SUM('Mozzarella cheese'!Q35,'Other Italian cheese'!Q35)</f>
        <v>0.21231048064940169</v>
      </c>
    </row>
    <row r="35" spans="1:25" ht="12" customHeight="1" x14ac:dyDescent="0.2">
      <c r="A35" s="10">
        <v>1999</v>
      </c>
      <c r="B35" s="34">
        <f>SUM('Mozzarella cheese'!B36,'Other Italian cheese'!B36)</f>
        <v>11.013365875847112</v>
      </c>
      <c r="C35" s="34">
        <f>SUM('Mozzarella cheese'!D36,'Other Italian cheese'!D36)</f>
        <v>11.013365875847112</v>
      </c>
      <c r="D35" s="34">
        <f>SUM('Mozzarella cheese'!F36,'Other Italian cheese'!F36)</f>
        <v>10.352563923296287</v>
      </c>
      <c r="E35" s="11">
        <f>SUM('Provolone cheese'!H36,'Romano cheese'!H36,'Parmesan cheese'!H36,'Mozzarella cheese'!H36,'Ricotta cheese'!H36,'Other Italian cheese'!H36)</f>
        <v>10.352563923296287</v>
      </c>
      <c r="F35" s="34">
        <f t="shared" si="0"/>
        <v>32.226303741369591</v>
      </c>
      <c r="G35" s="34">
        <f>SUM('Mozzarella cheese'!K36,'Other Italian cheese'!K36)</f>
        <v>7.4641651365482726</v>
      </c>
      <c r="H35" s="34">
        <f>SUM('Mozzarella cheese'!L36,'Other Italian cheese'!L36)</f>
        <v>0.32719627995828043</v>
      </c>
      <c r="I35" s="34">
        <f>SUM('Mozzarella cheese'!M36,'Other Italian cheese'!M36)</f>
        <v>9.2758509386772694</v>
      </c>
      <c r="J35" s="34">
        <f>SUM('Mozzarella cheese'!P36,'Other Italian cheese'!P36)</f>
        <v>29.208721678443649</v>
      </c>
      <c r="K35" s="44">
        <f>SUM('Mozzarella cheese'!Q36,'Other Italian cheese'!Q36)</f>
        <v>0.21825531620417107</v>
      </c>
    </row>
    <row r="36" spans="1:25" ht="12" customHeight="1" x14ac:dyDescent="0.2">
      <c r="A36" s="10">
        <v>2000</v>
      </c>
      <c r="B36" s="34">
        <f>SUM('Mozzarella cheese'!B37,'Other Italian cheese'!B37)</f>
        <v>11.410936629528257</v>
      </c>
      <c r="C36" s="34">
        <f>SUM('Mozzarella cheese'!D37,'Other Italian cheese'!D37)</f>
        <v>11.410936629528257</v>
      </c>
      <c r="D36" s="34">
        <f>SUM('Mozzarella cheese'!F37,'Other Italian cheese'!F37)</f>
        <v>10.72628043175656</v>
      </c>
      <c r="E36" s="11">
        <f>SUM('Provolone cheese'!H37,'Romano cheese'!H37,'Parmesan cheese'!H37,'Mozzarella cheese'!H37,'Ricotta cheese'!H37,'Other Italian cheese'!H37)</f>
        <v>10.72628043175656</v>
      </c>
      <c r="F36" s="34">
        <f t="shared" si="0"/>
        <v>32.225783194168145</v>
      </c>
      <c r="G36" s="34">
        <f>SUM('Mozzarella cheese'!K37,'Other Italian cheese'!K37)</f>
        <v>7.7336729308725634</v>
      </c>
      <c r="H36" s="34">
        <f>SUM('Mozzarella cheese'!L37,'Other Italian cheese'!L37)</f>
        <v>0.33901032025742739</v>
      </c>
      <c r="I36" s="34">
        <f>SUM('Mozzarella cheese'!M37,'Other Italian cheese'!M37)</f>
        <v>9.6107730741379385</v>
      </c>
      <c r="J36" s="34">
        <f>SUM('Mozzarella cheese'!P37,'Other Italian cheese'!P37)</f>
        <v>30.263706857887051</v>
      </c>
      <c r="K36" s="44">
        <f>SUM('Mozzarella cheese'!Q37,'Other Italian cheese'!Q37)</f>
        <v>0.22613583703853973</v>
      </c>
    </row>
    <row r="37" spans="1:25" ht="12" customHeight="1" x14ac:dyDescent="0.2">
      <c r="A37" s="15">
        <v>2001</v>
      </c>
      <c r="B37" s="16">
        <f>SUM('Mozzarella cheese'!B38,'Other Italian cheese'!B38)</f>
        <v>11.686963810680316</v>
      </c>
      <c r="C37" s="16">
        <f>SUM('Mozzarella cheese'!D38,'Other Italian cheese'!D38)</f>
        <v>11.686963810680316</v>
      </c>
      <c r="D37" s="16">
        <f>SUM('Mozzarella cheese'!F38,'Other Italian cheese'!F38)</f>
        <v>10.985745982039496</v>
      </c>
      <c r="E37" s="16">
        <f>SUM('Provolone cheese'!H38,'Romano cheese'!H38,'Parmesan cheese'!H38,'Mozzarella cheese'!H38,'Ricotta cheese'!H38,'Other Italian cheese'!H38)</f>
        <v>10.985745982039496</v>
      </c>
      <c r="F37" s="16">
        <f t="shared" si="0"/>
        <v>32.31621298944485</v>
      </c>
      <c r="G37" s="16">
        <f>SUM('Mozzarella cheese'!K38,'Other Italian cheese'!K38)</f>
        <v>7.910179693621525</v>
      </c>
      <c r="H37" s="16">
        <f>SUM('Mozzarella cheese'!L38,'Other Italian cheese'!L38)</f>
        <v>0.3467476030080669</v>
      </c>
      <c r="I37" s="16">
        <f>SUM('Mozzarella cheese'!M38,'Other Italian cheese'!M38)</f>
        <v>9.8301211714771917</v>
      </c>
      <c r="J37" s="16">
        <f>SUM('Mozzarella cheese'!P38,'Other Italian cheese'!P38)</f>
        <v>30.892314635335481</v>
      </c>
      <c r="K37" s="19">
        <f>SUM('Mozzarella cheese'!Q38,'Other Italian cheese'!Q38)</f>
        <v>0.23129696874063982</v>
      </c>
    </row>
    <row r="38" spans="1:25" ht="12" customHeight="1" x14ac:dyDescent="0.2">
      <c r="A38" s="15">
        <v>2002</v>
      </c>
      <c r="B38" s="16">
        <f>SUM('Mozzarella cheese'!B39,'Other Italian cheese'!B39)</f>
        <v>11.816908725035072</v>
      </c>
      <c r="C38" s="16">
        <f>SUM('Mozzarella cheese'!D39,'Other Italian cheese'!D39)</f>
        <v>11.816908725035072</v>
      </c>
      <c r="D38" s="16">
        <f>SUM('Mozzarella cheese'!F39,'Other Italian cheese'!F39)</f>
        <v>11.107894201532968</v>
      </c>
      <c r="E38" s="16">
        <f>SUM('Provolone cheese'!H39,'Romano cheese'!H39,'Parmesan cheese'!H39,'Mozzarella cheese'!H39,'Ricotta cheese'!H39,'Other Italian cheese'!H39)</f>
        <v>11.107894201532968</v>
      </c>
      <c r="F38" s="16">
        <f t="shared" si="0"/>
        <v>32.235783472047245</v>
      </c>
      <c r="G38" s="16">
        <f>SUM('Mozzarella cheese'!K39,'Other Italian cheese'!K39)</f>
        <v>8.0076356153433075</v>
      </c>
      <c r="H38" s="16">
        <f>SUM('Mozzarella cheese'!L39,'Other Italian cheese'!L39)</f>
        <v>0.3510196434123094</v>
      </c>
      <c r="I38" s="16">
        <f>SUM('Mozzarella cheese'!M39,'Other Italian cheese'!M39)</f>
        <v>9.9512313809172657</v>
      </c>
      <c r="J38" s="16">
        <f>SUM('Mozzarella cheese'!P39,'Other Italian cheese'!P39)</f>
        <v>31.328843844613388</v>
      </c>
      <c r="K38" s="19">
        <f>SUM('Mozzarella cheese'!Q39,'Other Italian cheese'!Q39)</f>
        <v>0.23414662072746506</v>
      </c>
    </row>
    <row r="39" spans="1:25" ht="12" customHeight="1" x14ac:dyDescent="0.2">
      <c r="A39" s="15">
        <v>2003</v>
      </c>
      <c r="B39" s="16">
        <f>SUM('Mozzarella cheese'!B40,'Other Italian cheese'!B40)</f>
        <v>12.002746805147279</v>
      </c>
      <c r="C39" s="16">
        <f>SUM('Mozzarella cheese'!D40,'Other Italian cheese'!D40)</f>
        <v>12.002746805147279</v>
      </c>
      <c r="D39" s="16">
        <f>SUM('Mozzarella cheese'!F40,'Other Italian cheese'!F40)</f>
        <v>11.282581996838442</v>
      </c>
      <c r="E39" s="16">
        <f>SUM('Provolone cheese'!H40,'Romano cheese'!H40,'Parmesan cheese'!H40,'Mozzarella cheese'!H40,'Ricotta cheese'!H40,'Other Italian cheese'!H40)</f>
        <v>11.282581996838442</v>
      </c>
      <c r="F39" s="16">
        <f t="shared" si="0"/>
        <v>32.142686164583651</v>
      </c>
      <c r="G39" s="16">
        <f>SUM('Mozzarella cheese'!K40,'Other Italian cheese'!K40)</f>
        <v>8.1447415684391977</v>
      </c>
      <c r="H39" s="16">
        <f>SUM('Mozzarella cheese'!L40,'Other Italian cheese'!L40)</f>
        <v>0.35702976738363607</v>
      </c>
      <c r="I39" s="16">
        <f>SUM('Mozzarella cheese'!M40,'Other Italian cheese'!M40)</f>
        <v>10.12161539044239</v>
      </c>
      <c r="J39" s="16">
        <f>SUM('Mozzarella cheese'!P40,'Other Italian cheese'!P40)</f>
        <v>31.930927802430972</v>
      </c>
      <c r="K39" s="19">
        <f>SUM('Mozzarella cheese'!Q40,'Other Italian cheese'!Q40)</f>
        <v>0.23815565624570328</v>
      </c>
    </row>
    <row r="40" spans="1:25" ht="12" customHeight="1" x14ac:dyDescent="0.2">
      <c r="A40" s="15">
        <v>2004</v>
      </c>
      <c r="B40" s="16">
        <f>SUM('Mozzarella cheese'!B41,'Other Italian cheese'!B41)</f>
        <v>12.286737609511036</v>
      </c>
      <c r="C40" s="16">
        <f>SUM('Mozzarella cheese'!D41,'Other Italian cheese'!D41)</f>
        <v>12.286737609511036</v>
      </c>
      <c r="D40" s="16">
        <f>SUM('Mozzarella cheese'!F41,'Other Italian cheese'!F41)</f>
        <v>11.549533352940374</v>
      </c>
      <c r="E40" s="16">
        <f>SUM('Provolone cheese'!H41,'Romano cheese'!H41,'Parmesan cheese'!H41,'Mozzarella cheese'!H41,'Ricotta cheese'!H41,'Other Italian cheese'!H41)</f>
        <v>11.549533352940374</v>
      </c>
      <c r="F40" s="16">
        <f t="shared" si="0"/>
        <v>32.145181820273748</v>
      </c>
      <c r="G40" s="16">
        <f>SUM('Mozzarella cheese'!K41,'Other Italian cheese'!K41)</f>
        <v>8.3371434651537566</v>
      </c>
      <c r="H40" s="16">
        <f>SUM('Mozzarella cheese'!L41,'Other Italian cheese'!L41)</f>
        <v>0.36546382313002768</v>
      </c>
      <c r="I40" s="16">
        <f>SUM('Mozzarella cheese'!M41,'Other Italian cheese'!M41)</f>
        <v>10.360716653824719</v>
      </c>
      <c r="J40" s="16">
        <f>SUM('Mozzarella cheese'!P41,'Other Italian cheese'!P41)</f>
        <v>32.683427164741097</v>
      </c>
      <c r="K40" s="19">
        <f>SUM('Mozzarella cheese'!Q41,'Other Italian cheese'!Q41)</f>
        <v>0.24378156832528752</v>
      </c>
    </row>
    <row r="41" spans="1:25" ht="12" customHeight="1" x14ac:dyDescent="0.2">
      <c r="A41" s="15">
        <v>2005</v>
      </c>
      <c r="B41" s="16">
        <f>SUM('Mozzarella cheese'!B42,'Other Italian cheese'!B42)</f>
        <v>12.66093536355897</v>
      </c>
      <c r="C41" s="16">
        <f>SUM('Mozzarella cheese'!D42,'Other Italian cheese'!D42)</f>
        <v>12.66093536355897</v>
      </c>
      <c r="D41" s="16">
        <f>SUM('Mozzarella cheese'!F42,'Other Italian cheese'!F42)</f>
        <v>11.901279241745433</v>
      </c>
      <c r="E41" s="16">
        <f>SUM('Provolone cheese'!H42,'Romano cheese'!H42,'Parmesan cheese'!H42,'Mozzarella cheese'!H42,'Ricotta cheese'!H42,'Other Italian cheese'!H42)</f>
        <v>11.901279241745433</v>
      </c>
      <c r="F41" s="16">
        <f t="shared" si="0"/>
        <v>32.099888480864607</v>
      </c>
      <c r="G41" s="16">
        <f>SUM('Mozzarella cheese'!K42,'Other Italian cheese'!K42)</f>
        <v>8.5967892312221892</v>
      </c>
      <c r="H41" s="16">
        <f>SUM('Mozzarella cheese'!L42,'Other Italian cheese'!L42)</f>
        <v>0.37684555534124664</v>
      </c>
      <c r="I41" s="16">
        <f>SUM('Mozzarella cheese'!M42,'Other Italian cheese'!M42)</f>
        <v>10.68338307114667</v>
      </c>
      <c r="J41" s="16">
        <f>SUM('Mozzarella cheese'!P42,'Other Italian cheese'!P42)</f>
        <v>33.734954247315869</v>
      </c>
      <c r="K41" s="19">
        <f>SUM('Mozzarella cheese'!Q42,'Other Italian cheese'!Q42)</f>
        <v>0.25137371932109814</v>
      </c>
    </row>
    <row r="42" spans="1:25" ht="12" customHeight="1" x14ac:dyDescent="0.2">
      <c r="A42" s="10">
        <v>2006</v>
      </c>
      <c r="B42" s="34">
        <f>SUM('Mozzarella cheese'!B43,'Other Italian cheese'!B43)</f>
        <v>12.928951297821897</v>
      </c>
      <c r="C42" s="34">
        <f>SUM('Mozzarella cheese'!D43,'Other Italian cheese'!D43)</f>
        <v>12.928951297821897</v>
      </c>
      <c r="D42" s="34">
        <f>SUM('Mozzarella cheese'!F43,'Other Italian cheese'!F43)</f>
        <v>12.153214219952583</v>
      </c>
      <c r="E42" s="11">
        <f>SUM('Provolone cheese'!H43,'Romano cheese'!H43,'Parmesan cheese'!H43,'Mozzarella cheese'!H43,'Ricotta cheese'!H43,'Other Italian cheese'!H43)</f>
        <v>12.153214219952583</v>
      </c>
      <c r="F42" s="34">
        <f t="shared" si="0"/>
        <v>32.069079025758029</v>
      </c>
      <c r="G42" s="34">
        <f>SUM('Mozzarella cheese'!K43,'Other Italian cheese'!K43)</f>
        <v>8.7827556889216236</v>
      </c>
      <c r="H42" s="34">
        <f>SUM('Mozzarella cheese'!L43,'Other Italian cheese'!L43)</f>
        <v>0.38499750965135882</v>
      </c>
      <c r="I42" s="34">
        <f>SUM('Mozzarella cheese'!M43,'Other Italian cheese'!M43)</f>
        <v>10.914486899861195</v>
      </c>
      <c r="J42" s="34">
        <f>SUM('Mozzarella cheese'!P43,'Other Italian cheese'!P43)</f>
        <v>34.48807608477405</v>
      </c>
      <c r="K42" s="44">
        <f>SUM('Mozzarella cheese'!Q43,'Other Italian cheese'!Q43)</f>
        <v>0.25681145646732229</v>
      </c>
    </row>
    <row r="43" spans="1:25" ht="12" customHeight="1" x14ac:dyDescent="0.2">
      <c r="A43" s="10">
        <v>2007</v>
      </c>
      <c r="B43" s="34">
        <f>SUM('Mozzarella cheese'!B44,'Other Italian cheese'!B44)</f>
        <v>13.58036189014123</v>
      </c>
      <c r="C43" s="34">
        <f>SUM('Mozzarella cheese'!D44,'Other Italian cheese'!D44)</f>
        <v>13.58036189014123</v>
      </c>
      <c r="D43" s="34">
        <f>SUM('Mozzarella cheese'!F44,'Other Italian cheese'!F44)</f>
        <v>12.765540176732756</v>
      </c>
      <c r="E43" s="11">
        <f>SUM('Provolone cheese'!H44,'Romano cheese'!H44,'Parmesan cheese'!H44,'Mozzarella cheese'!H44,'Ricotta cheese'!H44,'Other Italian cheese'!H44)</f>
        <v>12.765540176732756</v>
      </c>
      <c r="F43" s="34">
        <f t="shared" si="0"/>
        <v>32.103915979764906</v>
      </c>
      <c r="G43" s="34">
        <f>SUM('Mozzarella cheese'!K44,'Other Italian cheese'!K44)</f>
        <v>9.2205339191822766</v>
      </c>
      <c r="H43" s="34">
        <f>SUM('Mozzarella cheese'!L44,'Other Italian cheese'!L44)</f>
        <v>0.40418778823812718</v>
      </c>
      <c r="I43" s="34">
        <f>SUM('Mozzarella cheese'!M44,'Other Italian cheese'!M44)</f>
        <v>11.458521702656785</v>
      </c>
      <c r="J43" s="34">
        <f>SUM('Mozzarella cheese'!P44,'Other Italian cheese'!P44)</f>
        <v>36.179403920746964</v>
      </c>
      <c r="K43" s="44">
        <f>SUM('Mozzarella cheese'!Q44,'Other Italian cheese'!Q44)</f>
        <v>0.26961227535663024</v>
      </c>
    </row>
    <row r="44" spans="1:25" ht="12" customHeight="1" x14ac:dyDescent="0.2">
      <c r="A44" s="10">
        <v>2008</v>
      </c>
      <c r="B44" s="34">
        <f>SUM('Mozzarella cheese'!B45,'Other Italian cheese'!B45)</f>
        <v>13.055107486772378</v>
      </c>
      <c r="C44" s="34">
        <f>SUM('Mozzarella cheese'!D45,'Other Italian cheese'!D45)</f>
        <v>13.055107486772378</v>
      </c>
      <c r="D44" s="34">
        <f>SUM('Mozzarella cheese'!F45,'Other Italian cheese'!F45)</f>
        <v>12.271801037566036</v>
      </c>
      <c r="E44" s="11">
        <f>SUM('Provolone cheese'!H45,'Romano cheese'!H45,'Parmesan cheese'!H45,'Mozzarella cheese'!H45,'Ricotta cheese'!H45,'Other Italian cheese'!H45)</f>
        <v>12.271801037566036</v>
      </c>
      <c r="F44" s="34">
        <f t="shared" si="0"/>
        <v>31.951947018092682</v>
      </c>
      <c r="G44" s="34">
        <f>SUM('Mozzarella cheese'!K45,'Other Italian cheese'!K45)</f>
        <v>8.8837464594438185</v>
      </c>
      <c r="H44" s="34">
        <f>SUM('Mozzarella cheese'!L45,'Other Italian cheese'!L45)</f>
        <v>0.38942450233178383</v>
      </c>
      <c r="I44" s="34">
        <f>SUM('Mozzarella cheese'!M45,'Other Italian cheese'!M45)</f>
        <v>11.039989928854904</v>
      </c>
      <c r="J44" s="34">
        <f>SUM('Mozzarella cheese'!P45,'Other Italian cheese'!P45)</f>
        <v>34.974299810472871</v>
      </c>
      <c r="K44" s="44">
        <f>SUM('Mozzarella cheese'!Q45,'Other Italian cheese'!Q45)</f>
        <v>0.25976446891423305</v>
      </c>
    </row>
    <row r="45" spans="1:25" ht="12" customHeight="1" x14ac:dyDescent="0.2">
      <c r="A45" s="10">
        <v>2009</v>
      </c>
      <c r="B45" s="34">
        <f>SUM('Mozzarella cheese'!B46,'Other Italian cheese'!B46)</f>
        <v>13.029734544597272</v>
      </c>
      <c r="C45" s="34">
        <f>SUM('Mozzarella cheese'!D46,'Other Italian cheese'!D46)</f>
        <v>13.029734544597272</v>
      </c>
      <c r="D45" s="34">
        <f>SUM('Mozzarella cheese'!F46,'Other Italian cheese'!F46)</f>
        <v>12.247950471921435</v>
      </c>
      <c r="E45" s="11">
        <f>SUM('Provolone cheese'!H46,'Romano cheese'!H46,'Parmesan cheese'!H46,'Mozzarella cheese'!H46,'Ricotta cheese'!H46,'Other Italian cheese'!H46)</f>
        <v>12.247950471921435</v>
      </c>
      <c r="F45" s="34">
        <f t="shared" si="0"/>
        <v>31.949920938365253</v>
      </c>
      <c r="G45" s="34">
        <f>SUM('Mozzarella cheese'!K46,'Other Italian cheese'!K46)</f>
        <v>8.8667446591195773</v>
      </c>
      <c r="H45" s="34">
        <f>SUM('Mozzarella cheese'!L46,'Other Italian cheese'!L46)</f>
        <v>0.38867921793400884</v>
      </c>
      <c r="I45" s="34">
        <f>SUM('Mozzarella cheese'!M46,'Other Italian cheese'!M46)</f>
        <v>11.018861488820184</v>
      </c>
      <c r="J45" s="34">
        <f>SUM('Mozzarella cheese'!P46,'Other Italian cheese'!P46)</f>
        <v>34.908910754242122</v>
      </c>
      <c r="K45" s="44">
        <f>SUM('Mozzarella cheese'!Q46,'Other Italian cheese'!Q46)</f>
        <v>0.2592673291487102</v>
      </c>
    </row>
    <row r="46" spans="1:25" ht="12" customHeight="1" x14ac:dyDescent="0.2">
      <c r="A46" s="10">
        <v>2010</v>
      </c>
      <c r="B46" s="34">
        <f>SUM('Mozzarella cheese'!B47,'Other Italian cheese'!B47)</f>
        <v>13.542819522769022</v>
      </c>
      <c r="C46" s="34">
        <f>SUM('Mozzarella cheese'!D47,'Other Italian cheese'!D47)</f>
        <v>13.542819522769022</v>
      </c>
      <c r="D46" s="34">
        <f>SUM('Mozzarella cheese'!F47,'Other Italian cheese'!F47)</f>
        <v>12.73025035140288</v>
      </c>
      <c r="E46" s="11">
        <f>SUM('Provolone cheese'!H47,'Romano cheese'!H47,'Parmesan cheese'!H47,'Mozzarella cheese'!H47,'Ricotta cheese'!H47,'Other Italian cheese'!H47)</f>
        <v>12.73025035140288</v>
      </c>
      <c r="F46" s="34">
        <f t="shared" si="0"/>
        <v>32.052822012607322</v>
      </c>
      <c r="G46" s="34">
        <f>SUM('Mozzarella cheese'!K47,'Other Italian cheese'!K47)</f>
        <v>9.2019636856472324</v>
      </c>
      <c r="H46" s="34">
        <f>SUM('Mozzarella cheese'!L47,'Other Italian cheese'!L47)</f>
        <v>0.40337375060371439</v>
      </c>
      <c r="I46" s="34">
        <f>SUM('Mozzarella cheese'!M47,'Other Italian cheese'!M47)</f>
        <v>11.43544414274</v>
      </c>
      <c r="J46" s="34">
        <f>SUM('Mozzarella cheese'!P47,'Other Italian cheese'!P47)</f>
        <v>36.147127805369223</v>
      </c>
      <c r="K46" s="44">
        <f>SUM('Mozzarella cheese'!Q47,'Other Italian cheese'!Q47)</f>
        <v>0.26906927394682351</v>
      </c>
    </row>
    <row r="47" spans="1:25" ht="12" customHeight="1" x14ac:dyDescent="0.2">
      <c r="A47" s="15">
        <v>2011</v>
      </c>
      <c r="B47" s="16">
        <f>SUM('Mozzarella cheese'!B48,'Other Italian cheese'!B48)</f>
        <v>13.982971028515674</v>
      </c>
      <c r="C47" s="16">
        <f>SUM('Mozzarella cheese'!D48,'Other Italian cheese'!D48)</f>
        <v>13.982971028515674</v>
      </c>
      <c r="D47" s="16">
        <f>SUM('Mozzarella cheese'!F48,'Other Italian cheese'!F48)</f>
        <v>13.143992766804734</v>
      </c>
      <c r="E47" s="16">
        <f>SUM('Provolone cheese'!H48,'Romano cheese'!H48,'Parmesan cheese'!H48,'Mozzarella cheese'!H48,'Ricotta cheese'!H48,'Other Italian cheese'!H48)</f>
        <v>13.143992766804734</v>
      </c>
      <c r="F47" s="16">
        <f t="shared" si="0"/>
        <v>31.958611315015048</v>
      </c>
      <c r="G47" s="16">
        <f>SUM('Mozzarella cheese'!K48,'Other Italian cheese'!K48)</f>
        <v>9.5142076672211875</v>
      </c>
      <c r="H47" s="16">
        <f>SUM('Mozzarella cheese'!L48,'Other Italian cheese'!L48)</f>
        <v>0.41706115801517535</v>
      </c>
      <c r="I47" s="16">
        <f>SUM('Mozzarella cheese'!M48,'Other Italian cheese'!M48)</f>
        <v>11.823475299151212</v>
      </c>
      <c r="J47" s="16">
        <f>SUM('Mozzarella cheese'!P48,'Other Italian cheese'!P48)</f>
        <v>37.450899872806644</v>
      </c>
      <c r="K47" s="19">
        <f>SUM('Mozzarella cheese'!Q48,'Other Italian cheese'!Q48)</f>
        <v>0.27819941880355792</v>
      </c>
      <c r="L47" s="8"/>
      <c r="M47" s="8"/>
      <c r="N47" s="8"/>
      <c r="O47" s="8"/>
      <c r="P47" s="8"/>
      <c r="Q47" s="8"/>
      <c r="R47" s="8"/>
      <c r="S47" s="8"/>
      <c r="T47" s="8"/>
      <c r="U47" s="8"/>
      <c r="V47" s="8"/>
      <c r="W47" s="8"/>
      <c r="X47" s="8"/>
      <c r="Y47" s="8"/>
    </row>
    <row r="48" spans="1:25" ht="12" customHeight="1" x14ac:dyDescent="0.2">
      <c r="A48" s="15">
        <v>2012</v>
      </c>
      <c r="B48" s="16">
        <f>SUM('Mozzarella cheese'!B49,'Other Italian cheese'!B49)</f>
        <v>13.804638069210345</v>
      </c>
      <c r="C48" s="16">
        <f>SUM('Mozzarella cheese'!D49,'Other Italian cheese'!D49)</f>
        <v>13.804638069210345</v>
      </c>
      <c r="D48" s="16">
        <f>SUM('Mozzarella cheese'!F49,'Other Italian cheese'!F49)</f>
        <v>12.976359785057724</v>
      </c>
      <c r="E48" s="16">
        <f>SUM('Provolone cheese'!H49,'Romano cheese'!H49,'Parmesan cheese'!H49,'Mozzarella cheese'!H49,'Ricotta cheese'!H49,'Other Italian cheese'!H49)</f>
        <v>12.976359785057724</v>
      </c>
      <c r="F48" s="16">
        <f t="shared" ref="F48:F57" si="1">100-(G48/B48*100)</f>
        <v>31.959513166110426</v>
      </c>
      <c r="G48" s="16">
        <f>SUM('Mozzarella cheese'!K49,'Other Italian cheese'!K49)</f>
        <v>9.3927429479471733</v>
      </c>
      <c r="H48" s="16">
        <f>SUM('Mozzarella cheese'!L49,'Other Italian cheese'!L49)</f>
        <v>0.41173667717028706</v>
      </c>
      <c r="I48" s="16">
        <f>SUM('Mozzarella cheese'!M49,'Other Italian cheese'!M49)</f>
        <v>11.672528929439054</v>
      </c>
      <c r="J48" s="16">
        <f>SUM('Mozzarella cheese'!P49,'Other Italian cheese'!P49)</f>
        <v>36.972047982504932</v>
      </c>
      <c r="K48" s="19">
        <f>SUM('Mozzarella cheese'!Q49,'Other Italian cheese'!Q49)</f>
        <v>0.27464773951621302</v>
      </c>
      <c r="L48" s="8"/>
      <c r="M48" s="8"/>
      <c r="N48" s="8"/>
      <c r="O48" s="8"/>
      <c r="P48" s="8"/>
      <c r="Q48" s="8"/>
      <c r="R48" s="8"/>
      <c r="S48" s="8"/>
      <c r="T48" s="8"/>
      <c r="U48" s="8"/>
      <c r="V48" s="8"/>
      <c r="W48" s="8"/>
      <c r="X48" s="8"/>
      <c r="Y48" s="8"/>
    </row>
    <row r="49" spans="1:25" ht="12" customHeight="1" x14ac:dyDescent="0.2">
      <c r="A49" s="15">
        <v>2013</v>
      </c>
      <c r="B49" s="16">
        <f>SUM('Mozzarella cheese'!B50,'Other Italian cheese'!B50)</f>
        <v>13.834887905072602</v>
      </c>
      <c r="C49" s="16">
        <f>SUM('Mozzarella cheese'!D50,'Other Italian cheese'!D50)</f>
        <v>13.834887905072602</v>
      </c>
      <c r="D49" s="16">
        <f>SUM('Mozzarella cheese'!F50,'Other Italian cheese'!F50)</f>
        <v>13.004794630768245</v>
      </c>
      <c r="E49" s="16">
        <f>SUM('Provolone cheese'!H50,'Romano cheese'!H50,'Parmesan cheese'!H50,'Mozzarella cheese'!H50,'Ricotta cheese'!H50,'Other Italian cheese'!H50)</f>
        <v>13.004794630768245</v>
      </c>
      <c r="F49" s="16">
        <f t="shared" si="1"/>
        <v>31.983465132399715</v>
      </c>
      <c r="G49" s="16">
        <f>SUM('Mozzarella cheese'!K50,'Other Italian cheese'!K50)</f>
        <v>9.4100113558471215</v>
      </c>
      <c r="H49" s="16">
        <f>SUM('Mozzarella cheese'!L50,'Other Italian cheese'!L50)</f>
        <v>0.41249364847549025</v>
      </c>
      <c r="I49" s="16">
        <f>SUM('Mozzarella cheese'!M50,'Other Italian cheese'!M50)</f>
        <v>11.693988687455912</v>
      </c>
      <c r="J49" s="16">
        <f>SUM('Mozzarella cheese'!P50,'Other Italian cheese'!P50)</f>
        <v>37.020623740337527</v>
      </c>
      <c r="K49" s="19">
        <f>SUM('Mozzarella cheese'!Q50,'Other Italian cheese'!Q50)</f>
        <v>0.27515267499896262</v>
      </c>
      <c r="L49" s="8"/>
      <c r="M49" s="8"/>
      <c r="N49" s="8"/>
      <c r="O49" s="8"/>
      <c r="P49" s="8"/>
      <c r="Q49" s="8"/>
      <c r="R49" s="8"/>
      <c r="S49" s="8"/>
      <c r="T49" s="8"/>
      <c r="U49" s="8"/>
      <c r="V49" s="8"/>
      <c r="W49" s="8"/>
      <c r="X49" s="8"/>
      <c r="Y49" s="8"/>
    </row>
    <row r="50" spans="1:25" ht="12" customHeight="1" x14ac:dyDescent="0.2">
      <c r="A50" s="15">
        <v>2014</v>
      </c>
      <c r="B50" s="16">
        <f>SUM('Mozzarella cheese'!B51,'Other Italian cheese'!B51)</f>
        <v>14.198637666143293</v>
      </c>
      <c r="C50" s="16">
        <f>SUM('Mozzarella cheese'!D51,'Other Italian cheese'!D51)</f>
        <v>14.198637666143293</v>
      </c>
      <c r="D50" s="16">
        <f>SUM('Mozzarella cheese'!F51,'Other Italian cheese'!F51)</f>
        <v>13.346719406174696</v>
      </c>
      <c r="E50" s="16">
        <f>SUM('Provolone cheese'!H51,'Romano cheese'!H51,'Parmesan cheese'!H51,'Mozzarella cheese'!H51,'Ricotta cheese'!H51,'Other Italian cheese'!H51)</f>
        <v>13.346719406174696</v>
      </c>
      <c r="F50" s="16">
        <f t="shared" si="1"/>
        <v>32.136234225070353</v>
      </c>
      <c r="G50" s="16">
        <f>SUM('Mozzarella cheese'!K51,'Other Italian cheese'!K51)</f>
        <v>9.6357302089824213</v>
      </c>
      <c r="H50" s="16">
        <f>SUM('Mozzarella cheese'!L51,'Other Italian cheese'!L51)</f>
        <v>0.42238817354443492</v>
      </c>
      <c r="I50" s="16">
        <f>SUM('Mozzarella cheese'!M51,'Other Italian cheese'!M51)</f>
        <v>11.974493525897959</v>
      </c>
      <c r="J50" s="16">
        <f>SUM('Mozzarella cheese'!P51,'Other Italian cheese'!P51)</f>
        <v>37.781628220999828</v>
      </c>
      <c r="K50" s="19">
        <f>SUM('Mozzarella cheese'!Q51,'Other Italian cheese'!Q51)</f>
        <v>0.28175278884465782</v>
      </c>
      <c r="L50" s="8"/>
      <c r="M50" s="8"/>
      <c r="N50" s="8"/>
      <c r="O50" s="8"/>
      <c r="P50" s="8"/>
      <c r="Q50" s="8"/>
      <c r="R50" s="8"/>
      <c r="S50" s="8"/>
      <c r="T50" s="8"/>
      <c r="U50" s="8"/>
      <c r="V50" s="8"/>
      <c r="W50" s="8"/>
      <c r="X50" s="8"/>
      <c r="Y50" s="8"/>
    </row>
    <row r="51" spans="1:25" ht="12" customHeight="1" x14ac:dyDescent="0.2">
      <c r="A51" s="15">
        <v>2015</v>
      </c>
      <c r="B51" s="16">
        <f>SUM('Mozzarella cheese'!B52,'Other Italian cheese'!B52)</f>
        <v>14.478009722056829</v>
      </c>
      <c r="C51" s="16">
        <f>SUM('Mozzarella cheese'!D52,'Other Italian cheese'!D52)</f>
        <v>14.478009722056829</v>
      </c>
      <c r="D51" s="16">
        <f>SUM('Mozzarella cheese'!F52,'Other Italian cheese'!F52)</f>
        <v>13.609329138733418</v>
      </c>
      <c r="E51" s="16">
        <f>SUM('Provolone cheese'!H52,'Romano cheese'!H52,'Parmesan cheese'!H52,'Mozzarella cheese'!H52,'Ricotta cheese'!H52,'Other Italian cheese'!H52)</f>
        <v>13.609329138733418</v>
      </c>
      <c r="F51" s="16">
        <f t="shared" si="1"/>
        <v>32.024195930526318</v>
      </c>
      <c r="G51" s="16">
        <f>SUM('Mozzarella cheese'!K52,'Other Italian cheese'!K52)</f>
        <v>9.8415435218247023</v>
      </c>
      <c r="H51" s="16">
        <f>SUM('Mozzarella cheese'!L52,'Other Italian cheese'!L52)</f>
        <v>0.43141012698409653</v>
      </c>
      <c r="I51" s="16">
        <f>SUM('Mozzarella cheese'!M52,'Other Italian cheese'!M52)</f>
        <v>12.230261394935646</v>
      </c>
      <c r="J51" s="16">
        <f>SUM('Mozzarella cheese'!P52,'Other Italian cheese'!P52)</f>
        <v>38.683816404526794</v>
      </c>
      <c r="K51" s="19">
        <f>SUM('Mozzarella cheese'!Q52,'Other Italian cheese'!Q52)</f>
        <v>0.28777085635142696</v>
      </c>
      <c r="L51" s="8"/>
      <c r="M51" s="8"/>
      <c r="N51" s="8"/>
      <c r="O51" s="8"/>
      <c r="P51" s="8"/>
      <c r="Q51" s="8"/>
      <c r="R51" s="8"/>
      <c r="S51" s="8"/>
      <c r="T51" s="8"/>
      <c r="U51" s="8"/>
      <c r="V51" s="8"/>
      <c r="W51" s="8"/>
      <c r="X51" s="8"/>
      <c r="Y51" s="8"/>
    </row>
    <row r="52" spans="1:25" ht="12" customHeight="1" x14ac:dyDescent="0.2">
      <c r="A52" s="33">
        <v>2016</v>
      </c>
      <c r="B52" s="34">
        <f>SUM('Mozzarella cheese'!B53,'Other Italian cheese'!B53)</f>
        <v>15.230546330116155</v>
      </c>
      <c r="C52" s="34">
        <f>SUM('Mozzarella cheese'!D53,'Other Italian cheese'!D53)</f>
        <v>15.230546330116155</v>
      </c>
      <c r="D52" s="34">
        <f>SUM('Mozzarella cheese'!F53,'Other Italian cheese'!F53)</f>
        <v>14.316713550309188</v>
      </c>
      <c r="E52" s="11">
        <f>SUM('Provolone cheese'!H53,'Romano cheese'!H53,'Parmesan cheese'!H53,'Mozzarella cheese'!H53,'Ricotta cheese'!H53,'Other Italian cheese'!H53)</f>
        <v>14.316713550309188</v>
      </c>
      <c r="F52" s="34">
        <f t="shared" si="1"/>
        <v>31.907377417254551</v>
      </c>
      <c r="G52" s="34">
        <f>SUM('Mozzarella cheese'!K53,'Other Italian cheese'!K53)</f>
        <v>10.370878429856182</v>
      </c>
      <c r="H52" s="34">
        <f>SUM('Mozzarella cheese'!L53,'Other Italian cheese'!L53)</f>
        <v>0.45461384897999702</v>
      </c>
      <c r="I52" s="34">
        <f>SUM('Mozzarella cheese'!M53,'Other Italian cheese'!M53)</f>
        <v>12.888075311658426</v>
      </c>
      <c r="J52" s="34">
        <f>SUM('Mozzarella cheese'!P53,'Other Italian cheese'!P53)</f>
        <v>40.868699285436691</v>
      </c>
      <c r="K52" s="44">
        <f>SUM('Mozzarella cheese'!Q53,'Other Italian cheese'!Q53)</f>
        <v>0.30324883086255117</v>
      </c>
      <c r="L52" s="8"/>
      <c r="M52" s="8"/>
      <c r="N52" s="8"/>
      <c r="O52" s="8"/>
      <c r="P52" s="8"/>
      <c r="Q52" s="8"/>
      <c r="R52" s="8"/>
      <c r="S52" s="8"/>
      <c r="T52" s="8"/>
      <c r="U52" s="8"/>
      <c r="V52" s="8"/>
      <c r="W52" s="8"/>
      <c r="X52" s="8"/>
      <c r="Y52" s="8"/>
    </row>
    <row r="53" spans="1:25" ht="12" customHeight="1" x14ac:dyDescent="0.2">
      <c r="A53" s="57">
        <v>2017</v>
      </c>
      <c r="B53" s="58">
        <f>SUM('Mozzarella cheese'!B54,'Other Italian cheese'!B54)</f>
        <v>15.117704260267271</v>
      </c>
      <c r="C53" s="58">
        <f>SUM('Mozzarella cheese'!D54,'Other Italian cheese'!D54)</f>
        <v>15.117704260267271</v>
      </c>
      <c r="D53" s="58">
        <f>SUM('Mozzarella cheese'!F54,'Other Italian cheese'!F54)</f>
        <v>14.210642004651236</v>
      </c>
      <c r="E53" s="59">
        <f>SUM('Provolone cheese'!H54,'Romano cheese'!H54,'Parmesan cheese'!H54,'Mozzarella cheese'!H54,'Ricotta cheese'!H54,'Other Italian cheese'!H54)</f>
        <v>14.210642004651236</v>
      </c>
      <c r="F53" s="58">
        <f t="shared" si="1"/>
        <v>31.867023599130164</v>
      </c>
      <c r="G53" s="58">
        <f>SUM('Mozzarella cheese'!K54,'Other Italian cheese'!K54)</f>
        <v>10.300141876001193</v>
      </c>
      <c r="H53" s="58">
        <f>SUM('Mozzarella cheese'!L54,'Other Italian cheese'!L54)</f>
        <v>0.4515130685370386</v>
      </c>
      <c r="I53" s="58">
        <f>SUM('Mozzarella cheese'!M54,'Other Italian cheese'!M54)</f>
        <v>12.800169736490774</v>
      </c>
      <c r="J53" s="58">
        <f>SUM('Mozzarella cheese'!P54,'Other Italian cheese'!P54)</f>
        <v>40.625628616036579</v>
      </c>
      <c r="K53" s="62">
        <f>SUM('Mozzarella cheese'!Q54,'Other Italian cheese'!Q54)</f>
        <v>0.30118046438801821</v>
      </c>
      <c r="L53" s="8"/>
      <c r="M53" s="8"/>
      <c r="N53" s="8"/>
      <c r="O53" s="8"/>
      <c r="P53" s="8"/>
      <c r="Q53" s="8"/>
      <c r="R53" s="8"/>
      <c r="S53" s="8"/>
      <c r="T53" s="8"/>
      <c r="U53" s="8"/>
      <c r="V53" s="8"/>
      <c r="W53" s="8"/>
      <c r="X53" s="8"/>
      <c r="Y53" s="8"/>
    </row>
    <row r="54" spans="1:25" ht="12" customHeight="1" x14ac:dyDescent="0.2">
      <c r="A54" s="33">
        <v>2018</v>
      </c>
      <c r="B54" s="34">
        <f>SUM('Mozzarella cheese'!B55,'Other Italian cheese'!B55)</f>
        <v>15.70023821135749</v>
      </c>
      <c r="C54" s="34">
        <f>SUM('Mozzarella cheese'!D55,'Other Italian cheese'!D55)</f>
        <v>15.70023821135749</v>
      </c>
      <c r="D54" s="34">
        <f>SUM('Mozzarella cheese'!F55,'Other Italian cheese'!F55)</f>
        <v>14.758223918676041</v>
      </c>
      <c r="E54" s="11">
        <f>SUM('Provolone cheese'!H55,'Romano cheese'!H55,'Parmesan cheese'!H55,'Mozzarella cheese'!H55,'Ricotta cheese'!H55,'Other Italian cheese'!H55)</f>
        <v>14.758223918676041</v>
      </c>
      <c r="F54" s="34">
        <f t="shared" si="1"/>
        <v>32.004874826165903</v>
      </c>
      <c r="G54" s="34">
        <f>SUM('Mozzarella cheese'!K55,'Other Italian cheese'!K55)</f>
        <v>10.675396624402659</v>
      </c>
      <c r="H54" s="34">
        <f>SUM('Mozzarella cheese'!L55,'Other Italian cheese'!L55)</f>
        <v>0.46796259175463711</v>
      </c>
      <c r="I54" s="34">
        <f>SUM('Mozzarella cheese'!M55,'Other Italian cheese'!M55)</f>
        <v>13.266505494948085</v>
      </c>
      <c r="J54" s="34">
        <f>SUM('Mozzarella cheese'!P55,'Other Italian cheese'!P55)</f>
        <v>41.979187215768121</v>
      </c>
      <c r="K54" s="44">
        <f>SUM('Mozzarella cheese'!Q55,'Other Italian cheese'!Q55)</f>
        <v>0.31215307046936669</v>
      </c>
      <c r="L54" s="8"/>
      <c r="M54" s="8"/>
      <c r="N54" s="8"/>
      <c r="O54" s="8"/>
      <c r="P54" s="8"/>
      <c r="Q54" s="8"/>
      <c r="R54" s="8"/>
      <c r="S54" s="8"/>
      <c r="T54" s="8"/>
      <c r="U54" s="8"/>
      <c r="V54" s="8"/>
      <c r="W54" s="8"/>
      <c r="X54" s="8"/>
      <c r="Y54" s="8"/>
    </row>
    <row r="55" spans="1:25" ht="12" customHeight="1" x14ac:dyDescent="0.2">
      <c r="A55" s="78">
        <v>2019</v>
      </c>
      <c r="B55" s="79">
        <f>SUM('Mozzarella cheese'!B56,'Other Italian cheese'!B56)</f>
        <v>15.872671275287527</v>
      </c>
      <c r="C55" s="79">
        <f>SUM('Mozzarella cheese'!D56,'Other Italian cheese'!D56)</f>
        <v>15.872671275287527</v>
      </c>
      <c r="D55" s="79">
        <f>SUM('Mozzarella cheese'!F56,'Other Italian cheese'!F56)</f>
        <v>14.920310998770276</v>
      </c>
      <c r="E55" s="80">
        <f>SUM('Provolone cheese'!H56,'Romano cheese'!H56,'Parmesan cheese'!H56,'Mozzarella cheese'!H56,'Ricotta cheese'!H56,'Other Italian cheese'!H56)</f>
        <v>14.920310998770276</v>
      </c>
      <c r="F55" s="79">
        <f t="shared" si="1"/>
        <v>32.12335108499289</v>
      </c>
      <c r="G55" s="79">
        <f>SUM('Mozzarella cheese'!K56,'Other Italian cheese'!K56)</f>
        <v>10.773837354960095</v>
      </c>
      <c r="H55" s="79">
        <f>SUM('Mozzarella cheese'!L56,'Other Italian cheese'!L56)</f>
        <v>0.47227780186126445</v>
      </c>
      <c r="I55" s="79">
        <f>SUM('Mozzarella cheese'!M56,'Other Italian cheese'!M56)</f>
        <v>13.388839543865915</v>
      </c>
      <c r="J55" s="79">
        <f>SUM('Mozzarella cheese'!P56,'Other Italian cheese'!P56)</f>
        <v>42.256138975651766</v>
      </c>
      <c r="K55" s="83">
        <f>SUM('Mozzarella cheese'!Q56,'Other Italian cheese'!Q56)</f>
        <v>0.31503151867919799</v>
      </c>
      <c r="L55" s="8"/>
      <c r="M55" s="8"/>
      <c r="N55" s="8"/>
      <c r="O55" s="8"/>
      <c r="P55" s="8"/>
      <c r="Q55" s="8"/>
      <c r="R55" s="8"/>
      <c r="S55" s="8"/>
      <c r="T55" s="8"/>
      <c r="U55" s="8"/>
      <c r="V55" s="8"/>
      <c r="W55" s="8"/>
      <c r="X55" s="8"/>
      <c r="Y55" s="8"/>
    </row>
    <row r="56" spans="1:25" ht="12" customHeight="1" x14ac:dyDescent="0.2">
      <c r="A56" s="33">
        <v>2020</v>
      </c>
      <c r="B56" s="34">
        <f>SUM('Mozzarella cheese'!B57,'Other Italian cheese'!B57)</f>
        <v>15.584306020301028</v>
      </c>
      <c r="C56" s="34">
        <f>SUM('Mozzarella cheese'!D57,'Other Italian cheese'!D57)</f>
        <v>15.584306020301028</v>
      </c>
      <c r="D56" s="34">
        <f>SUM('Mozzarella cheese'!F57,'Other Italian cheese'!F57)</f>
        <v>14.649247659082965</v>
      </c>
      <c r="E56" s="11">
        <f>SUM('Provolone cheese'!H57,'Romano cheese'!H57,'Parmesan cheese'!H57,'Mozzarella cheese'!H57,'Ricotta cheese'!H57,'Other Italian cheese'!H57)</f>
        <v>14.649247659082965</v>
      </c>
      <c r="F56" s="34">
        <f t="shared" si="1"/>
        <v>32.128136708073868</v>
      </c>
      <c r="G56" s="34">
        <f>SUM('Mozzarella cheese'!K57,'Other Italian cheese'!K57)</f>
        <v>10.577358877094127</v>
      </c>
      <c r="H56" s="34">
        <f>SUM('Mozzarella cheese'!L57,'Other Italian cheese'!L57)</f>
        <v>0.46366504666713981</v>
      </c>
      <c r="I56" s="34">
        <f>SUM('Mozzarella cheese'!M57,'Other Italian cheese'!M57)</f>
        <v>13.144672240490079</v>
      </c>
      <c r="J56" s="34">
        <f>SUM('Mozzarella cheese'!P57,'Other Italian cheese'!P57)</f>
        <v>41.481153352513545</v>
      </c>
      <c r="K56" s="44">
        <f>SUM('Mozzarella cheese'!Q57,'Other Italian cheese'!Q57)</f>
        <v>0.30928640565859011</v>
      </c>
      <c r="L56" s="8"/>
      <c r="M56" s="8"/>
      <c r="N56" s="8"/>
      <c r="O56" s="8"/>
      <c r="P56" s="8"/>
      <c r="Q56" s="8"/>
      <c r="R56" s="8"/>
      <c r="S56" s="8"/>
      <c r="T56" s="8"/>
      <c r="U56" s="8"/>
      <c r="V56" s="8"/>
      <c r="W56" s="8"/>
      <c r="X56" s="8"/>
      <c r="Y56" s="8"/>
    </row>
    <row r="57" spans="1:25" ht="12" customHeight="1" thickBot="1" x14ac:dyDescent="0.25">
      <c r="A57" s="84">
        <v>2021</v>
      </c>
      <c r="B57" s="86">
        <f>SUM('Mozzarella cheese'!B58,'Other Italian cheese'!B58)</f>
        <v>15.82850384942328</v>
      </c>
      <c r="C57" s="86">
        <f>SUM('Mozzarella cheese'!D58,'Other Italian cheese'!D58)</f>
        <v>15.82850384942328</v>
      </c>
      <c r="D57" s="86">
        <f>SUM('Mozzarella cheese'!F58,'Other Italian cheese'!F58)</f>
        <v>14.878793618457882</v>
      </c>
      <c r="E57" s="86">
        <f>SUM('Provolone cheese'!H58,'Romano cheese'!H58,'Parmesan cheese'!H58,'Mozzarella cheese'!H58,'Ricotta cheese'!H58,'Other Italian cheese'!H58)</f>
        <v>14.878793618457882</v>
      </c>
      <c r="F57" s="86">
        <f t="shared" si="1"/>
        <v>31.975748639719995</v>
      </c>
      <c r="G57" s="86">
        <f>SUM('Mozzarella cheese'!K58,'Other Italian cheese'!K58)</f>
        <v>10.767221245103288</v>
      </c>
      <c r="H57" s="86">
        <f>SUM('Mozzarella cheese'!L58,'Other Italian cheese'!L58)</f>
        <v>0.47198778060726743</v>
      </c>
      <c r="I57" s="86">
        <f>SUM('Mozzarella cheese'!M58,'Other Italian cheese'!M58)</f>
        <v>13.380617586325728</v>
      </c>
      <c r="J57" s="86">
        <f>SUM('Mozzarella cheese'!P58,'Other Italian cheese'!P58)</f>
        <v>42.367275808996652</v>
      </c>
      <c r="K57" s="89">
        <f>SUM('Mozzarella cheese'!Q58,'Other Italian cheese'!Q58)</f>
        <v>0.31483806085472305</v>
      </c>
      <c r="L57" s="8"/>
      <c r="M57" s="8"/>
      <c r="N57" s="8"/>
      <c r="O57" s="8"/>
      <c r="P57" s="8"/>
      <c r="Q57" s="8"/>
      <c r="R57" s="8"/>
      <c r="S57" s="8"/>
      <c r="T57" s="8"/>
      <c r="U57" s="8"/>
      <c r="V57" s="8"/>
      <c r="W57" s="8"/>
      <c r="X57" s="8"/>
      <c r="Y57" s="8"/>
    </row>
    <row r="58" spans="1:25" ht="12" customHeight="1" thickTop="1" x14ac:dyDescent="0.2">
      <c r="A58" s="115" t="s">
        <v>147</v>
      </c>
      <c r="B58" s="115"/>
      <c r="C58" s="115"/>
      <c r="D58" s="7"/>
      <c r="E58" s="7"/>
      <c r="F58" s="7"/>
      <c r="G58" s="7"/>
      <c r="H58" s="7"/>
      <c r="I58" s="7"/>
      <c r="J58" s="7"/>
      <c r="K58" s="7"/>
      <c r="M58" s="8"/>
      <c r="N58" s="8"/>
      <c r="O58" s="8"/>
      <c r="P58" s="8"/>
      <c r="Q58" s="8"/>
      <c r="R58" s="8"/>
      <c r="S58" s="8"/>
      <c r="T58" s="8"/>
      <c r="U58" s="8"/>
      <c r="V58" s="8"/>
      <c r="W58" s="8"/>
      <c r="X58" s="8"/>
      <c r="Y58" s="8"/>
    </row>
    <row r="59" spans="1:25" ht="12" customHeight="1" x14ac:dyDescent="0.2">
      <c r="A59" s="7"/>
      <c r="B59" s="7"/>
      <c r="C59" s="7"/>
      <c r="D59" s="7"/>
      <c r="E59" s="7"/>
      <c r="F59" s="7"/>
      <c r="G59" s="7"/>
      <c r="H59" s="7"/>
      <c r="I59" s="7"/>
      <c r="J59" s="7"/>
      <c r="K59" s="7"/>
      <c r="M59" s="8"/>
      <c r="N59" s="8"/>
      <c r="O59" s="8"/>
      <c r="P59" s="8"/>
      <c r="Q59" s="8"/>
      <c r="R59" s="8"/>
      <c r="S59" s="8"/>
      <c r="T59" s="8"/>
      <c r="U59" s="8"/>
      <c r="V59" s="8"/>
      <c r="W59" s="8"/>
      <c r="X59" s="8"/>
      <c r="Y59" s="8"/>
    </row>
    <row r="60" spans="1:25" ht="12" customHeight="1" x14ac:dyDescent="0.2">
      <c r="A60" s="116" t="s">
        <v>137</v>
      </c>
    </row>
    <row r="61" spans="1:25" ht="12" customHeight="1" x14ac:dyDescent="0.2">
      <c r="A61" s="123" t="s">
        <v>148</v>
      </c>
    </row>
    <row r="62" spans="1:25" ht="12" customHeight="1" x14ac:dyDescent="0.2">
      <c r="A62" s="116" t="s">
        <v>142</v>
      </c>
    </row>
    <row r="63" spans="1:25" ht="12" customHeight="1" x14ac:dyDescent="0.2">
      <c r="A63" s="116" t="s">
        <v>143</v>
      </c>
    </row>
    <row r="64" spans="1:25" ht="12" customHeight="1" x14ac:dyDescent="0.2">
      <c r="A64" s="117"/>
    </row>
    <row r="65" spans="1:1" ht="12" customHeight="1" x14ac:dyDescent="0.2">
      <c r="A65" s="116" t="s">
        <v>136</v>
      </c>
    </row>
  </sheetData>
  <mergeCells count="10">
    <mergeCell ref="B2:B4"/>
    <mergeCell ref="D2:D4"/>
    <mergeCell ref="A1:K1"/>
    <mergeCell ref="A2:A4"/>
    <mergeCell ref="J2:J4"/>
    <mergeCell ref="C2:C4"/>
    <mergeCell ref="E2:E4"/>
    <mergeCell ref="F2:F4"/>
    <mergeCell ref="G2:I4"/>
    <mergeCell ref="K2:K4"/>
  </mergeCells>
  <phoneticPr fontId="0" type="noConversion"/>
  <printOptions horizontalCentered="1"/>
  <pageMargins left="0.34" right="0.3" top="0.61" bottom="0.56000000000000005" header="0.5" footer="0.5"/>
  <pageSetup scale="78" orientation="landscape"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44">
    <pageSetUpPr fitToPage="1"/>
  </sheetPr>
  <dimension ref="A1:R67"/>
  <sheetViews>
    <sheetView zoomScaleNormal="100" workbookViewId="0">
      <pane ySplit="6" topLeftCell="A7" activePane="bottomLeft" state="frozen"/>
      <selection pane="bottomLeft" sqref="A1:Q1"/>
    </sheetView>
  </sheetViews>
  <sheetFormatPr defaultColWidth="10.77734375" defaultRowHeight="12" customHeight="1" x14ac:dyDescent="0.2"/>
  <cols>
    <col min="1" max="17" width="10.77734375" style="6" customWidth="1"/>
    <col min="18" max="16384" width="10.77734375" style="7"/>
  </cols>
  <sheetData>
    <row r="1" spans="1:18" ht="12" customHeight="1" thickBot="1" x14ac:dyDescent="0.25">
      <c r="A1" s="126" t="s">
        <v>94</v>
      </c>
      <c r="B1" s="126"/>
      <c r="C1" s="126"/>
      <c r="D1" s="126"/>
      <c r="E1" s="126"/>
      <c r="F1" s="126"/>
      <c r="G1" s="126"/>
      <c r="H1" s="126"/>
      <c r="I1" s="126"/>
      <c r="J1" s="126"/>
      <c r="K1" s="126"/>
      <c r="L1" s="126"/>
      <c r="M1" s="126"/>
      <c r="N1" s="126"/>
      <c r="O1" s="126"/>
      <c r="P1" s="126"/>
      <c r="Q1" s="126"/>
    </row>
    <row r="2" spans="1:18" ht="12" customHeight="1" thickTop="1" x14ac:dyDescent="0.2">
      <c r="A2" s="138" t="s">
        <v>0</v>
      </c>
      <c r="B2" s="124" t="s">
        <v>9</v>
      </c>
      <c r="C2" s="131" t="s">
        <v>3</v>
      </c>
      <c r="D2" s="124" t="s">
        <v>1</v>
      </c>
      <c r="E2" s="124" t="s">
        <v>4</v>
      </c>
      <c r="F2" s="124" t="s">
        <v>5</v>
      </c>
      <c r="G2" s="132" t="s">
        <v>6</v>
      </c>
      <c r="H2" s="133"/>
      <c r="I2" s="133"/>
      <c r="J2" s="124" t="s">
        <v>7</v>
      </c>
      <c r="K2" s="124" t="s">
        <v>54</v>
      </c>
      <c r="L2" s="140"/>
      <c r="M2" s="140"/>
      <c r="N2" s="130" t="s">
        <v>58</v>
      </c>
      <c r="O2" s="130" t="s">
        <v>130</v>
      </c>
      <c r="P2" s="127" t="s">
        <v>59</v>
      </c>
      <c r="Q2" s="127" t="s">
        <v>62</v>
      </c>
      <c r="R2" s="35"/>
    </row>
    <row r="3" spans="1:18" ht="12" customHeight="1" x14ac:dyDescent="0.2">
      <c r="A3" s="138"/>
      <c r="B3" s="124"/>
      <c r="C3" s="124"/>
      <c r="D3" s="124"/>
      <c r="E3" s="124"/>
      <c r="F3" s="124"/>
      <c r="G3" s="134" t="s">
        <v>2</v>
      </c>
      <c r="H3" s="135" t="s">
        <v>120</v>
      </c>
      <c r="I3" s="134" t="s">
        <v>8</v>
      </c>
      <c r="J3" s="124"/>
      <c r="K3" s="141"/>
      <c r="L3" s="140"/>
      <c r="M3" s="140"/>
      <c r="N3" s="128"/>
      <c r="O3" s="128"/>
      <c r="P3" s="128"/>
      <c r="Q3" s="128"/>
    </row>
    <row r="4" spans="1:18" ht="12" customHeight="1" x14ac:dyDescent="0.2">
      <c r="A4" s="138"/>
      <c r="B4" s="124"/>
      <c r="C4" s="124"/>
      <c r="D4" s="124"/>
      <c r="E4" s="124"/>
      <c r="F4" s="124"/>
      <c r="G4" s="124"/>
      <c r="H4" s="136"/>
      <c r="I4" s="124"/>
      <c r="J4" s="124"/>
      <c r="K4" s="141"/>
      <c r="L4" s="140"/>
      <c r="M4" s="140"/>
      <c r="N4" s="128"/>
      <c r="O4" s="128"/>
      <c r="P4" s="128"/>
      <c r="Q4" s="128"/>
    </row>
    <row r="5" spans="1:18" ht="18.75" customHeight="1" x14ac:dyDescent="0.2">
      <c r="A5" s="139"/>
      <c r="B5" s="125"/>
      <c r="C5" s="125"/>
      <c r="D5" s="125"/>
      <c r="E5" s="125"/>
      <c r="F5" s="125"/>
      <c r="G5" s="125"/>
      <c r="H5" s="137"/>
      <c r="I5" s="125"/>
      <c r="J5" s="125"/>
      <c r="K5" s="142"/>
      <c r="L5" s="143"/>
      <c r="M5" s="143"/>
      <c r="N5" s="129"/>
      <c r="O5" s="129"/>
      <c r="P5" s="129"/>
      <c r="Q5" s="129"/>
    </row>
    <row r="6" spans="1:18" ht="12" customHeight="1" x14ac:dyDescent="0.2">
      <c r="A6" s="5"/>
      <c r="B6" s="36" t="s">
        <v>64</v>
      </c>
      <c r="C6" s="36" t="s">
        <v>65</v>
      </c>
      <c r="D6" s="36" t="s">
        <v>64</v>
      </c>
      <c r="E6" s="36" t="s">
        <v>65</v>
      </c>
      <c r="F6" s="36" t="s">
        <v>64</v>
      </c>
      <c r="G6" s="36" t="s">
        <v>65</v>
      </c>
      <c r="H6" s="36" t="s">
        <v>64</v>
      </c>
      <c r="I6" s="36" t="s">
        <v>65</v>
      </c>
      <c r="J6" s="36" t="s">
        <v>65</v>
      </c>
      <c r="K6" s="36" t="s">
        <v>64</v>
      </c>
      <c r="L6" s="36" t="s">
        <v>66</v>
      </c>
      <c r="M6" s="36" t="s">
        <v>67</v>
      </c>
      <c r="N6" s="36" t="s">
        <v>68</v>
      </c>
      <c r="O6" s="36" t="s">
        <v>69</v>
      </c>
      <c r="P6" s="36" t="s">
        <v>68</v>
      </c>
      <c r="Q6" s="36" t="s">
        <v>70</v>
      </c>
    </row>
    <row r="7" spans="1:18" ht="12" customHeight="1" x14ac:dyDescent="0.2">
      <c r="A7" s="10">
        <v>1970</v>
      </c>
      <c r="B7" s="14">
        <v>0.88442842763816221</v>
      </c>
      <c r="C7" s="11">
        <v>0</v>
      </c>
      <c r="D7" s="14">
        <f t="shared" ref="D7:D48" si="0">+B7-B7*(C7/100)</f>
        <v>0.88442842763816221</v>
      </c>
      <c r="E7" s="11">
        <v>6</v>
      </c>
      <c r="F7" s="14">
        <f t="shared" ref="F7:F48" si="1">+(D7-D7*(E7)/100)</f>
        <v>0.83136272197987249</v>
      </c>
      <c r="G7" s="11">
        <v>0</v>
      </c>
      <c r="H7" s="14">
        <f>F7-(F7*G7/100)</f>
        <v>0.83136272197987249</v>
      </c>
      <c r="I7" s="11">
        <v>50</v>
      </c>
      <c r="J7" s="12">
        <f t="shared" ref="J7:J48" si="2">100-(K7/B7*100)</f>
        <v>53</v>
      </c>
      <c r="K7" s="14">
        <f>+H7-H7*I7/100</f>
        <v>0.41568136098993624</v>
      </c>
      <c r="L7" s="23">
        <f t="shared" ref="L7:L48" si="3">+(K7/365)*16</f>
        <v>1.8221648700928711E-2</v>
      </c>
      <c r="M7" s="14">
        <f t="shared" ref="M7:M39" si="4">+L7*28.3495</f>
        <v>0.51657462984697844</v>
      </c>
      <c r="N7" s="12">
        <v>162</v>
      </c>
      <c r="O7" s="12">
        <v>42.5</v>
      </c>
      <c r="P7" s="11">
        <f t="shared" ref="P7:P48" si="5">+Q7*N7</f>
        <v>1.969060942004953</v>
      </c>
      <c r="Q7" s="21">
        <f t="shared" ref="Q7:Q48" si="6">+M7/O7</f>
        <v>1.215469717287008E-2</v>
      </c>
    </row>
    <row r="8" spans="1:18" ht="12" customHeight="1" x14ac:dyDescent="0.2">
      <c r="A8" s="15">
        <v>1971</v>
      </c>
      <c r="B8" s="19">
        <v>0.93732081852342963</v>
      </c>
      <c r="C8" s="16">
        <v>0</v>
      </c>
      <c r="D8" s="19">
        <f t="shared" si="0"/>
        <v>0.93732081852342963</v>
      </c>
      <c r="E8" s="16">
        <v>6</v>
      </c>
      <c r="F8" s="19">
        <f t="shared" si="1"/>
        <v>0.88108156941202387</v>
      </c>
      <c r="G8" s="16">
        <v>0</v>
      </c>
      <c r="H8" s="19">
        <f t="shared" ref="H8:H53" si="7">F8-(F8*G8/100)</f>
        <v>0.88108156941202387</v>
      </c>
      <c r="I8" s="16">
        <v>50</v>
      </c>
      <c r="J8" s="17">
        <f t="shared" si="2"/>
        <v>52.999999999999993</v>
      </c>
      <c r="K8" s="19">
        <f t="shared" ref="K8:K53" si="8">+H8-H8*I8/100</f>
        <v>0.44054078470601199</v>
      </c>
      <c r="L8" s="24">
        <f t="shared" si="3"/>
        <v>1.9311376863825183E-2</v>
      </c>
      <c r="M8" s="19">
        <f t="shared" si="4"/>
        <v>0.54746787840101196</v>
      </c>
      <c r="N8" s="17">
        <v>162</v>
      </c>
      <c r="O8" s="17">
        <v>42.5</v>
      </c>
      <c r="P8" s="16">
        <f t="shared" si="5"/>
        <v>2.0868187364932691</v>
      </c>
      <c r="Q8" s="22">
        <f t="shared" si="6"/>
        <v>1.288159713884734E-2</v>
      </c>
    </row>
    <row r="9" spans="1:18" ht="12" customHeight="1" x14ac:dyDescent="0.2">
      <c r="A9" s="15">
        <v>1972</v>
      </c>
      <c r="B9" s="19">
        <v>1.0608569360465856</v>
      </c>
      <c r="C9" s="16">
        <v>0</v>
      </c>
      <c r="D9" s="19">
        <f t="shared" si="0"/>
        <v>1.0608569360465856</v>
      </c>
      <c r="E9" s="16">
        <v>6</v>
      </c>
      <c r="F9" s="19">
        <f t="shared" si="1"/>
        <v>0.99720551988379047</v>
      </c>
      <c r="G9" s="16">
        <v>0</v>
      </c>
      <c r="H9" s="19">
        <f t="shared" si="7"/>
        <v>0.99720551988379047</v>
      </c>
      <c r="I9" s="16">
        <v>50</v>
      </c>
      <c r="J9" s="17">
        <f t="shared" si="2"/>
        <v>53</v>
      </c>
      <c r="K9" s="19">
        <f t="shared" si="8"/>
        <v>0.49860275994189523</v>
      </c>
      <c r="L9" s="24">
        <f t="shared" si="3"/>
        <v>2.1856559339918695E-2</v>
      </c>
      <c r="M9" s="19">
        <f t="shared" si="4"/>
        <v>0.61962252900702497</v>
      </c>
      <c r="N9" s="17">
        <v>162</v>
      </c>
      <c r="O9" s="17">
        <v>42.5</v>
      </c>
      <c r="P9" s="16">
        <f t="shared" si="5"/>
        <v>2.3618552870385421</v>
      </c>
      <c r="Q9" s="22">
        <f t="shared" si="6"/>
        <v>1.4579353623694705E-2</v>
      </c>
    </row>
    <row r="10" spans="1:18" ht="12" customHeight="1" x14ac:dyDescent="0.2">
      <c r="A10" s="15">
        <v>1973</v>
      </c>
      <c r="B10" s="19">
        <v>1.0554004578980993</v>
      </c>
      <c r="C10" s="16">
        <v>0</v>
      </c>
      <c r="D10" s="19">
        <f t="shared" si="0"/>
        <v>1.0554004578980993</v>
      </c>
      <c r="E10" s="16">
        <v>6</v>
      </c>
      <c r="F10" s="19">
        <f t="shared" si="1"/>
        <v>0.99207643042421334</v>
      </c>
      <c r="G10" s="16">
        <v>0</v>
      </c>
      <c r="H10" s="19">
        <f t="shared" si="7"/>
        <v>0.99207643042421334</v>
      </c>
      <c r="I10" s="16">
        <v>50</v>
      </c>
      <c r="J10" s="17">
        <f t="shared" si="2"/>
        <v>53</v>
      </c>
      <c r="K10" s="19">
        <f t="shared" si="8"/>
        <v>0.49603821521210667</v>
      </c>
      <c r="L10" s="24">
        <f t="shared" si="3"/>
        <v>2.1744140940804676E-2</v>
      </c>
      <c r="M10" s="19">
        <f t="shared" si="4"/>
        <v>0.61643552360134213</v>
      </c>
      <c r="N10" s="17">
        <v>162</v>
      </c>
      <c r="O10" s="17">
        <v>42.5</v>
      </c>
      <c r="P10" s="16">
        <f t="shared" si="5"/>
        <v>2.3497071723157039</v>
      </c>
      <c r="Q10" s="22">
        <f t="shared" si="6"/>
        <v>1.450436526120805E-2</v>
      </c>
    </row>
    <row r="11" spans="1:18" ht="12" customHeight="1" x14ac:dyDescent="0.2">
      <c r="A11" s="15">
        <v>1974</v>
      </c>
      <c r="B11" s="19">
        <v>1.1793431761707831</v>
      </c>
      <c r="C11" s="16">
        <v>0</v>
      </c>
      <c r="D11" s="19">
        <f t="shared" si="0"/>
        <v>1.1793431761707831</v>
      </c>
      <c r="E11" s="16">
        <v>6</v>
      </c>
      <c r="F11" s="19">
        <f t="shared" si="1"/>
        <v>1.108582585600536</v>
      </c>
      <c r="G11" s="16">
        <v>0</v>
      </c>
      <c r="H11" s="19">
        <f t="shared" si="7"/>
        <v>1.108582585600536</v>
      </c>
      <c r="I11" s="16">
        <v>50</v>
      </c>
      <c r="J11" s="17">
        <f t="shared" si="2"/>
        <v>53</v>
      </c>
      <c r="K11" s="19">
        <f t="shared" si="8"/>
        <v>0.55429129280026801</v>
      </c>
      <c r="L11" s="24">
        <f t="shared" si="3"/>
        <v>2.4297700506313118E-2</v>
      </c>
      <c r="M11" s="19">
        <f t="shared" si="4"/>
        <v>0.68882766050372368</v>
      </c>
      <c r="N11" s="17">
        <v>162</v>
      </c>
      <c r="O11" s="17">
        <v>42.5</v>
      </c>
      <c r="P11" s="16">
        <f t="shared" si="5"/>
        <v>2.6256489647436054</v>
      </c>
      <c r="Q11" s="22">
        <f t="shared" si="6"/>
        <v>1.6207709658911145E-2</v>
      </c>
    </row>
    <row r="12" spans="1:18" ht="12" customHeight="1" x14ac:dyDescent="0.2">
      <c r="A12" s="15">
        <v>1975</v>
      </c>
      <c r="B12" s="19">
        <v>1.0927801724004418</v>
      </c>
      <c r="C12" s="16">
        <v>0</v>
      </c>
      <c r="D12" s="19">
        <f t="shared" si="0"/>
        <v>1.0927801724004418</v>
      </c>
      <c r="E12" s="16">
        <v>6</v>
      </c>
      <c r="F12" s="19">
        <f t="shared" si="1"/>
        <v>1.0272133620564152</v>
      </c>
      <c r="G12" s="16">
        <v>0</v>
      </c>
      <c r="H12" s="19">
        <f t="shared" si="7"/>
        <v>1.0272133620564152</v>
      </c>
      <c r="I12" s="16">
        <v>50</v>
      </c>
      <c r="J12" s="17">
        <f t="shared" si="2"/>
        <v>53</v>
      </c>
      <c r="K12" s="19">
        <f t="shared" si="8"/>
        <v>0.51360668102820761</v>
      </c>
      <c r="L12" s="24">
        <f t="shared" si="3"/>
        <v>2.251426546972965E-2</v>
      </c>
      <c r="M12" s="19">
        <f t="shared" si="4"/>
        <v>0.63826816893410065</v>
      </c>
      <c r="N12" s="17">
        <v>162</v>
      </c>
      <c r="O12" s="17">
        <v>42.5</v>
      </c>
      <c r="P12" s="16">
        <f t="shared" si="5"/>
        <v>2.4329280792311603</v>
      </c>
      <c r="Q12" s="22">
        <f t="shared" si="6"/>
        <v>1.501807456315531E-2</v>
      </c>
    </row>
    <row r="13" spans="1:18" ht="12" customHeight="1" x14ac:dyDescent="0.2">
      <c r="A13" s="10">
        <v>1976</v>
      </c>
      <c r="B13" s="14">
        <v>1.248143960598453</v>
      </c>
      <c r="C13" s="11">
        <v>0</v>
      </c>
      <c r="D13" s="14">
        <f t="shared" si="0"/>
        <v>1.248143960598453</v>
      </c>
      <c r="E13" s="11">
        <v>6</v>
      </c>
      <c r="F13" s="14">
        <f t="shared" si="1"/>
        <v>1.1732553229625458</v>
      </c>
      <c r="G13" s="11">
        <v>0</v>
      </c>
      <c r="H13" s="14">
        <f t="shared" si="7"/>
        <v>1.1732553229625458</v>
      </c>
      <c r="I13" s="11">
        <v>50</v>
      </c>
      <c r="J13" s="12">
        <f t="shared" si="2"/>
        <v>53</v>
      </c>
      <c r="K13" s="14">
        <f t="shared" si="8"/>
        <v>0.58662766148127288</v>
      </c>
      <c r="L13" s="23">
        <f t="shared" si="3"/>
        <v>2.5715185160822919E-2</v>
      </c>
      <c r="M13" s="14">
        <f t="shared" si="4"/>
        <v>0.72901264171674929</v>
      </c>
      <c r="N13" s="12">
        <v>162</v>
      </c>
      <c r="O13" s="12">
        <v>42.5</v>
      </c>
      <c r="P13" s="11">
        <f t="shared" si="5"/>
        <v>2.7788246578379621</v>
      </c>
      <c r="Q13" s="21">
        <f t="shared" si="6"/>
        <v>1.7153238628629396E-2</v>
      </c>
    </row>
    <row r="14" spans="1:18" ht="12" customHeight="1" x14ac:dyDescent="0.2">
      <c r="A14" s="10">
        <v>1977</v>
      </c>
      <c r="B14" s="14">
        <v>1.2113189093757371</v>
      </c>
      <c r="C14" s="11">
        <v>0</v>
      </c>
      <c r="D14" s="14">
        <f t="shared" si="0"/>
        <v>1.2113189093757371</v>
      </c>
      <c r="E14" s="11">
        <v>6</v>
      </c>
      <c r="F14" s="14">
        <f t="shared" si="1"/>
        <v>1.1386397748131929</v>
      </c>
      <c r="G14" s="11">
        <v>0</v>
      </c>
      <c r="H14" s="14">
        <f t="shared" si="7"/>
        <v>1.1386397748131929</v>
      </c>
      <c r="I14" s="11">
        <v>50</v>
      </c>
      <c r="J14" s="12">
        <f t="shared" si="2"/>
        <v>53</v>
      </c>
      <c r="K14" s="14">
        <f t="shared" si="8"/>
        <v>0.56931988740659645</v>
      </c>
      <c r="L14" s="23">
        <f t="shared" si="3"/>
        <v>2.4956488215083679E-2</v>
      </c>
      <c r="M14" s="14">
        <f t="shared" si="4"/>
        <v>0.70750396265351478</v>
      </c>
      <c r="N14" s="12">
        <v>162</v>
      </c>
      <c r="O14" s="12">
        <v>42.5</v>
      </c>
      <c r="P14" s="11">
        <f t="shared" si="5"/>
        <v>2.6968386341145738</v>
      </c>
      <c r="Q14" s="21">
        <f t="shared" si="6"/>
        <v>1.6647152062435642E-2</v>
      </c>
    </row>
    <row r="15" spans="1:18" ht="12" customHeight="1" x14ac:dyDescent="0.2">
      <c r="A15" s="10">
        <v>1978</v>
      </c>
      <c r="B15" s="14">
        <v>1.3342776160267498</v>
      </c>
      <c r="C15" s="11">
        <v>0</v>
      </c>
      <c r="D15" s="14">
        <f t="shared" si="0"/>
        <v>1.3342776160267498</v>
      </c>
      <c r="E15" s="11">
        <v>6</v>
      </c>
      <c r="F15" s="14">
        <f t="shared" si="1"/>
        <v>1.2542209590651447</v>
      </c>
      <c r="G15" s="11">
        <v>0</v>
      </c>
      <c r="H15" s="14">
        <f t="shared" si="7"/>
        <v>1.2542209590651447</v>
      </c>
      <c r="I15" s="11">
        <v>50</v>
      </c>
      <c r="J15" s="12">
        <f t="shared" si="2"/>
        <v>53</v>
      </c>
      <c r="K15" s="14">
        <f t="shared" si="8"/>
        <v>0.62711047953257237</v>
      </c>
      <c r="L15" s="23">
        <f t="shared" si="3"/>
        <v>2.7489774445263446E-2</v>
      </c>
      <c r="M15" s="14">
        <f t="shared" si="4"/>
        <v>0.779321360635996</v>
      </c>
      <c r="N15" s="12">
        <v>162</v>
      </c>
      <c r="O15" s="12">
        <v>42.5</v>
      </c>
      <c r="P15" s="11">
        <f t="shared" si="5"/>
        <v>2.9705896570125025</v>
      </c>
      <c r="Q15" s="21">
        <f t="shared" si="6"/>
        <v>1.83369731914352E-2</v>
      </c>
    </row>
    <row r="16" spans="1:18" ht="12" customHeight="1" x14ac:dyDescent="0.2">
      <c r="A16" s="10">
        <v>1979</v>
      </c>
      <c r="B16" s="14">
        <v>1.3520153790458977</v>
      </c>
      <c r="C16" s="11">
        <v>0</v>
      </c>
      <c r="D16" s="14">
        <f t="shared" si="0"/>
        <v>1.3520153790458977</v>
      </c>
      <c r="E16" s="11">
        <v>6</v>
      </c>
      <c r="F16" s="14">
        <f t="shared" si="1"/>
        <v>1.2708944563031439</v>
      </c>
      <c r="G16" s="11">
        <v>0</v>
      </c>
      <c r="H16" s="14">
        <f t="shared" si="7"/>
        <v>1.2708944563031439</v>
      </c>
      <c r="I16" s="11">
        <v>50</v>
      </c>
      <c r="J16" s="12">
        <f t="shared" si="2"/>
        <v>53</v>
      </c>
      <c r="K16" s="14">
        <f t="shared" si="8"/>
        <v>0.63544722815157195</v>
      </c>
      <c r="L16" s="23">
        <f t="shared" si="3"/>
        <v>2.7855220960068906E-2</v>
      </c>
      <c r="M16" s="14">
        <f t="shared" si="4"/>
        <v>0.78968158660747345</v>
      </c>
      <c r="N16" s="12">
        <v>162</v>
      </c>
      <c r="O16" s="12">
        <v>42.5</v>
      </c>
      <c r="P16" s="11">
        <f t="shared" si="5"/>
        <v>3.0100804007155459</v>
      </c>
      <c r="Q16" s="21">
        <f t="shared" si="6"/>
        <v>1.8580743214293493E-2</v>
      </c>
    </row>
    <row r="17" spans="1:17" ht="12" customHeight="1" x14ac:dyDescent="0.2">
      <c r="A17" s="10">
        <v>1980</v>
      </c>
      <c r="B17" s="14">
        <v>1.3241406490747607</v>
      </c>
      <c r="C17" s="11">
        <v>0</v>
      </c>
      <c r="D17" s="14">
        <f t="shared" si="0"/>
        <v>1.3241406490747607</v>
      </c>
      <c r="E17" s="11">
        <v>6</v>
      </c>
      <c r="F17" s="14">
        <f t="shared" si="1"/>
        <v>1.2446922101302751</v>
      </c>
      <c r="G17" s="11">
        <v>0</v>
      </c>
      <c r="H17" s="14">
        <f t="shared" si="7"/>
        <v>1.2446922101302751</v>
      </c>
      <c r="I17" s="11">
        <v>50</v>
      </c>
      <c r="J17" s="12">
        <f t="shared" si="2"/>
        <v>53</v>
      </c>
      <c r="K17" s="14">
        <f t="shared" si="8"/>
        <v>0.62234610506513754</v>
      </c>
      <c r="L17" s="23">
        <f t="shared" si="3"/>
        <v>2.7280925153540275E-2</v>
      </c>
      <c r="M17" s="14">
        <f t="shared" si="4"/>
        <v>0.77340058764028996</v>
      </c>
      <c r="N17" s="12">
        <v>162</v>
      </c>
      <c r="O17" s="12">
        <v>42.5</v>
      </c>
      <c r="P17" s="11">
        <f t="shared" si="5"/>
        <v>2.9480210634759287</v>
      </c>
      <c r="Q17" s="21">
        <f t="shared" si="6"/>
        <v>1.8197660885653881E-2</v>
      </c>
    </row>
    <row r="18" spans="1:17" ht="12" customHeight="1" x14ac:dyDescent="0.2">
      <c r="A18" s="15">
        <v>1981</v>
      </c>
      <c r="B18" s="19">
        <v>1.2693804547159131</v>
      </c>
      <c r="C18" s="16">
        <v>0</v>
      </c>
      <c r="D18" s="19">
        <f t="shared" si="0"/>
        <v>1.2693804547159131</v>
      </c>
      <c r="E18" s="16">
        <v>6</v>
      </c>
      <c r="F18" s="19">
        <f t="shared" si="1"/>
        <v>1.1932176274329582</v>
      </c>
      <c r="G18" s="16">
        <v>0</v>
      </c>
      <c r="H18" s="19">
        <f t="shared" si="7"/>
        <v>1.1932176274329582</v>
      </c>
      <c r="I18" s="16">
        <v>50</v>
      </c>
      <c r="J18" s="17">
        <f t="shared" si="2"/>
        <v>53</v>
      </c>
      <c r="K18" s="19">
        <f t="shared" si="8"/>
        <v>0.59660881371647911</v>
      </c>
      <c r="L18" s="24">
        <f t="shared" si="3"/>
        <v>2.6152715121818264E-2</v>
      </c>
      <c r="M18" s="19">
        <f t="shared" si="4"/>
        <v>0.74141639734598686</v>
      </c>
      <c r="N18" s="17">
        <v>162</v>
      </c>
      <c r="O18" s="17">
        <v>42.5</v>
      </c>
      <c r="P18" s="16">
        <f t="shared" si="5"/>
        <v>2.8261048557658794</v>
      </c>
      <c r="Q18" s="22">
        <f t="shared" si="6"/>
        <v>1.7445091702258515E-2</v>
      </c>
    </row>
    <row r="19" spans="1:17" ht="12" customHeight="1" x14ac:dyDescent="0.2">
      <c r="A19" s="15">
        <v>1982</v>
      </c>
      <c r="B19" s="19">
        <v>1.289127438495701</v>
      </c>
      <c r="C19" s="16">
        <v>0</v>
      </c>
      <c r="D19" s="19">
        <f t="shared" si="0"/>
        <v>1.289127438495701</v>
      </c>
      <c r="E19" s="16">
        <v>6</v>
      </c>
      <c r="F19" s="19">
        <f t="shared" si="1"/>
        <v>1.211779792185959</v>
      </c>
      <c r="G19" s="16">
        <v>0</v>
      </c>
      <c r="H19" s="19">
        <f t="shared" si="7"/>
        <v>1.211779792185959</v>
      </c>
      <c r="I19" s="16">
        <v>50</v>
      </c>
      <c r="J19" s="17">
        <f t="shared" si="2"/>
        <v>53</v>
      </c>
      <c r="K19" s="19">
        <f t="shared" si="8"/>
        <v>0.6058898960929795</v>
      </c>
      <c r="L19" s="24">
        <f t="shared" si="3"/>
        <v>2.655955708900732E-2</v>
      </c>
      <c r="M19" s="19">
        <f t="shared" si="4"/>
        <v>0.75295016369481294</v>
      </c>
      <c r="N19" s="17">
        <v>162</v>
      </c>
      <c r="O19" s="17">
        <v>42.5</v>
      </c>
      <c r="P19" s="16">
        <f t="shared" si="5"/>
        <v>2.8700688592602286</v>
      </c>
      <c r="Q19" s="22">
        <f t="shared" si="6"/>
        <v>1.7716474439877953E-2</v>
      </c>
    </row>
    <row r="20" spans="1:17" ht="12" customHeight="1" x14ac:dyDescent="0.2">
      <c r="A20" s="15">
        <v>1983</v>
      </c>
      <c r="B20" s="19">
        <v>1.2492925526219076</v>
      </c>
      <c r="C20" s="16">
        <v>0</v>
      </c>
      <c r="D20" s="19">
        <f t="shared" si="0"/>
        <v>1.2492925526219076</v>
      </c>
      <c r="E20" s="16">
        <v>6</v>
      </c>
      <c r="F20" s="19">
        <f t="shared" si="1"/>
        <v>1.1743349994645933</v>
      </c>
      <c r="G20" s="16">
        <v>0</v>
      </c>
      <c r="H20" s="19">
        <f t="shared" si="7"/>
        <v>1.1743349994645933</v>
      </c>
      <c r="I20" s="16">
        <v>50</v>
      </c>
      <c r="J20" s="17">
        <f t="shared" si="2"/>
        <v>53</v>
      </c>
      <c r="K20" s="19">
        <f t="shared" si="8"/>
        <v>0.58716749973229665</v>
      </c>
      <c r="L20" s="24">
        <f t="shared" si="3"/>
        <v>2.573884930333355E-2</v>
      </c>
      <c r="M20" s="19">
        <f t="shared" si="4"/>
        <v>0.72968350832485451</v>
      </c>
      <c r="N20" s="17">
        <v>162</v>
      </c>
      <c r="O20" s="17">
        <v>42.5</v>
      </c>
      <c r="P20" s="16">
        <f t="shared" si="5"/>
        <v>2.7813818434970923</v>
      </c>
      <c r="Q20" s="22">
        <f t="shared" si="6"/>
        <v>1.7169023725290694E-2</v>
      </c>
    </row>
    <row r="21" spans="1:17" ht="12" customHeight="1" x14ac:dyDescent="0.2">
      <c r="A21" s="15">
        <v>1984</v>
      </c>
      <c r="B21" s="19">
        <v>1.2404995330873698</v>
      </c>
      <c r="C21" s="16">
        <v>0</v>
      </c>
      <c r="D21" s="19">
        <f t="shared" si="0"/>
        <v>1.2404995330873698</v>
      </c>
      <c r="E21" s="16">
        <v>6</v>
      </c>
      <c r="F21" s="19">
        <f t="shared" si="1"/>
        <v>1.1660695611021277</v>
      </c>
      <c r="G21" s="16">
        <v>0</v>
      </c>
      <c r="H21" s="19">
        <f t="shared" si="7"/>
        <v>1.1660695611021277</v>
      </c>
      <c r="I21" s="16">
        <v>50</v>
      </c>
      <c r="J21" s="17">
        <f t="shared" si="2"/>
        <v>53</v>
      </c>
      <c r="K21" s="19">
        <f t="shared" si="8"/>
        <v>0.58303478055106384</v>
      </c>
      <c r="L21" s="24">
        <f t="shared" si="3"/>
        <v>2.5557689010457591E-2</v>
      </c>
      <c r="M21" s="19">
        <f t="shared" si="4"/>
        <v>0.72454770460196749</v>
      </c>
      <c r="N21" s="17">
        <v>162</v>
      </c>
      <c r="O21" s="17">
        <v>42.5</v>
      </c>
      <c r="P21" s="16">
        <f t="shared" si="5"/>
        <v>2.7618053681298527</v>
      </c>
      <c r="Q21" s="22">
        <f t="shared" si="6"/>
        <v>1.7048181284752176E-2</v>
      </c>
    </row>
    <row r="22" spans="1:17" ht="12" customHeight="1" x14ac:dyDescent="0.2">
      <c r="A22" s="15">
        <v>1985</v>
      </c>
      <c r="B22" s="19">
        <v>1.28499786945855</v>
      </c>
      <c r="C22" s="16">
        <v>0</v>
      </c>
      <c r="D22" s="19">
        <f t="shared" si="0"/>
        <v>1.28499786945855</v>
      </c>
      <c r="E22" s="16">
        <v>6</v>
      </c>
      <c r="F22" s="19">
        <f t="shared" si="1"/>
        <v>1.2078979972910371</v>
      </c>
      <c r="G22" s="16">
        <v>0</v>
      </c>
      <c r="H22" s="19">
        <f t="shared" si="7"/>
        <v>1.2078979972910371</v>
      </c>
      <c r="I22" s="16">
        <v>50</v>
      </c>
      <c r="J22" s="17">
        <f t="shared" si="2"/>
        <v>53</v>
      </c>
      <c r="K22" s="19">
        <f t="shared" si="8"/>
        <v>0.60394899864551854</v>
      </c>
      <c r="L22" s="24">
        <f t="shared" si="3"/>
        <v>2.6474476652954236E-2</v>
      </c>
      <c r="M22" s="19">
        <f t="shared" si="4"/>
        <v>0.75053817587292604</v>
      </c>
      <c r="N22" s="17">
        <v>162</v>
      </c>
      <c r="O22" s="17">
        <v>42.5</v>
      </c>
      <c r="P22" s="16">
        <f t="shared" si="5"/>
        <v>2.860874929209742</v>
      </c>
      <c r="Q22" s="22">
        <f t="shared" si="6"/>
        <v>1.765972178524532E-2</v>
      </c>
    </row>
    <row r="23" spans="1:17" ht="12" customHeight="1" x14ac:dyDescent="0.2">
      <c r="A23" s="10">
        <v>1986</v>
      </c>
      <c r="B23" s="14">
        <v>1.2881344077446411</v>
      </c>
      <c r="C23" s="11">
        <v>0</v>
      </c>
      <c r="D23" s="14">
        <f t="shared" si="0"/>
        <v>1.2881344077446411</v>
      </c>
      <c r="E23" s="11">
        <v>6</v>
      </c>
      <c r="F23" s="14">
        <f t="shared" si="1"/>
        <v>1.2108463432799625</v>
      </c>
      <c r="G23" s="11">
        <v>0</v>
      </c>
      <c r="H23" s="14">
        <f t="shared" si="7"/>
        <v>1.2108463432799625</v>
      </c>
      <c r="I23" s="11">
        <v>50</v>
      </c>
      <c r="J23" s="12">
        <f t="shared" si="2"/>
        <v>53</v>
      </c>
      <c r="K23" s="14">
        <f t="shared" si="8"/>
        <v>0.60542317163998127</v>
      </c>
      <c r="L23" s="23">
        <f t="shared" si="3"/>
        <v>2.6539097934903288E-2</v>
      </c>
      <c r="M23" s="14">
        <f t="shared" si="4"/>
        <v>0.75237015690554077</v>
      </c>
      <c r="N23" s="12">
        <v>162</v>
      </c>
      <c r="O23" s="12">
        <v>42.5</v>
      </c>
      <c r="P23" s="11">
        <f t="shared" si="5"/>
        <v>2.8678580098517084</v>
      </c>
      <c r="Q23" s="21">
        <f t="shared" si="6"/>
        <v>1.7702827221306842E-2</v>
      </c>
    </row>
    <row r="24" spans="1:17" ht="12" customHeight="1" x14ac:dyDescent="0.2">
      <c r="A24" s="10">
        <v>1987</v>
      </c>
      <c r="B24" s="14">
        <v>1.2348132490962285</v>
      </c>
      <c r="C24" s="11">
        <v>0</v>
      </c>
      <c r="D24" s="14">
        <f t="shared" si="0"/>
        <v>1.2348132490962285</v>
      </c>
      <c r="E24" s="11">
        <v>6</v>
      </c>
      <c r="F24" s="14">
        <f t="shared" si="1"/>
        <v>1.1607244541504547</v>
      </c>
      <c r="G24" s="11">
        <v>0</v>
      </c>
      <c r="H24" s="14">
        <f t="shared" si="7"/>
        <v>1.1607244541504547</v>
      </c>
      <c r="I24" s="11">
        <v>50</v>
      </c>
      <c r="J24" s="12">
        <f t="shared" si="2"/>
        <v>53</v>
      </c>
      <c r="K24" s="14">
        <f t="shared" si="8"/>
        <v>0.58036222707522733</v>
      </c>
      <c r="L24" s="23">
        <f t="shared" si="3"/>
        <v>2.5440535981379828E-2</v>
      </c>
      <c r="M24" s="14">
        <f t="shared" si="4"/>
        <v>0.72122647480412738</v>
      </c>
      <c r="N24" s="12">
        <v>162</v>
      </c>
      <c r="O24" s="12">
        <v>42.5</v>
      </c>
      <c r="P24" s="11">
        <f t="shared" si="5"/>
        <v>2.749145621606321</v>
      </c>
      <c r="Q24" s="21">
        <f t="shared" si="6"/>
        <v>1.6970034701273586E-2</v>
      </c>
    </row>
    <row r="25" spans="1:17" ht="12" customHeight="1" x14ac:dyDescent="0.2">
      <c r="A25" s="10">
        <v>1988</v>
      </c>
      <c r="B25" s="14">
        <v>1.2818313146057936</v>
      </c>
      <c r="C25" s="11">
        <v>0</v>
      </c>
      <c r="D25" s="14">
        <f t="shared" si="0"/>
        <v>1.2818313146057936</v>
      </c>
      <c r="E25" s="11">
        <v>6</v>
      </c>
      <c r="F25" s="14">
        <f t="shared" si="1"/>
        <v>1.204921435729446</v>
      </c>
      <c r="G25" s="11">
        <v>0</v>
      </c>
      <c r="H25" s="14">
        <f t="shared" si="7"/>
        <v>1.204921435729446</v>
      </c>
      <c r="I25" s="11">
        <v>50</v>
      </c>
      <c r="J25" s="12">
        <f t="shared" si="2"/>
        <v>53</v>
      </c>
      <c r="K25" s="14">
        <f t="shared" si="8"/>
        <v>0.60246071786472299</v>
      </c>
      <c r="L25" s="23">
        <f t="shared" si="3"/>
        <v>2.6409236947494707E-2</v>
      </c>
      <c r="M25" s="14">
        <f t="shared" si="4"/>
        <v>0.74868866284300117</v>
      </c>
      <c r="N25" s="12">
        <v>162</v>
      </c>
      <c r="O25" s="12">
        <v>42.5</v>
      </c>
      <c r="P25" s="11">
        <f t="shared" si="5"/>
        <v>2.8538250207192046</v>
      </c>
      <c r="Q25" s="21">
        <f t="shared" si="6"/>
        <v>1.7616203831600029E-2</v>
      </c>
    </row>
    <row r="26" spans="1:17" ht="12" customHeight="1" x14ac:dyDescent="0.2">
      <c r="A26" s="10">
        <v>1989</v>
      </c>
      <c r="B26" s="14">
        <v>1.2308259002978637</v>
      </c>
      <c r="C26" s="11">
        <v>0</v>
      </c>
      <c r="D26" s="14">
        <f t="shared" si="0"/>
        <v>1.2308259002978637</v>
      </c>
      <c r="E26" s="11">
        <v>6</v>
      </c>
      <c r="F26" s="14">
        <f t="shared" si="1"/>
        <v>1.1569763462799918</v>
      </c>
      <c r="G26" s="11">
        <v>0</v>
      </c>
      <c r="H26" s="14">
        <f t="shared" si="7"/>
        <v>1.1569763462799918</v>
      </c>
      <c r="I26" s="11">
        <v>50</v>
      </c>
      <c r="J26" s="12">
        <f t="shared" si="2"/>
        <v>53</v>
      </c>
      <c r="K26" s="14">
        <f t="shared" si="8"/>
        <v>0.5784881731399959</v>
      </c>
      <c r="L26" s="23">
        <f t="shared" si="3"/>
        <v>2.5358385671890232E-2</v>
      </c>
      <c r="M26" s="14">
        <f t="shared" si="4"/>
        <v>0.71889755460525206</v>
      </c>
      <c r="N26" s="12">
        <v>162</v>
      </c>
      <c r="O26" s="12">
        <v>42.5</v>
      </c>
      <c r="P26" s="11">
        <f t="shared" si="5"/>
        <v>2.7402683257894309</v>
      </c>
      <c r="Q26" s="21">
        <f t="shared" si="6"/>
        <v>1.6915236578947106E-2</v>
      </c>
    </row>
    <row r="27" spans="1:17" ht="12" customHeight="1" x14ac:dyDescent="0.2">
      <c r="A27" s="10">
        <v>1990</v>
      </c>
      <c r="B27" s="14">
        <v>1.3458906180903163</v>
      </c>
      <c r="C27" s="11">
        <v>0</v>
      </c>
      <c r="D27" s="14">
        <f t="shared" si="0"/>
        <v>1.3458906180903163</v>
      </c>
      <c r="E27" s="11">
        <v>6</v>
      </c>
      <c r="F27" s="14">
        <f t="shared" si="1"/>
        <v>1.2651371810048972</v>
      </c>
      <c r="G27" s="11">
        <v>0</v>
      </c>
      <c r="H27" s="14">
        <f t="shared" si="7"/>
        <v>1.2651371810048972</v>
      </c>
      <c r="I27" s="11">
        <v>50</v>
      </c>
      <c r="J27" s="12">
        <f t="shared" si="2"/>
        <v>53</v>
      </c>
      <c r="K27" s="14">
        <f t="shared" si="8"/>
        <v>0.63256859050244862</v>
      </c>
      <c r="L27" s="23">
        <f t="shared" si="3"/>
        <v>2.7729034104216926E-2</v>
      </c>
      <c r="M27" s="14">
        <f t="shared" si="4"/>
        <v>0.7861042523374977</v>
      </c>
      <c r="N27" s="12">
        <v>162</v>
      </c>
      <c r="O27" s="12">
        <v>42.5</v>
      </c>
      <c r="P27" s="11">
        <f t="shared" si="5"/>
        <v>2.9964444442041089</v>
      </c>
      <c r="Q27" s="21">
        <f t="shared" si="6"/>
        <v>1.849657064323524E-2</v>
      </c>
    </row>
    <row r="28" spans="1:17" ht="12" customHeight="1" x14ac:dyDescent="0.2">
      <c r="A28" s="15">
        <v>1991</v>
      </c>
      <c r="B28" s="19">
        <v>1.2132775576200152</v>
      </c>
      <c r="C28" s="16">
        <v>0</v>
      </c>
      <c r="D28" s="19">
        <f t="shared" si="0"/>
        <v>1.2132775576200152</v>
      </c>
      <c r="E28" s="16">
        <v>6</v>
      </c>
      <c r="F28" s="19">
        <f t="shared" si="1"/>
        <v>1.1404809041628143</v>
      </c>
      <c r="G28" s="16">
        <v>0</v>
      </c>
      <c r="H28" s="19">
        <f t="shared" si="7"/>
        <v>1.1404809041628143</v>
      </c>
      <c r="I28" s="16">
        <v>50</v>
      </c>
      <c r="J28" s="17">
        <f t="shared" si="2"/>
        <v>53</v>
      </c>
      <c r="K28" s="19">
        <f t="shared" si="8"/>
        <v>0.57024045208140717</v>
      </c>
      <c r="L28" s="24">
        <f t="shared" si="3"/>
        <v>2.4996841735075381E-2</v>
      </c>
      <c r="M28" s="19">
        <f t="shared" si="4"/>
        <v>0.70864796476851954</v>
      </c>
      <c r="N28" s="17">
        <v>162</v>
      </c>
      <c r="O28" s="17">
        <v>42.5</v>
      </c>
      <c r="P28" s="16">
        <f t="shared" si="5"/>
        <v>2.7011993010000039</v>
      </c>
      <c r="Q28" s="22">
        <f t="shared" si="6"/>
        <v>1.6674069759259284E-2</v>
      </c>
    </row>
    <row r="29" spans="1:17" ht="12" customHeight="1" x14ac:dyDescent="0.2">
      <c r="A29" s="15">
        <v>1992</v>
      </c>
      <c r="B29" s="19">
        <v>1.1804725204753546</v>
      </c>
      <c r="C29" s="16">
        <v>0</v>
      </c>
      <c r="D29" s="19">
        <f t="shared" si="0"/>
        <v>1.1804725204753546</v>
      </c>
      <c r="E29" s="16">
        <v>6</v>
      </c>
      <c r="F29" s="19">
        <f t="shared" si="1"/>
        <v>1.1096441692468333</v>
      </c>
      <c r="G29" s="16">
        <v>0</v>
      </c>
      <c r="H29" s="19">
        <f t="shared" si="7"/>
        <v>1.1096441692468333</v>
      </c>
      <c r="I29" s="16">
        <v>50</v>
      </c>
      <c r="J29" s="17">
        <f t="shared" si="2"/>
        <v>53</v>
      </c>
      <c r="K29" s="19">
        <f t="shared" si="8"/>
        <v>0.55482208462341664</v>
      </c>
      <c r="L29" s="24">
        <f t="shared" si="3"/>
        <v>2.4320968093081277E-2</v>
      </c>
      <c r="M29" s="19">
        <f t="shared" si="4"/>
        <v>0.6894872849548076</v>
      </c>
      <c r="N29" s="17">
        <v>162</v>
      </c>
      <c r="O29" s="17">
        <v>42.5</v>
      </c>
      <c r="P29" s="16">
        <f t="shared" si="5"/>
        <v>2.6281632979453846</v>
      </c>
      <c r="Q29" s="22">
        <f t="shared" si="6"/>
        <v>1.6223230234230768E-2</v>
      </c>
    </row>
    <row r="30" spans="1:17" ht="12" customHeight="1" x14ac:dyDescent="0.2">
      <c r="A30" s="15">
        <v>1993</v>
      </c>
      <c r="B30" s="19">
        <v>1.1823908202990927</v>
      </c>
      <c r="C30" s="16">
        <v>0</v>
      </c>
      <c r="D30" s="19">
        <f t="shared" si="0"/>
        <v>1.1823908202990927</v>
      </c>
      <c r="E30" s="16">
        <v>6</v>
      </c>
      <c r="F30" s="19">
        <f t="shared" si="1"/>
        <v>1.1114473710811472</v>
      </c>
      <c r="G30" s="16">
        <v>0</v>
      </c>
      <c r="H30" s="19">
        <f t="shared" si="7"/>
        <v>1.1114473710811472</v>
      </c>
      <c r="I30" s="16">
        <v>50</v>
      </c>
      <c r="J30" s="17">
        <f t="shared" si="2"/>
        <v>53</v>
      </c>
      <c r="K30" s="19">
        <f t="shared" si="8"/>
        <v>0.55572368554057361</v>
      </c>
      <c r="L30" s="24">
        <f t="shared" si="3"/>
        <v>2.436049032506624E-2</v>
      </c>
      <c r="M30" s="19">
        <f t="shared" si="4"/>
        <v>0.69060772047046537</v>
      </c>
      <c r="N30" s="17">
        <v>162</v>
      </c>
      <c r="O30" s="17">
        <v>42.5</v>
      </c>
      <c r="P30" s="16">
        <f t="shared" si="5"/>
        <v>2.6324341344991855</v>
      </c>
      <c r="Q30" s="22">
        <f t="shared" si="6"/>
        <v>1.6249593422834479E-2</v>
      </c>
    </row>
    <row r="31" spans="1:17" ht="12" customHeight="1" x14ac:dyDescent="0.2">
      <c r="A31" s="15">
        <v>1994</v>
      </c>
      <c r="B31" s="19">
        <v>1.1377689876489672</v>
      </c>
      <c r="C31" s="16">
        <v>0</v>
      </c>
      <c r="D31" s="19">
        <f t="shared" si="0"/>
        <v>1.1377689876489672</v>
      </c>
      <c r="E31" s="16">
        <v>6</v>
      </c>
      <c r="F31" s="19">
        <f t="shared" si="1"/>
        <v>1.0695028483900291</v>
      </c>
      <c r="G31" s="16">
        <v>0</v>
      </c>
      <c r="H31" s="19">
        <f t="shared" si="7"/>
        <v>1.0695028483900291</v>
      </c>
      <c r="I31" s="16">
        <v>50</v>
      </c>
      <c r="J31" s="17">
        <f t="shared" si="2"/>
        <v>53</v>
      </c>
      <c r="K31" s="19">
        <f t="shared" si="8"/>
        <v>0.53475142419501454</v>
      </c>
      <c r="L31" s="24">
        <f t="shared" si="3"/>
        <v>2.3441158320877349E-2</v>
      </c>
      <c r="M31" s="19">
        <f t="shared" si="4"/>
        <v>0.66454511781771242</v>
      </c>
      <c r="N31" s="17">
        <v>162</v>
      </c>
      <c r="O31" s="17">
        <v>42.5</v>
      </c>
      <c r="P31" s="16">
        <f t="shared" si="5"/>
        <v>2.5330896255639863</v>
      </c>
      <c r="Q31" s="22">
        <f t="shared" si="6"/>
        <v>1.563635571335794E-2</v>
      </c>
    </row>
    <row r="32" spans="1:17" ht="12" customHeight="1" x14ac:dyDescent="0.2">
      <c r="A32" s="15">
        <v>1995</v>
      </c>
      <c r="B32" s="19">
        <v>1.0931225023218354</v>
      </c>
      <c r="C32" s="16">
        <v>0</v>
      </c>
      <c r="D32" s="19">
        <f t="shared" si="0"/>
        <v>1.0931225023218354</v>
      </c>
      <c r="E32" s="16">
        <v>6</v>
      </c>
      <c r="F32" s="19">
        <f t="shared" si="1"/>
        <v>1.0275351521825253</v>
      </c>
      <c r="G32" s="16">
        <v>0</v>
      </c>
      <c r="H32" s="19">
        <f t="shared" si="7"/>
        <v>1.0275351521825253</v>
      </c>
      <c r="I32" s="16">
        <v>50</v>
      </c>
      <c r="J32" s="17">
        <f t="shared" si="2"/>
        <v>53</v>
      </c>
      <c r="K32" s="19">
        <f t="shared" si="8"/>
        <v>0.51376757609126267</v>
      </c>
      <c r="L32" s="24">
        <f t="shared" si="3"/>
        <v>2.2521318404000554E-2</v>
      </c>
      <c r="M32" s="19">
        <f t="shared" si="4"/>
        <v>0.63846811609421372</v>
      </c>
      <c r="N32" s="17">
        <v>162</v>
      </c>
      <c r="O32" s="17">
        <v>42.5</v>
      </c>
      <c r="P32" s="16">
        <f t="shared" si="5"/>
        <v>2.4336902307591206</v>
      </c>
      <c r="Q32" s="22">
        <f t="shared" si="6"/>
        <v>1.5022779202216794E-2</v>
      </c>
    </row>
    <row r="33" spans="1:17" ht="12" customHeight="1" x14ac:dyDescent="0.2">
      <c r="A33" s="10">
        <v>1996</v>
      </c>
      <c r="B33" s="14">
        <v>1.0653997283648686</v>
      </c>
      <c r="C33" s="11">
        <v>0</v>
      </c>
      <c r="D33" s="14">
        <f t="shared" si="0"/>
        <v>1.0653997283648686</v>
      </c>
      <c r="E33" s="11">
        <v>6</v>
      </c>
      <c r="F33" s="14">
        <f t="shared" si="1"/>
        <v>1.0014757446629765</v>
      </c>
      <c r="G33" s="11">
        <v>0</v>
      </c>
      <c r="H33" s="14">
        <f t="shared" si="7"/>
        <v>1.0014757446629765</v>
      </c>
      <c r="I33" s="11">
        <v>50</v>
      </c>
      <c r="J33" s="12">
        <f t="shared" si="2"/>
        <v>53</v>
      </c>
      <c r="K33" s="14">
        <f t="shared" si="8"/>
        <v>0.50073787233148825</v>
      </c>
      <c r="L33" s="23">
        <f t="shared" si="3"/>
        <v>2.1950153307681675E-2</v>
      </c>
      <c r="M33" s="14">
        <f t="shared" si="4"/>
        <v>0.6222758711961216</v>
      </c>
      <c r="N33" s="12">
        <v>162</v>
      </c>
      <c r="O33" s="12">
        <v>42.5</v>
      </c>
      <c r="P33" s="11">
        <f t="shared" si="5"/>
        <v>2.3719692031475694</v>
      </c>
      <c r="Q33" s="21">
        <f t="shared" si="6"/>
        <v>1.4641785204614627E-2</v>
      </c>
    </row>
    <row r="34" spans="1:17" ht="12" customHeight="1" x14ac:dyDescent="0.2">
      <c r="A34" s="10">
        <v>1997</v>
      </c>
      <c r="B34" s="14">
        <v>0.98682848544722024</v>
      </c>
      <c r="C34" s="11">
        <v>0</v>
      </c>
      <c r="D34" s="14">
        <f t="shared" si="0"/>
        <v>0.98682848544722024</v>
      </c>
      <c r="E34" s="11">
        <v>6</v>
      </c>
      <c r="F34" s="14">
        <f t="shared" si="1"/>
        <v>0.92761877632038703</v>
      </c>
      <c r="G34" s="11">
        <v>0</v>
      </c>
      <c r="H34" s="14">
        <f t="shared" si="7"/>
        <v>0.92761877632038703</v>
      </c>
      <c r="I34" s="11">
        <v>50</v>
      </c>
      <c r="J34" s="12">
        <f t="shared" si="2"/>
        <v>53</v>
      </c>
      <c r="K34" s="14">
        <f t="shared" si="8"/>
        <v>0.46380938816019351</v>
      </c>
      <c r="L34" s="23">
        <f t="shared" si="3"/>
        <v>2.0331370439898893E-2</v>
      </c>
      <c r="M34" s="14">
        <f t="shared" si="4"/>
        <v>0.5763841862859137</v>
      </c>
      <c r="N34" s="12">
        <v>162</v>
      </c>
      <c r="O34" s="12">
        <v>42.5</v>
      </c>
      <c r="P34" s="11">
        <f t="shared" si="5"/>
        <v>2.1970408983133649</v>
      </c>
      <c r="Q34" s="21">
        <f t="shared" si="6"/>
        <v>1.3561980853786204E-2</v>
      </c>
    </row>
    <row r="35" spans="1:17" ht="12" customHeight="1" x14ac:dyDescent="0.2">
      <c r="A35" s="10">
        <v>1998</v>
      </c>
      <c r="B35" s="14">
        <v>1.0107664880933513</v>
      </c>
      <c r="C35" s="11">
        <v>0</v>
      </c>
      <c r="D35" s="14">
        <f t="shared" si="0"/>
        <v>1.0107664880933513</v>
      </c>
      <c r="E35" s="11">
        <v>6</v>
      </c>
      <c r="F35" s="14">
        <f t="shared" si="1"/>
        <v>0.95012049880775029</v>
      </c>
      <c r="G35" s="11">
        <v>0</v>
      </c>
      <c r="H35" s="14">
        <f t="shared" si="7"/>
        <v>0.95012049880775029</v>
      </c>
      <c r="I35" s="11">
        <v>50</v>
      </c>
      <c r="J35" s="12">
        <f t="shared" si="2"/>
        <v>53</v>
      </c>
      <c r="K35" s="14">
        <f t="shared" si="8"/>
        <v>0.47506024940387515</v>
      </c>
      <c r="L35" s="23">
        <f t="shared" si="3"/>
        <v>2.0824558877978089E-2</v>
      </c>
      <c r="M35" s="14">
        <f t="shared" si="4"/>
        <v>0.59036583191123981</v>
      </c>
      <c r="N35" s="12">
        <v>162</v>
      </c>
      <c r="O35" s="12">
        <v>42.5</v>
      </c>
      <c r="P35" s="11">
        <f t="shared" si="5"/>
        <v>2.2503356416381379</v>
      </c>
      <c r="Q35" s="21">
        <f t="shared" si="6"/>
        <v>1.3890960750852702E-2</v>
      </c>
    </row>
    <row r="36" spans="1:17" ht="12" customHeight="1" x14ac:dyDescent="0.2">
      <c r="A36" s="10">
        <v>1999</v>
      </c>
      <c r="B36" s="14">
        <v>1.0933371043004254</v>
      </c>
      <c r="C36" s="11">
        <v>0</v>
      </c>
      <c r="D36" s="14">
        <f t="shared" si="0"/>
        <v>1.0933371043004254</v>
      </c>
      <c r="E36" s="11">
        <v>6</v>
      </c>
      <c r="F36" s="14">
        <f t="shared" si="1"/>
        <v>1.0277368780423999</v>
      </c>
      <c r="G36" s="11">
        <v>0</v>
      </c>
      <c r="H36" s="14">
        <f t="shared" si="7"/>
        <v>1.0277368780423999</v>
      </c>
      <c r="I36" s="11">
        <v>50</v>
      </c>
      <c r="J36" s="12">
        <f t="shared" si="2"/>
        <v>53</v>
      </c>
      <c r="K36" s="14">
        <f t="shared" si="8"/>
        <v>0.51386843902119994</v>
      </c>
      <c r="L36" s="23">
        <f t="shared" si="3"/>
        <v>2.2525739792710133E-2</v>
      </c>
      <c r="M36" s="14">
        <f t="shared" si="4"/>
        <v>0.63859346025343589</v>
      </c>
      <c r="N36" s="12">
        <v>162</v>
      </c>
      <c r="O36" s="12">
        <v>42.5</v>
      </c>
      <c r="P36" s="11">
        <f t="shared" si="5"/>
        <v>2.4341680132013321</v>
      </c>
      <c r="Q36" s="21">
        <f t="shared" si="6"/>
        <v>1.5025728476551432E-2</v>
      </c>
    </row>
    <row r="37" spans="1:17" ht="12" customHeight="1" x14ac:dyDescent="0.2">
      <c r="A37" s="10">
        <v>2000</v>
      </c>
      <c r="B37" s="14">
        <v>1.0214649461146494</v>
      </c>
      <c r="C37" s="11">
        <v>0</v>
      </c>
      <c r="D37" s="14">
        <f t="shared" si="0"/>
        <v>1.0214649461146494</v>
      </c>
      <c r="E37" s="11">
        <v>6</v>
      </c>
      <c r="F37" s="14">
        <f t="shared" si="1"/>
        <v>0.96017704934777048</v>
      </c>
      <c r="G37" s="11">
        <v>0</v>
      </c>
      <c r="H37" s="14">
        <f t="shared" si="7"/>
        <v>0.96017704934777048</v>
      </c>
      <c r="I37" s="11">
        <v>50</v>
      </c>
      <c r="J37" s="12">
        <f t="shared" si="2"/>
        <v>53</v>
      </c>
      <c r="K37" s="14">
        <f t="shared" si="8"/>
        <v>0.48008852467388524</v>
      </c>
      <c r="L37" s="23">
        <f t="shared" si="3"/>
        <v>2.1044976424060724E-2</v>
      </c>
      <c r="M37" s="14">
        <f t="shared" si="4"/>
        <v>0.59661455913390948</v>
      </c>
      <c r="N37" s="12">
        <v>162</v>
      </c>
      <c r="O37" s="12">
        <v>42.5</v>
      </c>
      <c r="P37" s="11">
        <f t="shared" si="5"/>
        <v>2.274154319522196</v>
      </c>
      <c r="Q37" s="21">
        <f t="shared" si="6"/>
        <v>1.4037989626680222E-2</v>
      </c>
    </row>
    <row r="38" spans="1:17" ht="12" customHeight="1" x14ac:dyDescent="0.2">
      <c r="A38" s="15">
        <v>2001</v>
      </c>
      <c r="B38" s="19">
        <v>1.1222897355349641</v>
      </c>
      <c r="C38" s="16">
        <v>0</v>
      </c>
      <c r="D38" s="19">
        <f t="shared" si="0"/>
        <v>1.1222897355349641</v>
      </c>
      <c r="E38" s="16">
        <v>6</v>
      </c>
      <c r="F38" s="19">
        <f t="shared" si="1"/>
        <v>1.0549523514028663</v>
      </c>
      <c r="G38" s="16">
        <v>0</v>
      </c>
      <c r="H38" s="19">
        <f t="shared" si="7"/>
        <v>1.0549523514028663</v>
      </c>
      <c r="I38" s="16">
        <v>50</v>
      </c>
      <c r="J38" s="17">
        <f t="shared" si="2"/>
        <v>53</v>
      </c>
      <c r="K38" s="19">
        <f t="shared" si="8"/>
        <v>0.52747617570143313</v>
      </c>
      <c r="L38" s="24">
        <f t="shared" si="3"/>
        <v>2.3122243318418986E-2</v>
      </c>
      <c r="M38" s="19">
        <f t="shared" si="4"/>
        <v>0.65550403695551906</v>
      </c>
      <c r="N38" s="17">
        <v>162</v>
      </c>
      <c r="O38" s="17">
        <v>42.5</v>
      </c>
      <c r="P38" s="16">
        <f t="shared" si="5"/>
        <v>2.4986271526304491</v>
      </c>
      <c r="Q38" s="22">
        <f t="shared" si="6"/>
        <v>1.542362439895339E-2</v>
      </c>
    </row>
    <row r="39" spans="1:17" ht="12" customHeight="1" x14ac:dyDescent="0.2">
      <c r="A39" s="15">
        <v>2002</v>
      </c>
      <c r="B39" s="19">
        <v>1.0867062238086083</v>
      </c>
      <c r="C39" s="16">
        <v>0</v>
      </c>
      <c r="D39" s="19">
        <f t="shared" si="0"/>
        <v>1.0867062238086083</v>
      </c>
      <c r="E39" s="16">
        <v>6</v>
      </c>
      <c r="F39" s="19">
        <f t="shared" si="1"/>
        <v>1.0215038503800917</v>
      </c>
      <c r="G39" s="16">
        <v>0</v>
      </c>
      <c r="H39" s="19">
        <f t="shared" si="7"/>
        <v>1.0215038503800917</v>
      </c>
      <c r="I39" s="16">
        <v>50</v>
      </c>
      <c r="J39" s="17">
        <f t="shared" si="2"/>
        <v>53</v>
      </c>
      <c r="K39" s="19">
        <f t="shared" si="8"/>
        <v>0.51075192519004586</v>
      </c>
      <c r="L39" s="24">
        <f t="shared" si="3"/>
        <v>2.2389125487782831E-2</v>
      </c>
      <c r="M39" s="19">
        <f t="shared" si="4"/>
        <v>0.63472051301589938</v>
      </c>
      <c r="N39" s="17">
        <v>162</v>
      </c>
      <c r="O39" s="17">
        <v>42.5</v>
      </c>
      <c r="P39" s="16">
        <f t="shared" si="5"/>
        <v>2.4194052496135456</v>
      </c>
      <c r="Q39" s="22">
        <f t="shared" si="6"/>
        <v>1.4934600306256455E-2</v>
      </c>
    </row>
    <row r="40" spans="1:17" ht="12" customHeight="1" x14ac:dyDescent="0.2">
      <c r="A40" s="15">
        <v>2003</v>
      </c>
      <c r="B40" s="19">
        <v>1.127555231408695</v>
      </c>
      <c r="C40" s="16">
        <v>0</v>
      </c>
      <c r="D40" s="19">
        <f t="shared" si="0"/>
        <v>1.127555231408695</v>
      </c>
      <c r="E40" s="16">
        <v>6</v>
      </c>
      <c r="F40" s="19">
        <f t="shared" si="1"/>
        <v>1.0599019175241733</v>
      </c>
      <c r="G40" s="16">
        <v>0</v>
      </c>
      <c r="H40" s="19">
        <f t="shared" si="7"/>
        <v>1.0599019175241733</v>
      </c>
      <c r="I40" s="16">
        <v>50</v>
      </c>
      <c r="J40" s="17">
        <f t="shared" si="2"/>
        <v>53</v>
      </c>
      <c r="K40" s="19">
        <f t="shared" si="8"/>
        <v>0.52995095876208664</v>
      </c>
      <c r="L40" s="24">
        <f t="shared" si="3"/>
        <v>2.3230726959433935E-2</v>
      </c>
      <c r="M40" s="19">
        <f t="shared" ref="M40:M45" si="9">+L40*28.3495</f>
        <v>0.6585794939364723</v>
      </c>
      <c r="N40" s="17">
        <v>162</v>
      </c>
      <c r="O40" s="17">
        <v>42.5</v>
      </c>
      <c r="P40" s="16">
        <f t="shared" si="5"/>
        <v>2.5103500710049063</v>
      </c>
      <c r="Q40" s="22">
        <f t="shared" si="6"/>
        <v>1.5495988092622879E-2</v>
      </c>
    </row>
    <row r="41" spans="1:17" ht="12" customHeight="1" x14ac:dyDescent="0.2">
      <c r="A41" s="15">
        <v>2004</v>
      </c>
      <c r="B41" s="19">
        <v>1.1976270548429859</v>
      </c>
      <c r="C41" s="16">
        <v>0</v>
      </c>
      <c r="D41" s="19">
        <f t="shared" si="0"/>
        <v>1.1976270548429859</v>
      </c>
      <c r="E41" s="16">
        <v>6</v>
      </c>
      <c r="F41" s="19">
        <f t="shared" si="1"/>
        <v>1.1257694315524067</v>
      </c>
      <c r="G41" s="16">
        <v>0</v>
      </c>
      <c r="H41" s="19">
        <f t="shared" si="7"/>
        <v>1.1257694315524067</v>
      </c>
      <c r="I41" s="16">
        <v>50</v>
      </c>
      <c r="J41" s="17">
        <f t="shared" si="2"/>
        <v>53</v>
      </c>
      <c r="K41" s="19">
        <f t="shared" si="8"/>
        <v>0.56288471577620336</v>
      </c>
      <c r="L41" s="24">
        <f t="shared" si="3"/>
        <v>2.4674398499778778E-2</v>
      </c>
      <c r="M41" s="19">
        <f t="shared" si="9"/>
        <v>0.69950686026947839</v>
      </c>
      <c r="N41" s="17">
        <v>162</v>
      </c>
      <c r="O41" s="17">
        <v>42.5</v>
      </c>
      <c r="P41" s="16">
        <f t="shared" si="5"/>
        <v>2.6663555614977761</v>
      </c>
      <c r="Q41" s="22">
        <f t="shared" si="6"/>
        <v>1.6458984947517137E-2</v>
      </c>
    </row>
    <row r="42" spans="1:17" ht="12" customHeight="1" x14ac:dyDescent="0.2">
      <c r="A42" s="15">
        <v>2005</v>
      </c>
      <c r="B42" s="19">
        <v>1.2352632638096561</v>
      </c>
      <c r="C42" s="16">
        <v>0</v>
      </c>
      <c r="D42" s="19">
        <f t="shared" si="0"/>
        <v>1.2352632638096561</v>
      </c>
      <c r="E42" s="16">
        <v>6</v>
      </c>
      <c r="F42" s="19">
        <f t="shared" si="1"/>
        <v>1.1611474679810767</v>
      </c>
      <c r="G42" s="16">
        <v>0</v>
      </c>
      <c r="H42" s="19">
        <f t="shared" si="7"/>
        <v>1.1611474679810767</v>
      </c>
      <c r="I42" s="16">
        <v>50</v>
      </c>
      <c r="J42" s="17">
        <f t="shared" si="2"/>
        <v>53</v>
      </c>
      <c r="K42" s="19">
        <f t="shared" si="8"/>
        <v>0.58057373399053835</v>
      </c>
      <c r="L42" s="24">
        <f t="shared" si="3"/>
        <v>2.5449807517393463E-2</v>
      </c>
      <c r="M42" s="19">
        <f t="shared" si="9"/>
        <v>0.72148931821434592</v>
      </c>
      <c r="N42" s="17">
        <v>162</v>
      </c>
      <c r="O42" s="17">
        <v>42.5</v>
      </c>
      <c r="P42" s="16">
        <f t="shared" si="5"/>
        <v>2.7501475188405657</v>
      </c>
      <c r="Q42" s="22">
        <f t="shared" si="6"/>
        <v>1.6976219252102256E-2</v>
      </c>
    </row>
    <row r="43" spans="1:17" ht="12" customHeight="1" x14ac:dyDescent="0.2">
      <c r="A43" s="10">
        <v>2006</v>
      </c>
      <c r="B43" s="14">
        <v>1.228489015119467</v>
      </c>
      <c r="C43" s="11">
        <v>0</v>
      </c>
      <c r="D43" s="14">
        <f t="shared" si="0"/>
        <v>1.228489015119467</v>
      </c>
      <c r="E43" s="11">
        <v>6</v>
      </c>
      <c r="F43" s="14">
        <f t="shared" si="1"/>
        <v>1.1547796742122989</v>
      </c>
      <c r="G43" s="11">
        <v>0</v>
      </c>
      <c r="H43" s="14">
        <f t="shared" si="7"/>
        <v>1.1547796742122989</v>
      </c>
      <c r="I43" s="11">
        <v>50</v>
      </c>
      <c r="J43" s="12">
        <f t="shared" si="2"/>
        <v>53</v>
      </c>
      <c r="K43" s="14">
        <f t="shared" si="8"/>
        <v>0.57738983710614944</v>
      </c>
      <c r="L43" s="23">
        <f t="shared" si="3"/>
        <v>2.5310239434790112E-2</v>
      </c>
      <c r="M43" s="14">
        <f t="shared" si="9"/>
        <v>0.7175326328565822</v>
      </c>
      <c r="N43" s="12">
        <v>162</v>
      </c>
      <c r="O43" s="12">
        <v>42.5</v>
      </c>
      <c r="P43" s="11">
        <f t="shared" si="5"/>
        <v>2.7350655652415603</v>
      </c>
      <c r="Q43" s="21">
        <f t="shared" si="6"/>
        <v>1.688312077309605E-2</v>
      </c>
    </row>
    <row r="44" spans="1:17" ht="12" customHeight="1" x14ac:dyDescent="0.2">
      <c r="A44" s="10">
        <v>2007</v>
      </c>
      <c r="B44" s="14">
        <v>1.2433259565571826</v>
      </c>
      <c r="C44" s="11">
        <v>0</v>
      </c>
      <c r="D44" s="14">
        <f t="shared" si="0"/>
        <v>1.2433259565571826</v>
      </c>
      <c r="E44" s="11">
        <v>6</v>
      </c>
      <c r="F44" s="14">
        <f t="shared" si="1"/>
        <v>1.1687263991637515</v>
      </c>
      <c r="G44" s="11">
        <v>0</v>
      </c>
      <c r="H44" s="14">
        <f t="shared" si="7"/>
        <v>1.1687263991637515</v>
      </c>
      <c r="I44" s="11">
        <v>50</v>
      </c>
      <c r="J44" s="12">
        <f t="shared" si="2"/>
        <v>53</v>
      </c>
      <c r="K44" s="14">
        <f t="shared" si="8"/>
        <v>0.58436319958187577</v>
      </c>
      <c r="L44" s="23">
        <f t="shared" si="3"/>
        <v>2.5615921077561679E-2</v>
      </c>
      <c r="M44" s="14">
        <f t="shared" si="9"/>
        <v>0.72619855458833482</v>
      </c>
      <c r="N44" s="12">
        <v>162</v>
      </c>
      <c r="O44" s="12">
        <v>42.5</v>
      </c>
      <c r="P44" s="11">
        <f t="shared" si="5"/>
        <v>2.768098019842594</v>
      </c>
      <c r="Q44" s="21">
        <f t="shared" si="6"/>
        <v>1.7087024813843173E-2</v>
      </c>
    </row>
    <row r="45" spans="1:17" ht="12" customHeight="1" x14ac:dyDescent="0.2">
      <c r="A45" s="10">
        <v>2008</v>
      </c>
      <c r="B45" s="14">
        <v>1.1024020984852592</v>
      </c>
      <c r="C45" s="11">
        <v>0</v>
      </c>
      <c r="D45" s="14">
        <f t="shared" si="0"/>
        <v>1.1024020984852592</v>
      </c>
      <c r="E45" s="11">
        <v>6</v>
      </c>
      <c r="F45" s="14">
        <f t="shared" si="1"/>
        <v>1.0362579725761436</v>
      </c>
      <c r="G45" s="11">
        <v>0</v>
      </c>
      <c r="H45" s="14">
        <f t="shared" si="7"/>
        <v>1.0362579725761436</v>
      </c>
      <c r="I45" s="11">
        <v>50</v>
      </c>
      <c r="J45" s="12">
        <f t="shared" si="2"/>
        <v>53</v>
      </c>
      <c r="K45" s="14">
        <f t="shared" si="8"/>
        <v>0.5181289862880718</v>
      </c>
      <c r="L45" s="23">
        <f t="shared" si="3"/>
        <v>2.2712503508518216E-2</v>
      </c>
      <c r="M45" s="14">
        <f t="shared" si="9"/>
        <v>0.64388811821473713</v>
      </c>
      <c r="N45" s="12">
        <v>162</v>
      </c>
      <c r="O45" s="12">
        <v>42.5</v>
      </c>
      <c r="P45" s="11">
        <f t="shared" si="5"/>
        <v>2.4543500035479391</v>
      </c>
      <c r="Q45" s="21">
        <f t="shared" si="6"/>
        <v>1.5150308663876167E-2</v>
      </c>
    </row>
    <row r="46" spans="1:17" ht="12" customHeight="1" x14ac:dyDescent="0.2">
      <c r="A46" s="10">
        <v>2009</v>
      </c>
      <c r="B46" s="14">
        <v>1.1631053330764389</v>
      </c>
      <c r="C46" s="11">
        <v>0</v>
      </c>
      <c r="D46" s="14">
        <f t="shared" si="0"/>
        <v>1.1631053330764389</v>
      </c>
      <c r="E46" s="11">
        <v>6</v>
      </c>
      <c r="F46" s="14">
        <f t="shared" si="1"/>
        <v>1.0933190130918526</v>
      </c>
      <c r="G46" s="11">
        <v>0</v>
      </c>
      <c r="H46" s="14">
        <f t="shared" si="7"/>
        <v>1.0933190130918526</v>
      </c>
      <c r="I46" s="11">
        <v>50</v>
      </c>
      <c r="J46" s="12">
        <f t="shared" si="2"/>
        <v>53</v>
      </c>
      <c r="K46" s="14">
        <f t="shared" si="8"/>
        <v>0.54665950654592632</v>
      </c>
      <c r="L46" s="23">
        <f t="shared" si="3"/>
        <v>2.3963156451328276E-2</v>
      </c>
      <c r="M46" s="14">
        <f t="shared" ref="M46:M51" si="10">+L46*28.3495</f>
        <v>0.67934350381693098</v>
      </c>
      <c r="N46" s="12">
        <v>162</v>
      </c>
      <c r="O46" s="12">
        <v>42.5</v>
      </c>
      <c r="P46" s="11">
        <f t="shared" si="5"/>
        <v>2.589497591019831</v>
      </c>
      <c r="Q46" s="21">
        <f t="shared" si="6"/>
        <v>1.5984553030986611E-2</v>
      </c>
    </row>
    <row r="47" spans="1:17" ht="12" customHeight="1" x14ac:dyDescent="0.2">
      <c r="A47" s="10">
        <v>2010</v>
      </c>
      <c r="B47" s="14">
        <v>1.1798919022351189</v>
      </c>
      <c r="C47" s="11">
        <v>0</v>
      </c>
      <c r="D47" s="14">
        <f t="shared" si="0"/>
        <v>1.1798919022351189</v>
      </c>
      <c r="E47" s="11">
        <v>6</v>
      </c>
      <c r="F47" s="14">
        <f t="shared" si="1"/>
        <v>1.1090983881010117</v>
      </c>
      <c r="G47" s="11">
        <v>0</v>
      </c>
      <c r="H47" s="14">
        <f t="shared" si="7"/>
        <v>1.1090983881010117</v>
      </c>
      <c r="I47" s="11">
        <v>50</v>
      </c>
      <c r="J47" s="12">
        <f t="shared" si="2"/>
        <v>53</v>
      </c>
      <c r="K47" s="14">
        <f t="shared" si="8"/>
        <v>0.55454919405050584</v>
      </c>
      <c r="L47" s="23">
        <f t="shared" si="3"/>
        <v>2.4309005766597516E-2</v>
      </c>
      <c r="M47" s="14">
        <f t="shared" si="10"/>
        <v>0.68914815898015624</v>
      </c>
      <c r="N47" s="12">
        <v>162</v>
      </c>
      <c r="O47" s="12">
        <v>42.5</v>
      </c>
      <c r="P47" s="11">
        <f t="shared" si="5"/>
        <v>2.6268706295243605</v>
      </c>
      <c r="Q47" s="21">
        <f t="shared" si="6"/>
        <v>1.621525079953309E-2</v>
      </c>
    </row>
    <row r="48" spans="1:17" ht="12" customHeight="1" x14ac:dyDescent="0.2">
      <c r="A48" s="15">
        <v>2011</v>
      </c>
      <c r="B48" s="19">
        <v>1.142588672902962</v>
      </c>
      <c r="C48" s="16">
        <v>0</v>
      </c>
      <c r="D48" s="19">
        <f t="shared" si="0"/>
        <v>1.142588672902962</v>
      </c>
      <c r="E48" s="16">
        <v>6</v>
      </c>
      <c r="F48" s="19">
        <f t="shared" si="1"/>
        <v>1.0740333525287842</v>
      </c>
      <c r="G48" s="16">
        <v>0</v>
      </c>
      <c r="H48" s="19">
        <f t="shared" si="7"/>
        <v>1.0740333525287842</v>
      </c>
      <c r="I48" s="16">
        <v>50</v>
      </c>
      <c r="J48" s="17">
        <f t="shared" si="2"/>
        <v>53</v>
      </c>
      <c r="K48" s="19">
        <f t="shared" si="8"/>
        <v>0.53701667626439209</v>
      </c>
      <c r="L48" s="24">
        <f t="shared" si="3"/>
        <v>2.3540457041726776E-2</v>
      </c>
      <c r="M48" s="19">
        <f t="shared" si="10"/>
        <v>0.66736018690443322</v>
      </c>
      <c r="N48" s="17">
        <v>162</v>
      </c>
      <c r="O48" s="17">
        <v>42.5</v>
      </c>
      <c r="P48" s="16">
        <f t="shared" si="5"/>
        <v>2.5438200065533692</v>
      </c>
      <c r="Q48" s="22">
        <f t="shared" si="6"/>
        <v>1.5702592633045489E-2</v>
      </c>
    </row>
    <row r="49" spans="1:18" ht="12" customHeight="1" x14ac:dyDescent="0.2">
      <c r="A49" s="15">
        <v>2012</v>
      </c>
      <c r="B49" s="19">
        <v>1.0929452839864091</v>
      </c>
      <c r="C49" s="16">
        <v>0</v>
      </c>
      <c r="D49" s="19">
        <f t="shared" ref="D49:D58" si="11">+B49-B49*(C49/100)</f>
        <v>1.0929452839864091</v>
      </c>
      <c r="E49" s="16">
        <v>6</v>
      </c>
      <c r="F49" s="19">
        <f t="shared" ref="F49:F58" si="12">+(D49-D49*(E49)/100)</f>
        <v>1.0273685669472246</v>
      </c>
      <c r="G49" s="16">
        <v>0</v>
      </c>
      <c r="H49" s="19">
        <f t="shared" si="7"/>
        <v>1.0273685669472246</v>
      </c>
      <c r="I49" s="16">
        <v>50</v>
      </c>
      <c r="J49" s="17">
        <f t="shared" ref="J49:J58" si="13">100-(K49/B49*100)</f>
        <v>53</v>
      </c>
      <c r="K49" s="19">
        <f t="shared" si="8"/>
        <v>0.51368428347361228</v>
      </c>
      <c r="L49" s="24">
        <f t="shared" ref="L49:L58" si="14">+(K49/365)*16</f>
        <v>2.2517667220761085E-2</v>
      </c>
      <c r="M49" s="19">
        <f t="shared" si="10"/>
        <v>0.63836460687496632</v>
      </c>
      <c r="N49" s="17">
        <v>162</v>
      </c>
      <c r="O49" s="17">
        <v>42.5</v>
      </c>
      <c r="P49" s="16">
        <f t="shared" ref="P49:P58" si="15">+Q49*N49</f>
        <v>2.43329567797046</v>
      </c>
      <c r="Q49" s="22">
        <f t="shared" ref="Q49:Q58" si="16">+M49/O49</f>
        <v>1.5020343691175678E-2</v>
      </c>
    </row>
    <row r="50" spans="1:18" ht="12" customHeight="1" x14ac:dyDescent="0.2">
      <c r="A50" s="15">
        <v>2013</v>
      </c>
      <c r="B50" s="19">
        <v>1.003421052958551</v>
      </c>
      <c r="C50" s="16">
        <v>0</v>
      </c>
      <c r="D50" s="19">
        <f t="shared" si="11"/>
        <v>1.003421052958551</v>
      </c>
      <c r="E50" s="16">
        <v>6</v>
      </c>
      <c r="F50" s="19">
        <f t="shared" si="12"/>
        <v>0.94321578978103793</v>
      </c>
      <c r="G50" s="16">
        <v>0</v>
      </c>
      <c r="H50" s="19">
        <f t="shared" si="7"/>
        <v>0.94321578978103793</v>
      </c>
      <c r="I50" s="16">
        <v>50</v>
      </c>
      <c r="J50" s="17">
        <f t="shared" si="13"/>
        <v>53</v>
      </c>
      <c r="K50" s="19">
        <f t="shared" si="8"/>
        <v>0.47160789489051902</v>
      </c>
      <c r="L50" s="24">
        <f t="shared" si="14"/>
        <v>2.067322278972138E-2</v>
      </c>
      <c r="M50" s="19">
        <f t="shared" si="10"/>
        <v>0.5860755294772062</v>
      </c>
      <c r="N50" s="17">
        <v>162</v>
      </c>
      <c r="O50" s="17">
        <v>42.5</v>
      </c>
      <c r="P50" s="16">
        <f t="shared" si="15"/>
        <v>2.2339820182425272</v>
      </c>
      <c r="Q50" s="22">
        <f t="shared" si="16"/>
        <v>1.3790012458287204E-2</v>
      </c>
    </row>
    <row r="51" spans="1:18" ht="12" customHeight="1" x14ac:dyDescent="0.2">
      <c r="A51" s="15">
        <v>2014</v>
      </c>
      <c r="B51" s="19">
        <v>1.0203508502569647</v>
      </c>
      <c r="C51" s="16">
        <v>0</v>
      </c>
      <c r="D51" s="19">
        <f t="shared" si="11"/>
        <v>1.0203508502569647</v>
      </c>
      <c r="E51" s="16">
        <v>6</v>
      </c>
      <c r="F51" s="19">
        <f t="shared" si="12"/>
        <v>0.95912979924154684</v>
      </c>
      <c r="G51" s="16">
        <v>0</v>
      </c>
      <c r="H51" s="19">
        <f t="shared" si="7"/>
        <v>0.95912979924154684</v>
      </c>
      <c r="I51" s="16">
        <v>50</v>
      </c>
      <c r="J51" s="17">
        <f t="shared" si="13"/>
        <v>53</v>
      </c>
      <c r="K51" s="19">
        <f t="shared" si="8"/>
        <v>0.47956489962077342</v>
      </c>
      <c r="L51" s="24">
        <f t="shared" si="14"/>
        <v>2.1022022997075E-2</v>
      </c>
      <c r="M51" s="19">
        <f t="shared" si="10"/>
        <v>0.59596384095557775</v>
      </c>
      <c r="N51" s="17">
        <v>162</v>
      </c>
      <c r="O51" s="17">
        <v>42.5</v>
      </c>
      <c r="P51" s="16">
        <f t="shared" si="15"/>
        <v>2.2716739349365551</v>
      </c>
      <c r="Q51" s="22">
        <f t="shared" si="16"/>
        <v>1.4022678610719477E-2</v>
      </c>
    </row>
    <row r="52" spans="1:18" ht="12" customHeight="1" x14ac:dyDescent="0.2">
      <c r="A52" s="15">
        <v>2015</v>
      </c>
      <c r="B52" s="19">
        <v>1.053050614609329</v>
      </c>
      <c r="C52" s="16">
        <v>0</v>
      </c>
      <c r="D52" s="19">
        <f t="shared" si="11"/>
        <v>1.053050614609329</v>
      </c>
      <c r="E52" s="16">
        <v>6</v>
      </c>
      <c r="F52" s="19">
        <f t="shared" si="12"/>
        <v>0.98986757773276923</v>
      </c>
      <c r="G52" s="16">
        <v>0</v>
      </c>
      <c r="H52" s="19">
        <f t="shared" si="7"/>
        <v>0.98986757773276923</v>
      </c>
      <c r="I52" s="16">
        <v>50</v>
      </c>
      <c r="J52" s="17">
        <f t="shared" si="13"/>
        <v>53</v>
      </c>
      <c r="K52" s="19">
        <f t="shared" si="8"/>
        <v>0.49493378886638462</v>
      </c>
      <c r="L52" s="24">
        <f t="shared" si="14"/>
        <v>2.169572773112919E-2</v>
      </c>
      <c r="M52" s="19">
        <f>+L52*28.3495</f>
        <v>0.61506303331364698</v>
      </c>
      <c r="N52" s="17">
        <v>162</v>
      </c>
      <c r="O52" s="17">
        <v>42.5</v>
      </c>
      <c r="P52" s="16">
        <f t="shared" si="15"/>
        <v>2.3444755622779017</v>
      </c>
      <c r="Q52" s="22">
        <f t="shared" si="16"/>
        <v>1.4472071372085811E-2</v>
      </c>
    </row>
    <row r="53" spans="1:18" ht="12" customHeight="1" x14ac:dyDescent="0.2">
      <c r="A53" s="33">
        <v>2016</v>
      </c>
      <c r="B53" s="14">
        <v>1.0587999520798184</v>
      </c>
      <c r="C53" s="34">
        <v>0</v>
      </c>
      <c r="D53" s="44">
        <f t="shared" si="11"/>
        <v>1.0587999520798184</v>
      </c>
      <c r="E53" s="34">
        <v>6</v>
      </c>
      <c r="F53" s="44">
        <f t="shared" si="12"/>
        <v>0.99527195495502929</v>
      </c>
      <c r="G53" s="34">
        <v>0</v>
      </c>
      <c r="H53" s="14">
        <f t="shared" si="7"/>
        <v>0.99527195495502929</v>
      </c>
      <c r="I53" s="34">
        <v>50</v>
      </c>
      <c r="J53" s="49">
        <f t="shared" si="13"/>
        <v>52.999999999999993</v>
      </c>
      <c r="K53" s="14">
        <f t="shared" si="8"/>
        <v>0.4976359774775147</v>
      </c>
      <c r="L53" s="52">
        <f t="shared" si="14"/>
        <v>2.1814179834630781E-2</v>
      </c>
      <c r="M53" s="44">
        <f>+L53*28.3495</f>
        <v>0.61842109122186528</v>
      </c>
      <c r="N53" s="49">
        <v>162</v>
      </c>
      <c r="O53" s="49">
        <v>42.5</v>
      </c>
      <c r="P53" s="34">
        <f t="shared" si="15"/>
        <v>2.3572756888927571</v>
      </c>
      <c r="Q53" s="51">
        <f t="shared" si="16"/>
        <v>1.4551084499338007E-2</v>
      </c>
    </row>
    <row r="54" spans="1:18" ht="12" customHeight="1" x14ac:dyDescent="0.2">
      <c r="A54" s="57">
        <v>2017</v>
      </c>
      <c r="B54" s="14">
        <v>1.045028473922845</v>
      </c>
      <c r="C54" s="58">
        <v>0</v>
      </c>
      <c r="D54" s="62">
        <f t="shared" si="11"/>
        <v>1.045028473922845</v>
      </c>
      <c r="E54" s="58">
        <v>6</v>
      </c>
      <c r="F54" s="62">
        <f t="shared" si="12"/>
        <v>0.98232676548747433</v>
      </c>
      <c r="G54" s="58">
        <v>0</v>
      </c>
      <c r="H54" s="66">
        <f>F54-(F54*G54/100)</f>
        <v>0.98232676548747433</v>
      </c>
      <c r="I54" s="58">
        <v>50</v>
      </c>
      <c r="J54" s="60">
        <f t="shared" si="13"/>
        <v>53</v>
      </c>
      <c r="K54" s="66">
        <f>+H54-H54*I54/100</f>
        <v>0.49116338274373716</v>
      </c>
      <c r="L54" s="64">
        <f t="shared" si="14"/>
        <v>2.1530449654519987E-2</v>
      </c>
      <c r="M54" s="62">
        <f>+L54*28.3495</f>
        <v>0.61037748248081436</v>
      </c>
      <c r="N54" s="60">
        <v>162</v>
      </c>
      <c r="O54" s="60">
        <v>42.5</v>
      </c>
      <c r="P54" s="58">
        <f t="shared" si="15"/>
        <v>2.3266153449856923</v>
      </c>
      <c r="Q54" s="63">
        <f t="shared" si="16"/>
        <v>1.4361823117195633E-2</v>
      </c>
    </row>
    <row r="55" spans="1:18" ht="12" customHeight="1" x14ac:dyDescent="0.2">
      <c r="A55" s="33">
        <v>2018</v>
      </c>
      <c r="B55" s="14">
        <v>1.0780378157386334</v>
      </c>
      <c r="C55" s="34">
        <v>0</v>
      </c>
      <c r="D55" s="44">
        <f t="shared" si="11"/>
        <v>1.0780378157386334</v>
      </c>
      <c r="E55" s="34">
        <v>6</v>
      </c>
      <c r="F55" s="44">
        <f t="shared" si="12"/>
        <v>1.0133555467943154</v>
      </c>
      <c r="G55" s="34">
        <v>0</v>
      </c>
      <c r="H55" s="14">
        <f>F55-(F55*G55/100)</f>
        <v>1.0133555467943154</v>
      </c>
      <c r="I55" s="34">
        <v>50</v>
      </c>
      <c r="J55" s="49">
        <f t="shared" si="13"/>
        <v>53</v>
      </c>
      <c r="K55" s="14">
        <f>+H55-H55*I55/100</f>
        <v>0.50667777339715769</v>
      </c>
      <c r="L55" s="52">
        <f t="shared" si="14"/>
        <v>2.2210532532478146E-2</v>
      </c>
      <c r="M55" s="44">
        <f>+L55*28.3495</f>
        <v>0.62965749202948917</v>
      </c>
      <c r="N55" s="49">
        <v>162</v>
      </c>
      <c r="O55" s="49">
        <v>42.5</v>
      </c>
      <c r="P55" s="34">
        <f t="shared" si="15"/>
        <v>2.4001062049124058</v>
      </c>
      <c r="Q55" s="51">
        <f t="shared" si="16"/>
        <v>1.4815470400693862E-2</v>
      </c>
    </row>
    <row r="56" spans="1:18" ht="12" customHeight="1" x14ac:dyDescent="0.2">
      <c r="A56" s="78">
        <v>2019</v>
      </c>
      <c r="B56" s="66">
        <v>1.1180873483625564</v>
      </c>
      <c r="C56" s="79">
        <v>0</v>
      </c>
      <c r="D56" s="83">
        <f t="shared" si="11"/>
        <v>1.1180873483625564</v>
      </c>
      <c r="E56" s="79">
        <v>6</v>
      </c>
      <c r="F56" s="83">
        <f t="shared" si="12"/>
        <v>1.0510021074608029</v>
      </c>
      <c r="G56" s="79">
        <v>0</v>
      </c>
      <c r="H56" s="92">
        <f>F56-(F56*G56/100)</f>
        <v>1.0510021074608029</v>
      </c>
      <c r="I56" s="79">
        <v>50</v>
      </c>
      <c r="J56" s="81">
        <f t="shared" si="13"/>
        <v>53</v>
      </c>
      <c r="K56" s="92">
        <f>+H56-H56*I56/100</f>
        <v>0.52550105373040146</v>
      </c>
      <c r="L56" s="93">
        <f t="shared" si="14"/>
        <v>2.3035662629277871E-2</v>
      </c>
      <c r="M56" s="83">
        <f>+L56*28.3495</f>
        <v>0.653049517708713</v>
      </c>
      <c r="N56" s="81">
        <v>162</v>
      </c>
      <c r="O56" s="81">
        <v>42.5</v>
      </c>
      <c r="P56" s="79">
        <f t="shared" si="15"/>
        <v>2.489271102795565</v>
      </c>
      <c r="Q56" s="90">
        <f t="shared" si="16"/>
        <v>1.5365871004910894E-2</v>
      </c>
    </row>
    <row r="57" spans="1:18" ht="12" customHeight="1" x14ac:dyDescent="0.2">
      <c r="A57" s="33">
        <v>2020</v>
      </c>
      <c r="B57" s="14">
        <v>1.0469184084548311</v>
      </c>
      <c r="C57" s="34">
        <v>0</v>
      </c>
      <c r="D57" s="44">
        <f t="shared" si="11"/>
        <v>1.0469184084548311</v>
      </c>
      <c r="E57" s="34">
        <v>6</v>
      </c>
      <c r="F57" s="44">
        <f t="shared" si="12"/>
        <v>0.9841033039475412</v>
      </c>
      <c r="G57" s="34">
        <v>0</v>
      </c>
      <c r="H57" s="14">
        <f t="shared" ref="H57:H58" si="17">F57-(F57*G57/100)</f>
        <v>0.9841033039475412</v>
      </c>
      <c r="I57" s="34">
        <v>50</v>
      </c>
      <c r="J57" s="49">
        <f t="shared" si="13"/>
        <v>53.000000000000007</v>
      </c>
      <c r="K57" s="14">
        <f t="shared" ref="K57:K58" si="18">+H57-H57*I57/100</f>
        <v>0.49205165197377054</v>
      </c>
      <c r="L57" s="52">
        <f t="shared" si="14"/>
        <v>2.1569387483781722E-2</v>
      </c>
      <c r="M57" s="44">
        <f t="shared" ref="M57:M58" si="19">+L57*28.3495</f>
        <v>0.6114813504714699</v>
      </c>
      <c r="N57" s="49">
        <v>162</v>
      </c>
      <c r="O57" s="49">
        <v>42.5</v>
      </c>
      <c r="P57" s="34">
        <f t="shared" si="15"/>
        <v>2.3308230300324264</v>
      </c>
      <c r="Q57" s="51">
        <f t="shared" si="16"/>
        <v>1.4387796481681644E-2</v>
      </c>
    </row>
    <row r="58" spans="1:18" ht="12" customHeight="1" thickBot="1" x14ac:dyDescent="0.25">
      <c r="A58" s="84">
        <v>2021</v>
      </c>
      <c r="B58" s="96">
        <v>1.0410181430603147</v>
      </c>
      <c r="C58" s="86">
        <v>0</v>
      </c>
      <c r="D58" s="89">
        <f t="shared" si="11"/>
        <v>1.0410181430603147</v>
      </c>
      <c r="E58" s="86">
        <v>6</v>
      </c>
      <c r="F58" s="89">
        <f t="shared" si="12"/>
        <v>0.97855705447669583</v>
      </c>
      <c r="G58" s="86">
        <v>0</v>
      </c>
      <c r="H58" s="89">
        <f t="shared" si="17"/>
        <v>0.97855705447669583</v>
      </c>
      <c r="I58" s="86">
        <v>50</v>
      </c>
      <c r="J58" s="87">
        <f t="shared" si="13"/>
        <v>53</v>
      </c>
      <c r="K58" s="89">
        <f t="shared" si="18"/>
        <v>0.48927852723834792</v>
      </c>
      <c r="L58" s="97">
        <f t="shared" si="14"/>
        <v>2.144782585154402E-2</v>
      </c>
      <c r="M58" s="89">
        <f t="shared" si="19"/>
        <v>0.60803513897834716</v>
      </c>
      <c r="N58" s="87">
        <v>162</v>
      </c>
      <c r="O58" s="87">
        <v>42.5</v>
      </c>
      <c r="P58" s="86">
        <f t="shared" si="15"/>
        <v>2.317686882693935</v>
      </c>
      <c r="Q58" s="91">
        <f t="shared" si="16"/>
        <v>1.4306709152431698E-2</v>
      </c>
    </row>
    <row r="59" spans="1:18" ht="12" customHeight="1" thickTop="1" x14ac:dyDescent="0.2">
      <c r="A59" s="115" t="s">
        <v>147</v>
      </c>
      <c r="B59" s="115"/>
      <c r="C59" s="115"/>
      <c r="R59" s="6"/>
    </row>
    <row r="60" spans="1:18" ht="12" customHeight="1" x14ac:dyDescent="0.2">
      <c r="R60" s="6"/>
    </row>
    <row r="61" spans="1:18" ht="12" customHeight="1" x14ac:dyDescent="0.2">
      <c r="A61" s="116" t="s">
        <v>137</v>
      </c>
    </row>
    <row r="62" spans="1:18" ht="12" customHeight="1" x14ac:dyDescent="0.2">
      <c r="A62" s="123" t="s">
        <v>148</v>
      </c>
    </row>
    <row r="63" spans="1:18" ht="12" customHeight="1" x14ac:dyDescent="0.2">
      <c r="A63" s="116" t="s">
        <v>139</v>
      </c>
    </row>
    <row r="64" spans="1:18" ht="12" customHeight="1" x14ac:dyDescent="0.2">
      <c r="A64" s="116" t="s">
        <v>140</v>
      </c>
    </row>
    <row r="65" spans="1:1" ht="12" customHeight="1" x14ac:dyDescent="0.2">
      <c r="A65" s="116" t="s">
        <v>141</v>
      </c>
    </row>
    <row r="66" spans="1:1" ht="12" customHeight="1" x14ac:dyDescent="0.2">
      <c r="A66" s="117"/>
    </row>
    <row r="67" spans="1:1" ht="12" customHeight="1" x14ac:dyDescent="0.2">
      <c r="A67" s="116" t="s">
        <v>136</v>
      </c>
    </row>
  </sheetData>
  <mergeCells count="17">
    <mergeCell ref="G2:I2"/>
    <mergeCell ref="G3:G5"/>
    <mergeCell ref="H3:H5"/>
    <mergeCell ref="A1:Q1"/>
    <mergeCell ref="O2:O5"/>
    <mergeCell ref="C2:C5"/>
    <mergeCell ref="F2:F5"/>
    <mergeCell ref="Q2:Q5"/>
    <mergeCell ref="K2:M5"/>
    <mergeCell ref="I3:I5"/>
    <mergeCell ref="N2:N5"/>
    <mergeCell ref="P2:P5"/>
    <mergeCell ref="D2:D5"/>
    <mergeCell ref="B2:B5"/>
    <mergeCell ref="J2:J5"/>
    <mergeCell ref="E2:E5"/>
    <mergeCell ref="A2:A5"/>
  </mergeCells>
  <phoneticPr fontId="0" type="noConversion"/>
  <printOptions horizontalCentered="1"/>
  <pageMargins left="0.34" right="0.3" top="0.61" bottom="0.56000000000000005" header="0.5" footer="0.5"/>
  <pageSetup scale="78"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45">
    <pageSetUpPr fitToPage="1"/>
  </sheetPr>
  <dimension ref="A1:R67"/>
  <sheetViews>
    <sheetView zoomScaleNormal="100" workbookViewId="0">
      <pane ySplit="6" topLeftCell="A7" activePane="bottomLeft" state="frozen"/>
      <selection pane="bottomLeft" sqref="A1:Q1"/>
    </sheetView>
  </sheetViews>
  <sheetFormatPr defaultColWidth="10.77734375" defaultRowHeight="12" customHeight="1" x14ac:dyDescent="0.2"/>
  <cols>
    <col min="1" max="17" width="10.77734375" style="6" customWidth="1"/>
    <col min="18" max="16384" width="10.77734375" style="7"/>
  </cols>
  <sheetData>
    <row r="1" spans="1:18" ht="12" customHeight="1" thickBot="1" x14ac:dyDescent="0.25">
      <c r="A1" s="126" t="s">
        <v>95</v>
      </c>
      <c r="B1" s="126"/>
      <c r="C1" s="126"/>
      <c r="D1" s="126"/>
      <c r="E1" s="126"/>
      <c r="F1" s="126"/>
      <c r="G1" s="126"/>
      <c r="H1" s="126"/>
      <c r="I1" s="126"/>
      <c r="J1" s="126"/>
      <c r="K1" s="126"/>
      <c r="L1" s="126"/>
      <c r="M1" s="126"/>
      <c r="N1" s="126"/>
      <c r="O1" s="126"/>
      <c r="P1" s="126"/>
      <c r="Q1" s="126"/>
    </row>
    <row r="2" spans="1:18" ht="12" customHeight="1" thickTop="1" x14ac:dyDescent="0.2">
      <c r="A2" s="138" t="s">
        <v>0</v>
      </c>
      <c r="B2" s="124" t="s">
        <v>9</v>
      </c>
      <c r="C2" s="131" t="s">
        <v>3</v>
      </c>
      <c r="D2" s="124" t="s">
        <v>1</v>
      </c>
      <c r="E2" s="124" t="s">
        <v>4</v>
      </c>
      <c r="F2" s="124" t="s">
        <v>5</v>
      </c>
      <c r="G2" s="132" t="s">
        <v>6</v>
      </c>
      <c r="H2" s="133"/>
      <c r="I2" s="133"/>
      <c r="J2" s="124" t="s">
        <v>7</v>
      </c>
      <c r="K2" s="124" t="s">
        <v>54</v>
      </c>
      <c r="L2" s="140"/>
      <c r="M2" s="140"/>
      <c r="N2" s="130" t="s">
        <v>58</v>
      </c>
      <c r="O2" s="130" t="s">
        <v>130</v>
      </c>
      <c r="P2" s="127" t="s">
        <v>59</v>
      </c>
      <c r="Q2" s="127" t="s">
        <v>62</v>
      </c>
      <c r="R2" s="35"/>
    </row>
    <row r="3" spans="1:18" ht="12" customHeight="1" x14ac:dyDescent="0.2">
      <c r="A3" s="138"/>
      <c r="B3" s="124"/>
      <c r="C3" s="124"/>
      <c r="D3" s="124"/>
      <c r="E3" s="124"/>
      <c r="F3" s="124"/>
      <c r="G3" s="134" t="s">
        <v>2</v>
      </c>
      <c r="H3" s="135" t="s">
        <v>120</v>
      </c>
      <c r="I3" s="134" t="s">
        <v>8</v>
      </c>
      <c r="J3" s="124"/>
      <c r="K3" s="141"/>
      <c r="L3" s="140"/>
      <c r="M3" s="140"/>
      <c r="N3" s="128"/>
      <c r="O3" s="128"/>
      <c r="P3" s="128"/>
      <c r="Q3" s="128"/>
    </row>
    <row r="4" spans="1:18" ht="12" customHeight="1" x14ac:dyDescent="0.2">
      <c r="A4" s="138"/>
      <c r="B4" s="124"/>
      <c r="C4" s="124"/>
      <c r="D4" s="124"/>
      <c r="E4" s="124"/>
      <c r="F4" s="124"/>
      <c r="G4" s="124"/>
      <c r="H4" s="136"/>
      <c r="I4" s="124"/>
      <c r="J4" s="124"/>
      <c r="K4" s="141"/>
      <c r="L4" s="140"/>
      <c r="M4" s="140"/>
      <c r="N4" s="128"/>
      <c r="O4" s="128"/>
      <c r="P4" s="128"/>
      <c r="Q4" s="128"/>
    </row>
    <row r="5" spans="1:18" ht="18.75" customHeight="1" x14ac:dyDescent="0.2">
      <c r="A5" s="139"/>
      <c r="B5" s="125"/>
      <c r="C5" s="125"/>
      <c r="D5" s="125"/>
      <c r="E5" s="125"/>
      <c r="F5" s="125"/>
      <c r="G5" s="125"/>
      <c r="H5" s="137"/>
      <c r="I5" s="125"/>
      <c r="J5" s="125"/>
      <c r="K5" s="142"/>
      <c r="L5" s="143"/>
      <c r="M5" s="143"/>
      <c r="N5" s="129"/>
      <c r="O5" s="129"/>
      <c r="P5" s="129"/>
      <c r="Q5" s="129"/>
    </row>
    <row r="6" spans="1:18" ht="12" customHeight="1" x14ac:dyDescent="0.2">
      <c r="A6" s="5"/>
      <c r="B6" s="36" t="s">
        <v>64</v>
      </c>
      <c r="C6" s="36" t="s">
        <v>65</v>
      </c>
      <c r="D6" s="36" t="s">
        <v>64</v>
      </c>
      <c r="E6" s="36" t="s">
        <v>65</v>
      </c>
      <c r="F6" s="36" t="s">
        <v>64</v>
      </c>
      <c r="G6" s="36" t="s">
        <v>65</v>
      </c>
      <c r="H6" s="36" t="s">
        <v>64</v>
      </c>
      <c r="I6" s="36" t="s">
        <v>65</v>
      </c>
      <c r="J6" s="36" t="s">
        <v>65</v>
      </c>
      <c r="K6" s="36" t="s">
        <v>64</v>
      </c>
      <c r="L6" s="36" t="s">
        <v>66</v>
      </c>
      <c r="M6" s="36" t="s">
        <v>67</v>
      </c>
      <c r="N6" s="36" t="s">
        <v>68</v>
      </c>
      <c r="O6" s="36" t="s">
        <v>69</v>
      </c>
      <c r="P6" s="36" t="s">
        <v>68</v>
      </c>
      <c r="Q6" s="36" t="s">
        <v>70</v>
      </c>
    </row>
    <row r="7" spans="1:18" ht="12" customHeight="1" x14ac:dyDescent="0.2">
      <c r="A7" s="10">
        <v>1970</v>
      </c>
      <c r="B7" s="14">
        <v>0.10120936984486377</v>
      </c>
      <c r="C7" s="11">
        <v>0</v>
      </c>
      <c r="D7" s="14">
        <f t="shared" ref="D7:D48" si="0">+B7-B7*(C7/100)</f>
        <v>0.10120936984486377</v>
      </c>
      <c r="E7" s="11">
        <v>6</v>
      </c>
      <c r="F7" s="14">
        <f t="shared" ref="F7:F48" si="1">+(D7-D7*(E7)/100)</f>
        <v>9.5136807654171943E-2</v>
      </c>
      <c r="G7" s="11">
        <v>0</v>
      </c>
      <c r="H7" s="11">
        <f>F7-(F7*G7/100)</f>
        <v>9.5136807654171943E-2</v>
      </c>
      <c r="I7" s="11">
        <v>40</v>
      </c>
      <c r="J7" s="12">
        <f t="shared" ref="J7:J48" si="2">100-(K7/B7*100)</f>
        <v>43.599999999999994</v>
      </c>
      <c r="K7" s="14">
        <f>+H7-H7*I7/100</f>
        <v>5.708208459250317E-2</v>
      </c>
      <c r="L7" s="23">
        <f t="shared" ref="L7:L48" si="3">+(K7/365)*16</f>
        <v>2.502228365698769E-3</v>
      </c>
      <c r="M7" s="14">
        <f t="shared" ref="M7:M39" si="4">+L7*28.3495</f>
        <v>7.0936923053377246E-2</v>
      </c>
      <c r="N7" s="12">
        <v>158</v>
      </c>
      <c r="O7" s="12">
        <v>42.5</v>
      </c>
      <c r="P7" s="11">
        <f t="shared" ref="P7:P48" si="5">+Q7*N7</f>
        <v>0.26371844335137895</v>
      </c>
      <c r="Q7" s="21">
        <f t="shared" ref="Q7:Q48" si="6">+M7/O7</f>
        <v>1.6691040718441704E-3</v>
      </c>
    </row>
    <row r="8" spans="1:18" ht="12" customHeight="1" x14ac:dyDescent="0.2">
      <c r="A8" s="15">
        <v>1971</v>
      </c>
      <c r="B8" s="19">
        <v>0.1075921200649276</v>
      </c>
      <c r="C8" s="16">
        <v>0</v>
      </c>
      <c r="D8" s="19">
        <f t="shared" si="0"/>
        <v>0.1075921200649276</v>
      </c>
      <c r="E8" s="16">
        <v>6</v>
      </c>
      <c r="F8" s="19">
        <f t="shared" si="1"/>
        <v>0.10113659286103195</v>
      </c>
      <c r="G8" s="16">
        <v>0</v>
      </c>
      <c r="H8" s="16">
        <f t="shared" ref="H8:H53" si="7">F8-(F8*G8/100)</f>
        <v>0.10113659286103195</v>
      </c>
      <c r="I8" s="16">
        <v>40</v>
      </c>
      <c r="J8" s="17">
        <f t="shared" si="2"/>
        <v>43.599999999999994</v>
      </c>
      <c r="K8" s="19">
        <f t="shared" ref="K8:K53" si="8">+H8-H8*I8/100</f>
        <v>6.0681955716619169E-2</v>
      </c>
      <c r="L8" s="24">
        <f t="shared" si="3"/>
        <v>2.6600309355230322E-3</v>
      </c>
      <c r="M8" s="19">
        <f t="shared" si="4"/>
        <v>7.5410547006610193E-2</v>
      </c>
      <c r="N8" s="17">
        <v>158</v>
      </c>
      <c r="O8" s="17">
        <v>42.5</v>
      </c>
      <c r="P8" s="16">
        <f t="shared" si="5"/>
        <v>0.2803497982833979</v>
      </c>
      <c r="Q8" s="22">
        <f t="shared" si="6"/>
        <v>1.7743658119202398E-3</v>
      </c>
    </row>
    <row r="9" spans="1:18" ht="12" customHeight="1" x14ac:dyDescent="0.2">
      <c r="A9" s="15">
        <v>1972</v>
      </c>
      <c r="B9" s="19">
        <v>0.10338884161830039</v>
      </c>
      <c r="C9" s="16">
        <v>0</v>
      </c>
      <c r="D9" s="19">
        <f t="shared" si="0"/>
        <v>0.10338884161830039</v>
      </c>
      <c r="E9" s="16">
        <v>6</v>
      </c>
      <c r="F9" s="19">
        <f t="shared" si="1"/>
        <v>9.718551112120237E-2</v>
      </c>
      <c r="G9" s="16">
        <v>0</v>
      </c>
      <c r="H9" s="16">
        <f t="shared" si="7"/>
        <v>9.718551112120237E-2</v>
      </c>
      <c r="I9" s="16">
        <v>40</v>
      </c>
      <c r="J9" s="17">
        <f t="shared" si="2"/>
        <v>43.600000000000009</v>
      </c>
      <c r="K9" s="19">
        <f t="shared" si="8"/>
        <v>5.831130667272142E-2</v>
      </c>
      <c r="L9" s="24">
        <f t="shared" si="3"/>
        <v>2.5561120733247748E-3</v>
      </c>
      <c r="M9" s="19">
        <f t="shared" si="4"/>
        <v>7.2464499222720705E-2</v>
      </c>
      <c r="N9" s="17">
        <v>158</v>
      </c>
      <c r="O9" s="17">
        <v>42.5</v>
      </c>
      <c r="P9" s="16">
        <f t="shared" si="5"/>
        <v>0.26939743240446756</v>
      </c>
      <c r="Q9" s="22">
        <f t="shared" si="6"/>
        <v>1.7050470405346049E-3</v>
      </c>
    </row>
    <row r="10" spans="1:18" ht="12" customHeight="1" x14ac:dyDescent="0.2">
      <c r="A10" s="15">
        <v>1973</v>
      </c>
      <c r="B10" s="19">
        <v>0.1087657862327121</v>
      </c>
      <c r="C10" s="16">
        <v>0</v>
      </c>
      <c r="D10" s="19">
        <f t="shared" si="0"/>
        <v>0.1087657862327121</v>
      </c>
      <c r="E10" s="16">
        <v>6</v>
      </c>
      <c r="F10" s="19">
        <f t="shared" si="1"/>
        <v>0.10223983905874938</v>
      </c>
      <c r="G10" s="16">
        <v>0</v>
      </c>
      <c r="H10" s="16">
        <f t="shared" si="7"/>
        <v>0.10223983905874938</v>
      </c>
      <c r="I10" s="16">
        <v>40</v>
      </c>
      <c r="J10" s="17">
        <f t="shared" si="2"/>
        <v>43.599999999999994</v>
      </c>
      <c r="K10" s="19">
        <f t="shared" si="8"/>
        <v>6.1343903435249626E-2</v>
      </c>
      <c r="L10" s="24">
        <f t="shared" si="3"/>
        <v>2.6890478218191617E-3</v>
      </c>
      <c r="M10" s="19">
        <f t="shared" si="4"/>
        <v>7.6233161224662324E-2</v>
      </c>
      <c r="N10" s="17">
        <v>158</v>
      </c>
      <c r="O10" s="17">
        <v>42.5</v>
      </c>
      <c r="P10" s="16">
        <f t="shared" si="5"/>
        <v>0.28340798761168584</v>
      </c>
      <c r="Q10" s="22">
        <f t="shared" si="6"/>
        <v>1.79372144058029E-3</v>
      </c>
    </row>
    <row r="11" spans="1:18" ht="12" customHeight="1" x14ac:dyDescent="0.2">
      <c r="A11" s="15">
        <v>1974</v>
      </c>
      <c r="B11" s="19">
        <v>0.10978406283836296</v>
      </c>
      <c r="C11" s="16">
        <v>0</v>
      </c>
      <c r="D11" s="19">
        <f t="shared" si="0"/>
        <v>0.10978406283836296</v>
      </c>
      <c r="E11" s="16">
        <v>6</v>
      </c>
      <c r="F11" s="19">
        <f t="shared" si="1"/>
        <v>0.10319701906806118</v>
      </c>
      <c r="G11" s="16">
        <v>0</v>
      </c>
      <c r="H11" s="16">
        <f t="shared" si="7"/>
        <v>0.10319701906806118</v>
      </c>
      <c r="I11" s="16">
        <v>40</v>
      </c>
      <c r="J11" s="17">
        <f t="shared" si="2"/>
        <v>43.600000000000009</v>
      </c>
      <c r="K11" s="19">
        <f t="shared" si="8"/>
        <v>6.1918211440836708E-2</v>
      </c>
      <c r="L11" s="24">
        <f t="shared" si="3"/>
        <v>2.7142229672695545E-3</v>
      </c>
      <c r="M11" s="19">
        <f t="shared" si="4"/>
        <v>7.6946864010608226E-2</v>
      </c>
      <c r="N11" s="17">
        <v>158</v>
      </c>
      <c r="O11" s="17">
        <v>42.5</v>
      </c>
      <c r="P11" s="16">
        <f t="shared" si="5"/>
        <v>0.28606128267473174</v>
      </c>
      <c r="Q11" s="22">
        <f t="shared" si="6"/>
        <v>1.8105144473084288E-3</v>
      </c>
    </row>
    <row r="12" spans="1:18" ht="12" customHeight="1" x14ac:dyDescent="0.2">
      <c r="A12" s="15">
        <v>1975</v>
      </c>
      <c r="B12" s="19">
        <v>9.0398063845209958E-2</v>
      </c>
      <c r="C12" s="16">
        <v>0</v>
      </c>
      <c r="D12" s="19">
        <f t="shared" si="0"/>
        <v>9.0398063845209958E-2</v>
      </c>
      <c r="E12" s="16">
        <v>6</v>
      </c>
      <c r="F12" s="19">
        <f t="shared" si="1"/>
        <v>8.4974180014497358E-2</v>
      </c>
      <c r="G12" s="16">
        <v>0</v>
      </c>
      <c r="H12" s="16">
        <f t="shared" si="7"/>
        <v>8.4974180014497358E-2</v>
      </c>
      <c r="I12" s="16">
        <v>40</v>
      </c>
      <c r="J12" s="17">
        <f t="shared" si="2"/>
        <v>43.600000000000009</v>
      </c>
      <c r="K12" s="19">
        <f t="shared" si="8"/>
        <v>5.0984508008698415E-2</v>
      </c>
      <c r="L12" s="24">
        <f t="shared" si="3"/>
        <v>2.2349373373676019E-3</v>
      </c>
      <c r="M12" s="19">
        <f t="shared" si="4"/>
        <v>6.3359356045702836E-2</v>
      </c>
      <c r="N12" s="17">
        <v>158</v>
      </c>
      <c r="O12" s="17">
        <v>42.5</v>
      </c>
      <c r="P12" s="16">
        <f t="shared" si="5"/>
        <v>0.23554772365225995</v>
      </c>
      <c r="Q12" s="22">
        <f t="shared" si="6"/>
        <v>1.4908083775459491E-3</v>
      </c>
    </row>
    <row r="13" spans="1:18" ht="12" customHeight="1" x14ac:dyDescent="0.2">
      <c r="A13" s="10">
        <v>1976</v>
      </c>
      <c r="B13" s="14">
        <v>8.8083700916774976E-2</v>
      </c>
      <c r="C13" s="11">
        <v>0</v>
      </c>
      <c r="D13" s="14">
        <f t="shared" si="0"/>
        <v>8.8083700916774976E-2</v>
      </c>
      <c r="E13" s="11">
        <v>6</v>
      </c>
      <c r="F13" s="14">
        <f t="shared" si="1"/>
        <v>8.2798678861768477E-2</v>
      </c>
      <c r="G13" s="11">
        <v>0</v>
      </c>
      <c r="H13" s="11">
        <f t="shared" si="7"/>
        <v>8.2798678861768477E-2</v>
      </c>
      <c r="I13" s="11">
        <v>40</v>
      </c>
      <c r="J13" s="12">
        <f t="shared" si="2"/>
        <v>43.600000000000009</v>
      </c>
      <c r="K13" s="14">
        <f t="shared" si="8"/>
        <v>4.9679207317061082E-2</v>
      </c>
      <c r="L13" s="23">
        <f t="shared" si="3"/>
        <v>2.1777186769122666E-3</v>
      </c>
      <c r="M13" s="14">
        <f t="shared" si="4"/>
        <v>6.17372356311243E-2</v>
      </c>
      <c r="N13" s="12">
        <v>158</v>
      </c>
      <c r="O13" s="12">
        <v>42.5</v>
      </c>
      <c r="P13" s="11">
        <f t="shared" si="5"/>
        <v>0.22951725246394444</v>
      </c>
      <c r="Q13" s="21">
        <f t="shared" si="6"/>
        <v>1.4526408383793953E-3</v>
      </c>
    </row>
    <row r="14" spans="1:18" ht="12" customHeight="1" x14ac:dyDescent="0.2">
      <c r="A14" s="10">
        <v>1977</v>
      </c>
      <c r="B14" s="14">
        <v>7.1966296066378319E-2</v>
      </c>
      <c r="C14" s="11">
        <v>0</v>
      </c>
      <c r="D14" s="14">
        <f t="shared" si="0"/>
        <v>7.1966296066378319E-2</v>
      </c>
      <c r="E14" s="11">
        <v>6</v>
      </c>
      <c r="F14" s="14">
        <f t="shared" si="1"/>
        <v>6.7648318302395621E-2</v>
      </c>
      <c r="G14" s="11">
        <v>0</v>
      </c>
      <c r="H14" s="11">
        <f t="shared" si="7"/>
        <v>6.7648318302395621E-2</v>
      </c>
      <c r="I14" s="11">
        <v>40</v>
      </c>
      <c r="J14" s="12">
        <f t="shared" si="2"/>
        <v>43.599999999999994</v>
      </c>
      <c r="K14" s="14">
        <f t="shared" si="8"/>
        <v>4.0588990981437374E-2</v>
      </c>
      <c r="L14" s="23">
        <f t="shared" si="3"/>
        <v>1.7792434402821864E-3</v>
      </c>
      <c r="M14" s="14">
        <f t="shared" si="4"/>
        <v>5.0440661910279842E-2</v>
      </c>
      <c r="N14" s="12">
        <v>158</v>
      </c>
      <c r="O14" s="12">
        <v>42.5</v>
      </c>
      <c r="P14" s="11">
        <f t="shared" si="5"/>
        <v>0.18752057839586389</v>
      </c>
      <c r="Q14" s="21">
        <f t="shared" si="6"/>
        <v>1.1868391037712905E-3</v>
      </c>
    </row>
    <row r="15" spans="1:18" ht="12" customHeight="1" x14ac:dyDescent="0.2">
      <c r="A15" s="10">
        <v>1978</v>
      </c>
      <c r="B15" s="14">
        <v>7.5526941728743247E-2</v>
      </c>
      <c r="C15" s="11">
        <v>0</v>
      </c>
      <c r="D15" s="14">
        <f t="shared" si="0"/>
        <v>7.5526941728743247E-2</v>
      </c>
      <c r="E15" s="11">
        <v>6</v>
      </c>
      <c r="F15" s="14">
        <f t="shared" si="1"/>
        <v>7.0995325225018655E-2</v>
      </c>
      <c r="G15" s="11">
        <v>0</v>
      </c>
      <c r="H15" s="11">
        <f t="shared" si="7"/>
        <v>7.0995325225018655E-2</v>
      </c>
      <c r="I15" s="11">
        <v>40</v>
      </c>
      <c r="J15" s="12">
        <f t="shared" si="2"/>
        <v>43.600000000000009</v>
      </c>
      <c r="K15" s="14">
        <f t="shared" si="8"/>
        <v>4.2597195135011187E-2</v>
      </c>
      <c r="L15" s="23">
        <f t="shared" si="3"/>
        <v>1.8672743072881616E-3</v>
      </c>
      <c r="M15" s="14">
        <f t="shared" si="4"/>
        <v>5.293629297446574E-2</v>
      </c>
      <c r="N15" s="12">
        <v>158</v>
      </c>
      <c r="O15" s="12">
        <v>42.5</v>
      </c>
      <c r="P15" s="11">
        <f t="shared" si="5"/>
        <v>0.19679845388154321</v>
      </c>
      <c r="Q15" s="21">
        <f t="shared" si="6"/>
        <v>1.2455598346933115E-3</v>
      </c>
    </row>
    <row r="16" spans="1:18" ht="12" customHeight="1" x14ac:dyDescent="0.2">
      <c r="A16" s="10">
        <v>1979</v>
      </c>
      <c r="B16" s="14">
        <v>6.3617970432286813E-2</v>
      </c>
      <c r="C16" s="11">
        <v>0</v>
      </c>
      <c r="D16" s="14">
        <f t="shared" si="0"/>
        <v>6.3617970432286813E-2</v>
      </c>
      <c r="E16" s="11">
        <v>6</v>
      </c>
      <c r="F16" s="14">
        <f t="shared" si="1"/>
        <v>5.9800892206349605E-2</v>
      </c>
      <c r="G16" s="11">
        <v>0</v>
      </c>
      <c r="H16" s="11">
        <f t="shared" si="7"/>
        <v>5.9800892206349605E-2</v>
      </c>
      <c r="I16" s="11">
        <v>40</v>
      </c>
      <c r="J16" s="12">
        <f t="shared" si="2"/>
        <v>43.600000000000009</v>
      </c>
      <c r="K16" s="14">
        <f t="shared" si="8"/>
        <v>3.5880535323809762E-2</v>
      </c>
      <c r="L16" s="23">
        <f t="shared" si="3"/>
        <v>1.5728453840574141E-3</v>
      </c>
      <c r="M16" s="14">
        <f t="shared" si="4"/>
        <v>4.4589380215335664E-2</v>
      </c>
      <c r="N16" s="12">
        <v>158</v>
      </c>
      <c r="O16" s="12">
        <v>42.5</v>
      </c>
      <c r="P16" s="11">
        <f t="shared" si="5"/>
        <v>0.16576757821230673</v>
      </c>
      <c r="Q16" s="21">
        <f t="shared" si="6"/>
        <v>1.0491618874196628E-3</v>
      </c>
    </row>
    <row r="17" spans="1:17" ht="12" customHeight="1" x14ac:dyDescent="0.2">
      <c r="A17" s="10">
        <v>1980</v>
      </c>
      <c r="B17" s="14">
        <v>6.7163776058147537E-2</v>
      </c>
      <c r="C17" s="11">
        <v>0</v>
      </c>
      <c r="D17" s="14">
        <f t="shared" si="0"/>
        <v>6.7163776058147537E-2</v>
      </c>
      <c r="E17" s="11">
        <v>6</v>
      </c>
      <c r="F17" s="14">
        <f t="shared" si="1"/>
        <v>6.3133949494658684E-2</v>
      </c>
      <c r="G17" s="11">
        <v>0</v>
      </c>
      <c r="H17" s="11">
        <f t="shared" si="7"/>
        <v>6.3133949494658684E-2</v>
      </c>
      <c r="I17" s="11">
        <v>40</v>
      </c>
      <c r="J17" s="12">
        <f t="shared" si="2"/>
        <v>43.599999999999994</v>
      </c>
      <c r="K17" s="14">
        <f t="shared" si="8"/>
        <v>3.7880369696795216E-2</v>
      </c>
      <c r="L17" s="23">
        <f t="shared" si="3"/>
        <v>1.6605093565718451E-3</v>
      </c>
      <c r="M17" s="14">
        <f t="shared" si="4"/>
        <v>4.7074610004133523E-2</v>
      </c>
      <c r="N17" s="12">
        <v>158</v>
      </c>
      <c r="O17" s="12">
        <v>42.5</v>
      </c>
      <c r="P17" s="11">
        <f t="shared" si="5"/>
        <v>0.17500678542713166</v>
      </c>
      <c r="Q17" s="21">
        <f t="shared" si="6"/>
        <v>1.1076378824502004E-3</v>
      </c>
    </row>
    <row r="18" spans="1:17" ht="12" customHeight="1" x14ac:dyDescent="0.2">
      <c r="A18" s="15">
        <v>1981</v>
      </c>
      <c r="B18" s="19">
        <v>6.004726693662335E-2</v>
      </c>
      <c r="C18" s="16">
        <v>0</v>
      </c>
      <c r="D18" s="19">
        <f t="shared" si="0"/>
        <v>6.004726693662335E-2</v>
      </c>
      <c r="E18" s="16">
        <v>6</v>
      </c>
      <c r="F18" s="19">
        <f t="shared" si="1"/>
        <v>5.6444430920425948E-2</v>
      </c>
      <c r="G18" s="16">
        <v>0</v>
      </c>
      <c r="H18" s="16">
        <f t="shared" si="7"/>
        <v>5.6444430920425948E-2</v>
      </c>
      <c r="I18" s="16">
        <v>40</v>
      </c>
      <c r="J18" s="17">
        <f t="shared" si="2"/>
        <v>43.600000000000009</v>
      </c>
      <c r="K18" s="19">
        <f t="shared" si="8"/>
        <v>3.3866658552255569E-2</v>
      </c>
      <c r="L18" s="24">
        <f t="shared" si="3"/>
        <v>1.4845658543454496E-3</v>
      </c>
      <c r="M18" s="19">
        <f t="shared" si="4"/>
        <v>4.2086699687766321E-2</v>
      </c>
      <c r="N18" s="17">
        <v>158</v>
      </c>
      <c r="O18" s="17">
        <v>42.5</v>
      </c>
      <c r="P18" s="16">
        <f t="shared" si="5"/>
        <v>0.15646349530981363</v>
      </c>
      <c r="Q18" s="22">
        <f t="shared" si="6"/>
        <v>9.902752867709723E-4</v>
      </c>
    </row>
    <row r="19" spans="1:17" ht="12" customHeight="1" x14ac:dyDescent="0.2">
      <c r="A19" s="15">
        <v>1982</v>
      </c>
      <c r="B19" s="19">
        <v>6.0469435409696279E-2</v>
      </c>
      <c r="C19" s="16">
        <v>0</v>
      </c>
      <c r="D19" s="19">
        <f t="shared" si="0"/>
        <v>6.0469435409696279E-2</v>
      </c>
      <c r="E19" s="16">
        <v>6</v>
      </c>
      <c r="F19" s="19">
        <f t="shared" si="1"/>
        <v>5.6841269285114501E-2</v>
      </c>
      <c r="G19" s="16">
        <v>0</v>
      </c>
      <c r="H19" s="16">
        <f t="shared" si="7"/>
        <v>5.6841269285114501E-2</v>
      </c>
      <c r="I19" s="16">
        <v>40</v>
      </c>
      <c r="J19" s="17">
        <f t="shared" si="2"/>
        <v>43.599999999999994</v>
      </c>
      <c r="K19" s="19">
        <f t="shared" si="8"/>
        <v>3.4104761571068704E-2</v>
      </c>
      <c r="L19" s="24">
        <f t="shared" si="3"/>
        <v>1.4950032469509568E-3</v>
      </c>
      <c r="M19" s="19">
        <f t="shared" si="4"/>
        <v>4.2382594549436152E-2</v>
      </c>
      <c r="N19" s="17">
        <v>158</v>
      </c>
      <c r="O19" s="17">
        <v>42.5</v>
      </c>
      <c r="P19" s="16">
        <f t="shared" si="5"/>
        <v>0.15756352797202144</v>
      </c>
      <c r="Q19" s="22">
        <f t="shared" si="6"/>
        <v>9.9723751881026232E-4</v>
      </c>
    </row>
    <row r="20" spans="1:17" ht="12" customHeight="1" x14ac:dyDescent="0.2">
      <c r="A20" s="15">
        <v>1983</v>
      </c>
      <c r="B20" s="19">
        <v>6.0095932660209697E-2</v>
      </c>
      <c r="C20" s="16">
        <v>0</v>
      </c>
      <c r="D20" s="19">
        <f t="shared" si="0"/>
        <v>6.0095932660209697E-2</v>
      </c>
      <c r="E20" s="16">
        <v>6</v>
      </c>
      <c r="F20" s="19">
        <f t="shared" si="1"/>
        <v>5.6490176700597118E-2</v>
      </c>
      <c r="G20" s="16">
        <v>0</v>
      </c>
      <c r="H20" s="16">
        <f t="shared" si="7"/>
        <v>5.6490176700597118E-2</v>
      </c>
      <c r="I20" s="16">
        <v>40</v>
      </c>
      <c r="J20" s="17">
        <f t="shared" si="2"/>
        <v>43.599999999999994</v>
      </c>
      <c r="K20" s="19">
        <f t="shared" si="8"/>
        <v>3.3894106020358271E-2</v>
      </c>
      <c r="L20" s="24">
        <f t="shared" si="3"/>
        <v>1.4857690310294037E-3</v>
      </c>
      <c r="M20" s="19">
        <f t="shared" si="4"/>
        <v>4.2120809145168081E-2</v>
      </c>
      <c r="N20" s="17">
        <v>158</v>
      </c>
      <c r="O20" s="17">
        <v>42.5</v>
      </c>
      <c r="P20" s="16">
        <f t="shared" si="5"/>
        <v>0.15659030223380133</v>
      </c>
      <c r="Q20" s="22">
        <f t="shared" si="6"/>
        <v>9.910778622392489E-4</v>
      </c>
    </row>
    <row r="21" spans="1:17" ht="12" customHeight="1" x14ac:dyDescent="0.2">
      <c r="A21" s="15">
        <v>1984</v>
      </c>
      <c r="B21" s="19">
        <v>6.7559681796486609E-2</v>
      </c>
      <c r="C21" s="16">
        <v>0</v>
      </c>
      <c r="D21" s="19">
        <f t="shared" si="0"/>
        <v>6.7559681796486609E-2</v>
      </c>
      <c r="E21" s="16">
        <v>6</v>
      </c>
      <c r="F21" s="19">
        <f t="shared" si="1"/>
        <v>6.3506100888697417E-2</v>
      </c>
      <c r="G21" s="16">
        <v>0</v>
      </c>
      <c r="H21" s="16">
        <f t="shared" si="7"/>
        <v>6.3506100888697417E-2</v>
      </c>
      <c r="I21" s="16">
        <v>40</v>
      </c>
      <c r="J21" s="17">
        <f t="shared" si="2"/>
        <v>43.599999999999994</v>
      </c>
      <c r="K21" s="19">
        <f t="shared" si="8"/>
        <v>3.8103660533218453E-2</v>
      </c>
      <c r="L21" s="24">
        <f t="shared" si="3"/>
        <v>1.6702974480314939E-3</v>
      </c>
      <c r="M21" s="19">
        <f t="shared" si="4"/>
        <v>4.7352097502968836E-2</v>
      </c>
      <c r="N21" s="17">
        <v>158</v>
      </c>
      <c r="O21" s="17">
        <v>42.5</v>
      </c>
      <c r="P21" s="16">
        <f t="shared" si="5"/>
        <v>0.17603838601103711</v>
      </c>
      <c r="Q21" s="22">
        <f t="shared" si="6"/>
        <v>1.114167000069855E-3</v>
      </c>
    </row>
    <row r="22" spans="1:17" ht="12" customHeight="1" x14ac:dyDescent="0.2">
      <c r="A22" s="15">
        <v>1985</v>
      </c>
      <c r="B22" s="19">
        <v>8.3802626347815268E-2</v>
      </c>
      <c r="C22" s="16">
        <v>0</v>
      </c>
      <c r="D22" s="19">
        <f t="shared" si="0"/>
        <v>8.3802626347815268E-2</v>
      </c>
      <c r="E22" s="16">
        <v>6</v>
      </c>
      <c r="F22" s="19">
        <f t="shared" si="1"/>
        <v>7.8774468766946354E-2</v>
      </c>
      <c r="G22" s="16">
        <v>0</v>
      </c>
      <c r="H22" s="16">
        <f t="shared" si="7"/>
        <v>7.8774468766946354E-2</v>
      </c>
      <c r="I22" s="16">
        <v>40</v>
      </c>
      <c r="J22" s="17">
        <f t="shared" si="2"/>
        <v>43.600000000000009</v>
      </c>
      <c r="K22" s="19">
        <f t="shared" si="8"/>
        <v>4.7264681260167807E-2</v>
      </c>
      <c r="L22" s="24">
        <f t="shared" si="3"/>
        <v>2.0718764388018766E-3</v>
      </c>
      <c r="M22" s="19">
        <f t="shared" si="4"/>
        <v>5.8736661101813796E-2</v>
      </c>
      <c r="N22" s="17">
        <v>158</v>
      </c>
      <c r="O22" s="17">
        <v>42.5</v>
      </c>
      <c r="P22" s="16">
        <f t="shared" si="5"/>
        <v>0.21836217539027247</v>
      </c>
      <c r="Q22" s="22">
        <f t="shared" si="6"/>
        <v>1.38203908474856E-3</v>
      </c>
    </row>
    <row r="23" spans="1:17" ht="12" customHeight="1" x14ac:dyDescent="0.2">
      <c r="A23" s="10">
        <v>1986</v>
      </c>
      <c r="B23" s="14">
        <v>8.4430909160879045E-2</v>
      </c>
      <c r="C23" s="11">
        <v>0</v>
      </c>
      <c r="D23" s="14">
        <f t="shared" si="0"/>
        <v>8.4430909160879045E-2</v>
      </c>
      <c r="E23" s="11">
        <v>6</v>
      </c>
      <c r="F23" s="14">
        <f t="shared" si="1"/>
        <v>7.9365054611226296E-2</v>
      </c>
      <c r="G23" s="11">
        <v>0</v>
      </c>
      <c r="H23" s="11">
        <f t="shared" si="7"/>
        <v>7.9365054611226296E-2</v>
      </c>
      <c r="I23" s="11">
        <v>40</v>
      </c>
      <c r="J23" s="12">
        <f t="shared" si="2"/>
        <v>43.600000000000009</v>
      </c>
      <c r="K23" s="14">
        <f t="shared" si="8"/>
        <v>4.7619032766735778E-2</v>
      </c>
      <c r="L23" s="23">
        <f t="shared" si="3"/>
        <v>2.0874096555281436E-3</v>
      </c>
      <c r="M23" s="14">
        <f t="shared" si="4"/>
        <v>5.9177020029395108E-2</v>
      </c>
      <c r="N23" s="12">
        <v>158</v>
      </c>
      <c r="O23" s="12">
        <v>42.5</v>
      </c>
      <c r="P23" s="11">
        <f t="shared" si="5"/>
        <v>0.21999927446222181</v>
      </c>
      <c r="Q23" s="21">
        <f t="shared" si="6"/>
        <v>1.3924004712798849E-3</v>
      </c>
    </row>
    <row r="24" spans="1:17" ht="12" customHeight="1" x14ac:dyDescent="0.2">
      <c r="A24" s="10">
        <v>1987</v>
      </c>
      <c r="B24" s="14">
        <v>0.11881878656818244</v>
      </c>
      <c r="C24" s="11">
        <v>0</v>
      </c>
      <c r="D24" s="14">
        <f t="shared" si="0"/>
        <v>0.11881878656818244</v>
      </c>
      <c r="E24" s="11">
        <v>6</v>
      </c>
      <c r="F24" s="14">
        <f t="shared" si="1"/>
        <v>0.11168965937409149</v>
      </c>
      <c r="G24" s="11">
        <v>0</v>
      </c>
      <c r="H24" s="11">
        <f t="shared" si="7"/>
        <v>0.11168965937409149</v>
      </c>
      <c r="I24" s="11">
        <v>40</v>
      </c>
      <c r="J24" s="12">
        <f t="shared" si="2"/>
        <v>43.600000000000009</v>
      </c>
      <c r="K24" s="14">
        <f t="shared" si="8"/>
        <v>6.7013795624454892E-2</v>
      </c>
      <c r="L24" s="23">
        <f t="shared" si="3"/>
        <v>2.9375910410719954E-3</v>
      </c>
      <c r="M24" s="14">
        <f t="shared" si="4"/>
        <v>8.3279237218870539E-2</v>
      </c>
      <c r="N24" s="12">
        <v>158</v>
      </c>
      <c r="O24" s="12">
        <v>42.5</v>
      </c>
      <c r="P24" s="11">
        <f t="shared" si="5"/>
        <v>0.3096028113078011</v>
      </c>
      <c r="Q24" s="21">
        <f t="shared" si="6"/>
        <v>1.9595114639734245E-3</v>
      </c>
    </row>
    <row r="25" spans="1:17" ht="12" customHeight="1" x14ac:dyDescent="0.2">
      <c r="A25" s="10">
        <v>1988</v>
      </c>
      <c r="B25" s="14">
        <v>0.10107498545223376</v>
      </c>
      <c r="C25" s="11">
        <v>0</v>
      </c>
      <c r="D25" s="14">
        <f t="shared" si="0"/>
        <v>0.10107498545223376</v>
      </c>
      <c r="E25" s="11">
        <v>6</v>
      </c>
      <c r="F25" s="14">
        <f t="shared" si="1"/>
        <v>9.501048632509973E-2</v>
      </c>
      <c r="G25" s="11">
        <v>0</v>
      </c>
      <c r="H25" s="11">
        <f t="shared" si="7"/>
        <v>9.501048632509973E-2</v>
      </c>
      <c r="I25" s="11">
        <v>40</v>
      </c>
      <c r="J25" s="12">
        <f t="shared" si="2"/>
        <v>43.600000000000009</v>
      </c>
      <c r="K25" s="14">
        <f t="shared" si="8"/>
        <v>5.7006291795059838E-2</v>
      </c>
      <c r="L25" s="23">
        <f t="shared" si="3"/>
        <v>2.4989059417012531E-3</v>
      </c>
      <c r="M25" s="14">
        <f t="shared" si="4"/>
        <v>7.0842733994259666E-2</v>
      </c>
      <c r="N25" s="12">
        <v>158</v>
      </c>
      <c r="O25" s="12">
        <v>42.5</v>
      </c>
      <c r="P25" s="11">
        <f t="shared" si="5"/>
        <v>0.26336828167277709</v>
      </c>
      <c r="Q25" s="21">
        <f t="shared" si="6"/>
        <v>1.6668878586884627E-3</v>
      </c>
    </row>
    <row r="26" spans="1:17" ht="12" customHeight="1" x14ac:dyDescent="0.2">
      <c r="A26" s="10">
        <v>1989</v>
      </c>
      <c r="B26" s="14">
        <v>7.034819731459821E-2</v>
      </c>
      <c r="C26" s="11">
        <v>0</v>
      </c>
      <c r="D26" s="14">
        <f t="shared" si="0"/>
        <v>7.034819731459821E-2</v>
      </c>
      <c r="E26" s="11">
        <v>6</v>
      </c>
      <c r="F26" s="14">
        <f t="shared" si="1"/>
        <v>6.612730547572232E-2</v>
      </c>
      <c r="G26" s="11">
        <v>0</v>
      </c>
      <c r="H26" s="11">
        <f t="shared" si="7"/>
        <v>6.612730547572232E-2</v>
      </c>
      <c r="I26" s="11">
        <v>40</v>
      </c>
      <c r="J26" s="12">
        <f t="shared" si="2"/>
        <v>43.599999999999994</v>
      </c>
      <c r="K26" s="14">
        <f t="shared" si="8"/>
        <v>3.9676383285433395E-2</v>
      </c>
      <c r="L26" s="23">
        <f t="shared" si="3"/>
        <v>1.7392387193614638E-3</v>
      </c>
      <c r="M26" s="14">
        <f t="shared" si="4"/>
        <v>4.9306548074537819E-2</v>
      </c>
      <c r="N26" s="12">
        <v>158</v>
      </c>
      <c r="O26" s="12">
        <v>42.5</v>
      </c>
      <c r="P26" s="11">
        <f t="shared" si="5"/>
        <v>0.18330434343004648</v>
      </c>
      <c r="Q26" s="21">
        <f t="shared" si="6"/>
        <v>1.1601540723420664E-3</v>
      </c>
    </row>
    <row r="27" spans="1:17" ht="12" customHeight="1" x14ac:dyDescent="0.2">
      <c r="A27" s="10">
        <v>1990</v>
      </c>
      <c r="B27" s="14">
        <v>6.8935811274034128E-2</v>
      </c>
      <c r="C27" s="11">
        <v>0</v>
      </c>
      <c r="D27" s="14">
        <f t="shared" si="0"/>
        <v>6.8935811274034128E-2</v>
      </c>
      <c r="E27" s="11">
        <v>6</v>
      </c>
      <c r="F27" s="14">
        <f t="shared" si="1"/>
        <v>6.4799662597592081E-2</v>
      </c>
      <c r="G27" s="11">
        <v>0</v>
      </c>
      <c r="H27" s="11">
        <f t="shared" si="7"/>
        <v>6.4799662597592081E-2</v>
      </c>
      <c r="I27" s="11">
        <v>40</v>
      </c>
      <c r="J27" s="12">
        <f t="shared" si="2"/>
        <v>43.599999999999994</v>
      </c>
      <c r="K27" s="14">
        <f t="shared" si="8"/>
        <v>3.8879797558555251E-2</v>
      </c>
      <c r="L27" s="23">
        <f t="shared" si="3"/>
        <v>1.7043198929777644E-3</v>
      </c>
      <c r="M27" s="14">
        <f t="shared" si="4"/>
        <v>4.8316616805973128E-2</v>
      </c>
      <c r="N27" s="12">
        <v>158</v>
      </c>
      <c r="O27" s="12">
        <v>42.5</v>
      </c>
      <c r="P27" s="11">
        <f t="shared" si="5"/>
        <v>0.17962412836102951</v>
      </c>
      <c r="Q27" s="21">
        <f t="shared" si="6"/>
        <v>1.13686157190525E-3</v>
      </c>
    </row>
    <row r="28" spans="1:17" ht="12" customHeight="1" x14ac:dyDescent="0.2">
      <c r="A28" s="15">
        <v>1991</v>
      </c>
      <c r="B28" s="19">
        <v>5.9978040994489244E-2</v>
      </c>
      <c r="C28" s="16">
        <v>0</v>
      </c>
      <c r="D28" s="19">
        <f t="shared" si="0"/>
        <v>5.9978040994489244E-2</v>
      </c>
      <c r="E28" s="16">
        <v>6</v>
      </c>
      <c r="F28" s="19">
        <f t="shared" si="1"/>
        <v>5.6379358534819887E-2</v>
      </c>
      <c r="G28" s="16">
        <v>0</v>
      </c>
      <c r="H28" s="16">
        <f t="shared" si="7"/>
        <v>5.6379358534819887E-2</v>
      </c>
      <c r="I28" s="16">
        <v>40</v>
      </c>
      <c r="J28" s="17">
        <f t="shared" si="2"/>
        <v>43.600000000000016</v>
      </c>
      <c r="K28" s="19">
        <f t="shared" si="8"/>
        <v>3.3827615120891927E-2</v>
      </c>
      <c r="L28" s="24">
        <f t="shared" si="3"/>
        <v>1.4828543614637557E-3</v>
      </c>
      <c r="M28" s="19">
        <f t="shared" si="4"/>
        <v>4.2038179720316739E-2</v>
      </c>
      <c r="N28" s="17">
        <v>158</v>
      </c>
      <c r="O28" s="17">
        <v>42.5</v>
      </c>
      <c r="P28" s="16">
        <f t="shared" si="5"/>
        <v>0.15628311519553048</v>
      </c>
      <c r="Q28" s="22">
        <f t="shared" si="6"/>
        <v>9.8913364047804094E-4</v>
      </c>
    </row>
    <row r="29" spans="1:17" ht="12" customHeight="1" x14ac:dyDescent="0.2">
      <c r="A29" s="15">
        <v>1992</v>
      </c>
      <c r="B29" s="19">
        <v>5.9936919021095075E-2</v>
      </c>
      <c r="C29" s="16">
        <v>0</v>
      </c>
      <c r="D29" s="19">
        <f t="shared" si="0"/>
        <v>5.9936919021095075E-2</v>
      </c>
      <c r="E29" s="16">
        <v>6</v>
      </c>
      <c r="F29" s="19">
        <f t="shared" si="1"/>
        <v>5.6340703879829368E-2</v>
      </c>
      <c r="G29" s="16">
        <v>0</v>
      </c>
      <c r="H29" s="16">
        <f t="shared" si="7"/>
        <v>5.6340703879829368E-2</v>
      </c>
      <c r="I29" s="16">
        <v>40</v>
      </c>
      <c r="J29" s="17">
        <f t="shared" si="2"/>
        <v>43.600000000000009</v>
      </c>
      <c r="K29" s="19">
        <f t="shared" si="8"/>
        <v>3.3804422327897619E-2</v>
      </c>
      <c r="L29" s="24">
        <f t="shared" si="3"/>
        <v>1.481837691085923E-3</v>
      </c>
      <c r="M29" s="19">
        <f t="shared" si="4"/>
        <v>4.2009357623440373E-2</v>
      </c>
      <c r="N29" s="17">
        <v>158</v>
      </c>
      <c r="O29" s="17">
        <v>42.5</v>
      </c>
      <c r="P29" s="16">
        <f t="shared" si="5"/>
        <v>0.15617596481184892</v>
      </c>
      <c r="Q29" s="22">
        <f t="shared" si="6"/>
        <v>9.8845547349271472E-4</v>
      </c>
    </row>
    <row r="30" spans="1:17" ht="12" customHeight="1" x14ac:dyDescent="0.2">
      <c r="A30" s="15">
        <v>1993</v>
      </c>
      <c r="B30" s="19">
        <v>4.7539019768065245E-2</v>
      </c>
      <c r="C30" s="16">
        <v>0</v>
      </c>
      <c r="D30" s="19">
        <f t="shared" si="0"/>
        <v>4.7539019768065245E-2</v>
      </c>
      <c r="E30" s="16">
        <v>6</v>
      </c>
      <c r="F30" s="19">
        <f t="shared" si="1"/>
        <v>4.4686678581981332E-2</v>
      </c>
      <c r="G30" s="16">
        <v>0</v>
      </c>
      <c r="H30" s="16">
        <f t="shared" si="7"/>
        <v>4.4686678581981332E-2</v>
      </c>
      <c r="I30" s="16">
        <v>40</v>
      </c>
      <c r="J30" s="17">
        <f t="shared" si="2"/>
        <v>43.599999999999994</v>
      </c>
      <c r="K30" s="19">
        <f t="shared" si="8"/>
        <v>2.6812007149188799E-2</v>
      </c>
      <c r="L30" s="24">
        <f t="shared" si="3"/>
        <v>1.1753208613343035E-3</v>
      </c>
      <c r="M30" s="19">
        <f t="shared" si="4"/>
        <v>3.3319758758396836E-2</v>
      </c>
      <c r="N30" s="17">
        <v>158</v>
      </c>
      <c r="O30" s="17">
        <v>42.5</v>
      </c>
      <c r="P30" s="16">
        <f t="shared" si="5"/>
        <v>0.12387110314886353</v>
      </c>
      <c r="Q30" s="22">
        <f t="shared" si="6"/>
        <v>7.8399432372698434E-4</v>
      </c>
    </row>
    <row r="31" spans="1:17" ht="12" customHeight="1" x14ac:dyDescent="0.2">
      <c r="A31" s="15">
        <v>1994</v>
      </c>
      <c r="B31" s="19">
        <v>4.5847109766459705E-2</v>
      </c>
      <c r="C31" s="16">
        <v>0</v>
      </c>
      <c r="D31" s="19">
        <f t="shared" si="0"/>
        <v>4.5847109766459705E-2</v>
      </c>
      <c r="E31" s="16">
        <v>6</v>
      </c>
      <c r="F31" s="19">
        <f t="shared" si="1"/>
        <v>4.3096283180472122E-2</v>
      </c>
      <c r="G31" s="16">
        <v>0</v>
      </c>
      <c r="H31" s="16">
        <f t="shared" si="7"/>
        <v>4.3096283180472122E-2</v>
      </c>
      <c r="I31" s="16">
        <v>40</v>
      </c>
      <c r="J31" s="17">
        <f t="shared" si="2"/>
        <v>43.599999999999994</v>
      </c>
      <c r="K31" s="19">
        <f t="shared" si="8"/>
        <v>2.5857769908283274E-2</v>
      </c>
      <c r="L31" s="24">
        <f t="shared" si="3"/>
        <v>1.1334912836507736E-3</v>
      </c>
      <c r="M31" s="19">
        <f t="shared" si="4"/>
        <v>3.2133911145857605E-2</v>
      </c>
      <c r="N31" s="17">
        <v>158</v>
      </c>
      <c r="O31" s="17">
        <v>42.5</v>
      </c>
      <c r="P31" s="16">
        <f t="shared" si="5"/>
        <v>0.11946254025989415</v>
      </c>
      <c r="Q31" s="22">
        <f t="shared" si="6"/>
        <v>7.5609202696135544E-4</v>
      </c>
    </row>
    <row r="32" spans="1:17" ht="12" customHeight="1" x14ac:dyDescent="0.2">
      <c r="A32" s="15">
        <v>1995</v>
      </c>
      <c r="B32" s="19">
        <v>3.9190005962186671E-2</v>
      </c>
      <c r="C32" s="16">
        <v>0</v>
      </c>
      <c r="D32" s="19">
        <f t="shared" si="0"/>
        <v>3.9190005962186671E-2</v>
      </c>
      <c r="E32" s="16">
        <v>6</v>
      </c>
      <c r="F32" s="19">
        <f t="shared" si="1"/>
        <v>3.6838605604455468E-2</v>
      </c>
      <c r="G32" s="16">
        <v>0</v>
      </c>
      <c r="H32" s="16">
        <f t="shared" si="7"/>
        <v>3.6838605604455468E-2</v>
      </c>
      <c r="I32" s="16">
        <v>40</v>
      </c>
      <c r="J32" s="17">
        <f t="shared" si="2"/>
        <v>43.599999999999994</v>
      </c>
      <c r="K32" s="19">
        <f t="shared" si="8"/>
        <v>2.2103163362673282E-2</v>
      </c>
      <c r="L32" s="24">
        <f t="shared" si="3"/>
        <v>9.689057912404726E-4</v>
      </c>
      <c r="M32" s="19">
        <f t="shared" si="4"/>
        <v>2.7467994728771778E-2</v>
      </c>
      <c r="N32" s="17">
        <v>158</v>
      </c>
      <c r="O32" s="17">
        <v>42.5</v>
      </c>
      <c r="P32" s="16">
        <f t="shared" si="5"/>
        <v>0.10211630981519861</v>
      </c>
      <c r="Q32" s="22">
        <f t="shared" si="6"/>
        <v>6.4630575832404181E-4</v>
      </c>
    </row>
    <row r="33" spans="1:17" ht="12" customHeight="1" x14ac:dyDescent="0.2">
      <c r="A33" s="10">
        <v>1996</v>
      </c>
      <c r="B33" s="14">
        <v>3.9092291700063821E-2</v>
      </c>
      <c r="C33" s="11">
        <v>0</v>
      </c>
      <c r="D33" s="14">
        <f t="shared" si="0"/>
        <v>3.9092291700063821E-2</v>
      </c>
      <c r="E33" s="11">
        <v>6</v>
      </c>
      <c r="F33" s="14">
        <f t="shared" si="1"/>
        <v>3.6746754198059992E-2</v>
      </c>
      <c r="G33" s="11">
        <v>0</v>
      </c>
      <c r="H33" s="11">
        <f t="shared" si="7"/>
        <v>3.6746754198059992E-2</v>
      </c>
      <c r="I33" s="11">
        <v>40</v>
      </c>
      <c r="J33" s="12">
        <f t="shared" si="2"/>
        <v>43.600000000000009</v>
      </c>
      <c r="K33" s="14">
        <f t="shared" si="8"/>
        <v>2.2048052518835994E-2</v>
      </c>
      <c r="L33" s="23">
        <f t="shared" si="3"/>
        <v>9.6648997342842712E-4</v>
      </c>
      <c r="M33" s="14">
        <f t="shared" si="4"/>
        <v>2.7399507501709195E-2</v>
      </c>
      <c r="N33" s="12">
        <v>158</v>
      </c>
      <c r="O33" s="12">
        <v>42.5</v>
      </c>
      <c r="P33" s="11">
        <f t="shared" si="5"/>
        <v>0.10186169847694243</v>
      </c>
      <c r="Q33" s="21">
        <f t="shared" si="6"/>
        <v>6.4469429415786345E-4</v>
      </c>
    </row>
    <row r="34" spans="1:17" ht="12" customHeight="1" x14ac:dyDescent="0.2">
      <c r="A34" s="10">
        <v>1997</v>
      </c>
      <c r="B34" s="14">
        <v>3.1443852984889172E-2</v>
      </c>
      <c r="C34" s="11">
        <v>0</v>
      </c>
      <c r="D34" s="14">
        <f t="shared" si="0"/>
        <v>3.1443852984889172E-2</v>
      </c>
      <c r="E34" s="11">
        <v>6</v>
      </c>
      <c r="F34" s="14">
        <f t="shared" si="1"/>
        <v>2.9557221805795821E-2</v>
      </c>
      <c r="G34" s="11">
        <v>0</v>
      </c>
      <c r="H34" s="11">
        <f t="shared" si="7"/>
        <v>2.9557221805795821E-2</v>
      </c>
      <c r="I34" s="11">
        <v>40</v>
      </c>
      <c r="J34" s="12">
        <f t="shared" si="2"/>
        <v>43.599999999999994</v>
      </c>
      <c r="K34" s="14">
        <f t="shared" si="8"/>
        <v>1.7734333083477494E-2</v>
      </c>
      <c r="L34" s="23">
        <f t="shared" si="3"/>
        <v>7.7739542283736956E-4</v>
      </c>
      <c r="M34" s="14">
        <f t="shared" si="4"/>
        <v>2.2038771539728007E-2</v>
      </c>
      <c r="N34" s="12">
        <v>158</v>
      </c>
      <c r="O34" s="12">
        <v>42.5</v>
      </c>
      <c r="P34" s="11">
        <f t="shared" si="5"/>
        <v>8.1932374194753535E-2</v>
      </c>
      <c r="Q34" s="21">
        <f t="shared" si="6"/>
        <v>5.1855933034654139E-4</v>
      </c>
    </row>
    <row r="35" spans="1:17" ht="12" customHeight="1" x14ac:dyDescent="0.2">
      <c r="A35" s="10">
        <v>1998</v>
      </c>
      <c r="B35" s="14">
        <v>2.6916828834855085E-2</v>
      </c>
      <c r="C35" s="11">
        <v>0</v>
      </c>
      <c r="D35" s="14">
        <f t="shared" si="0"/>
        <v>2.6916828834855085E-2</v>
      </c>
      <c r="E35" s="11">
        <v>6</v>
      </c>
      <c r="F35" s="14">
        <f t="shared" si="1"/>
        <v>2.5301819104763781E-2</v>
      </c>
      <c r="G35" s="11">
        <v>0</v>
      </c>
      <c r="H35" s="11">
        <f t="shared" si="7"/>
        <v>2.5301819104763781E-2</v>
      </c>
      <c r="I35" s="11">
        <v>40</v>
      </c>
      <c r="J35" s="12">
        <f t="shared" si="2"/>
        <v>43.599999999999994</v>
      </c>
      <c r="K35" s="14">
        <f t="shared" si="8"/>
        <v>1.518109146285827E-2</v>
      </c>
      <c r="L35" s="23">
        <f t="shared" si="3"/>
        <v>6.6547250248145842E-4</v>
      </c>
      <c r="M35" s="14">
        <f t="shared" si="4"/>
        <v>1.8865812709098106E-2</v>
      </c>
      <c r="N35" s="12">
        <v>158</v>
      </c>
      <c r="O35" s="12">
        <v>42.5</v>
      </c>
      <c r="P35" s="11">
        <f t="shared" si="5"/>
        <v>7.0136433130294135E-2</v>
      </c>
      <c r="Q35" s="21">
        <f t="shared" si="6"/>
        <v>4.4390147550819073E-4</v>
      </c>
    </row>
    <row r="36" spans="1:17" ht="12" customHeight="1" x14ac:dyDescent="0.2">
      <c r="A36" s="10">
        <v>1999</v>
      </c>
      <c r="B36" s="14">
        <v>2.8269290781139381E-2</v>
      </c>
      <c r="C36" s="11">
        <v>0</v>
      </c>
      <c r="D36" s="14">
        <f t="shared" si="0"/>
        <v>2.8269290781139381E-2</v>
      </c>
      <c r="E36" s="11">
        <v>6</v>
      </c>
      <c r="F36" s="14">
        <f t="shared" si="1"/>
        <v>2.6573133334271019E-2</v>
      </c>
      <c r="G36" s="11">
        <v>0</v>
      </c>
      <c r="H36" s="11">
        <f t="shared" si="7"/>
        <v>2.6573133334271019E-2</v>
      </c>
      <c r="I36" s="11">
        <v>40</v>
      </c>
      <c r="J36" s="12">
        <f t="shared" si="2"/>
        <v>43.599999999999994</v>
      </c>
      <c r="K36" s="14">
        <f t="shared" si="8"/>
        <v>1.5943880000562613E-2</v>
      </c>
      <c r="L36" s="23">
        <f t="shared" si="3"/>
        <v>6.9890980824384062E-4</v>
      </c>
      <c r="M36" s="14">
        <f t="shared" si="4"/>
        <v>1.9813743608808759E-2</v>
      </c>
      <c r="N36" s="12">
        <v>158</v>
      </c>
      <c r="O36" s="12">
        <v>42.5</v>
      </c>
      <c r="P36" s="11">
        <f t="shared" si="5"/>
        <v>7.3660505651571381E-2</v>
      </c>
      <c r="Q36" s="21">
        <f t="shared" si="6"/>
        <v>4.662057319719708E-4</v>
      </c>
    </row>
    <row r="37" spans="1:17" ht="12" customHeight="1" x14ac:dyDescent="0.2">
      <c r="A37" s="10">
        <v>2000</v>
      </c>
      <c r="B37" s="14">
        <v>2.9896342562678598E-2</v>
      </c>
      <c r="C37" s="11">
        <v>0</v>
      </c>
      <c r="D37" s="14">
        <f t="shared" si="0"/>
        <v>2.9896342562678598E-2</v>
      </c>
      <c r="E37" s="11">
        <v>6</v>
      </c>
      <c r="F37" s="14">
        <f t="shared" si="1"/>
        <v>2.8102562008917881E-2</v>
      </c>
      <c r="G37" s="11">
        <v>0</v>
      </c>
      <c r="H37" s="11">
        <f t="shared" si="7"/>
        <v>2.8102562008917881E-2</v>
      </c>
      <c r="I37" s="11">
        <v>40</v>
      </c>
      <c r="J37" s="12">
        <f t="shared" si="2"/>
        <v>43.600000000000009</v>
      </c>
      <c r="K37" s="14">
        <f t="shared" si="8"/>
        <v>1.6861537205350729E-2</v>
      </c>
      <c r="L37" s="23">
        <f t="shared" si="3"/>
        <v>7.3913587749482651E-4</v>
      </c>
      <c r="M37" s="14">
        <f t="shared" si="4"/>
        <v>2.0954132559039582E-2</v>
      </c>
      <c r="N37" s="12">
        <v>158</v>
      </c>
      <c r="O37" s="12">
        <v>42.5</v>
      </c>
      <c r="P37" s="11">
        <f t="shared" si="5"/>
        <v>7.7900069278311862E-2</v>
      </c>
      <c r="Q37" s="21">
        <f t="shared" si="6"/>
        <v>4.9303841315387256E-4</v>
      </c>
    </row>
    <row r="38" spans="1:17" ht="12" customHeight="1" x14ac:dyDescent="0.2">
      <c r="A38" s="15">
        <v>2001</v>
      </c>
      <c r="B38" s="19">
        <v>2.9770100281625331E-2</v>
      </c>
      <c r="C38" s="16">
        <v>0</v>
      </c>
      <c r="D38" s="19">
        <f t="shared" si="0"/>
        <v>2.9770100281625331E-2</v>
      </c>
      <c r="E38" s="16">
        <v>6</v>
      </c>
      <c r="F38" s="19">
        <f t="shared" si="1"/>
        <v>2.7983894264727811E-2</v>
      </c>
      <c r="G38" s="16">
        <v>0</v>
      </c>
      <c r="H38" s="16">
        <f t="shared" si="7"/>
        <v>2.7983894264727811E-2</v>
      </c>
      <c r="I38" s="16">
        <v>40</v>
      </c>
      <c r="J38" s="17">
        <f t="shared" si="2"/>
        <v>43.599999999999994</v>
      </c>
      <c r="K38" s="19">
        <f t="shared" si="8"/>
        <v>1.6790336558836688E-2</v>
      </c>
      <c r="L38" s="24">
        <f t="shared" si="3"/>
        <v>7.3601475326407395E-4</v>
      </c>
      <c r="M38" s="19">
        <f t="shared" si="4"/>
        <v>2.0865650247659864E-2</v>
      </c>
      <c r="N38" s="17">
        <v>158</v>
      </c>
      <c r="O38" s="17">
        <v>42.5</v>
      </c>
      <c r="P38" s="16">
        <f t="shared" si="5"/>
        <v>7.7571123273653148E-2</v>
      </c>
      <c r="Q38" s="22">
        <f t="shared" si="6"/>
        <v>4.9095647641552624E-4</v>
      </c>
    </row>
    <row r="39" spans="1:17" ht="12" customHeight="1" x14ac:dyDescent="0.2">
      <c r="A39" s="15">
        <v>2002</v>
      </c>
      <c r="B39" s="19">
        <v>3.379064878756028E-2</v>
      </c>
      <c r="C39" s="16">
        <v>0</v>
      </c>
      <c r="D39" s="19">
        <f t="shared" si="0"/>
        <v>3.379064878756028E-2</v>
      </c>
      <c r="E39" s="16">
        <v>6</v>
      </c>
      <c r="F39" s="19">
        <f t="shared" si="1"/>
        <v>3.176320986030666E-2</v>
      </c>
      <c r="G39" s="16">
        <v>0</v>
      </c>
      <c r="H39" s="16">
        <f t="shared" si="7"/>
        <v>3.176320986030666E-2</v>
      </c>
      <c r="I39" s="16">
        <v>40</v>
      </c>
      <c r="J39" s="17">
        <f t="shared" si="2"/>
        <v>43.600000000000016</v>
      </c>
      <c r="K39" s="19">
        <f t="shared" si="8"/>
        <v>1.9057925916183993E-2</v>
      </c>
      <c r="L39" s="24">
        <f t="shared" si="3"/>
        <v>8.3541593057244901E-4</v>
      </c>
      <c r="M39" s="19">
        <f t="shared" si="4"/>
        <v>2.3683623923763643E-2</v>
      </c>
      <c r="N39" s="17">
        <v>158</v>
      </c>
      <c r="O39" s="17">
        <v>42.5</v>
      </c>
      <c r="P39" s="16">
        <f t="shared" si="5"/>
        <v>8.8047354822462495E-2</v>
      </c>
      <c r="Q39" s="22">
        <f t="shared" si="6"/>
        <v>5.5726173938267399E-4</v>
      </c>
    </row>
    <row r="40" spans="1:17" ht="12" customHeight="1" x14ac:dyDescent="0.2">
      <c r="A40" s="15">
        <v>2003</v>
      </c>
      <c r="B40" s="19">
        <v>3.3104397385906474E-2</v>
      </c>
      <c r="C40" s="16">
        <v>0</v>
      </c>
      <c r="D40" s="19">
        <f t="shared" si="0"/>
        <v>3.3104397385906474E-2</v>
      </c>
      <c r="E40" s="16">
        <v>6</v>
      </c>
      <c r="F40" s="19">
        <f t="shared" si="1"/>
        <v>3.1118133542752086E-2</v>
      </c>
      <c r="G40" s="16">
        <v>0</v>
      </c>
      <c r="H40" s="16">
        <f t="shared" si="7"/>
        <v>3.1118133542752086E-2</v>
      </c>
      <c r="I40" s="16">
        <v>40</v>
      </c>
      <c r="J40" s="17">
        <f t="shared" si="2"/>
        <v>43.600000000000009</v>
      </c>
      <c r="K40" s="19">
        <f t="shared" si="8"/>
        <v>1.8670880125651251E-2</v>
      </c>
      <c r="L40" s="24">
        <f t="shared" si="3"/>
        <v>8.1844953975457541E-4</v>
      </c>
      <c r="M40" s="19">
        <f t="shared" ref="M40:M45" si="9">+L40*28.3495</f>
        <v>2.3202635227272336E-2</v>
      </c>
      <c r="N40" s="17">
        <v>158</v>
      </c>
      <c r="O40" s="17">
        <v>42.5</v>
      </c>
      <c r="P40" s="16">
        <f t="shared" si="5"/>
        <v>8.6259208609624216E-2</v>
      </c>
      <c r="Q40" s="22">
        <f t="shared" si="6"/>
        <v>5.4594435828876089E-4</v>
      </c>
    </row>
    <row r="41" spans="1:17" ht="12" customHeight="1" x14ac:dyDescent="0.2">
      <c r="A41" s="15">
        <v>2004</v>
      </c>
      <c r="B41" s="19">
        <v>2.7436664987519638E-2</v>
      </c>
      <c r="C41" s="16">
        <v>0</v>
      </c>
      <c r="D41" s="19">
        <f t="shared" si="0"/>
        <v>2.7436664987519638E-2</v>
      </c>
      <c r="E41" s="16">
        <v>6</v>
      </c>
      <c r="F41" s="19">
        <f t="shared" si="1"/>
        <v>2.5790465088268461E-2</v>
      </c>
      <c r="G41" s="16">
        <v>0</v>
      </c>
      <c r="H41" s="16">
        <f t="shared" si="7"/>
        <v>2.5790465088268461E-2</v>
      </c>
      <c r="I41" s="16">
        <v>40</v>
      </c>
      <c r="J41" s="17">
        <f t="shared" si="2"/>
        <v>43.599999999999994</v>
      </c>
      <c r="K41" s="19">
        <f t="shared" si="8"/>
        <v>1.5474279052961077E-2</v>
      </c>
      <c r="L41" s="24">
        <f t="shared" si="3"/>
        <v>6.7832456122569103E-4</v>
      </c>
      <c r="M41" s="19">
        <f t="shared" si="9"/>
        <v>1.9230162148467726E-2</v>
      </c>
      <c r="N41" s="17">
        <v>158</v>
      </c>
      <c r="O41" s="17">
        <v>42.5</v>
      </c>
      <c r="P41" s="16">
        <f t="shared" si="5"/>
        <v>7.1490955751950608E-2</v>
      </c>
      <c r="Q41" s="22">
        <f t="shared" si="6"/>
        <v>4.5247440349335826E-4</v>
      </c>
    </row>
    <row r="42" spans="1:17" ht="12" customHeight="1" x14ac:dyDescent="0.2">
      <c r="A42" s="15">
        <v>2005</v>
      </c>
      <c r="B42" s="19">
        <v>2.9523627604082722E-2</v>
      </c>
      <c r="C42" s="16">
        <v>0</v>
      </c>
      <c r="D42" s="19">
        <f t="shared" si="0"/>
        <v>2.9523627604082722E-2</v>
      </c>
      <c r="E42" s="16">
        <v>6</v>
      </c>
      <c r="F42" s="19">
        <f t="shared" si="1"/>
        <v>2.775220994783776E-2</v>
      </c>
      <c r="G42" s="16">
        <v>0</v>
      </c>
      <c r="H42" s="16">
        <f t="shared" si="7"/>
        <v>2.775220994783776E-2</v>
      </c>
      <c r="I42" s="16">
        <v>40</v>
      </c>
      <c r="J42" s="17">
        <f t="shared" si="2"/>
        <v>43.600000000000009</v>
      </c>
      <c r="K42" s="19">
        <f t="shared" si="8"/>
        <v>1.6651325968702654E-2</v>
      </c>
      <c r="L42" s="24">
        <f t="shared" si="3"/>
        <v>7.2992113835408895E-4</v>
      </c>
      <c r="M42" s="19">
        <f t="shared" si="9"/>
        <v>2.0692899311769243E-2</v>
      </c>
      <c r="N42" s="17">
        <v>158</v>
      </c>
      <c r="O42" s="17">
        <v>42.5</v>
      </c>
      <c r="P42" s="16">
        <f t="shared" si="5"/>
        <v>7.6928896264930366E-2</v>
      </c>
      <c r="Q42" s="22">
        <f t="shared" si="6"/>
        <v>4.8689174851221747E-4</v>
      </c>
    </row>
    <row r="43" spans="1:17" ht="12" customHeight="1" x14ac:dyDescent="0.2">
      <c r="A43" s="10">
        <v>2006</v>
      </c>
      <c r="B43" s="14">
        <v>2.8003856325519196E-2</v>
      </c>
      <c r="C43" s="11">
        <v>0</v>
      </c>
      <c r="D43" s="14">
        <f t="shared" si="0"/>
        <v>2.8003856325519196E-2</v>
      </c>
      <c r="E43" s="11">
        <v>6</v>
      </c>
      <c r="F43" s="14">
        <f t="shared" si="1"/>
        <v>2.6323624945988045E-2</v>
      </c>
      <c r="G43" s="11">
        <v>0</v>
      </c>
      <c r="H43" s="11">
        <f t="shared" si="7"/>
        <v>2.6323624945988045E-2</v>
      </c>
      <c r="I43" s="11">
        <v>40</v>
      </c>
      <c r="J43" s="12">
        <f t="shared" si="2"/>
        <v>43.599999999999994</v>
      </c>
      <c r="K43" s="14">
        <f t="shared" si="8"/>
        <v>1.5794174967592826E-2</v>
      </c>
      <c r="L43" s="23">
        <f t="shared" si="3"/>
        <v>6.9234739583968552E-4</v>
      </c>
      <c r="M43" s="14">
        <f t="shared" si="9"/>
        <v>1.9627702498357165E-2</v>
      </c>
      <c r="N43" s="12">
        <v>158</v>
      </c>
      <c r="O43" s="12">
        <v>42.5</v>
      </c>
      <c r="P43" s="11">
        <f t="shared" si="5"/>
        <v>7.2968870464480751E-2</v>
      </c>
      <c r="Q43" s="21">
        <f t="shared" si="6"/>
        <v>4.6182829407899213E-4</v>
      </c>
    </row>
    <row r="44" spans="1:17" ht="12" customHeight="1" x14ac:dyDescent="0.2">
      <c r="A44" s="10">
        <v>2007</v>
      </c>
      <c r="B44" s="14">
        <v>2.418420574502252E-2</v>
      </c>
      <c r="C44" s="11">
        <v>0</v>
      </c>
      <c r="D44" s="14">
        <f t="shared" si="0"/>
        <v>2.418420574502252E-2</v>
      </c>
      <c r="E44" s="11">
        <v>6</v>
      </c>
      <c r="F44" s="14">
        <f t="shared" si="1"/>
        <v>2.2733153400321168E-2</v>
      </c>
      <c r="G44" s="11">
        <v>0</v>
      </c>
      <c r="H44" s="11">
        <f t="shared" si="7"/>
        <v>2.2733153400321168E-2</v>
      </c>
      <c r="I44" s="11">
        <v>40</v>
      </c>
      <c r="J44" s="12">
        <f t="shared" si="2"/>
        <v>43.600000000000009</v>
      </c>
      <c r="K44" s="14">
        <f t="shared" si="8"/>
        <v>1.3639892040192701E-2</v>
      </c>
      <c r="L44" s="23">
        <f t="shared" si="3"/>
        <v>5.9791307573447451E-4</v>
      </c>
      <c r="M44" s="14">
        <f t="shared" si="9"/>
        <v>1.6950536740534483E-2</v>
      </c>
      <c r="N44" s="12">
        <v>158</v>
      </c>
      <c r="O44" s="12">
        <v>42.5</v>
      </c>
      <c r="P44" s="11">
        <f t="shared" si="5"/>
        <v>6.3016113058928194E-2</v>
      </c>
      <c r="Q44" s="21">
        <f t="shared" si="6"/>
        <v>3.9883615860081137E-4</v>
      </c>
    </row>
    <row r="45" spans="1:17" ht="12" customHeight="1" x14ac:dyDescent="0.2">
      <c r="A45" s="10">
        <v>2008</v>
      </c>
      <c r="B45" s="14">
        <v>2.1811984730011842E-2</v>
      </c>
      <c r="C45" s="11">
        <v>0</v>
      </c>
      <c r="D45" s="14">
        <f t="shared" si="0"/>
        <v>2.1811984730011842E-2</v>
      </c>
      <c r="E45" s="11">
        <v>6</v>
      </c>
      <c r="F45" s="14">
        <f t="shared" si="1"/>
        <v>2.0503265646211133E-2</v>
      </c>
      <c r="G45" s="11">
        <v>0</v>
      </c>
      <c r="H45" s="11">
        <f t="shared" si="7"/>
        <v>2.0503265646211133E-2</v>
      </c>
      <c r="I45" s="11">
        <v>40</v>
      </c>
      <c r="J45" s="12">
        <f t="shared" si="2"/>
        <v>43.599999999999994</v>
      </c>
      <c r="K45" s="14">
        <f t="shared" si="8"/>
        <v>1.230195938772668E-2</v>
      </c>
      <c r="L45" s="23">
        <f t="shared" si="3"/>
        <v>5.3926397316062164E-4</v>
      </c>
      <c r="M45" s="14">
        <f t="shared" si="9"/>
        <v>1.5287864007117043E-2</v>
      </c>
      <c r="N45" s="12">
        <v>158</v>
      </c>
      <c r="O45" s="12">
        <v>42.5</v>
      </c>
      <c r="P45" s="11">
        <f t="shared" si="5"/>
        <v>5.6834882661752774E-2</v>
      </c>
      <c r="Q45" s="21">
        <f t="shared" si="6"/>
        <v>3.5971444722628337E-4</v>
      </c>
    </row>
    <row r="46" spans="1:17" ht="12" customHeight="1" x14ac:dyDescent="0.2">
      <c r="A46" s="10">
        <v>2009</v>
      </c>
      <c r="B46" s="14">
        <v>2.8891425244702815E-2</v>
      </c>
      <c r="C46" s="11">
        <v>0</v>
      </c>
      <c r="D46" s="14">
        <f t="shared" si="0"/>
        <v>2.8891425244702815E-2</v>
      </c>
      <c r="E46" s="11">
        <v>6</v>
      </c>
      <c r="F46" s="14">
        <f t="shared" si="1"/>
        <v>2.7157939730020647E-2</v>
      </c>
      <c r="G46" s="11">
        <v>0</v>
      </c>
      <c r="H46" s="11">
        <f t="shared" si="7"/>
        <v>2.7157939730020647E-2</v>
      </c>
      <c r="I46" s="11">
        <v>40</v>
      </c>
      <c r="J46" s="12">
        <f t="shared" si="2"/>
        <v>43.599999999999994</v>
      </c>
      <c r="K46" s="14">
        <f t="shared" si="8"/>
        <v>1.6294763838012389E-2</v>
      </c>
      <c r="L46" s="23">
        <f t="shared" si="3"/>
        <v>7.1429101755670743E-4</v>
      </c>
      <c r="M46" s="14">
        <f t="shared" ref="M46:M51" si="10">+L46*28.3495</f>
        <v>2.0249793202223875E-2</v>
      </c>
      <c r="N46" s="12">
        <v>158</v>
      </c>
      <c r="O46" s="12">
        <v>42.5</v>
      </c>
      <c r="P46" s="11">
        <f t="shared" si="5"/>
        <v>7.528158414003229E-2</v>
      </c>
      <c r="Q46" s="21">
        <f t="shared" si="6"/>
        <v>4.7646572240526763E-4</v>
      </c>
    </row>
    <row r="47" spans="1:17" ht="12" customHeight="1" x14ac:dyDescent="0.2">
      <c r="A47" s="10">
        <v>2010</v>
      </c>
      <c r="B47" s="14">
        <v>2.1199273504872454E-2</v>
      </c>
      <c r="C47" s="11">
        <v>0</v>
      </c>
      <c r="D47" s="14">
        <f t="shared" si="0"/>
        <v>2.1199273504872454E-2</v>
      </c>
      <c r="E47" s="11">
        <v>6</v>
      </c>
      <c r="F47" s="14">
        <f t="shared" si="1"/>
        <v>1.9927317094580108E-2</v>
      </c>
      <c r="G47" s="11">
        <v>0</v>
      </c>
      <c r="H47" s="11">
        <f t="shared" si="7"/>
        <v>1.9927317094580108E-2</v>
      </c>
      <c r="I47" s="11">
        <v>40</v>
      </c>
      <c r="J47" s="12">
        <f t="shared" si="2"/>
        <v>43.599999999999994</v>
      </c>
      <c r="K47" s="14">
        <f t="shared" si="8"/>
        <v>1.1956390256748065E-2</v>
      </c>
      <c r="L47" s="23">
        <f t="shared" si="3"/>
        <v>5.2411573728210691E-4</v>
      </c>
      <c r="M47" s="14">
        <f t="shared" si="10"/>
        <v>1.4858419094079089E-2</v>
      </c>
      <c r="N47" s="12">
        <v>158</v>
      </c>
      <c r="O47" s="12">
        <v>42.5</v>
      </c>
      <c r="P47" s="11">
        <f t="shared" si="5"/>
        <v>5.5238358043870499E-2</v>
      </c>
      <c r="Q47" s="21">
        <f t="shared" si="6"/>
        <v>3.4960986103715506E-4</v>
      </c>
    </row>
    <row r="48" spans="1:17" ht="12" customHeight="1" x14ac:dyDescent="0.2">
      <c r="A48" s="15">
        <v>2011</v>
      </c>
      <c r="B48" s="19">
        <v>3.4053841467210272E-2</v>
      </c>
      <c r="C48" s="16">
        <v>0</v>
      </c>
      <c r="D48" s="19">
        <f t="shared" si="0"/>
        <v>3.4053841467210272E-2</v>
      </c>
      <c r="E48" s="16">
        <v>6</v>
      </c>
      <c r="F48" s="19">
        <f t="shared" si="1"/>
        <v>3.2010610979177657E-2</v>
      </c>
      <c r="G48" s="16">
        <v>0</v>
      </c>
      <c r="H48" s="16">
        <f t="shared" si="7"/>
        <v>3.2010610979177657E-2</v>
      </c>
      <c r="I48" s="16">
        <v>40</v>
      </c>
      <c r="J48" s="17">
        <f t="shared" si="2"/>
        <v>43.599999999999994</v>
      </c>
      <c r="K48" s="19">
        <f t="shared" si="8"/>
        <v>1.9206366587506594E-2</v>
      </c>
      <c r="L48" s="24">
        <f t="shared" si="3"/>
        <v>8.4192291890439869E-4</v>
      </c>
      <c r="M48" s="19">
        <f t="shared" si="10"/>
        <v>2.3868093789480248E-2</v>
      </c>
      <c r="N48" s="17">
        <v>158</v>
      </c>
      <c r="O48" s="17">
        <v>42.5</v>
      </c>
      <c r="P48" s="16">
        <f t="shared" si="5"/>
        <v>8.8733148676185397E-2</v>
      </c>
      <c r="Q48" s="22">
        <f t="shared" si="6"/>
        <v>5.6160220681129999E-4</v>
      </c>
    </row>
    <row r="49" spans="1:18" ht="12" customHeight="1" x14ac:dyDescent="0.2">
      <c r="A49" s="15">
        <v>2012</v>
      </c>
      <c r="B49" s="19">
        <v>3.7117335231919187E-2</v>
      </c>
      <c r="C49" s="16">
        <v>0</v>
      </c>
      <c r="D49" s="19">
        <f t="shared" ref="D49:D58" si="11">+B49-B49*(C49/100)</f>
        <v>3.7117335231919187E-2</v>
      </c>
      <c r="E49" s="16">
        <v>6</v>
      </c>
      <c r="F49" s="19">
        <f t="shared" ref="F49:F58" si="12">+(D49-D49*(E49)/100)</f>
        <v>3.4890295118004039E-2</v>
      </c>
      <c r="G49" s="16">
        <v>0</v>
      </c>
      <c r="H49" s="16">
        <f t="shared" si="7"/>
        <v>3.4890295118004039E-2</v>
      </c>
      <c r="I49" s="16">
        <v>40</v>
      </c>
      <c r="J49" s="17">
        <f t="shared" ref="J49:J58" si="13">100-(K49/B49*100)</f>
        <v>43.599999999999994</v>
      </c>
      <c r="K49" s="19">
        <f t="shared" si="8"/>
        <v>2.0934177070802425E-2</v>
      </c>
      <c r="L49" s="24">
        <f t="shared" ref="L49:L58" si="14">+(K49/365)*16</f>
        <v>9.1766255652832546E-4</v>
      </c>
      <c r="M49" s="19">
        <f t="shared" si="10"/>
        <v>2.6015274646299762E-2</v>
      </c>
      <c r="N49" s="17">
        <v>158</v>
      </c>
      <c r="O49" s="17">
        <v>42.5</v>
      </c>
      <c r="P49" s="16">
        <f t="shared" ref="P49:P58" si="15">+Q49*N49</f>
        <v>9.6715609273302638E-2</v>
      </c>
      <c r="Q49" s="22">
        <f t="shared" ref="Q49:Q58" si="16">+M49/O49</f>
        <v>6.1212410932470025E-4</v>
      </c>
    </row>
    <row r="50" spans="1:18" ht="12" customHeight="1" x14ac:dyDescent="0.2">
      <c r="A50" s="15">
        <v>2013</v>
      </c>
      <c r="B50" s="19">
        <v>2.7861979668585741E-2</v>
      </c>
      <c r="C50" s="16">
        <v>0</v>
      </c>
      <c r="D50" s="19">
        <f t="shared" si="11"/>
        <v>2.7861979668585741E-2</v>
      </c>
      <c r="E50" s="16">
        <v>6</v>
      </c>
      <c r="F50" s="19">
        <f t="shared" si="12"/>
        <v>2.6190260888470596E-2</v>
      </c>
      <c r="G50" s="16">
        <v>0</v>
      </c>
      <c r="H50" s="16">
        <f t="shared" si="7"/>
        <v>2.6190260888470596E-2</v>
      </c>
      <c r="I50" s="16">
        <v>40</v>
      </c>
      <c r="J50" s="17">
        <f t="shared" si="13"/>
        <v>43.600000000000009</v>
      </c>
      <c r="K50" s="19">
        <f t="shared" si="8"/>
        <v>1.5714156533082356E-2</v>
      </c>
      <c r="L50" s="24">
        <f t="shared" si="14"/>
        <v>6.8883973843648688E-4</v>
      </c>
      <c r="M50" s="19">
        <f t="shared" si="10"/>
        <v>1.9528262164805184E-2</v>
      </c>
      <c r="N50" s="17">
        <v>158</v>
      </c>
      <c r="O50" s="17">
        <v>42.5</v>
      </c>
      <c r="P50" s="16">
        <f t="shared" si="15"/>
        <v>7.2599186400922805E-2</v>
      </c>
      <c r="Q50" s="22">
        <f t="shared" si="16"/>
        <v>4.5948852152482786E-4</v>
      </c>
    </row>
    <row r="51" spans="1:18" ht="12" customHeight="1" x14ac:dyDescent="0.2">
      <c r="A51" s="15">
        <v>2014</v>
      </c>
      <c r="B51" s="19">
        <v>9.5342989816756766E-3</v>
      </c>
      <c r="C51" s="16">
        <v>0</v>
      </c>
      <c r="D51" s="19">
        <f t="shared" si="11"/>
        <v>9.5342989816756766E-3</v>
      </c>
      <c r="E51" s="16">
        <v>6</v>
      </c>
      <c r="F51" s="19">
        <f t="shared" si="12"/>
        <v>8.9622410427751369E-3</v>
      </c>
      <c r="G51" s="16">
        <v>0</v>
      </c>
      <c r="H51" s="16">
        <f t="shared" si="7"/>
        <v>8.9622410427751369E-3</v>
      </c>
      <c r="I51" s="16">
        <v>40</v>
      </c>
      <c r="J51" s="17">
        <f t="shared" si="13"/>
        <v>43.600000000000009</v>
      </c>
      <c r="K51" s="19">
        <f t="shared" si="8"/>
        <v>5.3773446256650814E-3</v>
      </c>
      <c r="L51" s="24">
        <f t="shared" si="14"/>
        <v>2.3571921646751043E-4</v>
      </c>
      <c r="M51" s="19">
        <f t="shared" si="10"/>
        <v>6.6825219272456868E-3</v>
      </c>
      <c r="N51" s="17">
        <v>158</v>
      </c>
      <c r="O51" s="17">
        <v>42.5</v>
      </c>
      <c r="P51" s="16">
        <f t="shared" si="15"/>
        <v>2.4843257988348674E-2</v>
      </c>
      <c r="Q51" s="22">
        <f t="shared" si="16"/>
        <v>1.572358100528397E-4</v>
      </c>
    </row>
    <row r="52" spans="1:18" ht="12" customHeight="1" x14ac:dyDescent="0.2">
      <c r="A52" s="15">
        <v>2015</v>
      </c>
      <c r="B52" s="19">
        <v>9.7624355988750518E-3</v>
      </c>
      <c r="C52" s="16">
        <v>0</v>
      </c>
      <c r="D52" s="19">
        <f t="shared" si="11"/>
        <v>9.7624355988750518E-3</v>
      </c>
      <c r="E52" s="16">
        <v>6</v>
      </c>
      <c r="F52" s="19">
        <f t="shared" si="12"/>
        <v>9.1766894629425489E-3</v>
      </c>
      <c r="G52" s="16">
        <v>0</v>
      </c>
      <c r="H52" s="16">
        <f t="shared" si="7"/>
        <v>9.1766894629425489E-3</v>
      </c>
      <c r="I52" s="16">
        <v>40</v>
      </c>
      <c r="J52" s="17">
        <f t="shared" si="13"/>
        <v>43.599999999999994</v>
      </c>
      <c r="K52" s="19">
        <f t="shared" si="8"/>
        <v>5.50601367776553E-3</v>
      </c>
      <c r="L52" s="24">
        <f t="shared" si="14"/>
        <v>2.4135950368287255E-4</v>
      </c>
      <c r="M52" s="19">
        <f>+L52*28.3495</f>
        <v>6.8424212496575954E-3</v>
      </c>
      <c r="N52" s="17">
        <v>158</v>
      </c>
      <c r="O52" s="17">
        <v>42.5</v>
      </c>
      <c r="P52" s="16">
        <f t="shared" si="15"/>
        <v>2.5437707234021178E-2</v>
      </c>
      <c r="Q52" s="22">
        <f t="shared" si="16"/>
        <v>1.6099814705076694E-4</v>
      </c>
    </row>
    <row r="53" spans="1:18" ht="12" customHeight="1" x14ac:dyDescent="0.2">
      <c r="A53" s="33">
        <v>2016</v>
      </c>
      <c r="B53" s="14">
        <v>8.2977294579385588E-3</v>
      </c>
      <c r="C53" s="34">
        <v>0</v>
      </c>
      <c r="D53" s="44">
        <f t="shared" si="11"/>
        <v>8.2977294579385588E-3</v>
      </c>
      <c r="E53" s="34">
        <v>6</v>
      </c>
      <c r="F53" s="44">
        <f t="shared" si="12"/>
        <v>7.7998656904622451E-3</v>
      </c>
      <c r="G53" s="34">
        <v>0</v>
      </c>
      <c r="H53" s="11">
        <f t="shared" si="7"/>
        <v>7.7998656904622451E-3</v>
      </c>
      <c r="I53" s="34">
        <v>40</v>
      </c>
      <c r="J53" s="49">
        <f t="shared" si="13"/>
        <v>43.600000000000009</v>
      </c>
      <c r="K53" s="14">
        <f t="shared" si="8"/>
        <v>4.6799194142773471E-3</v>
      </c>
      <c r="L53" s="52">
        <f t="shared" si="14"/>
        <v>2.0514715240667824E-4</v>
      </c>
      <c r="M53" s="44">
        <f>+L53*28.3495</f>
        <v>5.8158191971531244E-3</v>
      </c>
      <c r="N53" s="49">
        <v>158</v>
      </c>
      <c r="O53" s="49">
        <v>42.5</v>
      </c>
      <c r="P53" s="34">
        <f t="shared" si="15"/>
        <v>2.1621163132945733E-2</v>
      </c>
      <c r="Q53" s="51">
        <f t="shared" si="16"/>
        <v>1.3684280463889704E-4</v>
      </c>
    </row>
    <row r="54" spans="1:18" ht="12" customHeight="1" x14ac:dyDescent="0.2">
      <c r="A54" s="57">
        <v>2017</v>
      </c>
      <c r="B54" s="14">
        <v>6.8906172182632806E-3</v>
      </c>
      <c r="C54" s="58">
        <v>0</v>
      </c>
      <c r="D54" s="62">
        <f t="shared" si="11"/>
        <v>6.8906172182632806E-3</v>
      </c>
      <c r="E54" s="58">
        <v>6</v>
      </c>
      <c r="F54" s="62">
        <f t="shared" si="12"/>
        <v>6.4771801851674837E-3</v>
      </c>
      <c r="G54" s="58">
        <v>0</v>
      </c>
      <c r="H54" s="59">
        <f>F54-(F54*G54/100)</f>
        <v>6.4771801851674837E-3</v>
      </c>
      <c r="I54" s="58">
        <v>40</v>
      </c>
      <c r="J54" s="60">
        <f t="shared" si="13"/>
        <v>43.599999999999994</v>
      </c>
      <c r="K54" s="66">
        <f>+H54-H54*I54/100</f>
        <v>3.8863081111004906E-3</v>
      </c>
      <c r="L54" s="64">
        <f t="shared" si="14"/>
        <v>1.7035871171947357E-4</v>
      </c>
      <c r="M54" s="62">
        <f>+L54*28.3495</f>
        <v>4.8295842978912156E-3</v>
      </c>
      <c r="N54" s="60">
        <v>158</v>
      </c>
      <c r="O54" s="60">
        <v>42.5</v>
      </c>
      <c r="P54" s="58">
        <f t="shared" si="15"/>
        <v>1.7954689860395577E-2</v>
      </c>
      <c r="Q54" s="63">
        <f t="shared" si="16"/>
        <v>1.1363727759744037E-4</v>
      </c>
    </row>
    <row r="55" spans="1:18" ht="12" customHeight="1" x14ac:dyDescent="0.2">
      <c r="A55" s="33">
        <v>2018</v>
      </c>
      <c r="B55" s="14">
        <v>6.4620952106988856E-3</v>
      </c>
      <c r="C55" s="34">
        <v>0</v>
      </c>
      <c r="D55" s="44">
        <f t="shared" si="11"/>
        <v>6.4620952106988856E-3</v>
      </c>
      <c r="E55" s="34">
        <v>6</v>
      </c>
      <c r="F55" s="44">
        <f t="shared" si="12"/>
        <v>6.0743694980569529E-3</v>
      </c>
      <c r="G55" s="34">
        <v>0</v>
      </c>
      <c r="H55" s="11">
        <f>F55-(F55*G55/100)</f>
        <v>6.0743694980569529E-3</v>
      </c>
      <c r="I55" s="34">
        <v>40</v>
      </c>
      <c r="J55" s="49">
        <f t="shared" si="13"/>
        <v>43.599999999999994</v>
      </c>
      <c r="K55" s="14">
        <f>+H55-H55*I55/100</f>
        <v>3.6446216988341718E-3</v>
      </c>
      <c r="L55" s="52">
        <f t="shared" si="14"/>
        <v>1.597642388530048E-4</v>
      </c>
      <c r="M55" s="44">
        <f>+L55*28.3495</f>
        <v>4.5292362893632589E-3</v>
      </c>
      <c r="N55" s="49">
        <v>158</v>
      </c>
      <c r="O55" s="49">
        <v>42.5</v>
      </c>
      <c r="P55" s="34">
        <f t="shared" si="15"/>
        <v>1.6838101969868118E-2</v>
      </c>
      <c r="Q55" s="51">
        <f t="shared" si="16"/>
        <v>1.0657026563207668E-4</v>
      </c>
    </row>
    <row r="56" spans="1:18" ht="12" customHeight="1" x14ac:dyDescent="0.2">
      <c r="A56" s="78">
        <v>2019</v>
      </c>
      <c r="B56" s="66">
        <v>5.6918615866924484E-3</v>
      </c>
      <c r="C56" s="79">
        <v>0</v>
      </c>
      <c r="D56" s="83">
        <f t="shared" si="11"/>
        <v>5.6918615866924484E-3</v>
      </c>
      <c r="E56" s="79">
        <v>6</v>
      </c>
      <c r="F56" s="83">
        <f t="shared" si="12"/>
        <v>5.3503498914909018E-3</v>
      </c>
      <c r="G56" s="79">
        <v>0</v>
      </c>
      <c r="H56" s="80">
        <f>F56-(F56*G56/100)</f>
        <v>5.3503498914909018E-3</v>
      </c>
      <c r="I56" s="79">
        <v>40</v>
      </c>
      <c r="J56" s="81">
        <f t="shared" si="13"/>
        <v>43.599999999999994</v>
      </c>
      <c r="K56" s="92">
        <f>+H56-H56*I56/100</f>
        <v>3.210209934894541E-3</v>
      </c>
      <c r="L56" s="93">
        <f t="shared" si="14"/>
        <v>1.4072153139263742E-4</v>
      </c>
      <c r="M56" s="83">
        <f>+L56*28.3495</f>
        <v>3.9893850542155745E-3</v>
      </c>
      <c r="N56" s="81">
        <v>158</v>
      </c>
      <c r="O56" s="81">
        <v>42.5</v>
      </c>
      <c r="P56" s="79">
        <f t="shared" si="15"/>
        <v>1.4831125613319077E-2</v>
      </c>
      <c r="Q56" s="90">
        <f t="shared" si="16"/>
        <v>9.3867883628601754E-5</v>
      </c>
    </row>
    <row r="57" spans="1:18" ht="12" customHeight="1" x14ac:dyDescent="0.2">
      <c r="A57" s="33">
        <v>2020</v>
      </c>
      <c r="B57" s="14">
        <v>4.5786716514842419E-3</v>
      </c>
      <c r="C57" s="34">
        <v>0</v>
      </c>
      <c r="D57" s="44">
        <f t="shared" si="11"/>
        <v>4.5786716514842419E-3</v>
      </c>
      <c r="E57" s="34">
        <v>6</v>
      </c>
      <c r="F57" s="44">
        <f t="shared" si="12"/>
        <v>4.3039513523951871E-3</v>
      </c>
      <c r="G57" s="34">
        <v>0</v>
      </c>
      <c r="H57" s="11">
        <f t="shared" ref="H57:H58" si="17">F57-(F57*G57/100)</f>
        <v>4.3039513523951871E-3</v>
      </c>
      <c r="I57" s="34">
        <v>40</v>
      </c>
      <c r="J57" s="49">
        <f t="shared" si="13"/>
        <v>43.599999999999994</v>
      </c>
      <c r="K57" s="14">
        <f t="shared" ref="K57:K58" si="18">+H57-H57*I57/100</f>
        <v>2.5823708114371124E-3</v>
      </c>
      <c r="L57" s="52">
        <f t="shared" si="14"/>
        <v>1.1319981639176383E-4</v>
      </c>
      <c r="M57" s="44">
        <f t="shared" ref="M57:M58" si="19">+L57*28.3495</f>
        <v>3.2091581947983087E-3</v>
      </c>
      <c r="N57" s="49">
        <v>158</v>
      </c>
      <c r="O57" s="49">
        <v>42.5</v>
      </c>
      <c r="P57" s="34">
        <f t="shared" si="15"/>
        <v>1.193051752419136E-2</v>
      </c>
      <c r="Q57" s="51">
        <f t="shared" si="16"/>
        <v>7.550960458348962E-5</v>
      </c>
    </row>
    <row r="58" spans="1:18" ht="12" customHeight="1" thickBot="1" x14ac:dyDescent="0.25">
      <c r="A58" s="84">
        <v>2021</v>
      </c>
      <c r="B58" s="96">
        <v>5.4697592961935482E-3</v>
      </c>
      <c r="C58" s="86">
        <v>0</v>
      </c>
      <c r="D58" s="89">
        <f t="shared" si="11"/>
        <v>5.4697592961935482E-3</v>
      </c>
      <c r="E58" s="86">
        <v>6</v>
      </c>
      <c r="F58" s="89">
        <f t="shared" si="12"/>
        <v>5.1415737384219356E-3</v>
      </c>
      <c r="G58" s="86">
        <v>0</v>
      </c>
      <c r="H58" s="86">
        <f t="shared" si="17"/>
        <v>5.1415737384219356E-3</v>
      </c>
      <c r="I58" s="86">
        <v>40</v>
      </c>
      <c r="J58" s="87">
        <f t="shared" si="13"/>
        <v>43.599999999999994</v>
      </c>
      <c r="K58" s="89">
        <f t="shared" si="18"/>
        <v>3.0849442430531614E-3</v>
      </c>
      <c r="L58" s="97">
        <f t="shared" si="14"/>
        <v>1.3523043257219339E-4</v>
      </c>
      <c r="M58" s="89">
        <f t="shared" si="19"/>
        <v>3.8337151482053964E-3</v>
      </c>
      <c r="N58" s="87">
        <v>158</v>
      </c>
      <c r="O58" s="87">
        <v>42.5</v>
      </c>
      <c r="P58" s="86">
        <f t="shared" si="15"/>
        <v>1.4252399845093005E-2</v>
      </c>
      <c r="Q58" s="91">
        <f t="shared" si="16"/>
        <v>9.0205062310715216E-5</v>
      </c>
    </row>
    <row r="59" spans="1:18" ht="12" customHeight="1" thickTop="1" x14ac:dyDescent="0.2">
      <c r="A59" s="115" t="s">
        <v>147</v>
      </c>
      <c r="B59" s="115"/>
      <c r="C59" s="115"/>
      <c r="R59" s="6"/>
    </row>
    <row r="60" spans="1:18" ht="12" customHeight="1" x14ac:dyDescent="0.2">
      <c r="R60" s="6"/>
    </row>
    <row r="61" spans="1:18" ht="12" customHeight="1" x14ac:dyDescent="0.2">
      <c r="A61" s="116" t="s">
        <v>137</v>
      </c>
    </row>
    <row r="62" spans="1:18" ht="12" customHeight="1" x14ac:dyDescent="0.2">
      <c r="A62" s="123" t="s">
        <v>148</v>
      </c>
    </row>
    <row r="63" spans="1:18" ht="12" customHeight="1" x14ac:dyDescent="0.2">
      <c r="A63" s="116" t="s">
        <v>139</v>
      </c>
    </row>
    <row r="64" spans="1:18" ht="12" customHeight="1" x14ac:dyDescent="0.2">
      <c r="A64" s="116" t="s">
        <v>140</v>
      </c>
    </row>
    <row r="65" spans="1:1" ht="12" customHeight="1" x14ac:dyDescent="0.2">
      <c r="A65" s="116" t="s">
        <v>141</v>
      </c>
    </row>
    <row r="66" spans="1:1" ht="12" customHeight="1" x14ac:dyDescent="0.2">
      <c r="A66" s="117"/>
    </row>
    <row r="67" spans="1:1" ht="12" customHeight="1" x14ac:dyDescent="0.2">
      <c r="A67" s="116" t="s">
        <v>136</v>
      </c>
    </row>
  </sheetData>
  <mergeCells count="17">
    <mergeCell ref="Q2:Q5"/>
    <mergeCell ref="J2:J5"/>
    <mergeCell ref="H3:H5"/>
    <mergeCell ref="A1:Q1"/>
    <mergeCell ref="B2:B5"/>
    <mergeCell ref="F2:F5"/>
    <mergeCell ref="G3:G5"/>
    <mergeCell ref="G2:I2"/>
    <mergeCell ref="K2:M5"/>
    <mergeCell ref="A2:A5"/>
    <mergeCell ref="O2:O5"/>
    <mergeCell ref="E2:E5"/>
    <mergeCell ref="D2:D5"/>
    <mergeCell ref="N2:N5"/>
    <mergeCell ref="C2:C5"/>
    <mergeCell ref="P2:P5"/>
    <mergeCell ref="I3:I5"/>
  </mergeCells>
  <phoneticPr fontId="0" type="noConversion"/>
  <printOptions horizontalCentered="1"/>
  <pageMargins left="0.34" right="0.3" top="0.61" bottom="0.56000000000000005" header="0.5" footer="0.5"/>
  <pageSetup scale="78"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46">
    <pageSetUpPr fitToPage="1"/>
  </sheetPr>
  <dimension ref="A1:R67"/>
  <sheetViews>
    <sheetView zoomScaleNormal="100" workbookViewId="0">
      <pane ySplit="6" topLeftCell="A7" activePane="bottomLeft" state="frozen"/>
      <selection pane="bottomLeft" sqref="A1:Q1"/>
    </sheetView>
  </sheetViews>
  <sheetFormatPr defaultColWidth="10.77734375" defaultRowHeight="12" customHeight="1" x14ac:dyDescent="0.2"/>
  <cols>
    <col min="1" max="17" width="10.77734375" style="6" customWidth="1"/>
    <col min="18" max="16384" width="10.77734375" style="7"/>
  </cols>
  <sheetData>
    <row r="1" spans="1:18" ht="12" customHeight="1" thickBot="1" x14ac:dyDescent="0.25">
      <c r="A1" s="126" t="s">
        <v>96</v>
      </c>
      <c r="B1" s="126"/>
      <c r="C1" s="126"/>
      <c r="D1" s="126"/>
      <c r="E1" s="126"/>
      <c r="F1" s="126"/>
      <c r="G1" s="126"/>
      <c r="H1" s="126"/>
      <c r="I1" s="126"/>
      <c r="J1" s="126"/>
      <c r="K1" s="126"/>
      <c r="L1" s="126"/>
      <c r="M1" s="126"/>
      <c r="N1" s="126"/>
      <c r="O1" s="126"/>
      <c r="P1" s="126"/>
      <c r="Q1" s="126"/>
    </row>
    <row r="2" spans="1:18" ht="12" customHeight="1" thickTop="1" x14ac:dyDescent="0.2">
      <c r="A2" s="138" t="s">
        <v>0</v>
      </c>
      <c r="B2" s="124" t="s">
        <v>9</v>
      </c>
      <c r="C2" s="131" t="s">
        <v>3</v>
      </c>
      <c r="D2" s="124" t="s">
        <v>1</v>
      </c>
      <c r="E2" s="124" t="s">
        <v>4</v>
      </c>
      <c r="F2" s="124" t="s">
        <v>5</v>
      </c>
      <c r="G2" s="132" t="s">
        <v>6</v>
      </c>
      <c r="H2" s="133"/>
      <c r="I2" s="133"/>
      <c r="J2" s="124" t="s">
        <v>7</v>
      </c>
      <c r="K2" s="124" t="s">
        <v>54</v>
      </c>
      <c r="L2" s="140"/>
      <c r="M2" s="140"/>
      <c r="N2" s="130" t="s">
        <v>58</v>
      </c>
      <c r="O2" s="130" t="s">
        <v>130</v>
      </c>
      <c r="P2" s="127" t="s">
        <v>59</v>
      </c>
      <c r="Q2" s="127" t="s">
        <v>62</v>
      </c>
      <c r="R2" s="35"/>
    </row>
    <row r="3" spans="1:18" ht="12" customHeight="1" x14ac:dyDescent="0.2">
      <c r="A3" s="138"/>
      <c r="B3" s="124"/>
      <c r="C3" s="124"/>
      <c r="D3" s="124"/>
      <c r="E3" s="124"/>
      <c r="F3" s="124"/>
      <c r="G3" s="134" t="s">
        <v>2</v>
      </c>
      <c r="H3" s="135" t="s">
        <v>120</v>
      </c>
      <c r="I3" s="134" t="s">
        <v>8</v>
      </c>
      <c r="J3" s="124"/>
      <c r="K3" s="141"/>
      <c r="L3" s="140"/>
      <c r="M3" s="140"/>
      <c r="N3" s="128"/>
      <c r="O3" s="128"/>
      <c r="P3" s="128"/>
      <c r="Q3" s="128"/>
    </row>
    <row r="4" spans="1:18" ht="12" customHeight="1" x14ac:dyDescent="0.2">
      <c r="A4" s="138"/>
      <c r="B4" s="124"/>
      <c r="C4" s="124"/>
      <c r="D4" s="124"/>
      <c r="E4" s="124"/>
      <c r="F4" s="124"/>
      <c r="G4" s="124"/>
      <c r="H4" s="136"/>
      <c r="I4" s="124"/>
      <c r="J4" s="124"/>
      <c r="K4" s="141"/>
      <c r="L4" s="140"/>
      <c r="M4" s="140"/>
      <c r="N4" s="128"/>
      <c r="O4" s="128"/>
      <c r="P4" s="128"/>
      <c r="Q4" s="128"/>
    </row>
    <row r="5" spans="1:18" ht="18.75" customHeight="1" x14ac:dyDescent="0.2">
      <c r="A5" s="139"/>
      <c r="B5" s="125"/>
      <c r="C5" s="125"/>
      <c r="D5" s="125"/>
      <c r="E5" s="125"/>
      <c r="F5" s="125"/>
      <c r="G5" s="125"/>
      <c r="H5" s="137"/>
      <c r="I5" s="125"/>
      <c r="J5" s="125"/>
      <c r="K5" s="142"/>
      <c r="L5" s="143"/>
      <c r="M5" s="143"/>
      <c r="N5" s="129"/>
      <c r="O5" s="129"/>
      <c r="P5" s="129"/>
      <c r="Q5" s="129"/>
    </row>
    <row r="6" spans="1:18" ht="12" customHeight="1" x14ac:dyDescent="0.2">
      <c r="A6" s="5"/>
      <c r="B6" s="36" t="s">
        <v>64</v>
      </c>
      <c r="C6" s="36" t="s">
        <v>65</v>
      </c>
      <c r="D6" s="36" t="s">
        <v>64</v>
      </c>
      <c r="E6" s="36" t="s">
        <v>65</v>
      </c>
      <c r="F6" s="36" t="s">
        <v>64</v>
      </c>
      <c r="G6" s="36" t="s">
        <v>65</v>
      </c>
      <c r="H6" s="36" t="s">
        <v>64</v>
      </c>
      <c r="I6" s="36" t="s">
        <v>65</v>
      </c>
      <c r="J6" s="36" t="s">
        <v>65</v>
      </c>
      <c r="K6" s="36" t="s">
        <v>64</v>
      </c>
      <c r="L6" s="36" t="s">
        <v>66</v>
      </c>
      <c r="M6" s="36" t="s">
        <v>67</v>
      </c>
      <c r="N6" s="36" t="s">
        <v>68</v>
      </c>
      <c r="O6" s="36" t="s">
        <v>69</v>
      </c>
      <c r="P6" s="36" t="s">
        <v>68</v>
      </c>
      <c r="Q6" s="36" t="s">
        <v>70</v>
      </c>
    </row>
    <row r="7" spans="1:18" ht="12" customHeight="1" x14ac:dyDescent="0.2">
      <c r="A7" s="10">
        <v>1970</v>
      </c>
      <c r="B7" s="14">
        <v>0.17048115057809485</v>
      </c>
      <c r="C7" s="11">
        <v>0</v>
      </c>
      <c r="D7" s="14">
        <f t="shared" ref="D7:D48" si="0">+B7-B7*(C7/100)</f>
        <v>0.17048115057809485</v>
      </c>
      <c r="E7" s="11">
        <v>6</v>
      </c>
      <c r="F7" s="14">
        <f t="shared" ref="F7:F48" si="1">+(D7-D7*(E7)/100)</f>
        <v>0.16025228154340915</v>
      </c>
      <c r="G7" s="11">
        <v>0</v>
      </c>
      <c r="H7" s="11">
        <f>F7-(F7*G7/100)</f>
        <v>0.16025228154340915</v>
      </c>
      <c r="I7" s="11">
        <v>35</v>
      </c>
      <c r="J7" s="12">
        <f t="shared" ref="J7:J48" si="2">100-(K7/B7*100)</f>
        <v>38.9</v>
      </c>
      <c r="K7" s="14">
        <f>+H7-H7*I7/100</f>
        <v>0.10416398300321594</v>
      </c>
      <c r="L7" s="23">
        <f t="shared" ref="L7:L48" si="3">+(K7/365)*16</f>
        <v>4.5660924056204252E-3</v>
      </c>
      <c r="M7" s="14">
        <f t="shared" ref="M7:M39" si="4">+L7*28.3495</f>
        <v>0.12944643665313624</v>
      </c>
      <c r="N7" s="12">
        <v>156</v>
      </c>
      <c r="O7" s="12">
        <v>42.5</v>
      </c>
      <c r="P7" s="11">
        <f t="shared" ref="P7:P48" si="5">+Q7*N7</f>
        <v>0.47514456747974715</v>
      </c>
      <c r="Q7" s="21">
        <f t="shared" ref="Q7:Q48" si="6">+M7/O7</f>
        <v>3.0457985094855585E-3</v>
      </c>
    </row>
    <row r="8" spans="1:18" ht="12" customHeight="1" x14ac:dyDescent="0.2">
      <c r="A8" s="15">
        <v>1971</v>
      </c>
      <c r="B8" s="19">
        <v>0.19106322208738141</v>
      </c>
      <c r="C8" s="16">
        <v>0</v>
      </c>
      <c r="D8" s="19">
        <f t="shared" si="0"/>
        <v>0.19106322208738141</v>
      </c>
      <c r="E8" s="16">
        <v>6</v>
      </c>
      <c r="F8" s="19">
        <f t="shared" si="1"/>
        <v>0.17959942876213852</v>
      </c>
      <c r="G8" s="16">
        <v>0</v>
      </c>
      <c r="H8" s="16">
        <f t="shared" ref="H8:H53" si="7">F8-(F8*G8/100)</f>
        <v>0.17959942876213852</v>
      </c>
      <c r="I8" s="16">
        <v>35</v>
      </c>
      <c r="J8" s="17">
        <f t="shared" si="2"/>
        <v>38.9</v>
      </c>
      <c r="K8" s="19">
        <f t="shared" ref="K8:K53" si="8">+H8-H8*I8/100</f>
        <v>0.11673962869539004</v>
      </c>
      <c r="L8" s="24">
        <f t="shared" si="3"/>
        <v>5.1173535866472341E-3</v>
      </c>
      <c r="M8" s="19">
        <f t="shared" si="4"/>
        <v>0.14507441550465575</v>
      </c>
      <c r="N8" s="17">
        <v>156</v>
      </c>
      <c r="O8" s="17">
        <v>42.5</v>
      </c>
      <c r="P8" s="16">
        <f t="shared" si="5"/>
        <v>0.53250844279355991</v>
      </c>
      <c r="Q8" s="22">
        <f t="shared" si="6"/>
        <v>3.4135156589330763E-3</v>
      </c>
    </row>
    <row r="9" spans="1:18" ht="12" customHeight="1" x14ac:dyDescent="0.2">
      <c r="A9" s="15">
        <v>1972</v>
      </c>
      <c r="B9" s="19">
        <v>0.21700686723576568</v>
      </c>
      <c r="C9" s="16">
        <v>0</v>
      </c>
      <c r="D9" s="19">
        <f t="shared" si="0"/>
        <v>0.21700686723576568</v>
      </c>
      <c r="E9" s="16">
        <v>6</v>
      </c>
      <c r="F9" s="19">
        <f t="shared" si="1"/>
        <v>0.20398645520161973</v>
      </c>
      <c r="G9" s="16">
        <v>0</v>
      </c>
      <c r="H9" s="16">
        <f t="shared" si="7"/>
        <v>0.20398645520161973</v>
      </c>
      <c r="I9" s="16">
        <v>35</v>
      </c>
      <c r="J9" s="17">
        <f t="shared" si="2"/>
        <v>38.9</v>
      </c>
      <c r="K9" s="19">
        <f t="shared" si="8"/>
        <v>0.13259119588105284</v>
      </c>
      <c r="L9" s="24">
        <f t="shared" si="3"/>
        <v>5.8122168057447819E-3</v>
      </c>
      <c r="M9" s="19">
        <f t="shared" si="4"/>
        <v>0.1647734403344617</v>
      </c>
      <c r="N9" s="17">
        <v>156</v>
      </c>
      <c r="O9" s="17">
        <v>42.5</v>
      </c>
      <c r="P9" s="16">
        <f t="shared" si="5"/>
        <v>0.60481545158061234</v>
      </c>
      <c r="Q9" s="22">
        <f t="shared" si="6"/>
        <v>3.8770221255167458E-3</v>
      </c>
    </row>
    <row r="10" spans="1:18" ht="12" customHeight="1" x14ac:dyDescent="0.2">
      <c r="A10" s="15">
        <v>1973</v>
      </c>
      <c r="B10" s="19">
        <v>0.21493933455659492</v>
      </c>
      <c r="C10" s="16">
        <v>0</v>
      </c>
      <c r="D10" s="19">
        <f t="shared" si="0"/>
        <v>0.21493933455659492</v>
      </c>
      <c r="E10" s="16">
        <v>6</v>
      </c>
      <c r="F10" s="19">
        <f t="shared" si="1"/>
        <v>0.20204297448319922</v>
      </c>
      <c r="G10" s="16">
        <v>0</v>
      </c>
      <c r="H10" s="16">
        <f t="shared" si="7"/>
        <v>0.20204297448319922</v>
      </c>
      <c r="I10" s="16">
        <v>35</v>
      </c>
      <c r="J10" s="17">
        <f t="shared" si="2"/>
        <v>38.9</v>
      </c>
      <c r="K10" s="19">
        <f t="shared" si="8"/>
        <v>0.1313279334140795</v>
      </c>
      <c r="L10" s="24">
        <f t="shared" si="3"/>
        <v>5.7568409167815674E-3</v>
      </c>
      <c r="M10" s="19">
        <f t="shared" si="4"/>
        <v>0.16320356157029903</v>
      </c>
      <c r="N10" s="17">
        <v>156</v>
      </c>
      <c r="O10" s="17">
        <v>42.5</v>
      </c>
      <c r="P10" s="16">
        <f t="shared" si="5"/>
        <v>0.59905307305803879</v>
      </c>
      <c r="Q10" s="22">
        <f t="shared" si="6"/>
        <v>3.8400838016540949E-3</v>
      </c>
    </row>
    <row r="11" spans="1:18" ht="12" customHeight="1" x14ac:dyDescent="0.2">
      <c r="A11" s="15">
        <v>1974</v>
      </c>
      <c r="B11" s="19">
        <v>0.22679536277162771</v>
      </c>
      <c r="C11" s="16">
        <v>0</v>
      </c>
      <c r="D11" s="19">
        <f t="shared" si="0"/>
        <v>0.22679536277162771</v>
      </c>
      <c r="E11" s="16">
        <v>6</v>
      </c>
      <c r="F11" s="19">
        <f t="shared" si="1"/>
        <v>0.21318764100533005</v>
      </c>
      <c r="G11" s="16">
        <v>0</v>
      </c>
      <c r="H11" s="16">
        <f t="shared" si="7"/>
        <v>0.21318764100533005</v>
      </c>
      <c r="I11" s="16">
        <v>35</v>
      </c>
      <c r="J11" s="17">
        <f t="shared" si="2"/>
        <v>38.899999999999991</v>
      </c>
      <c r="K11" s="19">
        <f t="shared" si="8"/>
        <v>0.13857196665346455</v>
      </c>
      <c r="L11" s="24">
        <f t="shared" si="3"/>
        <v>6.0743875793299526E-3</v>
      </c>
      <c r="M11" s="19">
        <f t="shared" si="4"/>
        <v>0.17220585068021449</v>
      </c>
      <c r="N11" s="17">
        <v>156</v>
      </c>
      <c r="O11" s="17">
        <v>42.5</v>
      </c>
      <c r="P11" s="16">
        <f t="shared" si="5"/>
        <v>0.63209676955561078</v>
      </c>
      <c r="Q11" s="22">
        <f t="shared" si="6"/>
        <v>4.051902368946223E-3</v>
      </c>
    </row>
    <row r="12" spans="1:18" ht="12" customHeight="1" x14ac:dyDescent="0.2">
      <c r="A12" s="15">
        <v>1975</v>
      </c>
      <c r="B12" s="19">
        <v>0.24033252415132889</v>
      </c>
      <c r="C12" s="16">
        <v>0</v>
      </c>
      <c r="D12" s="19">
        <f t="shared" si="0"/>
        <v>0.24033252415132889</v>
      </c>
      <c r="E12" s="16">
        <v>6</v>
      </c>
      <c r="F12" s="19">
        <f t="shared" si="1"/>
        <v>0.22591257270224915</v>
      </c>
      <c r="G12" s="16">
        <v>0</v>
      </c>
      <c r="H12" s="16">
        <f t="shared" si="7"/>
        <v>0.22591257270224915</v>
      </c>
      <c r="I12" s="16">
        <v>35</v>
      </c>
      <c r="J12" s="17">
        <f t="shared" si="2"/>
        <v>38.900000000000013</v>
      </c>
      <c r="K12" s="19">
        <f t="shared" si="8"/>
        <v>0.14684317225646193</v>
      </c>
      <c r="L12" s="24">
        <f t="shared" si="3"/>
        <v>6.436960975625728E-3</v>
      </c>
      <c r="M12" s="19">
        <f t="shared" si="4"/>
        <v>0.18248462517850156</v>
      </c>
      <c r="N12" s="17">
        <v>156</v>
      </c>
      <c r="O12" s="17">
        <v>42.5</v>
      </c>
      <c r="P12" s="16">
        <f t="shared" si="5"/>
        <v>0.66982591830226446</v>
      </c>
      <c r="Q12" s="22">
        <f t="shared" si="6"/>
        <v>4.2937558865529775E-3</v>
      </c>
    </row>
    <row r="13" spans="1:18" ht="12" customHeight="1" x14ac:dyDescent="0.2">
      <c r="A13" s="10">
        <v>1976</v>
      </c>
      <c r="B13" s="14">
        <v>0.25313312055482512</v>
      </c>
      <c r="C13" s="11">
        <v>0</v>
      </c>
      <c r="D13" s="14">
        <f t="shared" si="0"/>
        <v>0.25313312055482512</v>
      </c>
      <c r="E13" s="11">
        <v>6</v>
      </c>
      <c r="F13" s="14">
        <f t="shared" si="1"/>
        <v>0.23794513332153561</v>
      </c>
      <c r="G13" s="11">
        <v>0</v>
      </c>
      <c r="H13" s="11">
        <f t="shared" si="7"/>
        <v>0.23794513332153561</v>
      </c>
      <c r="I13" s="11">
        <v>35</v>
      </c>
      <c r="J13" s="12">
        <f t="shared" si="2"/>
        <v>38.9</v>
      </c>
      <c r="K13" s="14">
        <f t="shared" si="8"/>
        <v>0.15466433665899815</v>
      </c>
      <c r="L13" s="23">
        <f t="shared" si="3"/>
        <v>6.7798065384766315E-3</v>
      </c>
      <c r="M13" s="14">
        <f t="shared" si="4"/>
        <v>0.19220412546254326</v>
      </c>
      <c r="N13" s="12">
        <v>156</v>
      </c>
      <c r="O13" s="12">
        <v>42.5</v>
      </c>
      <c r="P13" s="11">
        <f t="shared" si="5"/>
        <v>0.70550220169780575</v>
      </c>
      <c r="Q13" s="21">
        <f t="shared" si="6"/>
        <v>4.5224500108833705E-3</v>
      </c>
    </row>
    <row r="14" spans="1:18" ht="12" customHeight="1" x14ac:dyDescent="0.2">
      <c r="A14" s="10">
        <v>1977</v>
      </c>
      <c r="B14" s="14">
        <v>0.2510417424121999</v>
      </c>
      <c r="C14" s="11">
        <v>0</v>
      </c>
      <c r="D14" s="14">
        <f t="shared" si="0"/>
        <v>0.2510417424121999</v>
      </c>
      <c r="E14" s="11">
        <v>6</v>
      </c>
      <c r="F14" s="14">
        <f t="shared" si="1"/>
        <v>0.23597923786746791</v>
      </c>
      <c r="G14" s="11">
        <v>0</v>
      </c>
      <c r="H14" s="11">
        <f t="shared" si="7"/>
        <v>0.23597923786746791</v>
      </c>
      <c r="I14" s="11">
        <v>35</v>
      </c>
      <c r="J14" s="12">
        <f t="shared" si="2"/>
        <v>38.9</v>
      </c>
      <c r="K14" s="14">
        <f t="shared" si="8"/>
        <v>0.15338650461385414</v>
      </c>
      <c r="L14" s="23">
        <f t="shared" si="3"/>
        <v>6.7237919830730585E-3</v>
      </c>
      <c r="M14" s="14">
        <f t="shared" si="4"/>
        <v>0.19061614082412967</v>
      </c>
      <c r="N14" s="12">
        <v>156</v>
      </c>
      <c r="O14" s="12">
        <v>42.5</v>
      </c>
      <c r="P14" s="11">
        <f t="shared" si="5"/>
        <v>0.69967336396621715</v>
      </c>
      <c r="Q14" s="21">
        <f t="shared" si="6"/>
        <v>4.4850856664501101E-3</v>
      </c>
    </row>
    <row r="15" spans="1:18" ht="12" customHeight="1" x14ac:dyDescent="0.2">
      <c r="A15" s="10">
        <v>1978</v>
      </c>
      <c r="B15" s="14">
        <v>0.26533966088710231</v>
      </c>
      <c r="C15" s="11">
        <v>0</v>
      </c>
      <c r="D15" s="14">
        <f t="shared" si="0"/>
        <v>0.26533966088710231</v>
      </c>
      <c r="E15" s="11">
        <v>6</v>
      </c>
      <c r="F15" s="14">
        <f t="shared" si="1"/>
        <v>0.24941928123387619</v>
      </c>
      <c r="G15" s="11">
        <v>0</v>
      </c>
      <c r="H15" s="11">
        <f t="shared" si="7"/>
        <v>0.24941928123387619</v>
      </c>
      <c r="I15" s="11">
        <v>35</v>
      </c>
      <c r="J15" s="12">
        <f t="shared" si="2"/>
        <v>38.9</v>
      </c>
      <c r="K15" s="14">
        <f t="shared" si="8"/>
        <v>0.16212253280201952</v>
      </c>
      <c r="L15" s="23">
        <f t="shared" si="3"/>
        <v>7.1067411639241431E-3</v>
      </c>
      <c r="M15" s="14">
        <f t="shared" si="4"/>
        <v>0.20147255862666749</v>
      </c>
      <c r="N15" s="12">
        <v>156</v>
      </c>
      <c r="O15" s="12">
        <v>42.5</v>
      </c>
      <c r="P15" s="11">
        <f t="shared" si="5"/>
        <v>0.73952280342965004</v>
      </c>
      <c r="Q15" s="21">
        <f t="shared" si="6"/>
        <v>4.7405307912157055E-3</v>
      </c>
    </row>
    <row r="16" spans="1:18" ht="12" customHeight="1" x14ac:dyDescent="0.2">
      <c r="A16" s="10">
        <v>1979</v>
      </c>
      <c r="B16" s="14">
        <v>0.28132100918791764</v>
      </c>
      <c r="C16" s="11">
        <v>0</v>
      </c>
      <c r="D16" s="14">
        <f t="shared" si="0"/>
        <v>0.28132100918791764</v>
      </c>
      <c r="E16" s="11">
        <v>6</v>
      </c>
      <c r="F16" s="14">
        <f t="shared" si="1"/>
        <v>0.2644417486366426</v>
      </c>
      <c r="G16" s="11">
        <v>0</v>
      </c>
      <c r="H16" s="11">
        <f t="shared" si="7"/>
        <v>0.2644417486366426</v>
      </c>
      <c r="I16" s="11">
        <v>35</v>
      </c>
      <c r="J16" s="12">
        <f t="shared" si="2"/>
        <v>38.9</v>
      </c>
      <c r="K16" s="14">
        <f t="shared" si="8"/>
        <v>0.17188713661381769</v>
      </c>
      <c r="L16" s="23">
        <f t="shared" si="3"/>
        <v>7.5347785912906386E-3</v>
      </c>
      <c r="M16" s="14">
        <f t="shared" si="4"/>
        <v>0.21360720567379396</v>
      </c>
      <c r="N16" s="12">
        <v>156</v>
      </c>
      <c r="O16" s="12">
        <v>42.5</v>
      </c>
      <c r="P16" s="11">
        <f t="shared" si="5"/>
        <v>0.78406409612027905</v>
      </c>
      <c r="Q16" s="21">
        <f t="shared" si="6"/>
        <v>5.026051898206917E-3</v>
      </c>
    </row>
    <row r="17" spans="1:17" ht="12" customHeight="1" x14ac:dyDescent="0.2">
      <c r="A17" s="10">
        <v>1980</v>
      </c>
      <c r="B17" s="14">
        <v>0.30574743876284921</v>
      </c>
      <c r="C17" s="11">
        <v>0</v>
      </c>
      <c r="D17" s="14">
        <f t="shared" si="0"/>
        <v>0.30574743876284921</v>
      </c>
      <c r="E17" s="11">
        <v>6</v>
      </c>
      <c r="F17" s="14">
        <f t="shared" si="1"/>
        <v>0.28740259243707827</v>
      </c>
      <c r="G17" s="11">
        <v>0</v>
      </c>
      <c r="H17" s="11">
        <f t="shared" si="7"/>
        <v>0.28740259243707827</v>
      </c>
      <c r="I17" s="11">
        <v>35</v>
      </c>
      <c r="J17" s="12">
        <f t="shared" si="2"/>
        <v>38.9</v>
      </c>
      <c r="K17" s="14">
        <f t="shared" si="8"/>
        <v>0.18681168508410087</v>
      </c>
      <c r="L17" s="23">
        <f t="shared" si="3"/>
        <v>8.1890053735496279E-3</v>
      </c>
      <c r="M17" s="14">
        <f t="shared" si="4"/>
        <v>0.23215420783744517</v>
      </c>
      <c r="N17" s="12">
        <v>156</v>
      </c>
      <c r="O17" s="12">
        <v>42.5</v>
      </c>
      <c r="P17" s="11">
        <f t="shared" si="5"/>
        <v>0.85214250406215164</v>
      </c>
      <c r="Q17" s="21">
        <f t="shared" si="6"/>
        <v>5.4624519491163568E-3</v>
      </c>
    </row>
    <row r="18" spans="1:17" ht="12" customHeight="1" x14ac:dyDescent="0.2">
      <c r="A18" s="15">
        <v>1981</v>
      </c>
      <c r="B18" s="19">
        <v>0.29144861317077475</v>
      </c>
      <c r="C18" s="16">
        <v>0</v>
      </c>
      <c r="D18" s="19">
        <f t="shared" si="0"/>
        <v>0.29144861317077475</v>
      </c>
      <c r="E18" s="16">
        <v>6</v>
      </c>
      <c r="F18" s="19">
        <f t="shared" si="1"/>
        <v>0.27396169638052825</v>
      </c>
      <c r="G18" s="16">
        <v>0</v>
      </c>
      <c r="H18" s="16">
        <f t="shared" si="7"/>
        <v>0.27396169638052825</v>
      </c>
      <c r="I18" s="16">
        <v>35</v>
      </c>
      <c r="J18" s="17">
        <f t="shared" si="2"/>
        <v>38.9</v>
      </c>
      <c r="K18" s="19">
        <f t="shared" si="8"/>
        <v>0.17807510264734336</v>
      </c>
      <c r="L18" s="24">
        <f t="shared" si="3"/>
        <v>7.8060318968698455E-3</v>
      </c>
      <c r="M18" s="19">
        <f t="shared" si="4"/>
        <v>0.22129710126031168</v>
      </c>
      <c r="N18" s="17">
        <v>156</v>
      </c>
      <c r="O18" s="17">
        <v>42.5</v>
      </c>
      <c r="P18" s="16">
        <f t="shared" si="5"/>
        <v>0.81229053639079107</v>
      </c>
      <c r="Q18" s="22">
        <f t="shared" si="6"/>
        <v>5.2069906178896863E-3</v>
      </c>
    </row>
    <row r="19" spans="1:17" ht="12" customHeight="1" x14ac:dyDescent="0.2">
      <c r="A19" s="15">
        <v>1982</v>
      </c>
      <c r="B19" s="19">
        <v>0.30415476805855302</v>
      </c>
      <c r="C19" s="16">
        <v>0</v>
      </c>
      <c r="D19" s="19">
        <f t="shared" si="0"/>
        <v>0.30415476805855302</v>
      </c>
      <c r="E19" s="16">
        <v>6</v>
      </c>
      <c r="F19" s="19">
        <f t="shared" si="1"/>
        <v>0.28590548197503984</v>
      </c>
      <c r="G19" s="16">
        <v>0</v>
      </c>
      <c r="H19" s="16">
        <f t="shared" si="7"/>
        <v>0.28590548197503984</v>
      </c>
      <c r="I19" s="16">
        <v>35</v>
      </c>
      <c r="J19" s="17">
        <f t="shared" si="2"/>
        <v>38.9</v>
      </c>
      <c r="K19" s="19">
        <f t="shared" si="8"/>
        <v>0.1858385632837759</v>
      </c>
      <c r="L19" s="24">
        <f t="shared" si="3"/>
        <v>8.1463479795627798E-3</v>
      </c>
      <c r="M19" s="19">
        <f t="shared" si="4"/>
        <v>0.23094489204661503</v>
      </c>
      <c r="N19" s="17">
        <v>156</v>
      </c>
      <c r="O19" s="17">
        <v>42.5</v>
      </c>
      <c r="P19" s="16">
        <f t="shared" si="5"/>
        <v>0.84770360374757525</v>
      </c>
      <c r="Q19" s="22">
        <f t="shared" si="6"/>
        <v>5.4339974599203538E-3</v>
      </c>
    </row>
    <row r="20" spans="1:17" ht="12" customHeight="1" x14ac:dyDescent="0.2">
      <c r="A20" s="15">
        <v>1983</v>
      </c>
      <c r="B20" s="19">
        <v>0.29544513789771387</v>
      </c>
      <c r="C20" s="16">
        <v>0</v>
      </c>
      <c r="D20" s="19">
        <f t="shared" si="0"/>
        <v>0.29544513789771387</v>
      </c>
      <c r="E20" s="16">
        <v>6</v>
      </c>
      <c r="F20" s="19">
        <f t="shared" si="1"/>
        <v>0.27771842962385102</v>
      </c>
      <c r="G20" s="16">
        <v>0</v>
      </c>
      <c r="H20" s="16">
        <f t="shared" si="7"/>
        <v>0.27771842962385102</v>
      </c>
      <c r="I20" s="16">
        <v>35</v>
      </c>
      <c r="J20" s="17">
        <f t="shared" si="2"/>
        <v>38.900000000000013</v>
      </c>
      <c r="K20" s="19">
        <f t="shared" si="8"/>
        <v>0.18051697925550314</v>
      </c>
      <c r="L20" s="24">
        <f t="shared" si="3"/>
        <v>7.9130730632549322E-3</v>
      </c>
      <c r="M20" s="19">
        <f t="shared" si="4"/>
        <v>0.22433166480674568</v>
      </c>
      <c r="N20" s="17">
        <v>156</v>
      </c>
      <c r="O20" s="17">
        <v>42.5</v>
      </c>
      <c r="P20" s="16">
        <f t="shared" si="5"/>
        <v>0.82342916964358415</v>
      </c>
      <c r="Q20" s="22">
        <f t="shared" si="6"/>
        <v>5.2783921130998982E-3</v>
      </c>
    </row>
    <row r="21" spans="1:17" ht="12" customHeight="1" x14ac:dyDescent="0.2">
      <c r="A21" s="15">
        <v>1984</v>
      </c>
      <c r="B21" s="19">
        <v>0.32046179902043548</v>
      </c>
      <c r="C21" s="16">
        <v>0</v>
      </c>
      <c r="D21" s="19">
        <f t="shared" si="0"/>
        <v>0.32046179902043548</v>
      </c>
      <c r="E21" s="16">
        <v>6</v>
      </c>
      <c r="F21" s="19">
        <f t="shared" si="1"/>
        <v>0.30123409107920934</v>
      </c>
      <c r="G21" s="16">
        <v>0</v>
      </c>
      <c r="H21" s="16">
        <f t="shared" si="7"/>
        <v>0.30123409107920934</v>
      </c>
      <c r="I21" s="16">
        <v>35</v>
      </c>
      <c r="J21" s="17">
        <f t="shared" si="2"/>
        <v>38.9</v>
      </c>
      <c r="K21" s="19">
        <f t="shared" si="8"/>
        <v>0.19580215920148608</v>
      </c>
      <c r="L21" s="24">
        <f t="shared" si="3"/>
        <v>8.5831083485582941E-3</v>
      </c>
      <c r="M21" s="19">
        <f t="shared" si="4"/>
        <v>0.24332683012745335</v>
      </c>
      <c r="N21" s="17">
        <v>156</v>
      </c>
      <c r="O21" s="17">
        <v>42.5</v>
      </c>
      <c r="P21" s="16">
        <f t="shared" si="5"/>
        <v>0.8931525999972405</v>
      </c>
      <c r="Q21" s="22">
        <f t="shared" si="6"/>
        <v>5.7253371794694901E-3</v>
      </c>
    </row>
    <row r="22" spans="1:17" ht="12" customHeight="1" x14ac:dyDescent="0.2">
      <c r="A22" s="15">
        <v>1985</v>
      </c>
      <c r="B22" s="19">
        <v>0.34175452847102689</v>
      </c>
      <c r="C22" s="16">
        <v>0</v>
      </c>
      <c r="D22" s="19">
        <f t="shared" si="0"/>
        <v>0.34175452847102689</v>
      </c>
      <c r="E22" s="16">
        <v>6</v>
      </c>
      <c r="F22" s="19">
        <f t="shared" si="1"/>
        <v>0.32124925676276528</v>
      </c>
      <c r="G22" s="16">
        <v>0</v>
      </c>
      <c r="H22" s="16">
        <f t="shared" si="7"/>
        <v>0.32124925676276528</v>
      </c>
      <c r="I22" s="16">
        <v>35</v>
      </c>
      <c r="J22" s="17">
        <f t="shared" si="2"/>
        <v>38.9</v>
      </c>
      <c r="K22" s="19">
        <f t="shared" si="8"/>
        <v>0.20881201689579743</v>
      </c>
      <c r="L22" s="24">
        <f t="shared" si="3"/>
        <v>9.153403480363722E-3</v>
      </c>
      <c r="M22" s="19">
        <f t="shared" si="4"/>
        <v>0.2594944119665713</v>
      </c>
      <c r="N22" s="17">
        <v>156</v>
      </c>
      <c r="O22" s="17">
        <v>42.5</v>
      </c>
      <c r="P22" s="16">
        <f t="shared" si="5"/>
        <v>0.95249713568906169</v>
      </c>
      <c r="Q22" s="22">
        <f t="shared" si="6"/>
        <v>6.1057508698016778E-3</v>
      </c>
    </row>
    <row r="23" spans="1:17" ht="12" customHeight="1" x14ac:dyDescent="0.2">
      <c r="A23" s="10">
        <v>1986</v>
      </c>
      <c r="B23" s="14">
        <v>0.36646501642359663</v>
      </c>
      <c r="C23" s="11">
        <v>0</v>
      </c>
      <c r="D23" s="14">
        <f t="shared" si="0"/>
        <v>0.36646501642359663</v>
      </c>
      <c r="E23" s="11">
        <v>6</v>
      </c>
      <c r="F23" s="14">
        <f t="shared" si="1"/>
        <v>0.34447711543818083</v>
      </c>
      <c r="G23" s="11">
        <v>0</v>
      </c>
      <c r="H23" s="11">
        <f t="shared" si="7"/>
        <v>0.34447711543818083</v>
      </c>
      <c r="I23" s="11">
        <v>35</v>
      </c>
      <c r="J23" s="12">
        <f t="shared" si="2"/>
        <v>38.9</v>
      </c>
      <c r="K23" s="14">
        <f t="shared" si="8"/>
        <v>0.22391012503481755</v>
      </c>
      <c r="L23" s="23">
        <f t="shared" si="3"/>
        <v>9.8152383576906328E-3</v>
      </c>
      <c r="M23" s="14">
        <f t="shared" si="4"/>
        <v>0.27825709982135061</v>
      </c>
      <c r="N23" s="12">
        <v>156</v>
      </c>
      <c r="O23" s="12">
        <v>42.5</v>
      </c>
      <c r="P23" s="11">
        <f t="shared" si="5"/>
        <v>1.0213672369913105</v>
      </c>
      <c r="Q23" s="21">
        <f t="shared" si="6"/>
        <v>6.5472258781494258E-3</v>
      </c>
    </row>
    <row r="24" spans="1:17" ht="12" customHeight="1" x14ac:dyDescent="0.2">
      <c r="A24" s="10">
        <v>1987</v>
      </c>
      <c r="B24" s="14">
        <v>0.38031947824818318</v>
      </c>
      <c r="C24" s="11">
        <v>0</v>
      </c>
      <c r="D24" s="14">
        <f t="shared" si="0"/>
        <v>0.38031947824818318</v>
      </c>
      <c r="E24" s="11">
        <v>6</v>
      </c>
      <c r="F24" s="14">
        <f t="shared" si="1"/>
        <v>0.35750030955329221</v>
      </c>
      <c r="G24" s="11">
        <v>0</v>
      </c>
      <c r="H24" s="11">
        <f t="shared" si="7"/>
        <v>0.35750030955329221</v>
      </c>
      <c r="I24" s="11">
        <v>35</v>
      </c>
      <c r="J24" s="12">
        <f t="shared" si="2"/>
        <v>38.899999999999991</v>
      </c>
      <c r="K24" s="14">
        <f t="shared" si="8"/>
        <v>0.23237520120963995</v>
      </c>
      <c r="L24" s="23">
        <f t="shared" si="3"/>
        <v>1.0186310190011615E-2</v>
      </c>
      <c r="M24" s="14">
        <f t="shared" si="4"/>
        <v>0.28877680073173428</v>
      </c>
      <c r="N24" s="12">
        <v>156</v>
      </c>
      <c r="O24" s="12">
        <v>42.5</v>
      </c>
      <c r="P24" s="11">
        <f t="shared" si="5"/>
        <v>1.0599807273917776</v>
      </c>
      <c r="Q24" s="21">
        <f t="shared" si="6"/>
        <v>6.7947482525113952E-3</v>
      </c>
    </row>
    <row r="25" spans="1:17" ht="12" customHeight="1" x14ac:dyDescent="0.2">
      <c r="A25" s="10">
        <v>1988</v>
      </c>
      <c r="B25" s="14">
        <v>0.33897912391444424</v>
      </c>
      <c r="C25" s="11">
        <v>0</v>
      </c>
      <c r="D25" s="14">
        <f t="shared" si="0"/>
        <v>0.33897912391444424</v>
      </c>
      <c r="E25" s="11">
        <v>6</v>
      </c>
      <c r="F25" s="14">
        <f t="shared" si="1"/>
        <v>0.3186403764795776</v>
      </c>
      <c r="G25" s="11">
        <v>0</v>
      </c>
      <c r="H25" s="11">
        <f t="shared" si="7"/>
        <v>0.3186403764795776</v>
      </c>
      <c r="I25" s="11">
        <v>35</v>
      </c>
      <c r="J25" s="12">
        <f t="shared" si="2"/>
        <v>38.9</v>
      </c>
      <c r="K25" s="14">
        <f t="shared" si="8"/>
        <v>0.20711624471172543</v>
      </c>
      <c r="L25" s="23">
        <f t="shared" si="3"/>
        <v>9.0790682613359087E-3</v>
      </c>
      <c r="M25" s="14">
        <f t="shared" si="4"/>
        <v>0.25738704567474235</v>
      </c>
      <c r="N25" s="12">
        <v>156</v>
      </c>
      <c r="O25" s="12">
        <v>42.5</v>
      </c>
      <c r="P25" s="11">
        <f t="shared" si="5"/>
        <v>0.944761861770819</v>
      </c>
      <c r="Q25" s="21">
        <f t="shared" si="6"/>
        <v>6.0561657805821732E-3</v>
      </c>
    </row>
    <row r="26" spans="1:17" ht="12" customHeight="1" x14ac:dyDescent="0.2">
      <c r="A26" s="10">
        <v>1989</v>
      </c>
      <c r="B26" s="14">
        <v>0.36650646583782182</v>
      </c>
      <c r="C26" s="11">
        <v>0</v>
      </c>
      <c r="D26" s="14">
        <f t="shared" si="0"/>
        <v>0.36650646583782182</v>
      </c>
      <c r="E26" s="11">
        <v>6</v>
      </c>
      <c r="F26" s="14">
        <f t="shared" si="1"/>
        <v>0.34451607788755251</v>
      </c>
      <c r="G26" s="11">
        <v>0</v>
      </c>
      <c r="H26" s="11">
        <f t="shared" si="7"/>
        <v>0.34451607788755251</v>
      </c>
      <c r="I26" s="11">
        <v>35</v>
      </c>
      <c r="J26" s="12">
        <f t="shared" si="2"/>
        <v>38.9</v>
      </c>
      <c r="K26" s="14">
        <f t="shared" si="8"/>
        <v>0.22393545062690912</v>
      </c>
      <c r="L26" s="23">
        <f t="shared" si="3"/>
        <v>9.8163485206316323E-3</v>
      </c>
      <c r="M26" s="14">
        <f t="shared" si="4"/>
        <v>0.27828857238564647</v>
      </c>
      <c r="N26" s="12">
        <v>156</v>
      </c>
      <c r="O26" s="12">
        <v>42.5</v>
      </c>
      <c r="P26" s="11">
        <f t="shared" si="5"/>
        <v>1.0214827598155494</v>
      </c>
      <c r="Q26" s="21">
        <f t="shared" si="6"/>
        <v>6.5479664090740347E-3</v>
      </c>
    </row>
    <row r="27" spans="1:17" ht="12" customHeight="1" x14ac:dyDescent="0.2">
      <c r="A27" s="10">
        <v>1990</v>
      </c>
      <c r="B27" s="14">
        <v>0.3984217122610309</v>
      </c>
      <c r="C27" s="11">
        <v>0</v>
      </c>
      <c r="D27" s="14">
        <f t="shared" si="0"/>
        <v>0.3984217122610309</v>
      </c>
      <c r="E27" s="11">
        <v>6</v>
      </c>
      <c r="F27" s="14">
        <f t="shared" si="1"/>
        <v>0.37451640952536902</v>
      </c>
      <c r="G27" s="11">
        <v>0</v>
      </c>
      <c r="H27" s="11">
        <f t="shared" si="7"/>
        <v>0.37451640952536902</v>
      </c>
      <c r="I27" s="11">
        <v>35</v>
      </c>
      <c r="J27" s="12">
        <f t="shared" si="2"/>
        <v>38.9</v>
      </c>
      <c r="K27" s="14">
        <f t="shared" si="8"/>
        <v>0.24343566619148987</v>
      </c>
      <c r="L27" s="23">
        <f t="shared" si="3"/>
        <v>1.0671152490585858E-2</v>
      </c>
      <c r="M27" s="14">
        <f t="shared" si="4"/>
        <v>0.30252183753186379</v>
      </c>
      <c r="N27" s="12">
        <v>156</v>
      </c>
      <c r="O27" s="12">
        <v>42.5</v>
      </c>
      <c r="P27" s="11">
        <f t="shared" si="5"/>
        <v>1.1104330977640176</v>
      </c>
      <c r="Q27" s="21">
        <f t="shared" si="6"/>
        <v>7.118160883102677E-3</v>
      </c>
    </row>
    <row r="28" spans="1:17" ht="12" customHeight="1" x14ac:dyDescent="0.2">
      <c r="A28" s="15">
        <v>1991</v>
      </c>
      <c r="B28" s="19">
        <v>0.41696853287004321</v>
      </c>
      <c r="C28" s="16">
        <v>0</v>
      </c>
      <c r="D28" s="19">
        <f t="shared" si="0"/>
        <v>0.41696853287004321</v>
      </c>
      <c r="E28" s="16">
        <v>6</v>
      </c>
      <c r="F28" s="19">
        <f t="shared" si="1"/>
        <v>0.3919504208978406</v>
      </c>
      <c r="G28" s="16">
        <v>0</v>
      </c>
      <c r="H28" s="16">
        <f t="shared" si="7"/>
        <v>0.3919504208978406</v>
      </c>
      <c r="I28" s="16">
        <v>35</v>
      </c>
      <c r="J28" s="17">
        <f t="shared" si="2"/>
        <v>38.900000000000013</v>
      </c>
      <c r="K28" s="19">
        <f t="shared" si="8"/>
        <v>0.25476777358359637</v>
      </c>
      <c r="L28" s="24">
        <f t="shared" si="3"/>
        <v>1.1167902403664498E-2</v>
      </c>
      <c r="M28" s="19">
        <f t="shared" si="4"/>
        <v>0.31660444919268665</v>
      </c>
      <c r="N28" s="17">
        <v>156</v>
      </c>
      <c r="O28" s="17">
        <v>42.5</v>
      </c>
      <c r="P28" s="16">
        <f t="shared" si="5"/>
        <v>1.1621245664484499</v>
      </c>
      <c r="Q28" s="22">
        <f t="shared" si="6"/>
        <v>7.4495164515926268E-3</v>
      </c>
    </row>
    <row r="29" spans="1:17" ht="12" customHeight="1" x14ac:dyDescent="0.2">
      <c r="A29" s="15">
        <v>1992</v>
      </c>
      <c r="B29" s="19">
        <v>0.45074685450181895</v>
      </c>
      <c r="C29" s="16">
        <v>0</v>
      </c>
      <c r="D29" s="19">
        <f t="shared" si="0"/>
        <v>0.45074685450181895</v>
      </c>
      <c r="E29" s="16">
        <v>6</v>
      </c>
      <c r="F29" s="19">
        <f t="shared" si="1"/>
        <v>0.42370204323170979</v>
      </c>
      <c r="G29" s="16">
        <v>0</v>
      </c>
      <c r="H29" s="16">
        <f t="shared" si="7"/>
        <v>0.42370204323170979</v>
      </c>
      <c r="I29" s="16">
        <v>35</v>
      </c>
      <c r="J29" s="17">
        <f t="shared" si="2"/>
        <v>38.9</v>
      </c>
      <c r="K29" s="19">
        <f t="shared" si="8"/>
        <v>0.27540632810061139</v>
      </c>
      <c r="L29" s="24">
        <f t="shared" si="3"/>
        <v>1.2072606163314471E-2</v>
      </c>
      <c r="M29" s="19">
        <f t="shared" si="4"/>
        <v>0.34225234842688357</v>
      </c>
      <c r="N29" s="17">
        <v>156</v>
      </c>
      <c r="O29" s="17">
        <v>42.5</v>
      </c>
      <c r="P29" s="16">
        <f t="shared" si="5"/>
        <v>1.2562674436375019</v>
      </c>
      <c r="Q29" s="22">
        <f t="shared" si="6"/>
        <v>8.0529964335737305E-3</v>
      </c>
    </row>
    <row r="30" spans="1:17" ht="12" customHeight="1" x14ac:dyDescent="0.2">
      <c r="A30" s="15">
        <v>1993</v>
      </c>
      <c r="B30" s="19">
        <v>0.44717437332760163</v>
      </c>
      <c r="C30" s="16">
        <v>0</v>
      </c>
      <c r="D30" s="19">
        <f t="shared" si="0"/>
        <v>0.44717437332760163</v>
      </c>
      <c r="E30" s="16">
        <v>6</v>
      </c>
      <c r="F30" s="19">
        <f t="shared" si="1"/>
        <v>0.42034391092794554</v>
      </c>
      <c r="G30" s="16">
        <v>0</v>
      </c>
      <c r="H30" s="16">
        <f t="shared" si="7"/>
        <v>0.42034391092794554</v>
      </c>
      <c r="I30" s="16">
        <v>35</v>
      </c>
      <c r="J30" s="17">
        <f t="shared" si="2"/>
        <v>38.9</v>
      </c>
      <c r="K30" s="19">
        <f t="shared" si="8"/>
        <v>0.27322354210316457</v>
      </c>
      <c r="L30" s="24">
        <f t="shared" si="3"/>
        <v>1.1976922393563379E-2</v>
      </c>
      <c r="M30" s="19">
        <f t="shared" si="4"/>
        <v>0.33953976139632502</v>
      </c>
      <c r="N30" s="17">
        <v>156</v>
      </c>
      <c r="O30" s="17">
        <v>42.5</v>
      </c>
      <c r="P30" s="16">
        <f t="shared" si="5"/>
        <v>1.2463106535959225</v>
      </c>
      <c r="Q30" s="22">
        <f t="shared" si="6"/>
        <v>7.9891708563841184E-3</v>
      </c>
    </row>
    <row r="31" spans="1:17" ht="12" customHeight="1" x14ac:dyDescent="0.2">
      <c r="A31" s="15">
        <v>1994</v>
      </c>
      <c r="B31" s="19">
        <v>0.42608702806765336</v>
      </c>
      <c r="C31" s="16">
        <v>0</v>
      </c>
      <c r="D31" s="19">
        <f t="shared" si="0"/>
        <v>0.42608702806765336</v>
      </c>
      <c r="E31" s="16">
        <v>6</v>
      </c>
      <c r="F31" s="19">
        <f t="shared" si="1"/>
        <v>0.40052180638359414</v>
      </c>
      <c r="G31" s="16">
        <v>0</v>
      </c>
      <c r="H31" s="16">
        <f t="shared" si="7"/>
        <v>0.40052180638359414</v>
      </c>
      <c r="I31" s="16">
        <v>35</v>
      </c>
      <c r="J31" s="17">
        <f t="shared" si="2"/>
        <v>38.900000000000013</v>
      </c>
      <c r="K31" s="19">
        <f t="shared" si="8"/>
        <v>0.26033917414933616</v>
      </c>
      <c r="L31" s="24">
        <f t="shared" si="3"/>
        <v>1.1412128181888708E-2</v>
      </c>
      <c r="M31" s="19">
        <f t="shared" si="4"/>
        <v>0.32352812789245389</v>
      </c>
      <c r="N31" s="17">
        <v>156</v>
      </c>
      <c r="O31" s="17">
        <v>42.5</v>
      </c>
      <c r="P31" s="16">
        <f t="shared" si="5"/>
        <v>1.1875385400287719</v>
      </c>
      <c r="Q31" s="22">
        <f t="shared" si="6"/>
        <v>7.6124265386459736E-3</v>
      </c>
    </row>
    <row r="32" spans="1:17" ht="12" customHeight="1" x14ac:dyDescent="0.2">
      <c r="A32" s="15">
        <v>1995</v>
      </c>
      <c r="B32" s="19">
        <v>0.40841175639509819</v>
      </c>
      <c r="C32" s="16">
        <v>0</v>
      </c>
      <c r="D32" s="19">
        <f t="shared" si="0"/>
        <v>0.40841175639509819</v>
      </c>
      <c r="E32" s="16">
        <v>6</v>
      </c>
      <c r="F32" s="19">
        <f t="shared" si="1"/>
        <v>0.38390705101139228</v>
      </c>
      <c r="G32" s="16">
        <v>0</v>
      </c>
      <c r="H32" s="16">
        <f t="shared" si="7"/>
        <v>0.38390705101139228</v>
      </c>
      <c r="I32" s="16">
        <v>35</v>
      </c>
      <c r="J32" s="17">
        <f t="shared" si="2"/>
        <v>38.900000000000013</v>
      </c>
      <c r="K32" s="19">
        <f t="shared" si="8"/>
        <v>0.24953958315740496</v>
      </c>
      <c r="L32" s="24">
        <f t="shared" si="3"/>
        <v>1.0938721453475285E-2</v>
      </c>
      <c r="M32" s="19">
        <f t="shared" si="4"/>
        <v>0.31010728384529757</v>
      </c>
      <c r="N32" s="17">
        <v>156</v>
      </c>
      <c r="O32" s="17">
        <v>42.5</v>
      </c>
      <c r="P32" s="16">
        <f t="shared" si="5"/>
        <v>1.1382761477615628</v>
      </c>
      <c r="Q32" s="22">
        <f t="shared" si="6"/>
        <v>7.296641972830531E-3</v>
      </c>
    </row>
    <row r="33" spans="1:17" ht="12" customHeight="1" x14ac:dyDescent="0.2">
      <c r="A33" s="10">
        <v>1996</v>
      </c>
      <c r="B33" s="14">
        <v>0.392641097859104</v>
      </c>
      <c r="C33" s="11">
        <v>0</v>
      </c>
      <c r="D33" s="14">
        <f t="shared" si="0"/>
        <v>0.392641097859104</v>
      </c>
      <c r="E33" s="11">
        <v>6</v>
      </c>
      <c r="F33" s="14">
        <f t="shared" si="1"/>
        <v>0.36908263198755775</v>
      </c>
      <c r="G33" s="11">
        <v>0</v>
      </c>
      <c r="H33" s="11">
        <f t="shared" si="7"/>
        <v>0.36908263198755775</v>
      </c>
      <c r="I33" s="11">
        <v>35</v>
      </c>
      <c r="J33" s="12">
        <f t="shared" si="2"/>
        <v>38.9</v>
      </c>
      <c r="K33" s="14">
        <f t="shared" si="8"/>
        <v>0.23990371079191253</v>
      </c>
      <c r="L33" s="23">
        <f t="shared" si="3"/>
        <v>1.0516327048412604E-2</v>
      </c>
      <c r="M33" s="14">
        <f t="shared" si="4"/>
        <v>0.29813261365897314</v>
      </c>
      <c r="N33" s="12">
        <v>156</v>
      </c>
      <c r="O33" s="12">
        <v>42.5</v>
      </c>
      <c r="P33" s="11">
        <f t="shared" si="5"/>
        <v>1.0943220642541132</v>
      </c>
      <c r="Q33" s="21">
        <f t="shared" si="6"/>
        <v>7.0148850272699565E-3</v>
      </c>
    </row>
    <row r="34" spans="1:17" ht="12" customHeight="1" x14ac:dyDescent="0.2">
      <c r="A34" s="10">
        <v>1997</v>
      </c>
      <c r="B34" s="14">
        <v>0.36743887508193018</v>
      </c>
      <c r="C34" s="11">
        <v>0</v>
      </c>
      <c r="D34" s="14">
        <f t="shared" si="0"/>
        <v>0.36743887508193018</v>
      </c>
      <c r="E34" s="11">
        <v>6</v>
      </c>
      <c r="F34" s="14">
        <f t="shared" si="1"/>
        <v>0.34539254257701435</v>
      </c>
      <c r="G34" s="11">
        <v>0</v>
      </c>
      <c r="H34" s="11">
        <f t="shared" si="7"/>
        <v>0.34539254257701435</v>
      </c>
      <c r="I34" s="11">
        <v>35</v>
      </c>
      <c r="J34" s="12">
        <f t="shared" si="2"/>
        <v>38.9</v>
      </c>
      <c r="K34" s="14">
        <f t="shared" si="8"/>
        <v>0.22450515267505933</v>
      </c>
      <c r="L34" s="23">
        <f t="shared" si="3"/>
        <v>9.8413217610984916E-3</v>
      </c>
      <c r="M34" s="14">
        <f t="shared" si="4"/>
        <v>0.27899655126626166</v>
      </c>
      <c r="N34" s="12">
        <v>156</v>
      </c>
      <c r="O34" s="12">
        <v>42.5</v>
      </c>
      <c r="P34" s="11">
        <f t="shared" si="5"/>
        <v>1.0240814587655722</v>
      </c>
      <c r="Q34" s="21">
        <f t="shared" si="6"/>
        <v>6.564624735676745E-3</v>
      </c>
    </row>
    <row r="35" spans="1:17" ht="12" customHeight="1" x14ac:dyDescent="0.2">
      <c r="A35" s="10">
        <v>1998</v>
      </c>
      <c r="B35" s="14">
        <v>0.33572874335180264</v>
      </c>
      <c r="C35" s="11">
        <v>0</v>
      </c>
      <c r="D35" s="14">
        <f t="shared" si="0"/>
        <v>0.33572874335180264</v>
      </c>
      <c r="E35" s="11">
        <v>6</v>
      </c>
      <c r="F35" s="14">
        <f t="shared" si="1"/>
        <v>0.3155850187506945</v>
      </c>
      <c r="G35" s="11">
        <v>0</v>
      </c>
      <c r="H35" s="11">
        <f t="shared" si="7"/>
        <v>0.3155850187506945</v>
      </c>
      <c r="I35" s="11">
        <v>35</v>
      </c>
      <c r="J35" s="12">
        <f t="shared" si="2"/>
        <v>38.899999999999991</v>
      </c>
      <c r="K35" s="14">
        <f t="shared" si="8"/>
        <v>0.20513026218795144</v>
      </c>
      <c r="L35" s="23">
        <f t="shared" si="3"/>
        <v>8.9920114931704744E-3</v>
      </c>
      <c r="M35" s="14">
        <f t="shared" si="4"/>
        <v>0.25491902982563636</v>
      </c>
      <c r="N35" s="12">
        <v>156</v>
      </c>
      <c r="O35" s="12">
        <v>42.5</v>
      </c>
      <c r="P35" s="11">
        <f t="shared" si="5"/>
        <v>0.93570279183057115</v>
      </c>
      <c r="Q35" s="21">
        <f t="shared" si="6"/>
        <v>5.9980948194267381E-3</v>
      </c>
    </row>
    <row r="36" spans="1:17" ht="12" customHeight="1" x14ac:dyDescent="0.2">
      <c r="A36" s="10">
        <v>1999</v>
      </c>
      <c r="B36" s="14">
        <v>0.28138117266350116</v>
      </c>
      <c r="C36" s="11">
        <v>0</v>
      </c>
      <c r="D36" s="14">
        <f t="shared" si="0"/>
        <v>0.28138117266350116</v>
      </c>
      <c r="E36" s="11">
        <v>6</v>
      </c>
      <c r="F36" s="14">
        <f t="shared" si="1"/>
        <v>0.26449830230369109</v>
      </c>
      <c r="G36" s="11">
        <v>0</v>
      </c>
      <c r="H36" s="11">
        <f t="shared" si="7"/>
        <v>0.26449830230369109</v>
      </c>
      <c r="I36" s="11">
        <v>35</v>
      </c>
      <c r="J36" s="12">
        <f t="shared" si="2"/>
        <v>38.9</v>
      </c>
      <c r="K36" s="14">
        <f t="shared" si="8"/>
        <v>0.1719238964973992</v>
      </c>
      <c r="L36" s="23">
        <f t="shared" si="3"/>
        <v>7.5363899834476359E-3</v>
      </c>
      <c r="M36" s="14">
        <f t="shared" si="4"/>
        <v>0.21365288783574876</v>
      </c>
      <c r="N36" s="12">
        <v>156</v>
      </c>
      <c r="O36" s="12">
        <v>42.5</v>
      </c>
      <c r="P36" s="11">
        <f t="shared" si="5"/>
        <v>0.7842317765265131</v>
      </c>
      <c r="Q36" s="21">
        <f t="shared" si="6"/>
        <v>5.0271267726058532E-3</v>
      </c>
    </row>
    <row r="37" spans="1:17" ht="12" customHeight="1" x14ac:dyDescent="0.2">
      <c r="A37" s="10">
        <v>2000</v>
      </c>
      <c r="B37" s="14">
        <v>0.29682360391122692</v>
      </c>
      <c r="C37" s="11">
        <v>0</v>
      </c>
      <c r="D37" s="14">
        <f t="shared" si="0"/>
        <v>0.29682360391122692</v>
      </c>
      <c r="E37" s="11">
        <v>6</v>
      </c>
      <c r="F37" s="14">
        <f t="shared" si="1"/>
        <v>0.27901418767655328</v>
      </c>
      <c r="G37" s="11">
        <v>0</v>
      </c>
      <c r="H37" s="11">
        <f t="shared" si="7"/>
        <v>0.27901418767655328</v>
      </c>
      <c r="I37" s="11">
        <v>35</v>
      </c>
      <c r="J37" s="12">
        <f t="shared" si="2"/>
        <v>38.900000000000013</v>
      </c>
      <c r="K37" s="14">
        <f t="shared" si="8"/>
        <v>0.18135922198975962</v>
      </c>
      <c r="L37" s="23">
        <f t="shared" si="3"/>
        <v>7.9499932927017923E-3</v>
      </c>
      <c r="M37" s="14">
        <f t="shared" si="4"/>
        <v>0.22537833485144945</v>
      </c>
      <c r="N37" s="12">
        <v>156</v>
      </c>
      <c r="O37" s="12">
        <v>42.5</v>
      </c>
      <c r="P37" s="11">
        <f t="shared" si="5"/>
        <v>0.82727106439590858</v>
      </c>
      <c r="Q37" s="21">
        <f t="shared" si="6"/>
        <v>5.3030196435635167E-3</v>
      </c>
    </row>
    <row r="38" spans="1:17" ht="12" customHeight="1" x14ac:dyDescent="0.2">
      <c r="A38" s="15">
        <v>2001</v>
      </c>
      <c r="B38" s="19">
        <v>0.28171713514541535</v>
      </c>
      <c r="C38" s="16">
        <v>0</v>
      </c>
      <c r="D38" s="19">
        <f t="shared" si="0"/>
        <v>0.28171713514541535</v>
      </c>
      <c r="E38" s="16">
        <v>6</v>
      </c>
      <c r="F38" s="19">
        <f t="shared" si="1"/>
        <v>0.26481410703669045</v>
      </c>
      <c r="G38" s="16">
        <v>0</v>
      </c>
      <c r="H38" s="16">
        <f t="shared" si="7"/>
        <v>0.26481410703669045</v>
      </c>
      <c r="I38" s="16">
        <v>35</v>
      </c>
      <c r="J38" s="17">
        <f t="shared" si="2"/>
        <v>38.9</v>
      </c>
      <c r="K38" s="19">
        <f t="shared" si="8"/>
        <v>0.17212916957384877</v>
      </c>
      <c r="L38" s="24">
        <f t="shared" si="3"/>
        <v>7.5453882552920012E-3</v>
      </c>
      <c r="M38" s="19">
        <f t="shared" si="4"/>
        <v>0.21390798434340058</v>
      </c>
      <c r="N38" s="17">
        <v>156</v>
      </c>
      <c r="O38" s="17">
        <v>42.5</v>
      </c>
      <c r="P38" s="16">
        <f t="shared" si="5"/>
        <v>0.78516813076636449</v>
      </c>
      <c r="Q38" s="22">
        <f t="shared" si="6"/>
        <v>5.0331290433741314E-3</v>
      </c>
    </row>
    <row r="39" spans="1:17" ht="12" customHeight="1" x14ac:dyDescent="0.2">
      <c r="A39" s="15">
        <v>2002</v>
      </c>
      <c r="B39" s="19">
        <v>0.27595043200339292</v>
      </c>
      <c r="C39" s="16">
        <v>0</v>
      </c>
      <c r="D39" s="19">
        <f t="shared" si="0"/>
        <v>0.27595043200339292</v>
      </c>
      <c r="E39" s="16">
        <v>6</v>
      </c>
      <c r="F39" s="19">
        <f t="shared" si="1"/>
        <v>0.25939340608318934</v>
      </c>
      <c r="G39" s="16">
        <v>0</v>
      </c>
      <c r="H39" s="16">
        <f t="shared" si="7"/>
        <v>0.25939340608318934</v>
      </c>
      <c r="I39" s="16">
        <v>35</v>
      </c>
      <c r="J39" s="17">
        <f t="shared" si="2"/>
        <v>38.9</v>
      </c>
      <c r="K39" s="19">
        <f t="shared" si="8"/>
        <v>0.16860571395407306</v>
      </c>
      <c r="L39" s="24">
        <f t="shared" si="3"/>
        <v>7.3909354062059425E-3</v>
      </c>
      <c r="M39" s="19">
        <f t="shared" si="4"/>
        <v>0.20952932329823537</v>
      </c>
      <c r="N39" s="17">
        <v>156</v>
      </c>
      <c r="O39" s="17">
        <v>42.5</v>
      </c>
      <c r="P39" s="16">
        <f t="shared" si="5"/>
        <v>0.76909586904764038</v>
      </c>
      <c r="Q39" s="22">
        <f t="shared" si="6"/>
        <v>4.9301017246643616E-3</v>
      </c>
    </row>
    <row r="40" spans="1:17" ht="12" customHeight="1" x14ac:dyDescent="0.2">
      <c r="A40" s="15">
        <v>2003</v>
      </c>
      <c r="B40" s="19">
        <v>0.26938698261391147</v>
      </c>
      <c r="C40" s="16">
        <v>0</v>
      </c>
      <c r="D40" s="19">
        <f t="shared" si="0"/>
        <v>0.26938698261391147</v>
      </c>
      <c r="E40" s="16">
        <v>6</v>
      </c>
      <c r="F40" s="19">
        <f t="shared" si="1"/>
        <v>0.25322376365707677</v>
      </c>
      <c r="G40" s="16">
        <v>0</v>
      </c>
      <c r="H40" s="16">
        <f t="shared" si="7"/>
        <v>0.25322376365707677</v>
      </c>
      <c r="I40" s="16">
        <v>35</v>
      </c>
      <c r="J40" s="17">
        <f t="shared" si="2"/>
        <v>38.900000000000013</v>
      </c>
      <c r="K40" s="19">
        <f t="shared" si="8"/>
        <v>0.16459544637709989</v>
      </c>
      <c r="L40" s="24">
        <f t="shared" si="3"/>
        <v>7.2151428548865703E-3</v>
      </c>
      <c r="M40" s="19">
        <f t="shared" ref="M40:M45" si="9">+L40*28.3495</f>
        <v>0.20454569236460682</v>
      </c>
      <c r="N40" s="17">
        <v>156</v>
      </c>
      <c r="O40" s="17">
        <v>42.5</v>
      </c>
      <c r="P40" s="16">
        <f t="shared" si="5"/>
        <v>0.75080301197361565</v>
      </c>
      <c r="Q40" s="22">
        <f t="shared" si="6"/>
        <v>4.8128398203436899E-3</v>
      </c>
    </row>
    <row r="41" spans="1:17" ht="12" customHeight="1" x14ac:dyDescent="0.2">
      <c r="A41" s="15">
        <v>2004</v>
      </c>
      <c r="B41" s="19">
        <v>0.24514480671221328</v>
      </c>
      <c r="C41" s="16">
        <v>0</v>
      </c>
      <c r="D41" s="19">
        <f t="shared" si="0"/>
        <v>0.24514480671221328</v>
      </c>
      <c r="E41" s="16">
        <v>6</v>
      </c>
      <c r="F41" s="19">
        <f t="shared" si="1"/>
        <v>0.23043611830948049</v>
      </c>
      <c r="G41" s="16">
        <v>0</v>
      </c>
      <c r="H41" s="16">
        <f t="shared" si="7"/>
        <v>0.23043611830948049</v>
      </c>
      <c r="I41" s="16">
        <v>35</v>
      </c>
      <c r="J41" s="17">
        <f t="shared" si="2"/>
        <v>38.899999999999991</v>
      </c>
      <c r="K41" s="19">
        <f t="shared" si="8"/>
        <v>0.14978347690116234</v>
      </c>
      <c r="L41" s="24">
        <f t="shared" si="3"/>
        <v>6.5658510422427329E-3</v>
      </c>
      <c r="M41" s="19">
        <f t="shared" si="9"/>
        <v>0.18613859412206035</v>
      </c>
      <c r="N41" s="17">
        <v>156</v>
      </c>
      <c r="O41" s="17">
        <v>42.5</v>
      </c>
      <c r="P41" s="16">
        <f t="shared" si="5"/>
        <v>0.68323813371862152</v>
      </c>
      <c r="Q41" s="22">
        <f t="shared" si="6"/>
        <v>4.3797316264014199E-3</v>
      </c>
    </row>
    <row r="42" spans="1:17" ht="12" customHeight="1" x14ac:dyDescent="0.2">
      <c r="A42" s="15">
        <v>2005</v>
      </c>
      <c r="B42" s="19">
        <v>0.25846729324779438</v>
      </c>
      <c r="C42" s="16">
        <v>0</v>
      </c>
      <c r="D42" s="19">
        <f t="shared" si="0"/>
        <v>0.25846729324779438</v>
      </c>
      <c r="E42" s="16">
        <v>6</v>
      </c>
      <c r="F42" s="19">
        <f t="shared" si="1"/>
        <v>0.24295925565292673</v>
      </c>
      <c r="G42" s="16">
        <v>0</v>
      </c>
      <c r="H42" s="16">
        <f t="shared" si="7"/>
        <v>0.24295925565292673</v>
      </c>
      <c r="I42" s="16">
        <v>35</v>
      </c>
      <c r="J42" s="17">
        <f t="shared" si="2"/>
        <v>38.9</v>
      </c>
      <c r="K42" s="19">
        <f t="shared" si="8"/>
        <v>0.15792351617440237</v>
      </c>
      <c r="L42" s="24">
        <f t="shared" si="3"/>
        <v>6.9226746816176384E-3</v>
      </c>
      <c r="M42" s="19">
        <f t="shared" si="9"/>
        <v>0.19625436588651923</v>
      </c>
      <c r="N42" s="17">
        <v>156</v>
      </c>
      <c r="O42" s="17">
        <v>42.5</v>
      </c>
      <c r="P42" s="16">
        <f t="shared" si="5"/>
        <v>0.72036896654816462</v>
      </c>
      <c r="Q42" s="22">
        <f t="shared" si="6"/>
        <v>4.617749785565158E-3</v>
      </c>
    </row>
    <row r="43" spans="1:17" ht="12" customHeight="1" x14ac:dyDescent="0.2">
      <c r="A43" s="10">
        <v>2006</v>
      </c>
      <c r="B43" s="14">
        <v>0.30763931280479134</v>
      </c>
      <c r="C43" s="11">
        <v>0</v>
      </c>
      <c r="D43" s="14">
        <f t="shared" si="0"/>
        <v>0.30763931280479134</v>
      </c>
      <c r="E43" s="11">
        <v>6</v>
      </c>
      <c r="F43" s="14">
        <f t="shared" si="1"/>
        <v>0.28918095403650385</v>
      </c>
      <c r="G43" s="11">
        <v>0</v>
      </c>
      <c r="H43" s="11">
        <f t="shared" si="7"/>
        <v>0.28918095403650385</v>
      </c>
      <c r="I43" s="11">
        <v>35</v>
      </c>
      <c r="J43" s="12">
        <f t="shared" si="2"/>
        <v>38.9</v>
      </c>
      <c r="K43" s="14">
        <f t="shared" si="8"/>
        <v>0.1879676201237275</v>
      </c>
      <c r="L43" s="23">
        <f t="shared" si="3"/>
        <v>8.2396764985743567E-3</v>
      </c>
      <c r="M43" s="14">
        <f t="shared" si="9"/>
        <v>0.23359070889633371</v>
      </c>
      <c r="N43" s="12">
        <v>156</v>
      </c>
      <c r="O43" s="12">
        <v>42.5</v>
      </c>
      <c r="P43" s="11">
        <f t="shared" si="5"/>
        <v>0.85741530794889553</v>
      </c>
      <c r="Q43" s="21">
        <f t="shared" si="6"/>
        <v>5.4962519740313813E-3</v>
      </c>
    </row>
    <row r="44" spans="1:17" ht="12" customHeight="1" x14ac:dyDescent="0.2">
      <c r="A44" s="10">
        <v>2007</v>
      </c>
      <c r="B44" s="14">
        <v>0.33322849818122485</v>
      </c>
      <c r="C44" s="11">
        <v>0</v>
      </c>
      <c r="D44" s="14">
        <f t="shared" si="0"/>
        <v>0.33322849818122485</v>
      </c>
      <c r="E44" s="11">
        <v>6</v>
      </c>
      <c r="F44" s="14">
        <f t="shared" si="1"/>
        <v>0.31323478829035134</v>
      </c>
      <c r="G44" s="11">
        <v>0</v>
      </c>
      <c r="H44" s="11">
        <f t="shared" si="7"/>
        <v>0.31323478829035134</v>
      </c>
      <c r="I44" s="11">
        <v>35</v>
      </c>
      <c r="J44" s="12">
        <f t="shared" si="2"/>
        <v>38.9</v>
      </c>
      <c r="K44" s="14">
        <f t="shared" si="8"/>
        <v>0.2036026123887284</v>
      </c>
      <c r="L44" s="23">
        <f t="shared" si="3"/>
        <v>8.9250460225196015E-3</v>
      </c>
      <c r="M44" s="14">
        <f t="shared" si="9"/>
        <v>0.25302059221541945</v>
      </c>
      <c r="N44" s="12">
        <v>156</v>
      </c>
      <c r="O44" s="12">
        <v>42.5</v>
      </c>
      <c r="P44" s="11">
        <f t="shared" si="5"/>
        <v>0.92873440907306903</v>
      </c>
      <c r="Q44" s="21">
        <f t="shared" si="6"/>
        <v>5.9534256991863399E-3</v>
      </c>
    </row>
    <row r="45" spans="1:17" ht="12" customHeight="1" x14ac:dyDescent="0.2">
      <c r="A45" s="10">
        <v>2008</v>
      </c>
      <c r="B45" s="14">
        <v>0.36785105156788972</v>
      </c>
      <c r="C45" s="11">
        <v>0</v>
      </c>
      <c r="D45" s="14">
        <f t="shared" si="0"/>
        <v>0.36785105156788972</v>
      </c>
      <c r="E45" s="11">
        <v>6</v>
      </c>
      <c r="F45" s="14">
        <f t="shared" si="1"/>
        <v>0.34577998847381636</v>
      </c>
      <c r="G45" s="11">
        <v>0</v>
      </c>
      <c r="H45" s="11">
        <f t="shared" si="7"/>
        <v>0.34577998847381636</v>
      </c>
      <c r="I45" s="11">
        <v>35</v>
      </c>
      <c r="J45" s="12">
        <f t="shared" si="2"/>
        <v>38.899999999999991</v>
      </c>
      <c r="K45" s="14">
        <f t="shared" si="8"/>
        <v>0.22475699250798065</v>
      </c>
      <c r="L45" s="23">
        <f t="shared" si="3"/>
        <v>9.8523613154183291E-3</v>
      </c>
      <c r="M45" s="14">
        <f t="shared" si="9"/>
        <v>0.27930951711145191</v>
      </c>
      <c r="N45" s="12">
        <v>156</v>
      </c>
      <c r="O45" s="12">
        <v>42.5</v>
      </c>
      <c r="P45" s="11">
        <f t="shared" si="5"/>
        <v>1.0252302275149765</v>
      </c>
      <c r="Q45" s="21">
        <f t="shared" si="6"/>
        <v>6.5719886379165156E-3</v>
      </c>
    </row>
    <row r="46" spans="1:17" ht="12" customHeight="1" x14ac:dyDescent="0.2">
      <c r="A46" s="10">
        <v>2009</v>
      </c>
      <c r="B46" s="14">
        <v>0.36041984276540512</v>
      </c>
      <c r="C46" s="11">
        <v>0</v>
      </c>
      <c r="D46" s="14">
        <f t="shared" si="0"/>
        <v>0.36041984276540512</v>
      </c>
      <c r="E46" s="11">
        <v>6</v>
      </c>
      <c r="F46" s="14">
        <f t="shared" si="1"/>
        <v>0.33879465219948079</v>
      </c>
      <c r="G46" s="11">
        <v>0</v>
      </c>
      <c r="H46" s="11">
        <f t="shared" si="7"/>
        <v>0.33879465219948079</v>
      </c>
      <c r="I46" s="11">
        <v>35</v>
      </c>
      <c r="J46" s="12">
        <f t="shared" si="2"/>
        <v>38.9</v>
      </c>
      <c r="K46" s="14">
        <f t="shared" si="8"/>
        <v>0.22021652392966251</v>
      </c>
      <c r="L46" s="23">
        <f t="shared" si="3"/>
        <v>9.653327076368767E-3</v>
      </c>
      <c r="M46" s="14">
        <f t="shared" ref="M46:M51" si="10">+L46*28.3495</f>
        <v>0.27366699595151633</v>
      </c>
      <c r="N46" s="12">
        <v>156</v>
      </c>
      <c r="O46" s="12">
        <v>42.5</v>
      </c>
      <c r="P46" s="11">
        <f t="shared" si="5"/>
        <v>1.0045188557279188</v>
      </c>
      <c r="Q46" s="21">
        <f t="shared" si="6"/>
        <v>6.4392234341533253E-3</v>
      </c>
    </row>
    <row r="47" spans="1:17" ht="12" customHeight="1" x14ac:dyDescent="0.2">
      <c r="A47" s="10">
        <v>2010</v>
      </c>
      <c r="B47" s="14">
        <v>0.36205611235255453</v>
      </c>
      <c r="C47" s="11">
        <v>0</v>
      </c>
      <c r="D47" s="14">
        <f t="shared" si="0"/>
        <v>0.36205611235255453</v>
      </c>
      <c r="E47" s="11">
        <v>6</v>
      </c>
      <c r="F47" s="14">
        <f t="shared" si="1"/>
        <v>0.34033274561140126</v>
      </c>
      <c r="G47" s="11">
        <v>0</v>
      </c>
      <c r="H47" s="11">
        <f t="shared" si="7"/>
        <v>0.34033274561140126</v>
      </c>
      <c r="I47" s="11">
        <v>35</v>
      </c>
      <c r="J47" s="12">
        <f t="shared" si="2"/>
        <v>38.9</v>
      </c>
      <c r="K47" s="14">
        <f t="shared" si="8"/>
        <v>0.2212162846474108</v>
      </c>
      <c r="L47" s="23">
        <f t="shared" si="3"/>
        <v>9.6971522037221178E-3</v>
      </c>
      <c r="M47" s="14">
        <f t="shared" si="10"/>
        <v>0.27490941639942018</v>
      </c>
      <c r="N47" s="12">
        <v>156</v>
      </c>
      <c r="O47" s="12">
        <v>42.5</v>
      </c>
      <c r="P47" s="11">
        <f t="shared" si="5"/>
        <v>1.0090792696072834</v>
      </c>
      <c r="Q47" s="21">
        <f t="shared" si="6"/>
        <v>6.4684568564569453E-3</v>
      </c>
    </row>
    <row r="48" spans="1:17" ht="12" customHeight="1" x14ac:dyDescent="0.2">
      <c r="A48" s="15">
        <v>2011</v>
      </c>
      <c r="B48" s="19">
        <v>0.44360261810343565</v>
      </c>
      <c r="C48" s="16">
        <v>0</v>
      </c>
      <c r="D48" s="19">
        <f t="shared" si="0"/>
        <v>0.44360261810343565</v>
      </c>
      <c r="E48" s="16">
        <v>6</v>
      </c>
      <c r="F48" s="19">
        <f t="shared" si="1"/>
        <v>0.41698646101722953</v>
      </c>
      <c r="G48" s="16">
        <v>0</v>
      </c>
      <c r="H48" s="16">
        <f t="shared" si="7"/>
        <v>0.41698646101722953</v>
      </c>
      <c r="I48" s="16">
        <v>35</v>
      </c>
      <c r="J48" s="17">
        <f t="shared" si="2"/>
        <v>38.899999999999991</v>
      </c>
      <c r="K48" s="19">
        <f t="shared" si="8"/>
        <v>0.27104119966119922</v>
      </c>
      <c r="L48" s="24">
        <f t="shared" si="3"/>
        <v>1.188125806734024E-2</v>
      </c>
      <c r="M48" s="19">
        <f t="shared" si="10"/>
        <v>0.33682772558006213</v>
      </c>
      <c r="N48" s="17">
        <v>156</v>
      </c>
      <c r="O48" s="17">
        <v>42.5</v>
      </c>
      <c r="P48" s="16">
        <f t="shared" si="5"/>
        <v>1.2363558868350515</v>
      </c>
      <c r="Q48" s="22">
        <f t="shared" si="6"/>
        <v>7.9253582489426377E-3</v>
      </c>
    </row>
    <row r="49" spans="1:18" ht="12" customHeight="1" x14ac:dyDescent="0.2">
      <c r="A49" s="15">
        <v>2012</v>
      </c>
      <c r="B49" s="19">
        <v>0.45477657580526104</v>
      </c>
      <c r="C49" s="16">
        <v>0</v>
      </c>
      <c r="D49" s="19">
        <f t="shared" ref="D49:D58" si="11">+B49-B49*(C49/100)</f>
        <v>0.45477657580526104</v>
      </c>
      <c r="E49" s="16">
        <v>6</v>
      </c>
      <c r="F49" s="19">
        <f t="shared" ref="F49:F58" si="12">+(D49-D49*(E49)/100)</f>
        <v>0.42748998125694537</v>
      </c>
      <c r="G49" s="16">
        <v>0</v>
      </c>
      <c r="H49" s="16">
        <f t="shared" si="7"/>
        <v>0.42748998125694537</v>
      </c>
      <c r="I49" s="16">
        <v>35</v>
      </c>
      <c r="J49" s="17">
        <f t="shared" ref="J49:J58" si="13">100-(K49/B49*100)</f>
        <v>38.900000000000013</v>
      </c>
      <c r="K49" s="19">
        <f t="shared" si="8"/>
        <v>0.27786848781701445</v>
      </c>
      <c r="L49" s="24">
        <f t="shared" ref="L49:L58" si="14">+(K49/365)*16</f>
        <v>1.2180536452252689E-2</v>
      </c>
      <c r="M49" s="19">
        <f t="shared" si="10"/>
        <v>0.34531211815313761</v>
      </c>
      <c r="N49" s="17">
        <v>156</v>
      </c>
      <c r="O49" s="17">
        <v>42.5</v>
      </c>
      <c r="P49" s="16">
        <f t="shared" ref="P49:P58" si="15">+Q49*N49</f>
        <v>1.2674985983973994</v>
      </c>
      <c r="Q49" s="22">
        <f t="shared" ref="Q49:Q58" si="16">+M49/O49</f>
        <v>8.1249910153679446E-3</v>
      </c>
    </row>
    <row r="50" spans="1:18" ht="12" customHeight="1" x14ac:dyDescent="0.2">
      <c r="A50" s="15">
        <v>2013</v>
      </c>
      <c r="B50" s="19">
        <v>0.47697207422317972</v>
      </c>
      <c r="C50" s="16">
        <v>0</v>
      </c>
      <c r="D50" s="19">
        <f t="shared" si="11"/>
        <v>0.47697207422317972</v>
      </c>
      <c r="E50" s="16">
        <v>6</v>
      </c>
      <c r="F50" s="19">
        <f t="shared" si="12"/>
        <v>0.44835374976978892</v>
      </c>
      <c r="G50" s="16">
        <v>0</v>
      </c>
      <c r="H50" s="16">
        <f t="shared" si="7"/>
        <v>0.44835374976978892</v>
      </c>
      <c r="I50" s="16">
        <v>35</v>
      </c>
      <c r="J50" s="17">
        <f t="shared" si="13"/>
        <v>38.9</v>
      </c>
      <c r="K50" s="19">
        <f t="shared" si="8"/>
        <v>0.29142993735036282</v>
      </c>
      <c r="L50" s="24">
        <f t="shared" si="14"/>
        <v>1.2775010952344672E-2</v>
      </c>
      <c r="M50" s="19">
        <f t="shared" si="10"/>
        <v>0.36216517299349527</v>
      </c>
      <c r="N50" s="17">
        <v>156</v>
      </c>
      <c r="O50" s="17">
        <v>42.5</v>
      </c>
      <c r="P50" s="16">
        <f t="shared" si="15"/>
        <v>1.3293592232231828</v>
      </c>
      <c r="Q50" s="22">
        <f t="shared" si="16"/>
        <v>8.5215334821998889E-3</v>
      </c>
    </row>
    <row r="51" spans="1:18" ht="12" customHeight="1" x14ac:dyDescent="0.2">
      <c r="A51" s="15">
        <v>2014</v>
      </c>
      <c r="B51" s="19">
        <v>0.47152008935823364</v>
      </c>
      <c r="C51" s="16">
        <v>0</v>
      </c>
      <c r="D51" s="19">
        <f t="shared" si="11"/>
        <v>0.47152008935823364</v>
      </c>
      <c r="E51" s="16">
        <v>6</v>
      </c>
      <c r="F51" s="19">
        <f t="shared" si="12"/>
        <v>0.4432288839967396</v>
      </c>
      <c r="G51" s="16">
        <v>0</v>
      </c>
      <c r="H51" s="16">
        <f t="shared" si="7"/>
        <v>0.4432288839967396</v>
      </c>
      <c r="I51" s="16">
        <v>35</v>
      </c>
      <c r="J51" s="17">
        <f t="shared" si="13"/>
        <v>38.9</v>
      </c>
      <c r="K51" s="19">
        <f t="shared" si="8"/>
        <v>0.28809877459788075</v>
      </c>
      <c r="L51" s="24">
        <f t="shared" si="14"/>
        <v>1.2628987379633128E-2</v>
      </c>
      <c r="M51" s="19">
        <f t="shared" si="10"/>
        <v>0.35802547771890936</v>
      </c>
      <c r="N51" s="17">
        <v>156</v>
      </c>
      <c r="O51" s="17">
        <v>42.5</v>
      </c>
      <c r="P51" s="16">
        <f t="shared" si="15"/>
        <v>1.3141641064505849</v>
      </c>
      <c r="Q51" s="22">
        <f t="shared" si="16"/>
        <v>8.4241288875037488E-3</v>
      </c>
    </row>
    <row r="52" spans="1:18" ht="12" customHeight="1" x14ac:dyDescent="0.2">
      <c r="A52" s="15">
        <v>2015</v>
      </c>
      <c r="B52" s="19">
        <v>0.50449010524876881</v>
      </c>
      <c r="C52" s="16">
        <v>0</v>
      </c>
      <c r="D52" s="19">
        <f t="shared" si="11"/>
        <v>0.50449010524876881</v>
      </c>
      <c r="E52" s="16">
        <v>6</v>
      </c>
      <c r="F52" s="19">
        <f t="shared" si="12"/>
        <v>0.47422069893384267</v>
      </c>
      <c r="G52" s="16">
        <v>0</v>
      </c>
      <c r="H52" s="16">
        <f t="shared" si="7"/>
        <v>0.47422069893384267</v>
      </c>
      <c r="I52" s="16">
        <v>35</v>
      </c>
      <c r="J52" s="17">
        <f t="shared" si="13"/>
        <v>38.9</v>
      </c>
      <c r="K52" s="19">
        <f t="shared" si="8"/>
        <v>0.30824345430699773</v>
      </c>
      <c r="L52" s="24">
        <f t="shared" si="14"/>
        <v>1.3512041832635517E-2</v>
      </c>
      <c r="M52" s="19">
        <f>+L52*28.3495</f>
        <v>0.38305962993430059</v>
      </c>
      <c r="N52" s="17">
        <v>156</v>
      </c>
      <c r="O52" s="17">
        <v>42.5</v>
      </c>
      <c r="P52" s="16">
        <f t="shared" si="15"/>
        <v>1.4060541710529622</v>
      </c>
      <c r="Q52" s="22">
        <f t="shared" si="16"/>
        <v>9.0131677631600134E-3</v>
      </c>
    </row>
    <row r="53" spans="1:18" ht="12" customHeight="1" x14ac:dyDescent="0.2">
      <c r="A53" s="33">
        <v>2016</v>
      </c>
      <c r="B53" s="14">
        <v>0.52138967833802596</v>
      </c>
      <c r="C53" s="34">
        <v>0</v>
      </c>
      <c r="D53" s="44">
        <f t="shared" si="11"/>
        <v>0.52138967833802596</v>
      </c>
      <c r="E53" s="34">
        <v>6</v>
      </c>
      <c r="F53" s="44">
        <f t="shared" si="12"/>
        <v>0.49010629763774438</v>
      </c>
      <c r="G53" s="34">
        <v>0</v>
      </c>
      <c r="H53" s="11">
        <f t="shared" si="7"/>
        <v>0.49010629763774438</v>
      </c>
      <c r="I53" s="34">
        <v>35</v>
      </c>
      <c r="J53" s="49">
        <f t="shared" si="13"/>
        <v>38.9</v>
      </c>
      <c r="K53" s="14">
        <f t="shared" si="8"/>
        <v>0.31856909346453388</v>
      </c>
      <c r="L53" s="52">
        <f t="shared" si="14"/>
        <v>1.3964672590226143E-2</v>
      </c>
      <c r="M53" s="44">
        <f>+L53*28.3495</f>
        <v>0.39589148559661602</v>
      </c>
      <c r="N53" s="49">
        <v>156</v>
      </c>
      <c r="O53" s="49">
        <v>42.5</v>
      </c>
      <c r="P53" s="34">
        <f t="shared" si="15"/>
        <v>1.4531546294840494</v>
      </c>
      <c r="Q53" s="51">
        <f t="shared" si="16"/>
        <v>9.3150937787439061E-3</v>
      </c>
    </row>
    <row r="54" spans="1:18" ht="12" customHeight="1" x14ac:dyDescent="0.2">
      <c r="A54" s="57">
        <v>2017</v>
      </c>
      <c r="B54" s="14">
        <v>0.5304377146358803</v>
      </c>
      <c r="C54" s="58">
        <v>0</v>
      </c>
      <c r="D54" s="62">
        <f t="shared" si="11"/>
        <v>0.5304377146358803</v>
      </c>
      <c r="E54" s="58">
        <v>6</v>
      </c>
      <c r="F54" s="62">
        <f t="shared" si="12"/>
        <v>0.49861145175772748</v>
      </c>
      <c r="G54" s="58">
        <v>0</v>
      </c>
      <c r="H54" s="59">
        <f>F54-(F54*G54/100)</f>
        <v>0.49861145175772748</v>
      </c>
      <c r="I54" s="58">
        <v>35</v>
      </c>
      <c r="J54" s="60">
        <f t="shared" si="13"/>
        <v>38.9</v>
      </c>
      <c r="K54" s="66">
        <f>+H54-H54*I54/100</f>
        <v>0.32409744364252285</v>
      </c>
      <c r="L54" s="64">
        <f t="shared" si="14"/>
        <v>1.4207011228165386E-2</v>
      </c>
      <c r="M54" s="62">
        <f>+L54*28.3495</f>
        <v>0.40276166481287462</v>
      </c>
      <c r="N54" s="60">
        <v>156</v>
      </c>
      <c r="O54" s="60">
        <v>42.5</v>
      </c>
      <c r="P54" s="58">
        <f t="shared" si="15"/>
        <v>1.4783722284896104</v>
      </c>
      <c r="Q54" s="63">
        <f t="shared" si="16"/>
        <v>9.4767450544205791E-3</v>
      </c>
    </row>
    <row r="55" spans="1:18" ht="12" customHeight="1" x14ac:dyDescent="0.2">
      <c r="A55" s="33">
        <v>2018</v>
      </c>
      <c r="B55" s="14">
        <v>0.54055699506629251</v>
      </c>
      <c r="C55" s="34">
        <v>0</v>
      </c>
      <c r="D55" s="44">
        <f t="shared" si="11"/>
        <v>0.54055699506629251</v>
      </c>
      <c r="E55" s="34">
        <v>6</v>
      </c>
      <c r="F55" s="44">
        <f t="shared" si="12"/>
        <v>0.50812357536231501</v>
      </c>
      <c r="G55" s="34">
        <v>0</v>
      </c>
      <c r="H55" s="11">
        <f>F55-(F55*G55/100)</f>
        <v>0.50812357536231501</v>
      </c>
      <c r="I55" s="34">
        <v>35</v>
      </c>
      <c r="J55" s="49">
        <f t="shared" si="13"/>
        <v>38.899999999999991</v>
      </c>
      <c r="K55" s="14">
        <f>+H55-H55*I55/100</f>
        <v>0.33028032398550478</v>
      </c>
      <c r="L55" s="52">
        <f t="shared" si="14"/>
        <v>1.4478041599364593E-2</v>
      </c>
      <c r="M55" s="44">
        <f>+L55*28.3495</f>
        <v>0.41044524032118651</v>
      </c>
      <c r="N55" s="49">
        <v>156</v>
      </c>
      <c r="O55" s="49">
        <v>42.5</v>
      </c>
      <c r="P55" s="34">
        <f t="shared" si="15"/>
        <v>1.5065754703554139</v>
      </c>
      <c r="Q55" s="51">
        <f t="shared" si="16"/>
        <v>9.6575350663808592E-3</v>
      </c>
    </row>
    <row r="56" spans="1:18" ht="12" customHeight="1" x14ac:dyDescent="0.2">
      <c r="A56" s="78">
        <v>2019</v>
      </c>
      <c r="B56" s="66">
        <v>0.55063737114240796</v>
      </c>
      <c r="C56" s="79">
        <v>0</v>
      </c>
      <c r="D56" s="83">
        <f t="shared" si="11"/>
        <v>0.55063737114240796</v>
      </c>
      <c r="E56" s="79">
        <v>6</v>
      </c>
      <c r="F56" s="83">
        <f t="shared" si="12"/>
        <v>0.5175991288738635</v>
      </c>
      <c r="G56" s="79">
        <v>0</v>
      </c>
      <c r="H56" s="80">
        <f>F56-(F56*G56/100)</f>
        <v>0.5175991288738635</v>
      </c>
      <c r="I56" s="79">
        <v>35</v>
      </c>
      <c r="J56" s="81">
        <f t="shared" si="13"/>
        <v>38.9</v>
      </c>
      <c r="K56" s="92">
        <f>+H56-H56*I56/100</f>
        <v>0.33643943376801128</v>
      </c>
      <c r="L56" s="93">
        <f t="shared" si="14"/>
        <v>1.4748029973392276E-2</v>
      </c>
      <c r="M56" s="83">
        <f>+L56*28.3495</f>
        <v>0.41809927573068428</v>
      </c>
      <c r="N56" s="81">
        <v>156</v>
      </c>
      <c r="O56" s="81">
        <v>42.5</v>
      </c>
      <c r="P56" s="79">
        <f t="shared" si="15"/>
        <v>1.5346702826820413</v>
      </c>
      <c r="Q56" s="90">
        <f t="shared" si="16"/>
        <v>9.837630017192572E-3</v>
      </c>
    </row>
    <row r="57" spans="1:18" ht="12" customHeight="1" x14ac:dyDescent="0.2">
      <c r="A57" s="33">
        <v>2020</v>
      </c>
      <c r="B57" s="14">
        <v>0.526039210270563</v>
      </c>
      <c r="C57" s="34">
        <v>0</v>
      </c>
      <c r="D57" s="44">
        <f t="shared" si="11"/>
        <v>0.526039210270563</v>
      </c>
      <c r="E57" s="34">
        <v>6</v>
      </c>
      <c r="F57" s="44">
        <f t="shared" si="12"/>
        <v>0.49447685765432925</v>
      </c>
      <c r="G57" s="34">
        <v>0</v>
      </c>
      <c r="H57" s="11">
        <f t="shared" ref="H57:H58" si="17">F57-(F57*G57/100)</f>
        <v>0.49447685765432925</v>
      </c>
      <c r="I57" s="34">
        <v>35</v>
      </c>
      <c r="J57" s="49">
        <f t="shared" si="13"/>
        <v>38.9</v>
      </c>
      <c r="K57" s="14">
        <f t="shared" ref="K57:K58" si="18">+H57-H57*I57/100</f>
        <v>0.32140995747531398</v>
      </c>
      <c r="L57" s="52">
        <f t="shared" si="14"/>
        <v>1.4089203615356229E-2</v>
      </c>
      <c r="M57" s="44">
        <f t="shared" ref="M57:M58" si="19">+L57*28.3495</f>
        <v>0.39942187789354139</v>
      </c>
      <c r="N57" s="49">
        <v>156</v>
      </c>
      <c r="O57" s="49">
        <v>42.5</v>
      </c>
      <c r="P57" s="34">
        <f t="shared" si="15"/>
        <v>1.4661132459151167</v>
      </c>
      <c r="Q57" s="51">
        <f t="shared" si="16"/>
        <v>9.3981618327892095E-3</v>
      </c>
    </row>
    <row r="58" spans="1:18" ht="12" customHeight="1" thickBot="1" x14ac:dyDescent="0.25">
      <c r="A58" s="84">
        <v>2021</v>
      </c>
      <c r="B58" s="96">
        <v>0.52836820644624061</v>
      </c>
      <c r="C58" s="86">
        <v>0</v>
      </c>
      <c r="D58" s="89">
        <f t="shared" si="11"/>
        <v>0.52836820644624061</v>
      </c>
      <c r="E58" s="86">
        <v>6</v>
      </c>
      <c r="F58" s="89">
        <f t="shared" si="12"/>
        <v>0.49666611405946615</v>
      </c>
      <c r="G58" s="86">
        <v>0</v>
      </c>
      <c r="H58" s="86">
        <f t="shared" si="17"/>
        <v>0.49666611405946615</v>
      </c>
      <c r="I58" s="86">
        <v>35</v>
      </c>
      <c r="J58" s="87">
        <f t="shared" si="13"/>
        <v>38.900000000000013</v>
      </c>
      <c r="K58" s="89">
        <f t="shared" si="18"/>
        <v>0.32283297413865297</v>
      </c>
      <c r="L58" s="97">
        <f t="shared" si="14"/>
        <v>1.4151582427995748E-2</v>
      </c>
      <c r="M58" s="89">
        <f t="shared" si="19"/>
        <v>0.40119028604246543</v>
      </c>
      <c r="N58" s="87">
        <v>156</v>
      </c>
      <c r="O58" s="87">
        <v>42.5</v>
      </c>
      <c r="P58" s="86">
        <f t="shared" si="15"/>
        <v>1.4726043440617556</v>
      </c>
      <c r="Q58" s="91">
        <f t="shared" si="16"/>
        <v>9.4397714362933049E-3</v>
      </c>
    </row>
    <row r="59" spans="1:18" ht="12" customHeight="1" thickTop="1" x14ac:dyDescent="0.2">
      <c r="A59" s="115" t="s">
        <v>147</v>
      </c>
      <c r="B59" s="115"/>
      <c r="C59" s="115"/>
      <c r="R59" s="6"/>
    </row>
    <row r="60" spans="1:18" ht="12" customHeight="1" x14ac:dyDescent="0.2">
      <c r="R60" s="6"/>
    </row>
    <row r="61" spans="1:18" ht="12" customHeight="1" x14ac:dyDescent="0.2">
      <c r="A61" s="116" t="s">
        <v>137</v>
      </c>
    </row>
    <row r="62" spans="1:18" ht="12" customHeight="1" x14ac:dyDescent="0.2">
      <c r="A62" s="123" t="s">
        <v>148</v>
      </c>
    </row>
    <row r="63" spans="1:18" ht="12" customHeight="1" x14ac:dyDescent="0.2">
      <c r="A63" s="116" t="s">
        <v>139</v>
      </c>
    </row>
    <row r="64" spans="1:18" ht="12" customHeight="1" x14ac:dyDescent="0.2">
      <c r="A64" s="116" t="s">
        <v>140</v>
      </c>
    </row>
    <row r="65" spans="1:1" ht="12" customHeight="1" x14ac:dyDescent="0.2">
      <c r="A65" s="116" t="s">
        <v>141</v>
      </c>
    </row>
    <row r="66" spans="1:1" ht="12" customHeight="1" x14ac:dyDescent="0.2">
      <c r="A66" s="117"/>
    </row>
    <row r="67" spans="1:1" ht="12" customHeight="1" x14ac:dyDescent="0.2">
      <c r="A67" s="116" t="s">
        <v>136</v>
      </c>
    </row>
  </sheetData>
  <mergeCells count="17">
    <mergeCell ref="G2:I2"/>
    <mergeCell ref="G3:G5"/>
    <mergeCell ref="H3:H5"/>
    <mergeCell ref="A1:Q1"/>
    <mergeCell ref="O2:O5"/>
    <mergeCell ref="C2:C5"/>
    <mergeCell ref="F2:F5"/>
    <mergeCell ref="Q2:Q5"/>
    <mergeCell ref="K2:M5"/>
    <mergeCell ref="I3:I5"/>
    <mergeCell ref="N2:N5"/>
    <mergeCell ref="P2:P5"/>
    <mergeCell ref="D2:D5"/>
    <mergeCell ref="B2:B5"/>
    <mergeCell ref="J2:J5"/>
    <mergeCell ref="E2:E5"/>
    <mergeCell ref="A2:A5"/>
  </mergeCells>
  <phoneticPr fontId="0" type="noConversion"/>
  <printOptions horizontalCentered="1"/>
  <pageMargins left="0.34" right="0.3" top="0.61" bottom="0.56000000000000005" header="0.5" footer="0.5"/>
  <pageSetup scale="78"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47">
    <pageSetUpPr fitToPage="1"/>
  </sheetPr>
  <dimension ref="A1:R68"/>
  <sheetViews>
    <sheetView zoomScaleNormal="100" workbookViewId="0">
      <pane ySplit="6" topLeftCell="A7" activePane="bottomLeft" state="frozen"/>
      <selection pane="bottomLeft" sqref="A1:Q1"/>
    </sheetView>
  </sheetViews>
  <sheetFormatPr defaultColWidth="10.77734375" defaultRowHeight="12" customHeight="1" x14ac:dyDescent="0.2"/>
  <cols>
    <col min="1" max="17" width="10.77734375" style="6" customWidth="1"/>
    <col min="18" max="16384" width="10.77734375" style="7"/>
  </cols>
  <sheetData>
    <row r="1" spans="1:18" ht="12" customHeight="1" thickBot="1" x14ac:dyDescent="0.25">
      <c r="A1" s="126" t="s">
        <v>97</v>
      </c>
      <c r="B1" s="126"/>
      <c r="C1" s="126"/>
      <c r="D1" s="126"/>
      <c r="E1" s="126"/>
      <c r="F1" s="126"/>
      <c r="G1" s="126"/>
      <c r="H1" s="126"/>
      <c r="I1" s="126"/>
      <c r="J1" s="126"/>
      <c r="K1" s="126"/>
      <c r="L1" s="126"/>
      <c r="M1" s="126"/>
      <c r="N1" s="126"/>
      <c r="O1" s="126"/>
      <c r="P1" s="126"/>
      <c r="Q1" s="126"/>
    </row>
    <row r="2" spans="1:18" ht="12" customHeight="1" thickTop="1" x14ac:dyDescent="0.2">
      <c r="A2" s="138" t="s">
        <v>0</v>
      </c>
      <c r="B2" s="124" t="s">
        <v>9</v>
      </c>
      <c r="C2" s="131" t="s">
        <v>3</v>
      </c>
      <c r="D2" s="124" t="s">
        <v>1</v>
      </c>
      <c r="E2" s="124" t="s">
        <v>4</v>
      </c>
      <c r="F2" s="124" t="s">
        <v>5</v>
      </c>
      <c r="G2" s="132" t="s">
        <v>6</v>
      </c>
      <c r="H2" s="133"/>
      <c r="I2" s="133"/>
      <c r="J2" s="124" t="s">
        <v>7</v>
      </c>
      <c r="K2" s="124" t="s">
        <v>54</v>
      </c>
      <c r="L2" s="140"/>
      <c r="M2" s="140"/>
      <c r="N2" s="130" t="s">
        <v>58</v>
      </c>
      <c r="O2" s="130" t="s">
        <v>130</v>
      </c>
      <c r="P2" s="127" t="s">
        <v>59</v>
      </c>
      <c r="Q2" s="127" t="s">
        <v>62</v>
      </c>
      <c r="R2" s="35"/>
    </row>
    <row r="3" spans="1:18" ht="12" customHeight="1" x14ac:dyDescent="0.2">
      <c r="A3" s="138"/>
      <c r="B3" s="124"/>
      <c r="C3" s="124"/>
      <c r="D3" s="124"/>
      <c r="E3" s="124"/>
      <c r="F3" s="124"/>
      <c r="G3" s="134" t="s">
        <v>2</v>
      </c>
      <c r="H3" s="135" t="s">
        <v>120</v>
      </c>
      <c r="I3" s="134" t="s">
        <v>8</v>
      </c>
      <c r="J3" s="124"/>
      <c r="K3" s="141"/>
      <c r="L3" s="140"/>
      <c r="M3" s="140"/>
      <c r="N3" s="128"/>
      <c r="O3" s="128"/>
      <c r="P3" s="128"/>
      <c r="Q3" s="128"/>
    </row>
    <row r="4" spans="1:18" ht="12" customHeight="1" x14ac:dyDescent="0.2">
      <c r="A4" s="138"/>
      <c r="B4" s="124"/>
      <c r="C4" s="124"/>
      <c r="D4" s="124"/>
      <c r="E4" s="124"/>
      <c r="F4" s="124"/>
      <c r="G4" s="124"/>
      <c r="H4" s="136"/>
      <c r="I4" s="124"/>
      <c r="J4" s="124"/>
      <c r="K4" s="141"/>
      <c r="L4" s="140"/>
      <c r="M4" s="140"/>
      <c r="N4" s="128"/>
      <c r="O4" s="128"/>
      <c r="P4" s="128"/>
      <c r="Q4" s="128"/>
    </row>
    <row r="5" spans="1:18" ht="18.75" customHeight="1" x14ac:dyDescent="0.2">
      <c r="A5" s="139"/>
      <c r="B5" s="125"/>
      <c r="C5" s="125"/>
      <c r="D5" s="125"/>
      <c r="E5" s="125"/>
      <c r="F5" s="125"/>
      <c r="G5" s="125"/>
      <c r="H5" s="137"/>
      <c r="I5" s="125"/>
      <c r="J5" s="125"/>
      <c r="K5" s="142"/>
      <c r="L5" s="143"/>
      <c r="M5" s="143"/>
      <c r="N5" s="129"/>
      <c r="O5" s="129"/>
      <c r="P5" s="129"/>
      <c r="Q5" s="129"/>
    </row>
    <row r="6" spans="1:18" ht="12" customHeight="1" x14ac:dyDescent="0.2">
      <c r="A6" s="5"/>
      <c r="B6" s="36" t="s">
        <v>64</v>
      </c>
      <c r="C6" s="36" t="s">
        <v>65</v>
      </c>
      <c r="D6" s="36" t="s">
        <v>64</v>
      </c>
      <c r="E6" s="36" t="s">
        <v>65</v>
      </c>
      <c r="F6" s="36" t="s">
        <v>64</v>
      </c>
      <c r="G6" s="36" t="s">
        <v>65</v>
      </c>
      <c r="H6" s="36" t="s">
        <v>64</v>
      </c>
      <c r="I6" s="36" t="s">
        <v>65</v>
      </c>
      <c r="J6" s="36" t="s">
        <v>65</v>
      </c>
      <c r="K6" s="36" t="s">
        <v>64</v>
      </c>
      <c r="L6" s="36" t="s">
        <v>66</v>
      </c>
      <c r="M6" s="36" t="s">
        <v>67</v>
      </c>
      <c r="N6" s="36" t="s">
        <v>68</v>
      </c>
      <c r="O6" s="36" t="s">
        <v>69</v>
      </c>
      <c r="P6" s="36" t="s">
        <v>68</v>
      </c>
      <c r="Q6" s="36" t="s">
        <v>70</v>
      </c>
    </row>
    <row r="7" spans="1:18" ht="12" customHeight="1" x14ac:dyDescent="0.2">
      <c r="A7" s="10">
        <v>1970</v>
      </c>
      <c r="B7" s="14">
        <v>0.1465481926535708</v>
      </c>
      <c r="C7" s="11">
        <v>0</v>
      </c>
      <c r="D7" s="14">
        <f t="shared" ref="D7:D48" si="0">+B7-B7*(C7/100)</f>
        <v>0.1465481926535708</v>
      </c>
      <c r="E7" s="11">
        <v>6</v>
      </c>
      <c r="F7" s="14">
        <f t="shared" ref="F7:F48" si="1">+(D7-D7*(E7)/100)</f>
        <v>0.13775530109435655</v>
      </c>
      <c r="G7" s="11">
        <v>0</v>
      </c>
      <c r="H7" s="11">
        <f>F7-(F7*G7/100)</f>
        <v>0.13775530109435655</v>
      </c>
      <c r="I7" s="11">
        <v>43</v>
      </c>
      <c r="J7" s="12">
        <f t="shared" ref="J7:J48" si="2">100-(K7/B7*100)</f>
        <v>46.420000000000009</v>
      </c>
      <c r="K7" s="14">
        <f>+H7-H7*I7/100</f>
        <v>7.8520521623783229E-2</v>
      </c>
      <c r="L7" s="23">
        <f t="shared" ref="L7:L48" si="3">+(K7/365)*16</f>
        <v>3.4419954684398128E-3</v>
      </c>
      <c r="M7" s="14">
        <f t="shared" ref="M7:M34" si="4">+L7*28.3495</f>
        <v>9.757885053253447E-2</v>
      </c>
      <c r="N7" s="12">
        <v>150</v>
      </c>
      <c r="O7" s="12">
        <v>42.5</v>
      </c>
      <c r="P7" s="11">
        <f t="shared" ref="P7:P48" si="5">+Q7*N7</f>
        <v>0.34439594305600402</v>
      </c>
      <c r="Q7" s="21">
        <f t="shared" ref="Q7:Q48" si="6">+M7/O7</f>
        <v>2.2959729537066933E-3</v>
      </c>
    </row>
    <row r="8" spans="1:18" ht="12" customHeight="1" x14ac:dyDescent="0.2">
      <c r="A8" s="15">
        <v>1971</v>
      </c>
      <c r="B8" s="19">
        <v>0.15129947366140006</v>
      </c>
      <c r="C8" s="16">
        <v>0</v>
      </c>
      <c r="D8" s="19">
        <f t="shared" si="0"/>
        <v>0.15129947366140006</v>
      </c>
      <c r="E8" s="16">
        <v>6</v>
      </c>
      <c r="F8" s="19">
        <f t="shared" si="1"/>
        <v>0.14222150524171606</v>
      </c>
      <c r="G8" s="16">
        <v>0</v>
      </c>
      <c r="H8" s="16">
        <f t="shared" ref="H8:H53" si="7">F8-(F8*G8/100)</f>
        <v>0.14222150524171606</v>
      </c>
      <c r="I8" s="16">
        <v>43</v>
      </c>
      <c r="J8" s="17">
        <f t="shared" si="2"/>
        <v>46.420000000000009</v>
      </c>
      <c r="K8" s="19">
        <f t="shared" ref="K8:K53" si="8">+H8-H8*I8/100</f>
        <v>8.1066257987778154E-2</v>
      </c>
      <c r="L8" s="24">
        <f t="shared" si="3"/>
        <v>3.5535893912450696E-3</v>
      </c>
      <c r="M8" s="19">
        <f t="shared" si="4"/>
        <v>0.1007424824471021</v>
      </c>
      <c r="N8" s="17">
        <v>150</v>
      </c>
      <c r="O8" s="17">
        <v>42.5</v>
      </c>
      <c r="P8" s="16">
        <f t="shared" si="5"/>
        <v>0.35556170275447796</v>
      </c>
      <c r="Q8" s="22">
        <f t="shared" si="6"/>
        <v>2.3704113516965198E-3</v>
      </c>
    </row>
    <row r="9" spans="1:18" ht="12" customHeight="1" x14ac:dyDescent="0.2">
      <c r="A9" s="15">
        <v>1972</v>
      </c>
      <c r="B9" s="19">
        <v>0.16936482829591798</v>
      </c>
      <c r="C9" s="16">
        <v>0</v>
      </c>
      <c r="D9" s="19">
        <f t="shared" si="0"/>
        <v>0.16936482829591798</v>
      </c>
      <c r="E9" s="16">
        <v>6</v>
      </c>
      <c r="F9" s="19">
        <f t="shared" si="1"/>
        <v>0.1592029385981629</v>
      </c>
      <c r="G9" s="16">
        <v>0</v>
      </c>
      <c r="H9" s="16">
        <f t="shared" si="7"/>
        <v>0.1592029385981629</v>
      </c>
      <c r="I9" s="16">
        <v>43</v>
      </c>
      <c r="J9" s="17">
        <f t="shared" si="2"/>
        <v>46.420000000000009</v>
      </c>
      <c r="K9" s="19">
        <f t="shared" si="8"/>
        <v>9.0745675000952847E-2</v>
      </c>
      <c r="L9" s="24">
        <f t="shared" si="3"/>
        <v>3.9778926027814942E-3</v>
      </c>
      <c r="M9" s="19">
        <f t="shared" si="4"/>
        <v>0.11277126634255397</v>
      </c>
      <c r="N9" s="17">
        <v>150</v>
      </c>
      <c r="O9" s="17">
        <v>42.5</v>
      </c>
      <c r="P9" s="16">
        <f t="shared" si="5"/>
        <v>0.39801623415019044</v>
      </c>
      <c r="Q9" s="22">
        <f t="shared" si="6"/>
        <v>2.6534415610012696E-3</v>
      </c>
    </row>
    <row r="10" spans="1:18" ht="12" customHeight="1" x14ac:dyDescent="0.2">
      <c r="A10" s="15">
        <v>1973</v>
      </c>
      <c r="B10" s="19">
        <v>0.17865687630067625</v>
      </c>
      <c r="C10" s="16">
        <v>0</v>
      </c>
      <c r="D10" s="19">
        <f t="shared" si="0"/>
        <v>0.17865687630067625</v>
      </c>
      <c r="E10" s="16">
        <v>6</v>
      </c>
      <c r="F10" s="19">
        <f t="shared" si="1"/>
        <v>0.16793746372263568</v>
      </c>
      <c r="G10" s="16">
        <v>0</v>
      </c>
      <c r="H10" s="16">
        <f t="shared" si="7"/>
        <v>0.16793746372263568</v>
      </c>
      <c r="I10" s="16">
        <v>43</v>
      </c>
      <c r="J10" s="17">
        <f t="shared" si="2"/>
        <v>46.420000000000009</v>
      </c>
      <c r="K10" s="19">
        <f t="shared" si="8"/>
        <v>9.5724354321902336E-2</v>
      </c>
      <c r="L10" s="24">
        <f t="shared" si="3"/>
        <v>4.1961360798642121E-3</v>
      </c>
      <c r="M10" s="19">
        <f t="shared" si="4"/>
        <v>0.11895835979611048</v>
      </c>
      <c r="N10" s="17">
        <v>150</v>
      </c>
      <c r="O10" s="17">
        <v>42.5</v>
      </c>
      <c r="P10" s="16">
        <f t="shared" si="5"/>
        <v>0.41985303457450762</v>
      </c>
      <c r="Q10" s="22">
        <f t="shared" si="6"/>
        <v>2.7990202304967174E-3</v>
      </c>
    </row>
    <row r="11" spans="1:18" ht="12" customHeight="1" x14ac:dyDescent="0.2">
      <c r="A11" s="15">
        <v>1974</v>
      </c>
      <c r="B11" s="19">
        <v>0.16208254229521074</v>
      </c>
      <c r="C11" s="16">
        <v>0</v>
      </c>
      <c r="D11" s="19">
        <f t="shared" si="0"/>
        <v>0.16208254229521074</v>
      </c>
      <c r="E11" s="16">
        <v>6</v>
      </c>
      <c r="F11" s="19">
        <f t="shared" si="1"/>
        <v>0.15235758975749811</v>
      </c>
      <c r="G11" s="16">
        <v>0</v>
      </c>
      <c r="H11" s="16">
        <f t="shared" si="7"/>
        <v>0.15235758975749811</v>
      </c>
      <c r="I11" s="16">
        <v>43</v>
      </c>
      <c r="J11" s="17">
        <f t="shared" si="2"/>
        <v>46.419999999999995</v>
      </c>
      <c r="K11" s="19">
        <f t="shared" si="8"/>
        <v>8.6843826161773927E-2</v>
      </c>
      <c r="L11" s="24">
        <f t="shared" si="3"/>
        <v>3.8068526536668024E-3</v>
      </c>
      <c r="M11" s="19">
        <f t="shared" si="4"/>
        <v>0.10792236930512701</v>
      </c>
      <c r="N11" s="17">
        <v>150</v>
      </c>
      <c r="O11" s="17">
        <v>42.5</v>
      </c>
      <c r="P11" s="16">
        <f t="shared" si="5"/>
        <v>0.38090247990044829</v>
      </c>
      <c r="Q11" s="22">
        <f t="shared" si="6"/>
        <v>2.5393498660029887E-3</v>
      </c>
    </row>
    <row r="12" spans="1:18" ht="12" customHeight="1" x14ac:dyDescent="0.2">
      <c r="A12" s="15">
        <v>1975</v>
      </c>
      <c r="B12" s="19">
        <v>0.1597699712464058</v>
      </c>
      <c r="C12" s="16">
        <v>0</v>
      </c>
      <c r="D12" s="19">
        <f t="shared" si="0"/>
        <v>0.1597699712464058</v>
      </c>
      <c r="E12" s="16">
        <v>6</v>
      </c>
      <c r="F12" s="19">
        <f t="shared" si="1"/>
        <v>0.15018377297162144</v>
      </c>
      <c r="G12" s="16">
        <v>0</v>
      </c>
      <c r="H12" s="16">
        <f t="shared" si="7"/>
        <v>0.15018377297162144</v>
      </c>
      <c r="I12" s="16">
        <v>43</v>
      </c>
      <c r="J12" s="17">
        <f t="shared" si="2"/>
        <v>46.420000000000009</v>
      </c>
      <c r="K12" s="19">
        <f t="shared" si="8"/>
        <v>8.5604750593824219E-2</v>
      </c>
      <c r="L12" s="24">
        <f t="shared" si="3"/>
        <v>3.7525370123320206E-3</v>
      </c>
      <c r="M12" s="19">
        <f t="shared" si="4"/>
        <v>0.10638254803110661</v>
      </c>
      <c r="N12" s="17">
        <v>150</v>
      </c>
      <c r="O12" s="17">
        <v>42.5</v>
      </c>
      <c r="P12" s="16">
        <f t="shared" si="5"/>
        <v>0.37546781658037626</v>
      </c>
      <c r="Q12" s="22">
        <f t="shared" si="6"/>
        <v>2.5031187772025084E-3</v>
      </c>
    </row>
    <row r="13" spans="1:18" ht="12" customHeight="1" x14ac:dyDescent="0.2">
      <c r="A13" s="10">
        <v>1976</v>
      </c>
      <c r="B13" s="14">
        <v>0.18384663012819044</v>
      </c>
      <c r="C13" s="11">
        <v>0</v>
      </c>
      <c r="D13" s="14">
        <f t="shared" si="0"/>
        <v>0.18384663012819044</v>
      </c>
      <c r="E13" s="11">
        <v>6</v>
      </c>
      <c r="F13" s="14">
        <f t="shared" si="1"/>
        <v>0.17281583232049902</v>
      </c>
      <c r="G13" s="11">
        <v>0</v>
      </c>
      <c r="H13" s="11">
        <f t="shared" si="7"/>
        <v>0.17281583232049902</v>
      </c>
      <c r="I13" s="11">
        <v>43</v>
      </c>
      <c r="J13" s="12">
        <f t="shared" si="2"/>
        <v>46.419999999999995</v>
      </c>
      <c r="K13" s="14">
        <f t="shared" si="8"/>
        <v>9.850502442268444E-2</v>
      </c>
      <c r="L13" s="23">
        <f t="shared" si="3"/>
        <v>4.3180284678437011E-3</v>
      </c>
      <c r="M13" s="14">
        <f t="shared" si="4"/>
        <v>0.122413948049135</v>
      </c>
      <c r="N13" s="12">
        <v>150</v>
      </c>
      <c r="O13" s="12">
        <v>42.5</v>
      </c>
      <c r="P13" s="11">
        <f t="shared" si="5"/>
        <v>0.43204922840871174</v>
      </c>
      <c r="Q13" s="21">
        <f t="shared" si="6"/>
        <v>2.8803281893914115E-3</v>
      </c>
    </row>
    <row r="14" spans="1:18" ht="12" customHeight="1" x14ac:dyDescent="0.2">
      <c r="A14" s="10">
        <v>1977</v>
      </c>
      <c r="B14" s="14">
        <v>0.18060379860061115</v>
      </c>
      <c r="C14" s="11">
        <v>0</v>
      </c>
      <c r="D14" s="14">
        <f t="shared" si="0"/>
        <v>0.18060379860061115</v>
      </c>
      <c r="E14" s="11">
        <v>6</v>
      </c>
      <c r="F14" s="14">
        <f t="shared" si="1"/>
        <v>0.16976757068457449</v>
      </c>
      <c r="G14" s="11">
        <v>0</v>
      </c>
      <c r="H14" s="11">
        <f t="shared" si="7"/>
        <v>0.16976757068457449</v>
      </c>
      <c r="I14" s="11">
        <v>43</v>
      </c>
      <c r="J14" s="12">
        <f t="shared" si="2"/>
        <v>46.420000000000009</v>
      </c>
      <c r="K14" s="14">
        <f t="shared" si="8"/>
        <v>9.6767515290207454E-2</v>
      </c>
      <c r="L14" s="23">
        <f t="shared" si="3"/>
        <v>4.2418636839542997E-3</v>
      </c>
      <c r="M14" s="14">
        <f t="shared" si="4"/>
        <v>0.12025471450826242</v>
      </c>
      <c r="N14" s="12">
        <v>150</v>
      </c>
      <c r="O14" s="12">
        <v>42.5</v>
      </c>
      <c r="P14" s="11">
        <f t="shared" si="5"/>
        <v>0.42442840414680849</v>
      </c>
      <c r="Q14" s="21">
        <f t="shared" si="6"/>
        <v>2.8295226943120567E-3</v>
      </c>
    </row>
    <row r="15" spans="1:18" ht="12" customHeight="1" x14ac:dyDescent="0.2">
      <c r="A15" s="10">
        <v>1978</v>
      </c>
      <c r="B15" s="14">
        <v>0.19025091538064109</v>
      </c>
      <c r="C15" s="11">
        <v>0</v>
      </c>
      <c r="D15" s="14">
        <f t="shared" si="0"/>
        <v>0.19025091538064109</v>
      </c>
      <c r="E15" s="11">
        <v>6</v>
      </c>
      <c r="F15" s="14">
        <f t="shared" si="1"/>
        <v>0.17883586045780264</v>
      </c>
      <c r="G15" s="11">
        <v>0</v>
      </c>
      <c r="H15" s="11">
        <f t="shared" si="7"/>
        <v>0.17883586045780264</v>
      </c>
      <c r="I15" s="11">
        <v>43</v>
      </c>
      <c r="J15" s="12">
        <f t="shared" si="2"/>
        <v>46.419999999999995</v>
      </c>
      <c r="K15" s="14">
        <f t="shared" si="8"/>
        <v>0.10193644046094751</v>
      </c>
      <c r="L15" s="23">
        <f t="shared" si="3"/>
        <v>4.4684467051374251E-3</v>
      </c>
      <c r="M15" s="14">
        <f t="shared" si="4"/>
        <v>0.12667822986729343</v>
      </c>
      <c r="N15" s="12">
        <v>150</v>
      </c>
      <c r="O15" s="12">
        <v>42.5</v>
      </c>
      <c r="P15" s="11">
        <f t="shared" si="5"/>
        <v>0.4470996348257415</v>
      </c>
      <c r="Q15" s="21">
        <f t="shared" si="6"/>
        <v>2.9806642321716101E-3</v>
      </c>
    </row>
    <row r="16" spans="1:18" ht="12" customHeight="1" x14ac:dyDescent="0.2">
      <c r="A16" s="10">
        <v>1979</v>
      </c>
      <c r="B16" s="14">
        <v>0.17874741729799382</v>
      </c>
      <c r="C16" s="11">
        <v>0</v>
      </c>
      <c r="D16" s="14">
        <f t="shared" si="0"/>
        <v>0.17874741729799382</v>
      </c>
      <c r="E16" s="11">
        <v>6</v>
      </c>
      <c r="F16" s="14">
        <f t="shared" si="1"/>
        <v>0.16802257226011419</v>
      </c>
      <c r="G16" s="11">
        <v>0</v>
      </c>
      <c r="H16" s="11">
        <f t="shared" si="7"/>
        <v>0.16802257226011419</v>
      </c>
      <c r="I16" s="11">
        <v>43</v>
      </c>
      <c r="J16" s="12">
        <f t="shared" si="2"/>
        <v>46.420000000000009</v>
      </c>
      <c r="K16" s="14">
        <f t="shared" si="8"/>
        <v>9.5772866188265082E-2</v>
      </c>
      <c r="L16" s="23">
        <f t="shared" si="3"/>
        <v>4.1982626274307978E-3</v>
      </c>
      <c r="M16" s="14">
        <f t="shared" si="4"/>
        <v>0.1190186463563494</v>
      </c>
      <c r="N16" s="12">
        <v>150</v>
      </c>
      <c r="O16" s="12">
        <v>42.5</v>
      </c>
      <c r="P16" s="11">
        <f t="shared" si="5"/>
        <v>0.42006581066946846</v>
      </c>
      <c r="Q16" s="21">
        <f t="shared" si="6"/>
        <v>2.8004387377964565E-3</v>
      </c>
    </row>
    <row r="17" spans="1:17" ht="12" customHeight="1" x14ac:dyDescent="0.2">
      <c r="A17" s="10">
        <v>1980</v>
      </c>
      <c r="B17" s="14">
        <v>0.16837339609882049</v>
      </c>
      <c r="C17" s="11">
        <v>0</v>
      </c>
      <c r="D17" s="14">
        <f t="shared" si="0"/>
        <v>0.16837339609882049</v>
      </c>
      <c r="E17" s="11">
        <v>6</v>
      </c>
      <c r="F17" s="14">
        <f t="shared" si="1"/>
        <v>0.15827099233289127</v>
      </c>
      <c r="G17" s="11">
        <v>0</v>
      </c>
      <c r="H17" s="11">
        <f t="shared" si="7"/>
        <v>0.15827099233289127</v>
      </c>
      <c r="I17" s="11">
        <v>43</v>
      </c>
      <c r="J17" s="12">
        <f t="shared" si="2"/>
        <v>46.419999999999995</v>
      </c>
      <c r="K17" s="14">
        <f t="shared" si="8"/>
        <v>9.0214465629748025E-2</v>
      </c>
      <c r="L17" s="23">
        <f t="shared" si="3"/>
        <v>3.9546067125368995E-3</v>
      </c>
      <c r="M17" s="14">
        <f t="shared" si="4"/>
        <v>0.11211112299706483</v>
      </c>
      <c r="N17" s="12">
        <v>150</v>
      </c>
      <c r="O17" s="12">
        <v>42.5</v>
      </c>
      <c r="P17" s="11">
        <f t="shared" si="5"/>
        <v>0.39568631646022884</v>
      </c>
      <c r="Q17" s="21">
        <f t="shared" si="6"/>
        <v>2.6379087764015255E-3</v>
      </c>
    </row>
    <row r="18" spans="1:17" ht="12" customHeight="1" x14ac:dyDescent="0.2">
      <c r="A18" s="15">
        <v>1981</v>
      </c>
      <c r="B18" s="19">
        <v>0.158779993564266</v>
      </c>
      <c r="C18" s="16">
        <v>0</v>
      </c>
      <c r="D18" s="19">
        <f t="shared" si="0"/>
        <v>0.158779993564266</v>
      </c>
      <c r="E18" s="16">
        <v>6</v>
      </c>
      <c r="F18" s="19">
        <f t="shared" si="1"/>
        <v>0.14925319395041003</v>
      </c>
      <c r="G18" s="16">
        <v>0</v>
      </c>
      <c r="H18" s="16">
        <f t="shared" si="7"/>
        <v>0.14925319395041003</v>
      </c>
      <c r="I18" s="16">
        <v>43</v>
      </c>
      <c r="J18" s="17">
        <f t="shared" si="2"/>
        <v>46.420000000000009</v>
      </c>
      <c r="K18" s="19">
        <f t="shared" si="8"/>
        <v>8.5074320551733723E-2</v>
      </c>
      <c r="L18" s="24">
        <f t="shared" si="3"/>
        <v>3.7292852844595607E-3</v>
      </c>
      <c r="M18" s="19">
        <f t="shared" si="4"/>
        <v>0.10572337317178632</v>
      </c>
      <c r="N18" s="17">
        <v>150</v>
      </c>
      <c r="O18" s="17">
        <v>42.5</v>
      </c>
      <c r="P18" s="16">
        <f t="shared" si="5"/>
        <v>0.37314131707689285</v>
      </c>
      <c r="Q18" s="22">
        <f t="shared" si="6"/>
        <v>2.487608780512619E-3</v>
      </c>
    </row>
    <row r="19" spans="1:17" ht="12" customHeight="1" x14ac:dyDescent="0.2">
      <c r="A19" s="15">
        <v>1982</v>
      </c>
      <c r="B19" s="19">
        <v>0.15940961634537534</v>
      </c>
      <c r="C19" s="16">
        <v>0</v>
      </c>
      <c r="D19" s="19">
        <f t="shared" si="0"/>
        <v>0.15940961634537534</v>
      </c>
      <c r="E19" s="16">
        <v>6</v>
      </c>
      <c r="F19" s="19">
        <f t="shared" si="1"/>
        <v>0.14984503936465282</v>
      </c>
      <c r="G19" s="16">
        <v>0</v>
      </c>
      <c r="H19" s="16">
        <f t="shared" si="7"/>
        <v>0.14984503936465282</v>
      </c>
      <c r="I19" s="16">
        <v>43</v>
      </c>
      <c r="J19" s="17">
        <f t="shared" si="2"/>
        <v>46.419999999999995</v>
      </c>
      <c r="K19" s="19">
        <f t="shared" si="8"/>
        <v>8.541167243785211E-2</v>
      </c>
      <c r="L19" s="24">
        <f t="shared" si="3"/>
        <v>3.7440733123442023E-3</v>
      </c>
      <c r="M19" s="19">
        <f t="shared" si="4"/>
        <v>0.10614260636830196</v>
      </c>
      <c r="N19" s="17">
        <v>150</v>
      </c>
      <c r="O19" s="17">
        <v>42.5</v>
      </c>
      <c r="P19" s="16">
        <f t="shared" si="5"/>
        <v>0.37462096365283043</v>
      </c>
      <c r="Q19" s="22">
        <f t="shared" si="6"/>
        <v>2.4974730910188696E-3</v>
      </c>
    </row>
    <row r="20" spans="1:17" ht="12" customHeight="1" x14ac:dyDescent="0.2">
      <c r="A20" s="15">
        <v>1983</v>
      </c>
      <c r="B20" s="19">
        <v>0.16259010614279557</v>
      </c>
      <c r="C20" s="16">
        <v>0</v>
      </c>
      <c r="D20" s="19">
        <f t="shared" si="0"/>
        <v>0.16259010614279557</v>
      </c>
      <c r="E20" s="16">
        <v>6</v>
      </c>
      <c r="F20" s="19">
        <f t="shared" si="1"/>
        <v>0.15283469977422784</v>
      </c>
      <c r="G20" s="16">
        <v>0</v>
      </c>
      <c r="H20" s="16">
        <f t="shared" si="7"/>
        <v>0.15283469977422784</v>
      </c>
      <c r="I20" s="16">
        <v>43</v>
      </c>
      <c r="J20" s="17">
        <f t="shared" si="2"/>
        <v>46.420000000000009</v>
      </c>
      <c r="K20" s="19">
        <f t="shared" si="8"/>
        <v>8.7115778871309862E-2</v>
      </c>
      <c r="L20" s="24">
        <f t="shared" si="3"/>
        <v>3.8187738683313913E-3</v>
      </c>
      <c r="M20" s="19">
        <f t="shared" si="4"/>
        <v>0.10826032978026078</v>
      </c>
      <c r="N20" s="17">
        <v>150</v>
      </c>
      <c r="O20" s="17">
        <v>42.5</v>
      </c>
      <c r="P20" s="16">
        <f t="shared" si="5"/>
        <v>0.38209528157739098</v>
      </c>
      <c r="Q20" s="22">
        <f t="shared" si="6"/>
        <v>2.5473018771826066E-3</v>
      </c>
    </row>
    <row r="21" spans="1:17" ht="12" customHeight="1" x14ac:dyDescent="0.2">
      <c r="A21" s="15">
        <v>1984</v>
      </c>
      <c r="B21" s="19">
        <v>0.17142095554013573</v>
      </c>
      <c r="C21" s="16">
        <v>0</v>
      </c>
      <c r="D21" s="19">
        <f t="shared" si="0"/>
        <v>0.17142095554013573</v>
      </c>
      <c r="E21" s="16">
        <v>6</v>
      </c>
      <c r="F21" s="19">
        <f t="shared" si="1"/>
        <v>0.16113569820772758</v>
      </c>
      <c r="G21" s="16">
        <v>0</v>
      </c>
      <c r="H21" s="16">
        <f t="shared" si="7"/>
        <v>0.16113569820772758</v>
      </c>
      <c r="I21" s="16">
        <v>43</v>
      </c>
      <c r="J21" s="17">
        <f t="shared" si="2"/>
        <v>46.419999999999995</v>
      </c>
      <c r="K21" s="19">
        <f t="shared" si="8"/>
        <v>9.1847347978404728E-2</v>
      </c>
      <c r="L21" s="24">
        <f t="shared" si="3"/>
        <v>4.0261851168615775E-3</v>
      </c>
      <c r="M21" s="19">
        <f t="shared" si="4"/>
        <v>0.11414033497046729</v>
      </c>
      <c r="N21" s="17">
        <v>150</v>
      </c>
      <c r="O21" s="17">
        <v>42.5</v>
      </c>
      <c r="P21" s="16">
        <f t="shared" si="5"/>
        <v>0.40284824107223749</v>
      </c>
      <c r="Q21" s="22">
        <f t="shared" si="6"/>
        <v>2.6856549404815832E-3</v>
      </c>
    </row>
    <row r="22" spans="1:17" ht="12" customHeight="1" x14ac:dyDescent="0.2">
      <c r="A22" s="15">
        <v>1985</v>
      </c>
      <c r="B22" s="19">
        <v>0.16703848766700494</v>
      </c>
      <c r="C22" s="16">
        <v>0</v>
      </c>
      <c r="D22" s="19">
        <f t="shared" si="0"/>
        <v>0.16703848766700494</v>
      </c>
      <c r="E22" s="16">
        <v>6</v>
      </c>
      <c r="F22" s="19">
        <f t="shared" si="1"/>
        <v>0.15701617840698465</v>
      </c>
      <c r="G22" s="16">
        <v>0</v>
      </c>
      <c r="H22" s="16">
        <f t="shared" si="7"/>
        <v>0.15701617840698465</v>
      </c>
      <c r="I22" s="16">
        <v>43</v>
      </c>
      <c r="J22" s="17">
        <f t="shared" si="2"/>
        <v>46.419999999999995</v>
      </c>
      <c r="K22" s="19">
        <f t="shared" si="8"/>
        <v>8.9499221691981254E-2</v>
      </c>
      <c r="L22" s="24">
        <f t="shared" si="3"/>
        <v>3.9232535536210958E-3</v>
      </c>
      <c r="M22" s="19">
        <f t="shared" si="4"/>
        <v>0.11122227661838126</v>
      </c>
      <c r="N22" s="17">
        <v>150</v>
      </c>
      <c r="O22" s="17">
        <v>42.5</v>
      </c>
      <c r="P22" s="16">
        <f t="shared" si="5"/>
        <v>0.3925492115942868</v>
      </c>
      <c r="Q22" s="22">
        <f t="shared" si="6"/>
        <v>2.6169947439619121E-3</v>
      </c>
    </row>
    <row r="23" spans="1:17" ht="12" customHeight="1" x14ac:dyDescent="0.2">
      <c r="A23" s="10">
        <v>1986</v>
      </c>
      <c r="B23" s="14">
        <v>0.16698039900104297</v>
      </c>
      <c r="C23" s="11">
        <v>0</v>
      </c>
      <c r="D23" s="14">
        <f t="shared" si="0"/>
        <v>0.16698039900104297</v>
      </c>
      <c r="E23" s="11">
        <v>6</v>
      </c>
      <c r="F23" s="14">
        <f t="shared" si="1"/>
        <v>0.15696157506098041</v>
      </c>
      <c r="G23" s="11">
        <v>0</v>
      </c>
      <c r="H23" s="11">
        <f t="shared" si="7"/>
        <v>0.15696157506098041</v>
      </c>
      <c r="I23" s="11">
        <v>43</v>
      </c>
      <c r="J23" s="12">
        <f t="shared" si="2"/>
        <v>46.419999999999995</v>
      </c>
      <c r="K23" s="14">
        <f t="shared" si="8"/>
        <v>8.9468097784758838E-2</v>
      </c>
      <c r="L23" s="23">
        <f t="shared" si="3"/>
        <v>3.9218892179620308E-3</v>
      </c>
      <c r="M23" s="14">
        <f t="shared" si="4"/>
        <v>0.11118359838461458</v>
      </c>
      <c r="N23" s="12">
        <v>150</v>
      </c>
      <c r="O23" s="12">
        <v>42.5</v>
      </c>
      <c r="P23" s="11">
        <f t="shared" si="5"/>
        <v>0.39241270018099267</v>
      </c>
      <c r="Q23" s="21">
        <f t="shared" si="6"/>
        <v>2.6160846678732843E-3</v>
      </c>
    </row>
    <row r="24" spans="1:17" ht="12" customHeight="1" x14ac:dyDescent="0.2">
      <c r="A24" s="10">
        <v>1987</v>
      </c>
      <c r="B24" s="14">
        <v>0.17223768965914893</v>
      </c>
      <c r="C24" s="11">
        <v>0</v>
      </c>
      <c r="D24" s="14">
        <f t="shared" si="0"/>
        <v>0.17223768965914893</v>
      </c>
      <c r="E24" s="11">
        <v>6</v>
      </c>
      <c r="F24" s="14">
        <f t="shared" si="1"/>
        <v>0.1619034282796</v>
      </c>
      <c r="G24" s="11">
        <v>0</v>
      </c>
      <c r="H24" s="11">
        <f t="shared" si="7"/>
        <v>0.1619034282796</v>
      </c>
      <c r="I24" s="11">
        <v>43</v>
      </c>
      <c r="J24" s="12">
        <f t="shared" si="2"/>
        <v>46.419999999999995</v>
      </c>
      <c r="K24" s="14">
        <f t="shared" si="8"/>
        <v>9.2284954119372001E-2</v>
      </c>
      <c r="L24" s="23">
        <f t="shared" si="3"/>
        <v>4.0453678518080878E-3</v>
      </c>
      <c r="M24" s="14">
        <f t="shared" si="4"/>
        <v>0.11468415591483339</v>
      </c>
      <c r="N24" s="12">
        <v>150</v>
      </c>
      <c r="O24" s="12">
        <v>42.5</v>
      </c>
      <c r="P24" s="11">
        <f t="shared" si="5"/>
        <v>0.40476760911117665</v>
      </c>
      <c r="Q24" s="21">
        <f t="shared" si="6"/>
        <v>2.6984507274078443E-3</v>
      </c>
    </row>
    <row r="25" spans="1:17" ht="12" customHeight="1" x14ac:dyDescent="0.2">
      <c r="A25" s="10">
        <v>1988</v>
      </c>
      <c r="B25" s="14">
        <v>0.17372388489149912</v>
      </c>
      <c r="C25" s="11">
        <v>0</v>
      </c>
      <c r="D25" s="14">
        <f t="shared" si="0"/>
        <v>0.17372388489149912</v>
      </c>
      <c r="E25" s="11">
        <v>6</v>
      </c>
      <c r="F25" s="14">
        <f t="shared" si="1"/>
        <v>0.16330045179800917</v>
      </c>
      <c r="G25" s="11">
        <v>0</v>
      </c>
      <c r="H25" s="11">
        <f t="shared" si="7"/>
        <v>0.16330045179800917</v>
      </c>
      <c r="I25" s="11">
        <v>43</v>
      </c>
      <c r="J25" s="12">
        <f t="shared" si="2"/>
        <v>46.419999999999995</v>
      </c>
      <c r="K25" s="14">
        <f t="shared" si="8"/>
        <v>9.3081257524865235E-2</v>
      </c>
      <c r="L25" s="23">
        <f t="shared" si="3"/>
        <v>4.0802743024598463E-3</v>
      </c>
      <c r="M25" s="14">
        <f t="shared" si="4"/>
        <v>0.1156737363375854</v>
      </c>
      <c r="N25" s="12">
        <v>150</v>
      </c>
      <c r="O25" s="12">
        <v>42.5</v>
      </c>
      <c r="P25" s="11">
        <f t="shared" si="5"/>
        <v>0.40826024589736026</v>
      </c>
      <c r="Q25" s="21">
        <f t="shared" si="6"/>
        <v>2.7217349726490685E-3</v>
      </c>
    </row>
    <row r="26" spans="1:17" ht="12" customHeight="1" x14ac:dyDescent="0.2">
      <c r="A26" s="10">
        <v>1989</v>
      </c>
      <c r="B26" s="14">
        <v>0.15645894585513176</v>
      </c>
      <c r="C26" s="11">
        <v>0</v>
      </c>
      <c r="D26" s="14">
        <f t="shared" si="0"/>
        <v>0.15645894585513176</v>
      </c>
      <c r="E26" s="11">
        <v>6</v>
      </c>
      <c r="F26" s="14">
        <f t="shared" si="1"/>
        <v>0.14707140910382385</v>
      </c>
      <c r="G26" s="11">
        <v>0</v>
      </c>
      <c r="H26" s="11">
        <f t="shared" si="7"/>
        <v>0.14707140910382385</v>
      </c>
      <c r="I26" s="11">
        <v>43</v>
      </c>
      <c r="J26" s="12">
        <f t="shared" si="2"/>
        <v>46.420000000000009</v>
      </c>
      <c r="K26" s="14">
        <f t="shared" si="8"/>
        <v>8.3830703189179595E-2</v>
      </c>
      <c r="L26" s="23">
        <f t="shared" si="3"/>
        <v>3.6747705507585576E-3</v>
      </c>
      <c r="M26" s="14">
        <f t="shared" si="4"/>
        <v>0.10417790772872973</v>
      </c>
      <c r="N26" s="12">
        <v>150</v>
      </c>
      <c r="O26" s="12">
        <v>42.5</v>
      </c>
      <c r="P26" s="11">
        <f t="shared" si="5"/>
        <v>0.36768673316022255</v>
      </c>
      <c r="Q26" s="21">
        <f t="shared" si="6"/>
        <v>2.4512448877348171E-3</v>
      </c>
    </row>
    <row r="27" spans="1:17" ht="12" customHeight="1" x14ac:dyDescent="0.2">
      <c r="A27" s="10">
        <v>1990</v>
      </c>
      <c r="B27" s="14">
        <v>0.16812157087537782</v>
      </c>
      <c r="C27" s="11">
        <v>0</v>
      </c>
      <c r="D27" s="14">
        <f t="shared" si="0"/>
        <v>0.16812157087537782</v>
      </c>
      <c r="E27" s="11">
        <v>6</v>
      </c>
      <c r="F27" s="14">
        <f t="shared" si="1"/>
        <v>0.15803427662285516</v>
      </c>
      <c r="G27" s="11">
        <v>0</v>
      </c>
      <c r="H27" s="11">
        <f t="shared" si="7"/>
        <v>0.15803427662285516</v>
      </c>
      <c r="I27" s="11">
        <v>43</v>
      </c>
      <c r="J27" s="12">
        <f t="shared" si="2"/>
        <v>46.419999999999995</v>
      </c>
      <c r="K27" s="14">
        <f t="shared" si="8"/>
        <v>9.0079537675027438E-2</v>
      </c>
      <c r="L27" s="23">
        <f t="shared" si="3"/>
        <v>3.9486920624669563E-3</v>
      </c>
      <c r="M27" s="14">
        <f t="shared" si="4"/>
        <v>0.11194344562490698</v>
      </c>
      <c r="N27" s="12">
        <v>150</v>
      </c>
      <c r="O27" s="12">
        <v>42.5</v>
      </c>
      <c r="P27" s="11">
        <f t="shared" si="5"/>
        <v>0.39509451397025991</v>
      </c>
      <c r="Q27" s="21">
        <f t="shared" si="6"/>
        <v>2.6339634264683992E-3</v>
      </c>
    </row>
    <row r="28" spans="1:17" ht="12" customHeight="1" x14ac:dyDescent="0.2">
      <c r="A28" s="15">
        <v>1991</v>
      </c>
      <c r="B28" s="19">
        <v>0.15760447427029545</v>
      </c>
      <c r="C28" s="16">
        <v>0</v>
      </c>
      <c r="D28" s="19">
        <f t="shared" si="0"/>
        <v>0.15760447427029545</v>
      </c>
      <c r="E28" s="16">
        <v>6</v>
      </c>
      <c r="F28" s="19">
        <f t="shared" si="1"/>
        <v>0.14814820581407773</v>
      </c>
      <c r="G28" s="16">
        <v>0</v>
      </c>
      <c r="H28" s="16">
        <f t="shared" si="7"/>
        <v>0.14814820581407773</v>
      </c>
      <c r="I28" s="16">
        <v>43</v>
      </c>
      <c r="J28" s="17">
        <f t="shared" si="2"/>
        <v>46.419999999999995</v>
      </c>
      <c r="K28" s="19">
        <f t="shared" si="8"/>
        <v>8.444447731402431E-2</v>
      </c>
      <c r="L28" s="24">
        <f t="shared" si="3"/>
        <v>3.7016757178750383E-3</v>
      </c>
      <c r="M28" s="19">
        <f t="shared" si="4"/>
        <v>0.1049406557638984</v>
      </c>
      <c r="N28" s="17">
        <v>150</v>
      </c>
      <c r="O28" s="17">
        <v>42.5</v>
      </c>
      <c r="P28" s="16">
        <f t="shared" si="5"/>
        <v>0.37037878504905319</v>
      </c>
      <c r="Q28" s="22">
        <f t="shared" si="6"/>
        <v>2.4691919003270212E-3</v>
      </c>
    </row>
    <row r="29" spans="1:17" ht="12" customHeight="1" x14ac:dyDescent="0.2">
      <c r="A29" s="15">
        <v>1992</v>
      </c>
      <c r="B29" s="19">
        <v>0.14967476731881632</v>
      </c>
      <c r="C29" s="16">
        <v>0</v>
      </c>
      <c r="D29" s="19">
        <f t="shared" si="0"/>
        <v>0.14967476731881632</v>
      </c>
      <c r="E29" s="16">
        <v>6</v>
      </c>
      <c r="F29" s="19">
        <f t="shared" si="1"/>
        <v>0.14069428127968733</v>
      </c>
      <c r="G29" s="16">
        <v>0</v>
      </c>
      <c r="H29" s="16">
        <f t="shared" si="7"/>
        <v>0.14069428127968733</v>
      </c>
      <c r="I29" s="16">
        <v>43</v>
      </c>
      <c r="J29" s="17">
        <f t="shared" si="2"/>
        <v>46.420000000000009</v>
      </c>
      <c r="K29" s="19">
        <f t="shared" si="8"/>
        <v>8.0195740329421783E-2</v>
      </c>
      <c r="L29" s="24">
        <f t="shared" si="3"/>
        <v>3.5154297130705441E-3</v>
      </c>
      <c r="M29" s="19">
        <f t="shared" si="4"/>
        <v>9.9660674650693379E-2</v>
      </c>
      <c r="N29" s="17">
        <v>150</v>
      </c>
      <c r="O29" s="17">
        <v>42.5</v>
      </c>
      <c r="P29" s="16">
        <f t="shared" si="5"/>
        <v>0.35174355759068249</v>
      </c>
      <c r="Q29" s="22">
        <f t="shared" si="6"/>
        <v>2.34495705060455E-3</v>
      </c>
    </row>
    <row r="30" spans="1:17" ht="12" customHeight="1" x14ac:dyDescent="0.2">
      <c r="A30" s="15">
        <v>1993</v>
      </c>
      <c r="B30" s="19">
        <v>0.15011749551478357</v>
      </c>
      <c r="C30" s="16">
        <v>0</v>
      </c>
      <c r="D30" s="19">
        <f t="shared" si="0"/>
        <v>0.15011749551478357</v>
      </c>
      <c r="E30" s="16">
        <v>6</v>
      </c>
      <c r="F30" s="19">
        <f t="shared" si="1"/>
        <v>0.14111044578389656</v>
      </c>
      <c r="G30" s="16">
        <v>0</v>
      </c>
      <c r="H30" s="16">
        <f t="shared" si="7"/>
        <v>0.14111044578389656</v>
      </c>
      <c r="I30" s="16">
        <v>43</v>
      </c>
      <c r="J30" s="17">
        <f t="shared" si="2"/>
        <v>46.419999999999995</v>
      </c>
      <c r="K30" s="19">
        <f t="shared" si="8"/>
        <v>8.0432954096821038E-2</v>
      </c>
      <c r="L30" s="24">
        <f t="shared" si="3"/>
        <v>3.5258281247921553E-3</v>
      </c>
      <c r="M30" s="19">
        <f t="shared" si="4"/>
        <v>9.9955464423795201E-2</v>
      </c>
      <c r="N30" s="17">
        <v>150</v>
      </c>
      <c r="O30" s="17">
        <v>42.5</v>
      </c>
      <c r="P30" s="16">
        <f t="shared" si="5"/>
        <v>0.35278399208398309</v>
      </c>
      <c r="Q30" s="22">
        <f t="shared" si="6"/>
        <v>2.3518932805598873E-3</v>
      </c>
    </row>
    <row r="31" spans="1:17" ht="12" customHeight="1" x14ac:dyDescent="0.2">
      <c r="A31" s="15">
        <v>1994</v>
      </c>
      <c r="B31" s="19">
        <v>0.16122585994814684</v>
      </c>
      <c r="C31" s="16">
        <v>0</v>
      </c>
      <c r="D31" s="19">
        <f t="shared" si="0"/>
        <v>0.16122585994814684</v>
      </c>
      <c r="E31" s="16">
        <v>6</v>
      </c>
      <c r="F31" s="19">
        <f t="shared" si="1"/>
        <v>0.15155230835125802</v>
      </c>
      <c r="G31" s="16">
        <v>0</v>
      </c>
      <c r="H31" s="16">
        <f t="shared" si="7"/>
        <v>0.15155230835125802</v>
      </c>
      <c r="I31" s="16">
        <v>43</v>
      </c>
      <c r="J31" s="17">
        <f t="shared" si="2"/>
        <v>46.420000000000009</v>
      </c>
      <c r="K31" s="19">
        <f t="shared" si="8"/>
        <v>8.6384815760217074E-2</v>
      </c>
      <c r="L31" s="24">
        <f t="shared" si="3"/>
        <v>3.7867316497629403E-3</v>
      </c>
      <c r="M31" s="19">
        <f t="shared" si="4"/>
        <v>0.10735194890495448</v>
      </c>
      <c r="N31" s="17">
        <v>150</v>
      </c>
      <c r="O31" s="17">
        <v>42.5</v>
      </c>
      <c r="P31" s="16">
        <f t="shared" si="5"/>
        <v>0.37888923142925107</v>
      </c>
      <c r="Q31" s="22">
        <f t="shared" si="6"/>
        <v>2.5259282095283406E-3</v>
      </c>
    </row>
    <row r="32" spans="1:17" ht="12" customHeight="1" x14ac:dyDescent="0.2">
      <c r="A32" s="15">
        <v>1995</v>
      </c>
      <c r="B32" s="45">
        <v>0.1594090608186948</v>
      </c>
      <c r="C32" s="16">
        <v>0</v>
      </c>
      <c r="D32" s="19">
        <f t="shared" si="0"/>
        <v>0.1594090608186948</v>
      </c>
      <c r="E32" s="16">
        <v>6</v>
      </c>
      <c r="F32" s="19">
        <f t="shared" si="1"/>
        <v>0.14984451716957312</v>
      </c>
      <c r="G32" s="16">
        <v>0</v>
      </c>
      <c r="H32" s="16">
        <f t="shared" si="7"/>
        <v>0.14984451716957312</v>
      </c>
      <c r="I32" s="16">
        <v>43</v>
      </c>
      <c r="J32" s="17">
        <f t="shared" si="2"/>
        <v>46.420000000000009</v>
      </c>
      <c r="K32" s="19">
        <f t="shared" si="8"/>
        <v>8.5411374786656669E-2</v>
      </c>
      <c r="L32" s="24">
        <f t="shared" si="3"/>
        <v>3.7440602646205664E-3</v>
      </c>
      <c r="M32" s="19">
        <f t="shared" si="4"/>
        <v>0.10614223647186075</v>
      </c>
      <c r="N32" s="17">
        <v>150</v>
      </c>
      <c r="O32" s="17">
        <v>42.5</v>
      </c>
      <c r="P32" s="16">
        <f t="shared" si="5"/>
        <v>0.37461965813597908</v>
      </c>
      <c r="Q32" s="22">
        <f t="shared" si="6"/>
        <v>2.497464387573194E-3</v>
      </c>
    </row>
    <row r="33" spans="1:17" ht="12" customHeight="1" x14ac:dyDescent="0.2">
      <c r="A33" s="10">
        <v>1996</v>
      </c>
      <c r="B33" s="14">
        <v>0.16621507621025736</v>
      </c>
      <c r="C33" s="11">
        <v>0</v>
      </c>
      <c r="D33" s="14">
        <f t="shared" si="0"/>
        <v>0.16621507621025736</v>
      </c>
      <c r="E33" s="11">
        <v>6</v>
      </c>
      <c r="F33" s="14">
        <f t="shared" si="1"/>
        <v>0.15624217163764192</v>
      </c>
      <c r="G33" s="11">
        <v>0</v>
      </c>
      <c r="H33" s="11">
        <f t="shared" si="7"/>
        <v>0.15624217163764192</v>
      </c>
      <c r="I33" s="11">
        <v>43</v>
      </c>
      <c r="J33" s="12">
        <f t="shared" si="2"/>
        <v>46.419999999999995</v>
      </c>
      <c r="K33" s="14">
        <f t="shared" si="8"/>
        <v>8.9058037833455894E-2</v>
      </c>
      <c r="L33" s="23">
        <f t="shared" si="3"/>
        <v>3.9039139872199843E-3</v>
      </c>
      <c r="M33" s="14">
        <f t="shared" si="4"/>
        <v>0.11067400958069294</v>
      </c>
      <c r="N33" s="12">
        <v>150</v>
      </c>
      <c r="O33" s="12">
        <v>42.5</v>
      </c>
      <c r="P33" s="11">
        <f t="shared" si="5"/>
        <v>0.39061415146126921</v>
      </c>
      <c r="Q33" s="21">
        <f t="shared" si="6"/>
        <v>2.6040943430751281E-3</v>
      </c>
    </row>
    <row r="34" spans="1:17" ht="12" customHeight="1" x14ac:dyDescent="0.2">
      <c r="A34" s="10">
        <v>1997</v>
      </c>
      <c r="B34" s="14">
        <v>0.177059633117013</v>
      </c>
      <c r="C34" s="11">
        <v>0</v>
      </c>
      <c r="D34" s="14">
        <f t="shared" si="0"/>
        <v>0.177059633117013</v>
      </c>
      <c r="E34" s="11">
        <v>6</v>
      </c>
      <c r="F34" s="14">
        <f t="shared" si="1"/>
        <v>0.16643605512999221</v>
      </c>
      <c r="G34" s="11">
        <v>0</v>
      </c>
      <c r="H34" s="11">
        <f t="shared" si="7"/>
        <v>0.16643605512999221</v>
      </c>
      <c r="I34" s="11">
        <v>43</v>
      </c>
      <c r="J34" s="12">
        <f t="shared" si="2"/>
        <v>46.420000000000009</v>
      </c>
      <c r="K34" s="14">
        <f t="shared" si="8"/>
        <v>9.486855142409556E-2</v>
      </c>
      <c r="L34" s="23">
        <f t="shared" si="3"/>
        <v>4.1586214322891207E-3</v>
      </c>
      <c r="M34" s="14">
        <f t="shared" si="4"/>
        <v>0.11789483829468042</v>
      </c>
      <c r="N34" s="12">
        <v>150</v>
      </c>
      <c r="O34" s="12">
        <v>42.5</v>
      </c>
      <c r="P34" s="11">
        <f t="shared" si="5"/>
        <v>0.41609942927534271</v>
      </c>
      <c r="Q34" s="21">
        <f t="shared" si="6"/>
        <v>2.7739961951689512E-3</v>
      </c>
    </row>
    <row r="35" spans="1:17" ht="12" customHeight="1" x14ac:dyDescent="0.2">
      <c r="A35" s="10">
        <v>1998</v>
      </c>
      <c r="B35" s="29" t="s">
        <v>52</v>
      </c>
      <c r="C35" s="29" t="s">
        <v>52</v>
      </c>
      <c r="D35" s="29" t="s">
        <v>52</v>
      </c>
      <c r="E35" s="29" t="s">
        <v>52</v>
      </c>
      <c r="F35" s="29" t="s">
        <v>52</v>
      </c>
      <c r="G35" s="29" t="s">
        <v>52</v>
      </c>
      <c r="H35" s="29" t="s">
        <v>52</v>
      </c>
      <c r="I35" s="29" t="s">
        <v>52</v>
      </c>
      <c r="J35" s="29" t="s">
        <v>52</v>
      </c>
      <c r="K35" s="29" t="s">
        <v>52</v>
      </c>
      <c r="L35" s="29" t="s">
        <v>52</v>
      </c>
      <c r="M35" s="29" t="s">
        <v>52</v>
      </c>
      <c r="N35" s="29" t="s">
        <v>52</v>
      </c>
      <c r="O35" s="29" t="s">
        <v>52</v>
      </c>
      <c r="P35" s="29" t="s">
        <v>52</v>
      </c>
      <c r="Q35" s="29" t="s">
        <v>52</v>
      </c>
    </row>
    <row r="36" spans="1:17" ht="12" customHeight="1" x14ac:dyDescent="0.2">
      <c r="A36" s="10">
        <v>1999</v>
      </c>
      <c r="B36" s="29" t="s">
        <v>52</v>
      </c>
      <c r="C36" s="29" t="s">
        <v>52</v>
      </c>
      <c r="D36" s="29" t="s">
        <v>52</v>
      </c>
      <c r="E36" s="29" t="s">
        <v>52</v>
      </c>
      <c r="F36" s="29" t="s">
        <v>52</v>
      </c>
      <c r="G36" s="29" t="s">
        <v>52</v>
      </c>
      <c r="H36" s="29" t="s">
        <v>52</v>
      </c>
      <c r="I36" s="29" t="s">
        <v>52</v>
      </c>
      <c r="J36" s="29" t="s">
        <v>52</v>
      </c>
      <c r="K36" s="29" t="s">
        <v>52</v>
      </c>
      <c r="L36" s="29" t="s">
        <v>52</v>
      </c>
      <c r="M36" s="29" t="s">
        <v>52</v>
      </c>
      <c r="N36" s="29" t="s">
        <v>52</v>
      </c>
      <c r="O36" s="29" t="s">
        <v>52</v>
      </c>
      <c r="P36" s="29" t="s">
        <v>52</v>
      </c>
      <c r="Q36" s="29" t="s">
        <v>52</v>
      </c>
    </row>
    <row r="37" spans="1:17" ht="12" customHeight="1" x14ac:dyDescent="0.2">
      <c r="A37" s="10">
        <v>2000</v>
      </c>
      <c r="B37" s="29" t="s">
        <v>52</v>
      </c>
      <c r="C37" s="29" t="s">
        <v>52</v>
      </c>
      <c r="D37" s="29" t="s">
        <v>52</v>
      </c>
      <c r="E37" s="29" t="s">
        <v>52</v>
      </c>
      <c r="F37" s="29" t="s">
        <v>52</v>
      </c>
      <c r="G37" s="29" t="s">
        <v>52</v>
      </c>
      <c r="H37" s="29" t="s">
        <v>52</v>
      </c>
      <c r="I37" s="29" t="s">
        <v>52</v>
      </c>
      <c r="J37" s="29" t="s">
        <v>52</v>
      </c>
      <c r="K37" s="29" t="s">
        <v>52</v>
      </c>
      <c r="L37" s="29" t="s">
        <v>52</v>
      </c>
      <c r="M37" s="29" t="s">
        <v>52</v>
      </c>
      <c r="N37" s="29" t="s">
        <v>52</v>
      </c>
      <c r="O37" s="29" t="s">
        <v>52</v>
      </c>
      <c r="P37" s="29" t="s">
        <v>52</v>
      </c>
      <c r="Q37" s="29" t="s">
        <v>52</v>
      </c>
    </row>
    <row r="38" spans="1:17" ht="12" customHeight="1" x14ac:dyDescent="0.2">
      <c r="A38" s="15">
        <v>2001</v>
      </c>
      <c r="B38" s="45" t="s">
        <v>52</v>
      </c>
      <c r="C38" s="31" t="s">
        <v>52</v>
      </c>
      <c r="D38" s="31" t="s">
        <v>52</v>
      </c>
      <c r="E38" s="31" t="s">
        <v>52</v>
      </c>
      <c r="F38" s="31" t="s">
        <v>52</v>
      </c>
      <c r="G38" s="31" t="s">
        <v>52</v>
      </c>
      <c r="H38" s="31" t="s">
        <v>52</v>
      </c>
      <c r="I38" s="31" t="s">
        <v>52</v>
      </c>
      <c r="J38" s="31" t="s">
        <v>52</v>
      </c>
      <c r="K38" s="31" t="s">
        <v>52</v>
      </c>
      <c r="L38" s="31" t="s">
        <v>52</v>
      </c>
      <c r="M38" s="31" t="s">
        <v>52</v>
      </c>
      <c r="N38" s="31" t="s">
        <v>52</v>
      </c>
      <c r="O38" s="31" t="s">
        <v>52</v>
      </c>
      <c r="P38" s="31" t="s">
        <v>52</v>
      </c>
      <c r="Q38" s="31" t="s">
        <v>52</v>
      </c>
    </row>
    <row r="39" spans="1:17" ht="12" customHeight="1" x14ac:dyDescent="0.2">
      <c r="A39" s="15">
        <v>2002</v>
      </c>
      <c r="B39" s="45" t="s">
        <v>52</v>
      </c>
      <c r="C39" s="31" t="s">
        <v>52</v>
      </c>
      <c r="D39" s="31" t="s">
        <v>52</v>
      </c>
      <c r="E39" s="31" t="s">
        <v>52</v>
      </c>
      <c r="F39" s="31" t="s">
        <v>52</v>
      </c>
      <c r="G39" s="31" t="s">
        <v>52</v>
      </c>
      <c r="H39" s="31" t="s">
        <v>52</v>
      </c>
      <c r="I39" s="31" t="s">
        <v>52</v>
      </c>
      <c r="J39" s="31" t="s">
        <v>52</v>
      </c>
      <c r="K39" s="31" t="s">
        <v>52</v>
      </c>
      <c r="L39" s="31" t="s">
        <v>52</v>
      </c>
      <c r="M39" s="31" t="s">
        <v>52</v>
      </c>
      <c r="N39" s="31" t="s">
        <v>52</v>
      </c>
      <c r="O39" s="31" t="s">
        <v>52</v>
      </c>
      <c r="P39" s="31" t="s">
        <v>52</v>
      </c>
      <c r="Q39" s="31" t="s">
        <v>52</v>
      </c>
    </row>
    <row r="40" spans="1:17" ht="12" customHeight="1" x14ac:dyDescent="0.2">
      <c r="A40" s="15">
        <v>2003</v>
      </c>
      <c r="B40" s="45" t="s">
        <v>52</v>
      </c>
      <c r="C40" s="31" t="s">
        <v>52</v>
      </c>
      <c r="D40" s="31" t="s">
        <v>52</v>
      </c>
      <c r="E40" s="31" t="s">
        <v>52</v>
      </c>
      <c r="F40" s="31" t="s">
        <v>52</v>
      </c>
      <c r="G40" s="31" t="s">
        <v>52</v>
      </c>
      <c r="H40" s="31" t="s">
        <v>52</v>
      </c>
      <c r="I40" s="31" t="s">
        <v>52</v>
      </c>
      <c r="J40" s="31" t="s">
        <v>52</v>
      </c>
      <c r="K40" s="31" t="s">
        <v>52</v>
      </c>
      <c r="L40" s="31" t="s">
        <v>52</v>
      </c>
      <c r="M40" s="31" t="s">
        <v>52</v>
      </c>
      <c r="N40" s="31" t="s">
        <v>52</v>
      </c>
      <c r="O40" s="31" t="s">
        <v>52</v>
      </c>
      <c r="P40" s="31" t="s">
        <v>52</v>
      </c>
      <c r="Q40" s="31" t="s">
        <v>52</v>
      </c>
    </row>
    <row r="41" spans="1:17" ht="12" customHeight="1" x14ac:dyDescent="0.2">
      <c r="A41" s="15">
        <v>2004</v>
      </c>
      <c r="B41" s="45" t="s">
        <v>52</v>
      </c>
      <c r="C41" s="31" t="s">
        <v>52</v>
      </c>
      <c r="D41" s="31" t="s">
        <v>52</v>
      </c>
      <c r="E41" s="31" t="s">
        <v>52</v>
      </c>
      <c r="F41" s="31" t="s">
        <v>52</v>
      </c>
      <c r="G41" s="31" t="s">
        <v>52</v>
      </c>
      <c r="H41" s="31" t="s">
        <v>52</v>
      </c>
      <c r="I41" s="31" t="s">
        <v>52</v>
      </c>
      <c r="J41" s="31" t="s">
        <v>52</v>
      </c>
      <c r="K41" s="31" t="s">
        <v>52</v>
      </c>
      <c r="L41" s="31" t="s">
        <v>52</v>
      </c>
      <c r="M41" s="31" t="s">
        <v>52</v>
      </c>
      <c r="N41" s="31" t="s">
        <v>52</v>
      </c>
      <c r="O41" s="31" t="s">
        <v>52</v>
      </c>
      <c r="P41" s="31" t="s">
        <v>52</v>
      </c>
      <c r="Q41" s="31" t="s">
        <v>52</v>
      </c>
    </row>
    <row r="42" spans="1:17" ht="12" customHeight="1" x14ac:dyDescent="0.2">
      <c r="A42" s="15">
        <v>2005</v>
      </c>
      <c r="B42" s="45" t="s">
        <v>52</v>
      </c>
      <c r="C42" s="31" t="s">
        <v>52</v>
      </c>
      <c r="D42" s="31" t="s">
        <v>52</v>
      </c>
      <c r="E42" s="31" t="s">
        <v>52</v>
      </c>
      <c r="F42" s="31" t="s">
        <v>52</v>
      </c>
      <c r="G42" s="31" t="s">
        <v>52</v>
      </c>
      <c r="H42" s="31" t="s">
        <v>52</v>
      </c>
      <c r="I42" s="31" t="s">
        <v>52</v>
      </c>
      <c r="J42" s="31" t="s">
        <v>52</v>
      </c>
      <c r="K42" s="31" t="s">
        <v>52</v>
      </c>
      <c r="L42" s="31" t="s">
        <v>52</v>
      </c>
      <c r="M42" s="31" t="s">
        <v>52</v>
      </c>
      <c r="N42" s="31" t="s">
        <v>52</v>
      </c>
      <c r="O42" s="31" t="s">
        <v>52</v>
      </c>
      <c r="P42" s="31" t="s">
        <v>52</v>
      </c>
      <c r="Q42" s="31" t="s">
        <v>52</v>
      </c>
    </row>
    <row r="43" spans="1:17" ht="12" customHeight="1" x14ac:dyDescent="0.2">
      <c r="A43" s="10">
        <v>2006</v>
      </c>
      <c r="B43" s="29" t="s">
        <v>52</v>
      </c>
      <c r="C43" s="29" t="s">
        <v>52</v>
      </c>
      <c r="D43" s="29" t="s">
        <v>52</v>
      </c>
      <c r="E43" s="29" t="s">
        <v>52</v>
      </c>
      <c r="F43" s="29" t="s">
        <v>52</v>
      </c>
      <c r="G43" s="29" t="s">
        <v>52</v>
      </c>
      <c r="H43" s="29" t="s">
        <v>52</v>
      </c>
      <c r="I43" s="29" t="s">
        <v>52</v>
      </c>
      <c r="J43" s="29" t="s">
        <v>52</v>
      </c>
      <c r="K43" s="29" t="s">
        <v>52</v>
      </c>
      <c r="L43" s="29" t="s">
        <v>52</v>
      </c>
      <c r="M43" s="29" t="s">
        <v>52</v>
      </c>
      <c r="N43" s="29" t="s">
        <v>52</v>
      </c>
      <c r="O43" s="29" t="s">
        <v>52</v>
      </c>
      <c r="P43" s="29" t="s">
        <v>52</v>
      </c>
      <c r="Q43" s="29" t="s">
        <v>52</v>
      </c>
    </row>
    <row r="44" spans="1:17" ht="12" customHeight="1" x14ac:dyDescent="0.2">
      <c r="A44" s="10">
        <v>2007</v>
      </c>
      <c r="B44" s="29" t="s">
        <v>52</v>
      </c>
      <c r="C44" s="29" t="s">
        <v>52</v>
      </c>
      <c r="D44" s="29" t="s">
        <v>52</v>
      </c>
      <c r="E44" s="29" t="s">
        <v>52</v>
      </c>
      <c r="F44" s="29" t="s">
        <v>52</v>
      </c>
      <c r="G44" s="29" t="s">
        <v>52</v>
      </c>
      <c r="H44" s="29" t="s">
        <v>52</v>
      </c>
      <c r="I44" s="29" t="s">
        <v>52</v>
      </c>
      <c r="J44" s="29" t="s">
        <v>52</v>
      </c>
      <c r="K44" s="29" t="s">
        <v>52</v>
      </c>
      <c r="L44" s="29" t="s">
        <v>52</v>
      </c>
      <c r="M44" s="29" t="s">
        <v>52</v>
      </c>
      <c r="N44" s="29" t="s">
        <v>52</v>
      </c>
      <c r="O44" s="29" t="s">
        <v>52</v>
      </c>
      <c r="P44" s="29" t="s">
        <v>52</v>
      </c>
      <c r="Q44" s="29" t="s">
        <v>52</v>
      </c>
    </row>
    <row r="45" spans="1:17" ht="12" customHeight="1" x14ac:dyDescent="0.2">
      <c r="A45" s="10">
        <v>2008</v>
      </c>
      <c r="B45" s="29" t="s">
        <v>52</v>
      </c>
      <c r="C45" s="29" t="s">
        <v>52</v>
      </c>
      <c r="D45" s="29" t="s">
        <v>52</v>
      </c>
      <c r="E45" s="29" t="s">
        <v>52</v>
      </c>
      <c r="F45" s="29" t="s">
        <v>52</v>
      </c>
      <c r="G45" s="29" t="s">
        <v>52</v>
      </c>
      <c r="H45" s="29" t="s">
        <v>52</v>
      </c>
      <c r="I45" s="29" t="s">
        <v>52</v>
      </c>
      <c r="J45" s="29" t="s">
        <v>52</v>
      </c>
      <c r="K45" s="29" t="s">
        <v>52</v>
      </c>
      <c r="L45" s="29" t="s">
        <v>52</v>
      </c>
      <c r="M45" s="29" t="s">
        <v>52</v>
      </c>
      <c r="N45" s="29" t="s">
        <v>52</v>
      </c>
      <c r="O45" s="29" t="s">
        <v>52</v>
      </c>
      <c r="P45" s="29" t="s">
        <v>52</v>
      </c>
      <c r="Q45" s="29" t="s">
        <v>52</v>
      </c>
    </row>
    <row r="46" spans="1:17" ht="12" customHeight="1" x14ac:dyDescent="0.2">
      <c r="A46" s="10">
        <v>2009</v>
      </c>
      <c r="B46" s="29" t="s">
        <v>52</v>
      </c>
      <c r="C46" s="29" t="s">
        <v>52</v>
      </c>
      <c r="D46" s="29" t="s">
        <v>52</v>
      </c>
      <c r="E46" s="29" t="s">
        <v>52</v>
      </c>
      <c r="F46" s="29" t="s">
        <v>52</v>
      </c>
      <c r="G46" s="29" t="s">
        <v>52</v>
      </c>
      <c r="H46" s="29" t="s">
        <v>52</v>
      </c>
      <c r="I46" s="29" t="s">
        <v>52</v>
      </c>
      <c r="J46" s="29" t="s">
        <v>52</v>
      </c>
      <c r="K46" s="29" t="s">
        <v>52</v>
      </c>
      <c r="L46" s="29" t="s">
        <v>52</v>
      </c>
      <c r="M46" s="29" t="s">
        <v>52</v>
      </c>
      <c r="N46" s="29" t="s">
        <v>52</v>
      </c>
      <c r="O46" s="29" t="s">
        <v>52</v>
      </c>
      <c r="P46" s="29" t="s">
        <v>52</v>
      </c>
      <c r="Q46" s="29" t="s">
        <v>52</v>
      </c>
    </row>
    <row r="47" spans="1:17" ht="12" customHeight="1" x14ac:dyDescent="0.2">
      <c r="A47" s="10">
        <v>2010</v>
      </c>
      <c r="B47" s="14">
        <v>0.29764709682532448</v>
      </c>
      <c r="C47" s="11">
        <v>0</v>
      </c>
      <c r="D47" s="14">
        <f t="shared" si="0"/>
        <v>0.29764709682532448</v>
      </c>
      <c r="E47" s="11">
        <v>6</v>
      </c>
      <c r="F47" s="14">
        <f t="shared" si="1"/>
        <v>0.279788271015805</v>
      </c>
      <c r="G47" s="11">
        <v>0</v>
      </c>
      <c r="H47" s="11">
        <f t="shared" si="7"/>
        <v>0.279788271015805</v>
      </c>
      <c r="I47" s="11">
        <v>43</v>
      </c>
      <c r="J47" s="12">
        <f t="shared" si="2"/>
        <v>46.419999999999995</v>
      </c>
      <c r="K47" s="14">
        <f t="shared" si="8"/>
        <v>0.15947931447900887</v>
      </c>
      <c r="L47" s="23">
        <f t="shared" si="3"/>
        <v>6.9908740593538138E-3</v>
      </c>
      <c r="M47" s="14">
        <f t="shared" ref="M47:M52" si="9">+L47*28.3495</f>
        <v>0.19818778414565094</v>
      </c>
      <c r="N47" s="12">
        <v>150</v>
      </c>
      <c r="O47" s="12">
        <v>42.5</v>
      </c>
      <c r="P47" s="11">
        <f t="shared" si="5"/>
        <v>0.69948629698465037</v>
      </c>
      <c r="Q47" s="21">
        <f t="shared" si="6"/>
        <v>4.6632419798976693E-3</v>
      </c>
    </row>
    <row r="48" spans="1:17" ht="12" customHeight="1" x14ac:dyDescent="0.2">
      <c r="A48" s="15">
        <v>2011</v>
      </c>
      <c r="B48" s="45">
        <v>0.30156511313895157</v>
      </c>
      <c r="C48" s="16">
        <v>0</v>
      </c>
      <c r="D48" s="19">
        <f t="shared" si="0"/>
        <v>0.30156511313895157</v>
      </c>
      <c r="E48" s="16">
        <v>6</v>
      </c>
      <c r="F48" s="19">
        <f t="shared" si="1"/>
        <v>0.28347120635061446</v>
      </c>
      <c r="G48" s="16">
        <v>0</v>
      </c>
      <c r="H48" s="16">
        <f t="shared" si="7"/>
        <v>0.28347120635061446</v>
      </c>
      <c r="I48" s="16">
        <v>43</v>
      </c>
      <c r="J48" s="17">
        <f t="shared" si="2"/>
        <v>46.420000000000009</v>
      </c>
      <c r="K48" s="19">
        <f t="shared" si="8"/>
        <v>0.16157858761985022</v>
      </c>
      <c r="L48" s="24">
        <f t="shared" si="3"/>
        <v>7.0828969915550785E-3</v>
      </c>
      <c r="M48" s="19">
        <f t="shared" si="9"/>
        <v>0.20079658826209068</v>
      </c>
      <c r="N48" s="17">
        <v>150</v>
      </c>
      <c r="O48" s="17">
        <v>42.5</v>
      </c>
      <c r="P48" s="16">
        <f t="shared" si="5"/>
        <v>0.70869384092502596</v>
      </c>
      <c r="Q48" s="22">
        <f t="shared" si="6"/>
        <v>4.7246256061668395E-3</v>
      </c>
    </row>
    <row r="49" spans="1:18" ht="12" customHeight="1" x14ac:dyDescent="0.2">
      <c r="A49" s="15">
        <v>2012</v>
      </c>
      <c r="B49" s="45">
        <v>0.30388061520010112</v>
      </c>
      <c r="C49" s="16">
        <v>0</v>
      </c>
      <c r="D49" s="19">
        <f t="shared" ref="D49:D58" si="10">+B49-B49*(C49/100)</f>
        <v>0.30388061520010112</v>
      </c>
      <c r="E49" s="16">
        <v>6</v>
      </c>
      <c r="F49" s="19">
        <f t="shared" ref="F49:F58" si="11">+(D49-D49*(E49)/100)</f>
        <v>0.28564777828809507</v>
      </c>
      <c r="G49" s="16">
        <v>0</v>
      </c>
      <c r="H49" s="16">
        <f t="shared" si="7"/>
        <v>0.28564777828809507</v>
      </c>
      <c r="I49" s="16">
        <v>43</v>
      </c>
      <c r="J49" s="17">
        <f t="shared" ref="J49:J58" si="12">100-(K49/B49*100)</f>
        <v>46.419999999999995</v>
      </c>
      <c r="K49" s="19">
        <f t="shared" si="8"/>
        <v>0.16281923362421419</v>
      </c>
      <c r="L49" s="24">
        <f t="shared" ref="L49:L58" si="13">+(K49/365)*16</f>
        <v>7.1372814739381566E-3</v>
      </c>
      <c r="M49" s="19">
        <f t="shared" si="9"/>
        <v>0.20233836114540976</v>
      </c>
      <c r="N49" s="17">
        <v>150</v>
      </c>
      <c r="O49" s="17">
        <v>42.5</v>
      </c>
      <c r="P49" s="16">
        <f t="shared" ref="P49:P58" si="14">+Q49*N49</f>
        <v>0.71413539227791678</v>
      </c>
      <c r="Q49" s="22">
        <f t="shared" ref="Q49:Q58" si="15">+M49/O49</f>
        <v>4.7609026151861121E-3</v>
      </c>
    </row>
    <row r="50" spans="1:18" ht="12" customHeight="1" x14ac:dyDescent="0.2">
      <c r="A50" s="15">
        <v>2013</v>
      </c>
      <c r="B50" s="45">
        <v>0.3173053142873033</v>
      </c>
      <c r="C50" s="16">
        <v>0</v>
      </c>
      <c r="D50" s="19">
        <f t="shared" si="10"/>
        <v>0.3173053142873033</v>
      </c>
      <c r="E50" s="16">
        <v>6</v>
      </c>
      <c r="F50" s="19">
        <f t="shared" si="11"/>
        <v>0.29826699543006507</v>
      </c>
      <c r="G50" s="16">
        <v>0</v>
      </c>
      <c r="H50" s="16">
        <f t="shared" si="7"/>
        <v>0.29826699543006507</v>
      </c>
      <c r="I50" s="16">
        <v>43</v>
      </c>
      <c r="J50" s="17">
        <f t="shared" si="12"/>
        <v>46.420000000000009</v>
      </c>
      <c r="K50" s="19">
        <f t="shared" si="8"/>
        <v>0.1700121873951371</v>
      </c>
      <c r="L50" s="24">
        <f t="shared" si="13"/>
        <v>7.4525890364991604E-3</v>
      </c>
      <c r="M50" s="19">
        <f t="shared" si="9"/>
        <v>0.21127717289023293</v>
      </c>
      <c r="N50" s="17">
        <v>150</v>
      </c>
      <c r="O50" s="17">
        <v>42.5</v>
      </c>
      <c r="P50" s="16">
        <f t="shared" si="14"/>
        <v>0.74568413961258673</v>
      </c>
      <c r="Q50" s="22">
        <f t="shared" si="15"/>
        <v>4.971227597417245E-3</v>
      </c>
    </row>
    <row r="51" spans="1:18" ht="12" customHeight="1" x14ac:dyDescent="0.2">
      <c r="A51" s="15">
        <v>2014</v>
      </c>
      <c r="B51" s="45">
        <v>0.31846623685916475</v>
      </c>
      <c r="C51" s="16">
        <v>0</v>
      </c>
      <c r="D51" s="19">
        <f t="shared" si="10"/>
        <v>0.31846623685916475</v>
      </c>
      <c r="E51" s="16">
        <v>6</v>
      </c>
      <c r="F51" s="19">
        <f t="shared" si="11"/>
        <v>0.29935826264761489</v>
      </c>
      <c r="G51" s="16">
        <v>0</v>
      </c>
      <c r="H51" s="16">
        <f t="shared" si="7"/>
        <v>0.29935826264761489</v>
      </c>
      <c r="I51" s="16">
        <v>43</v>
      </c>
      <c r="J51" s="17">
        <f t="shared" si="12"/>
        <v>46.419999999999995</v>
      </c>
      <c r="K51" s="19">
        <f t="shared" si="8"/>
        <v>0.17063420970914048</v>
      </c>
      <c r="L51" s="24">
        <f t="shared" si="13"/>
        <v>7.4798557680719113E-3</v>
      </c>
      <c r="M51" s="19">
        <f t="shared" si="9"/>
        <v>0.21205017109695465</v>
      </c>
      <c r="N51" s="17">
        <v>150</v>
      </c>
      <c r="O51" s="17">
        <v>42.5</v>
      </c>
      <c r="P51" s="16">
        <f t="shared" si="14"/>
        <v>0.74841236857748694</v>
      </c>
      <c r="Q51" s="22">
        <f t="shared" si="15"/>
        <v>4.9894157905165798E-3</v>
      </c>
    </row>
    <row r="52" spans="1:18" ht="12" customHeight="1" x14ac:dyDescent="0.2">
      <c r="A52" s="15">
        <v>2015</v>
      </c>
      <c r="B52" s="45">
        <v>0.31786703079908235</v>
      </c>
      <c r="C52" s="16">
        <v>0</v>
      </c>
      <c r="D52" s="19">
        <f t="shared" si="10"/>
        <v>0.31786703079908235</v>
      </c>
      <c r="E52" s="16">
        <v>6</v>
      </c>
      <c r="F52" s="19">
        <f t="shared" si="11"/>
        <v>0.29879500895113742</v>
      </c>
      <c r="G52" s="16">
        <v>0</v>
      </c>
      <c r="H52" s="16">
        <f t="shared" si="7"/>
        <v>0.29879500895113742</v>
      </c>
      <c r="I52" s="16">
        <v>43</v>
      </c>
      <c r="J52" s="17">
        <f t="shared" si="12"/>
        <v>46.419999999999995</v>
      </c>
      <c r="K52" s="19">
        <f t="shared" si="8"/>
        <v>0.17031315510214834</v>
      </c>
      <c r="L52" s="24">
        <f t="shared" si="13"/>
        <v>7.4657821414640365E-3</v>
      </c>
      <c r="M52" s="19">
        <f t="shared" si="9"/>
        <v>0.2116511908194347</v>
      </c>
      <c r="N52" s="17">
        <v>150</v>
      </c>
      <c r="O52" s="17">
        <v>42.5</v>
      </c>
      <c r="P52" s="16">
        <f t="shared" si="14"/>
        <v>0.74700420289212244</v>
      </c>
      <c r="Q52" s="22">
        <f t="shared" si="15"/>
        <v>4.9800280192808166E-3</v>
      </c>
    </row>
    <row r="53" spans="1:18" ht="12" customHeight="1" x14ac:dyDescent="0.2">
      <c r="A53" s="33">
        <v>2016</v>
      </c>
      <c r="B53" s="44">
        <v>0.30744362229956274</v>
      </c>
      <c r="C53" s="34">
        <v>0</v>
      </c>
      <c r="D53" s="44">
        <f t="shared" si="10"/>
        <v>0.30744362229956274</v>
      </c>
      <c r="E53" s="34">
        <v>6</v>
      </c>
      <c r="F53" s="44">
        <f t="shared" si="11"/>
        <v>0.28899700496158898</v>
      </c>
      <c r="G53" s="34">
        <v>0</v>
      </c>
      <c r="H53" s="34">
        <f t="shared" si="7"/>
        <v>0.28899700496158898</v>
      </c>
      <c r="I53" s="34">
        <v>43</v>
      </c>
      <c r="J53" s="49">
        <f t="shared" si="12"/>
        <v>46.419999999999995</v>
      </c>
      <c r="K53" s="44">
        <f t="shared" si="8"/>
        <v>0.16472829282810572</v>
      </c>
      <c r="L53" s="52">
        <f t="shared" si="13"/>
        <v>7.2209662609580587E-3</v>
      </c>
      <c r="M53" s="44">
        <f>+L53*28.3495</f>
        <v>0.20471078301503048</v>
      </c>
      <c r="N53" s="49">
        <v>150</v>
      </c>
      <c r="O53" s="49">
        <v>42.5</v>
      </c>
      <c r="P53" s="34">
        <f t="shared" si="14"/>
        <v>0.72250864593540165</v>
      </c>
      <c r="Q53" s="51">
        <f t="shared" si="15"/>
        <v>4.816724306236011E-3</v>
      </c>
    </row>
    <row r="54" spans="1:18" ht="12" customHeight="1" x14ac:dyDescent="0.2">
      <c r="A54" s="57">
        <v>2017</v>
      </c>
      <c r="B54" s="62">
        <v>0.30091879151567763</v>
      </c>
      <c r="C54" s="58">
        <v>0</v>
      </c>
      <c r="D54" s="62">
        <f t="shared" si="10"/>
        <v>0.30091879151567763</v>
      </c>
      <c r="E54" s="58">
        <v>6</v>
      </c>
      <c r="F54" s="62">
        <f t="shared" si="11"/>
        <v>0.28286366402473695</v>
      </c>
      <c r="G54" s="58">
        <v>0</v>
      </c>
      <c r="H54" s="58">
        <f>F54-(F54*G54/100)</f>
        <v>0.28286366402473695</v>
      </c>
      <c r="I54" s="58">
        <v>43</v>
      </c>
      <c r="J54" s="60">
        <f t="shared" si="12"/>
        <v>46.420000000000009</v>
      </c>
      <c r="K54" s="62">
        <f>+H54-H54*I54/100</f>
        <v>0.16123228849410007</v>
      </c>
      <c r="L54" s="64">
        <f t="shared" si="13"/>
        <v>7.0677167559057563E-3</v>
      </c>
      <c r="M54" s="62">
        <f>+L54*28.3495</f>
        <v>0.20036623617155022</v>
      </c>
      <c r="N54" s="60">
        <v>150</v>
      </c>
      <c r="O54" s="60">
        <v>42.5</v>
      </c>
      <c r="P54" s="58">
        <f t="shared" si="14"/>
        <v>0.70717495119370666</v>
      </c>
      <c r="Q54" s="63">
        <f t="shared" si="15"/>
        <v>4.7144996746247107E-3</v>
      </c>
    </row>
    <row r="55" spans="1:18" ht="12" customHeight="1" x14ac:dyDescent="0.2">
      <c r="A55" s="33">
        <v>2018</v>
      </c>
      <c r="B55" s="44">
        <v>0.3130882521125764</v>
      </c>
      <c r="C55" s="34">
        <v>0</v>
      </c>
      <c r="D55" s="44">
        <f t="shared" si="10"/>
        <v>0.3130882521125764</v>
      </c>
      <c r="E55" s="34">
        <v>6</v>
      </c>
      <c r="F55" s="44">
        <f t="shared" si="11"/>
        <v>0.29430295698582182</v>
      </c>
      <c r="G55" s="34">
        <v>0</v>
      </c>
      <c r="H55" s="34">
        <f>F55-(F55*G55/100)</f>
        <v>0.29430295698582182</v>
      </c>
      <c r="I55" s="34">
        <v>43</v>
      </c>
      <c r="J55" s="49">
        <f t="shared" si="12"/>
        <v>46.420000000000009</v>
      </c>
      <c r="K55" s="44">
        <f>+H55-H55*I55/100</f>
        <v>0.16775268548191843</v>
      </c>
      <c r="L55" s="52">
        <f t="shared" si="13"/>
        <v>7.3535423772895748E-3</v>
      </c>
      <c r="M55" s="44">
        <f>+L55*28.3495</f>
        <v>0.20846924962497079</v>
      </c>
      <c r="N55" s="49">
        <v>150</v>
      </c>
      <c r="O55" s="49">
        <v>42.5</v>
      </c>
      <c r="P55" s="34">
        <f t="shared" si="14"/>
        <v>0.73577382220577936</v>
      </c>
      <c r="Q55" s="51">
        <f t="shared" si="15"/>
        <v>4.9051588147051954E-3</v>
      </c>
    </row>
    <row r="56" spans="1:18" ht="12" customHeight="1" x14ac:dyDescent="0.2">
      <c r="A56" s="78">
        <v>2019</v>
      </c>
      <c r="B56" s="83">
        <v>0.3107989210847279</v>
      </c>
      <c r="C56" s="79">
        <v>0</v>
      </c>
      <c r="D56" s="83">
        <f t="shared" si="10"/>
        <v>0.3107989210847279</v>
      </c>
      <c r="E56" s="79">
        <v>6</v>
      </c>
      <c r="F56" s="83">
        <f t="shared" si="11"/>
        <v>0.29215098581964422</v>
      </c>
      <c r="G56" s="79">
        <v>0</v>
      </c>
      <c r="H56" s="79">
        <f>F56-(F56*G56/100)</f>
        <v>0.29215098581964422</v>
      </c>
      <c r="I56" s="79">
        <v>43</v>
      </c>
      <c r="J56" s="81">
        <f t="shared" si="12"/>
        <v>46.419999999999995</v>
      </c>
      <c r="K56" s="83">
        <f>+H56-H56*I56/100</f>
        <v>0.16652606191719721</v>
      </c>
      <c r="L56" s="93">
        <f t="shared" si="13"/>
        <v>7.2997725771922067E-3</v>
      </c>
      <c r="M56" s="83">
        <f>+L56*28.3495</f>
        <v>0.20694490267711046</v>
      </c>
      <c r="N56" s="81">
        <v>150</v>
      </c>
      <c r="O56" s="81">
        <v>42.5</v>
      </c>
      <c r="P56" s="79">
        <f t="shared" si="14"/>
        <v>0.73039377415450757</v>
      </c>
      <c r="Q56" s="90">
        <f t="shared" si="15"/>
        <v>4.8692918276967171E-3</v>
      </c>
    </row>
    <row r="57" spans="1:18" ht="12" customHeight="1" x14ac:dyDescent="0.2">
      <c r="A57" s="33">
        <v>2020</v>
      </c>
      <c r="B57" s="44">
        <v>0.24578119574003421</v>
      </c>
      <c r="C57" s="34">
        <v>0</v>
      </c>
      <c r="D57" s="44">
        <f t="shared" si="10"/>
        <v>0.24578119574003421</v>
      </c>
      <c r="E57" s="34">
        <v>6</v>
      </c>
      <c r="F57" s="44">
        <f t="shared" si="11"/>
        <v>0.23103432399563215</v>
      </c>
      <c r="G57" s="34">
        <v>0</v>
      </c>
      <c r="H57" s="34">
        <f t="shared" ref="H57:H58" si="16">F57-(F57*G57/100)</f>
        <v>0.23103432399563215</v>
      </c>
      <c r="I57" s="34">
        <v>43</v>
      </c>
      <c r="J57" s="49">
        <f t="shared" si="12"/>
        <v>46.420000000000009</v>
      </c>
      <c r="K57" s="44">
        <f t="shared" ref="K57:K58" si="17">+H57-H57*I57/100</f>
        <v>0.13168956467751031</v>
      </c>
      <c r="L57" s="52">
        <f t="shared" si="13"/>
        <v>5.7726932461374383E-3</v>
      </c>
      <c r="M57" s="44">
        <f t="shared" ref="M57:M58" si="18">+L57*28.3495</f>
        <v>0.16365296718137329</v>
      </c>
      <c r="N57" s="49">
        <v>150</v>
      </c>
      <c r="O57" s="49">
        <v>42.5</v>
      </c>
      <c r="P57" s="34">
        <f t="shared" si="14"/>
        <v>0.5775987076989646</v>
      </c>
      <c r="Q57" s="51">
        <f t="shared" si="15"/>
        <v>3.8506580513264304E-3</v>
      </c>
    </row>
    <row r="58" spans="1:18" ht="12" customHeight="1" thickBot="1" x14ac:dyDescent="0.25">
      <c r="A58" s="84">
        <v>2021</v>
      </c>
      <c r="B58" s="108">
        <v>0.28634134058453503</v>
      </c>
      <c r="C58" s="86">
        <v>0</v>
      </c>
      <c r="D58" s="89">
        <f t="shared" si="10"/>
        <v>0.28634134058453503</v>
      </c>
      <c r="E58" s="86">
        <v>6</v>
      </c>
      <c r="F58" s="89">
        <f t="shared" si="11"/>
        <v>0.26916086014946294</v>
      </c>
      <c r="G58" s="86">
        <v>0</v>
      </c>
      <c r="H58" s="86">
        <f t="shared" si="16"/>
        <v>0.26916086014946294</v>
      </c>
      <c r="I58" s="86">
        <v>43</v>
      </c>
      <c r="J58" s="87">
        <f t="shared" si="12"/>
        <v>46.420000000000009</v>
      </c>
      <c r="K58" s="89">
        <f t="shared" si="17"/>
        <v>0.15342169028519387</v>
      </c>
      <c r="L58" s="97">
        <f t="shared" si="13"/>
        <v>6.7253343686660329E-3</v>
      </c>
      <c r="M58" s="89">
        <f t="shared" si="18"/>
        <v>0.19065986668449769</v>
      </c>
      <c r="N58" s="87">
        <v>150</v>
      </c>
      <c r="O58" s="87">
        <v>42.5</v>
      </c>
      <c r="P58" s="86">
        <f t="shared" si="14"/>
        <v>0.67291717653352123</v>
      </c>
      <c r="Q58" s="91">
        <f t="shared" si="15"/>
        <v>4.4861145102234748E-3</v>
      </c>
    </row>
    <row r="59" spans="1:18" ht="12" customHeight="1" thickTop="1" x14ac:dyDescent="0.2">
      <c r="A59" s="115" t="s">
        <v>147</v>
      </c>
      <c r="B59" s="115"/>
      <c r="C59" s="115"/>
      <c r="R59" s="6"/>
    </row>
    <row r="60" spans="1:18" ht="12" customHeight="1" x14ac:dyDescent="0.2">
      <c r="A60" s="117" t="s">
        <v>76</v>
      </c>
      <c r="B60" s="117"/>
      <c r="R60" s="6"/>
    </row>
    <row r="62" spans="1:18" ht="12" customHeight="1" x14ac:dyDescent="0.2">
      <c r="A62" s="116" t="s">
        <v>137</v>
      </c>
    </row>
    <row r="63" spans="1:18" ht="12" customHeight="1" x14ac:dyDescent="0.2">
      <c r="A63" s="123" t="s">
        <v>148</v>
      </c>
    </row>
    <row r="64" spans="1:18" ht="12" customHeight="1" x14ac:dyDescent="0.2">
      <c r="A64" s="116" t="s">
        <v>139</v>
      </c>
    </row>
    <row r="65" spans="1:1" ht="12" customHeight="1" x14ac:dyDescent="0.2">
      <c r="A65" s="116" t="s">
        <v>140</v>
      </c>
    </row>
    <row r="66" spans="1:1" ht="12" customHeight="1" x14ac:dyDescent="0.2">
      <c r="A66" s="116" t="s">
        <v>141</v>
      </c>
    </row>
    <row r="67" spans="1:1" ht="12" customHeight="1" x14ac:dyDescent="0.2">
      <c r="A67" s="117"/>
    </row>
    <row r="68" spans="1:1" ht="12" customHeight="1" x14ac:dyDescent="0.2">
      <c r="A68" s="116" t="s">
        <v>136</v>
      </c>
    </row>
  </sheetData>
  <mergeCells count="17">
    <mergeCell ref="A2:A5"/>
    <mergeCell ref="N2:N5"/>
    <mergeCell ref="A1:Q1"/>
    <mergeCell ref="B2:B5"/>
    <mergeCell ref="F2:F5"/>
    <mergeCell ref="G3:G5"/>
    <mergeCell ref="C2:C5"/>
    <mergeCell ref="D2:D5"/>
    <mergeCell ref="K2:M5"/>
    <mergeCell ref="O2:O5"/>
    <mergeCell ref="E2:E5"/>
    <mergeCell ref="H3:H5"/>
    <mergeCell ref="G2:I2"/>
    <mergeCell ref="P2:P5"/>
    <mergeCell ref="I3:I5"/>
    <mergeCell ref="Q2:Q5"/>
    <mergeCell ref="J2:J5"/>
  </mergeCells>
  <phoneticPr fontId="0" type="noConversion"/>
  <printOptions horizontalCentered="1"/>
  <pageMargins left="0.34" right="0.3" top="0.61" bottom="0.56000000000000005" header="0.5" footer="0.5"/>
  <pageSetup scale="78"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48">
    <pageSetUpPr fitToPage="1"/>
  </sheetPr>
  <dimension ref="A1:R67"/>
  <sheetViews>
    <sheetView zoomScaleNormal="100" workbookViewId="0">
      <pane ySplit="6" topLeftCell="A7" activePane="bottomLeft" state="frozen"/>
      <selection pane="bottomLeft" sqref="A1:Q1"/>
    </sheetView>
  </sheetViews>
  <sheetFormatPr defaultColWidth="10.77734375" defaultRowHeight="12" customHeight="1" x14ac:dyDescent="0.2"/>
  <cols>
    <col min="1" max="17" width="10.77734375" style="6" customWidth="1"/>
    <col min="18" max="16384" width="10.77734375" style="7"/>
  </cols>
  <sheetData>
    <row r="1" spans="1:18" ht="12" customHeight="1" thickBot="1" x14ac:dyDescent="0.25">
      <c r="A1" s="126" t="s">
        <v>98</v>
      </c>
      <c r="B1" s="126"/>
      <c r="C1" s="126"/>
      <c r="D1" s="126"/>
      <c r="E1" s="126"/>
      <c r="F1" s="126"/>
      <c r="G1" s="126"/>
      <c r="H1" s="126"/>
      <c r="I1" s="126"/>
      <c r="J1" s="126"/>
      <c r="K1" s="126"/>
      <c r="L1" s="126"/>
      <c r="M1" s="126"/>
      <c r="N1" s="126"/>
      <c r="O1" s="126"/>
      <c r="P1" s="126"/>
      <c r="Q1" s="126"/>
    </row>
    <row r="2" spans="1:18" ht="12" customHeight="1" thickTop="1" x14ac:dyDescent="0.2">
      <c r="A2" s="138" t="s">
        <v>0</v>
      </c>
      <c r="B2" s="124" t="s">
        <v>9</v>
      </c>
      <c r="C2" s="131" t="s">
        <v>3</v>
      </c>
      <c r="D2" s="124" t="s">
        <v>1</v>
      </c>
      <c r="E2" s="124" t="s">
        <v>4</v>
      </c>
      <c r="F2" s="124" t="s">
        <v>5</v>
      </c>
      <c r="G2" s="132" t="s">
        <v>6</v>
      </c>
      <c r="H2" s="133"/>
      <c r="I2" s="133"/>
      <c r="J2" s="124" t="s">
        <v>7</v>
      </c>
      <c r="K2" s="124" t="s">
        <v>54</v>
      </c>
      <c r="L2" s="140"/>
      <c r="M2" s="140"/>
      <c r="N2" s="130" t="s">
        <v>58</v>
      </c>
      <c r="O2" s="130" t="s">
        <v>130</v>
      </c>
      <c r="P2" s="127" t="s">
        <v>59</v>
      </c>
      <c r="Q2" s="127" t="s">
        <v>62</v>
      </c>
      <c r="R2" s="35"/>
    </row>
    <row r="3" spans="1:18" ht="12" customHeight="1" x14ac:dyDescent="0.2">
      <c r="A3" s="138"/>
      <c r="B3" s="124"/>
      <c r="C3" s="124"/>
      <c r="D3" s="124"/>
      <c r="E3" s="124"/>
      <c r="F3" s="124"/>
      <c r="G3" s="134" t="s">
        <v>2</v>
      </c>
      <c r="H3" s="135" t="s">
        <v>120</v>
      </c>
      <c r="I3" s="134" t="s">
        <v>8</v>
      </c>
      <c r="J3" s="124"/>
      <c r="K3" s="141"/>
      <c r="L3" s="140"/>
      <c r="M3" s="140"/>
      <c r="N3" s="128"/>
      <c r="O3" s="128"/>
      <c r="P3" s="128"/>
      <c r="Q3" s="128"/>
    </row>
    <row r="4" spans="1:18" ht="12" customHeight="1" x14ac:dyDescent="0.2">
      <c r="A4" s="138"/>
      <c r="B4" s="124"/>
      <c r="C4" s="124"/>
      <c r="D4" s="124"/>
      <c r="E4" s="124"/>
      <c r="F4" s="124"/>
      <c r="G4" s="124"/>
      <c r="H4" s="136"/>
      <c r="I4" s="124"/>
      <c r="J4" s="124"/>
      <c r="K4" s="141"/>
      <c r="L4" s="140"/>
      <c r="M4" s="140"/>
      <c r="N4" s="128"/>
      <c r="O4" s="128"/>
      <c r="P4" s="128"/>
      <c r="Q4" s="128"/>
    </row>
    <row r="5" spans="1:18" ht="18.75" customHeight="1" x14ac:dyDescent="0.2">
      <c r="A5" s="139"/>
      <c r="B5" s="125"/>
      <c r="C5" s="125"/>
      <c r="D5" s="125"/>
      <c r="E5" s="125"/>
      <c r="F5" s="125"/>
      <c r="G5" s="125"/>
      <c r="H5" s="137"/>
      <c r="I5" s="125"/>
      <c r="J5" s="125"/>
      <c r="K5" s="142"/>
      <c r="L5" s="143"/>
      <c r="M5" s="143"/>
      <c r="N5" s="129"/>
      <c r="O5" s="129"/>
      <c r="P5" s="129"/>
      <c r="Q5" s="129"/>
    </row>
    <row r="6" spans="1:18" ht="12" customHeight="1" x14ac:dyDescent="0.2">
      <c r="A6" s="5"/>
      <c r="B6" s="36" t="s">
        <v>64</v>
      </c>
      <c r="C6" s="36" t="s">
        <v>65</v>
      </c>
      <c r="D6" s="36" t="s">
        <v>64</v>
      </c>
      <c r="E6" s="36" t="s">
        <v>65</v>
      </c>
      <c r="F6" s="36" t="s">
        <v>64</v>
      </c>
      <c r="G6" s="36" t="s">
        <v>65</v>
      </c>
      <c r="H6" s="36" t="s">
        <v>64</v>
      </c>
      <c r="I6" s="36" t="s">
        <v>65</v>
      </c>
      <c r="J6" s="36" t="s">
        <v>65</v>
      </c>
      <c r="K6" s="36" t="s">
        <v>64</v>
      </c>
      <c r="L6" s="36" t="s">
        <v>66</v>
      </c>
      <c r="M6" s="36" t="s">
        <v>67</v>
      </c>
      <c r="N6" s="36" t="s">
        <v>68</v>
      </c>
      <c r="O6" s="36" t="s">
        <v>69</v>
      </c>
      <c r="P6" s="36" t="s">
        <v>68</v>
      </c>
      <c r="Q6" s="36" t="s">
        <v>70</v>
      </c>
    </row>
    <row r="7" spans="1:18" ht="12" customHeight="1" x14ac:dyDescent="0.2">
      <c r="A7" s="10">
        <v>1970</v>
      </c>
      <c r="B7" s="14">
        <v>0.40875191437699598</v>
      </c>
      <c r="C7" s="11">
        <v>0</v>
      </c>
      <c r="D7" s="14">
        <f t="shared" ref="D7:D48" si="0">+B7-B7*(C7/100)</f>
        <v>0.40875191437699598</v>
      </c>
      <c r="E7" s="11">
        <v>6</v>
      </c>
      <c r="F7" s="14">
        <f t="shared" ref="F7:F48" si="1">+(D7-D7*(E7)/100)</f>
        <v>0.38422679951437622</v>
      </c>
      <c r="G7" s="11">
        <v>0</v>
      </c>
      <c r="H7" s="11">
        <f>F7-(F7*G7/100)</f>
        <v>0.38422679951437622</v>
      </c>
      <c r="I7" s="11">
        <v>42</v>
      </c>
      <c r="J7" s="12">
        <f t="shared" ref="J7:J48" si="2">100-(K7/B7*100)</f>
        <v>45.48</v>
      </c>
      <c r="K7" s="14">
        <f>+H7-H7*I7/100</f>
        <v>0.22285154371833821</v>
      </c>
      <c r="L7" s="23">
        <f t="shared" ref="L7:L48" si="3">+(K7/365)*16</f>
        <v>9.768834793132633E-3</v>
      </c>
      <c r="M7" s="14">
        <f t="shared" ref="M7:M39" si="4">+L7*28.3495</f>
        <v>0.27694158196791357</v>
      </c>
      <c r="N7" s="12">
        <v>156.69999999999999</v>
      </c>
      <c r="O7" s="12">
        <v>42.5</v>
      </c>
      <c r="P7" s="11">
        <f t="shared" ref="P7:P48" si="5">+Q7*N7</f>
        <v>1.0210999033969894</v>
      </c>
      <c r="Q7" s="21">
        <f t="shared" ref="Q7:Q48" si="6">+M7/O7</f>
        <v>6.5162725168920839E-3</v>
      </c>
    </row>
    <row r="8" spans="1:18" ht="12" customHeight="1" x14ac:dyDescent="0.2">
      <c r="A8" s="15">
        <v>1971</v>
      </c>
      <c r="B8" s="19">
        <v>0.40669921014815874</v>
      </c>
      <c r="C8" s="16">
        <v>0</v>
      </c>
      <c r="D8" s="19">
        <f t="shared" si="0"/>
        <v>0.40669921014815874</v>
      </c>
      <c r="E8" s="16">
        <v>6</v>
      </c>
      <c r="F8" s="19">
        <f t="shared" si="1"/>
        <v>0.38229725753926924</v>
      </c>
      <c r="G8" s="16">
        <v>0</v>
      </c>
      <c r="H8" s="16">
        <f t="shared" ref="H8:H53" si="7">F8-(F8*G8/100)</f>
        <v>0.38229725753926924</v>
      </c>
      <c r="I8" s="16">
        <v>42</v>
      </c>
      <c r="J8" s="17">
        <f t="shared" si="2"/>
        <v>45.48</v>
      </c>
      <c r="K8" s="19">
        <f t="shared" ref="K8:K53" si="8">+H8-H8*I8/100</f>
        <v>0.22173240937277616</v>
      </c>
      <c r="L8" s="24">
        <f t="shared" si="3"/>
        <v>9.7197768492175846E-3</v>
      </c>
      <c r="M8" s="19">
        <f t="shared" si="4"/>
        <v>0.27555081378689389</v>
      </c>
      <c r="N8" s="17">
        <v>156.69999999999999</v>
      </c>
      <c r="O8" s="17">
        <v>42.5</v>
      </c>
      <c r="P8" s="16">
        <f t="shared" si="5"/>
        <v>1.015972059303677</v>
      </c>
      <c r="Q8" s="22">
        <f t="shared" si="6"/>
        <v>6.4835485596916207E-3</v>
      </c>
    </row>
    <row r="9" spans="1:18" ht="12" customHeight="1" x14ac:dyDescent="0.2">
      <c r="A9" s="15">
        <v>1972</v>
      </c>
      <c r="B9" s="19">
        <v>0.55574465884673696</v>
      </c>
      <c r="C9" s="16">
        <v>0</v>
      </c>
      <c r="D9" s="19">
        <f t="shared" si="0"/>
        <v>0.55574465884673696</v>
      </c>
      <c r="E9" s="16">
        <v>6</v>
      </c>
      <c r="F9" s="19">
        <f t="shared" si="1"/>
        <v>0.52239997931593274</v>
      </c>
      <c r="G9" s="16">
        <v>0</v>
      </c>
      <c r="H9" s="16">
        <f t="shared" si="7"/>
        <v>0.52239997931593274</v>
      </c>
      <c r="I9" s="16">
        <v>42</v>
      </c>
      <c r="J9" s="17">
        <f t="shared" si="2"/>
        <v>45.48</v>
      </c>
      <c r="K9" s="19">
        <f t="shared" si="8"/>
        <v>0.30299198800324101</v>
      </c>
      <c r="L9" s="24">
        <f t="shared" si="3"/>
        <v>1.3281840570005086E-2</v>
      </c>
      <c r="M9" s="19">
        <f t="shared" si="4"/>
        <v>0.37653353923935917</v>
      </c>
      <c r="N9" s="17">
        <v>156.69999999999999</v>
      </c>
      <c r="O9" s="17">
        <v>42.5</v>
      </c>
      <c r="P9" s="16">
        <f t="shared" si="5"/>
        <v>1.3883013082072371</v>
      </c>
      <c r="Q9" s="22">
        <f t="shared" si="6"/>
        <v>8.8596126879849219E-3</v>
      </c>
    </row>
    <row r="10" spans="1:18" ht="12" customHeight="1" x14ac:dyDescent="0.2">
      <c r="A10" s="15">
        <v>1973</v>
      </c>
      <c r="B10" s="19">
        <v>0.64723690352037289</v>
      </c>
      <c r="C10" s="16">
        <v>0</v>
      </c>
      <c r="D10" s="19">
        <f t="shared" si="0"/>
        <v>0.64723690352037289</v>
      </c>
      <c r="E10" s="16">
        <v>6</v>
      </c>
      <c r="F10" s="19">
        <f t="shared" si="1"/>
        <v>0.60840268930915054</v>
      </c>
      <c r="G10" s="16">
        <v>0</v>
      </c>
      <c r="H10" s="16">
        <f t="shared" si="7"/>
        <v>0.60840268930915054</v>
      </c>
      <c r="I10" s="16">
        <v>42</v>
      </c>
      <c r="J10" s="17">
        <f t="shared" si="2"/>
        <v>45.47999999999999</v>
      </c>
      <c r="K10" s="19">
        <f t="shared" si="8"/>
        <v>0.35287355979930735</v>
      </c>
      <c r="L10" s="24">
        <f t="shared" si="3"/>
        <v>1.5468430018599775E-2</v>
      </c>
      <c r="M10" s="19">
        <f t="shared" si="4"/>
        <v>0.43852225681229429</v>
      </c>
      <c r="N10" s="17">
        <v>156.69999999999999</v>
      </c>
      <c r="O10" s="17">
        <v>42.5</v>
      </c>
      <c r="P10" s="16">
        <f t="shared" si="5"/>
        <v>1.6168573562938002</v>
      </c>
      <c r="Q10" s="22">
        <f t="shared" si="6"/>
        <v>1.0318170748524572E-2</v>
      </c>
    </row>
    <row r="11" spans="1:18" ht="12" customHeight="1" x14ac:dyDescent="0.2">
      <c r="A11" s="15">
        <v>1974</v>
      </c>
      <c r="B11" s="19">
        <v>0.61031291650968678</v>
      </c>
      <c r="C11" s="16">
        <v>0</v>
      </c>
      <c r="D11" s="19">
        <f t="shared" si="0"/>
        <v>0.61031291650968678</v>
      </c>
      <c r="E11" s="16">
        <v>6</v>
      </c>
      <c r="F11" s="19">
        <f t="shared" si="1"/>
        <v>0.57369414151910558</v>
      </c>
      <c r="G11" s="16">
        <v>0</v>
      </c>
      <c r="H11" s="16">
        <f t="shared" si="7"/>
        <v>0.57369414151910558</v>
      </c>
      <c r="I11" s="16">
        <v>42</v>
      </c>
      <c r="J11" s="17">
        <f t="shared" si="2"/>
        <v>45.48</v>
      </c>
      <c r="K11" s="19">
        <f t="shared" si="8"/>
        <v>0.33274260208108125</v>
      </c>
      <c r="L11" s="24">
        <f t="shared" si="3"/>
        <v>1.4585977077526849E-2</v>
      </c>
      <c r="M11" s="19">
        <f t="shared" si="4"/>
        <v>0.41350515715934738</v>
      </c>
      <c r="N11" s="17">
        <v>156.69999999999999</v>
      </c>
      <c r="O11" s="17">
        <v>42.5</v>
      </c>
      <c r="P11" s="16">
        <f t="shared" si="5"/>
        <v>1.5246178382792879</v>
      </c>
      <c r="Q11" s="22">
        <f t="shared" si="6"/>
        <v>9.7295331096317033E-3</v>
      </c>
    </row>
    <row r="12" spans="1:18" ht="12" customHeight="1" x14ac:dyDescent="0.2">
      <c r="A12" s="15">
        <v>1975</v>
      </c>
      <c r="B12" s="19">
        <v>0.57222516667485634</v>
      </c>
      <c r="C12" s="16">
        <v>0</v>
      </c>
      <c r="D12" s="19">
        <f t="shared" si="0"/>
        <v>0.57222516667485634</v>
      </c>
      <c r="E12" s="16">
        <v>6</v>
      </c>
      <c r="F12" s="19">
        <f t="shared" si="1"/>
        <v>0.537891656674365</v>
      </c>
      <c r="G12" s="16">
        <v>0</v>
      </c>
      <c r="H12" s="16">
        <f t="shared" si="7"/>
        <v>0.537891656674365</v>
      </c>
      <c r="I12" s="16">
        <v>42</v>
      </c>
      <c r="J12" s="17">
        <f t="shared" si="2"/>
        <v>45.48</v>
      </c>
      <c r="K12" s="19">
        <f t="shared" si="8"/>
        <v>0.3119771608711317</v>
      </c>
      <c r="L12" s="24">
        <f t="shared" si="3"/>
        <v>1.3675711161474266E-2</v>
      </c>
      <c r="M12" s="19">
        <f t="shared" si="4"/>
        <v>0.38769957357221468</v>
      </c>
      <c r="N12" s="17">
        <v>156.69999999999999</v>
      </c>
      <c r="O12" s="17">
        <v>42.5</v>
      </c>
      <c r="P12" s="16">
        <f t="shared" si="5"/>
        <v>1.4294711336180244</v>
      </c>
      <c r="Q12" s="22">
        <f t="shared" si="6"/>
        <v>9.1223429075815224E-3</v>
      </c>
    </row>
    <row r="13" spans="1:18" ht="12" customHeight="1" x14ac:dyDescent="0.2">
      <c r="A13" s="10">
        <v>1976</v>
      </c>
      <c r="B13" s="14">
        <v>0.53115726752657166</v>
      </c>
      <c r="C13" s="11">
        <v>0</v>
      </c>
      <c r="D13" s="14">
        <f t="shared" si="0"/>
        <v>0.53115726752657166</v>
      </c>
      <c r="E13" s="11">
        <v>6</v>
      </c>
      <c r="F13" s="14">
        <f t="shared" si="1"/>
        <v>0.49928783147497735</v>
      </c>
      <c r="G13" s="11">
        <v>0</v>
      </c>
      <c r="H13" s="11">
        <f t="shared" si="7"/>
        <v>0.49928783147497735</v>
      </c>
      <c r="I13" s="11">
        <v>42</v>
      </c>
      <c r="J13" s="12">
        <f t="shared" si="2"/>
        <v>45.48</v>
      </c>
      <c r="K13" s="14">
        <f t="shared" si="8"/>
        <v>0.28958694225548687</v>
      </c>
      <c r="L13" s="23">
        <f t="shared" si="3"/>
        <v>1.2694222126267918E-2</v>
      </c>
      <c r="M13" s="14">
        <f t="shared" si="4"/>
        <v>0.3598748501686323</v>
      </c>
      <c r="N13" s="12">
        <v>156.69999999999999</v>
      </c>
      <c r="O13" s="12">
        <v>42.5</v>
      </c>
      <c r="P13" s="11">
        <f t="shared" si="5"/>
        <v>1.3268797416805806</v>
      </c>
      <c r="Q13" s="21">
        <f t="shared" si="6"/>
        <v>8.4676435333795839E-3</v>
      </c>
    </row>
    <row r="14" spans="1:18" ht="12" customHeight="1" x14ac:dyDescent="0.2">
      <c r="A14" s="10">
        <v>1977</v>
      </c>
      <c r="B14" s="14">
        <v>0.54774294515874167</v>
      </c>
      <c r="C14" s="11">
        <v>0</v>
      </c>
      <c r="D14" s="14">
        <f t="shared" si="0"/>
        <v>0.54774294515874167</v>
      </c>
      <c r="E14" s="11">
        <v>6</v>
      </c>
      <c r="F14" s="14">
        <f t="shared" si="1"/>
        <v>0.51487836844921719</v>
      </c>
      <c r="G14" s="11">
        <v>0</v>
      </c>
      <c r="H14" s="11">
        <f t="shared" si="7"/>
        <v>0.51487836844921719</v>
      </c>
      <c r="I14" s="11">
        <v>42</v>
      </c>
      <c r="J14" s="12">
        <f t="shared" si="2"/>
        <v>45.48</v>
      </c>
      <c r="K14" s="14">
        <f t="shared" si="8"/>
        <v>0.29862945370054594</v>
      </c>
      <c r="L14" s="23">
        <f t="shared" si="3"/>
        <v>1.3090606189612972E-2</v>
      </c>
      <c r="M14" s="14">
        <f t="shared" si="4"/>
        <v>0.37111214017243294</v>
      </c>
      <c r="N14" s="12">
        <v>156.69999999999999</v>
      </c>
      <c r="O14" s="12">
        <v>42.5</v>
      </c>
      <c r="P14" s="11">
        <f t="shared" si="5"/>
        <v>1.3683122909416527</v>
      </c>
      <c r="Q14" s="21">
        <f t="shared" si="6"/>
        <v>8.732050356998422E-3</v>
      </c>
    </row>
    <row r="15" spans="1:18" ht="12" customHeight="1" x14ac:dyDescent="0.2">
      <c r="A15" s="10">
        <v>1978</v>
      </c>
      <c r="B15" s="14">
        <v>0.51152333104466596</v>
      </c>
      <c r="C15" s="11">
        <v>0</v>
      </c>
      <c r="D15" s="14">
        <f t="shared" si="0"/>
        <v>0.51152333104466596</v>
      </c>
      <c r="E15" s="11">
        <v>6</v>
      </c>
      <c r="F15" s="14">
        <f t="shared" si="1"/>
        <v>0.48083193118198603</v>
      </c>
      <c r="G15" s="11">
        <v>0</v>
      </c>
      <c r="H15" s="11">
        <f t="shared" si="7"/>
        <v>0.48083193118198603</v>
      </c>
      <c r="I15" s="11">
        <v>42</v>
      </c>
      <c r="J15" s="12">
        <f t="shared" si="2"/>
        <v>45.47999999999999</v>
      </c>
      <c r="K15" s="14">
        <f t="shared" si="8"/>
        <v>0.27888252008555192</v>
      </c>
      <c r="L15" s="23">
        <f t="shared" si="3"/>
        <v>1.2224987181832413E-2</v>
      </c>
      <c r="M15" s="14">
        <f t="shared" si="4"/>
        <v>0.34657227411135799</v>
      </c>
      <c r="N15" s="12">
        <v>156.69999999999999</v>
      </c>
      <c r="O15" s="12">
        <v>42.5</v>
      </c>
      <c r="P15" s="11">
        <f t="shared" si="5"/>
        <v>1.2778323612529363</v>
      </c>
      <c r="Q15" s="21">
        <f t="shared" si="6"/>
        <v>8.1546417437966586E-3</v>
      </c>
    </row>
    <row r="16" spans="1:18" ht="12" customHeight="1" x14ac:dyDescent="0.2">
      <c r="A16" s="10">
        <v>1979</v>
      </c>
      <c r="B16" s="14">
        <v>0.52881910985141867</v>
      </c>
      <c r="C16" s="11">
        <v>0</v>
      </c>
      <c r="D16" s="14">
        <f t="shared" si="0"/>
        <v>0.52881910985141867</v>
      </c>
      <c r="E16" s="11">
        <v>6</v>
      </c>
      <c r="F16" s="14">
        <f t="shared" si="1"/>
        <v>0.49708996326033356</v>
      </c>
      <c r="G16" s="11">
        <v>0</v>
      </c>
      <c r="H16" s="11">
        <f t="shared" si="7"/>
        <v>0.49708996326033356</v>
      </c>
      <c r="I16" s="11">
        <v>42</v>
      </c>
      <c r="J16" s="12">
        <f t="shared" si="2"/>
        <v>45.48</v>
      </c>
      <c r="K16" s="14">
        <f t="shared" si="8"/>
        <v>0.28831217869099346</v>
      </c>
      <c r="L16" s="23">
        <f t="shared" si="3"/>
        <v>1.2638342079605193E-2</v>
      </c>
      <c r="M16" s="14">
        <f t="shared" si="4"/>
        <v>0.35829067878576737</v>
      </c>
      <c r="N16" s="12">
        <v>156.69999999999999</v>
      </c>
      <c r="O16" s="12">
        <v>42.5</v>
      </c>
      <c r="P16" s="11">
        <f t="shared" si="5"/>
        <v>1.3210388086054057</v>
      </c>
      <c r="Q16" s="21">
        <f t="shared" si="6"/>
        <v>8.4303689126062915E-3</v>
      </c>
    </row>
    <row r="17" spans="1:17" ht="12" customHeight="1" x14ac:dyDescent="0.2">
      <c r="A17" s="10">
        <v>1980</v>
      </c>
      <c r="B17" s="14">
        <v>0.62359181560408428</v>
      </c>
      <c r="C17" s="11">
        <v>0</v>
      </c>
      <c r="D17" s="14">
        <f t="shared" si="0"/>
        <v>0.62359181560408428</v>
      </c>
      <c r="E17" s="11">
        <v>6</v>
      </c>
      <c r="F17" s="14">
        <f t="shared" si="1"/>
        <v>0.58617630666783926</v>
      </c>
      <c r="G17" s="11">
        <v>0</v>
      </c>
      <c r="H17" s="11">
        <f t="shared" si="7"/>
        <v>0.58617630666783926</v>
      </c>
      <c r="I17" s="11">
        <v>42</v>
      </c>
      <c r="J17" s="12">
        <f t="shared" si="2"/>
        <v>45.47999999999999</v>
      </c>
      <c r="K17" s="14">
        <f t="shared" si="8"/>
        <v>0.33998225786734682</v>
      </c>
      <c r="L17" s="23">
        <f t="shared" si="3"/>
        <v>1.4903331851719312E-2</v>
      </c>
      <c r="M17" s="14">
        <f t="shared" si="4"/>
        <v>0.42250200633031659</v>
      </c>
      <c r="N17" s="12">
        <v>156.69999999999999</v>
      </c>
      <c r="O17" s="12">
        <v>42.5</v>
      </c>
      <c r="P17" s="11">
        <f t="shared" si="5"/>
        <v>1.5577897503990732</v>
      </c>
      <c r="Q17" s="21">
        <f t="shared" si="6"/>
        <v>9.9412236783603912E-3</v>
      </c>
    </row>
    <row r="18" spans="1:17" ht="12" customHeight="1" x14ac:dyDescent="0.2">
      <c r="A18" s="15">
        <v>1981</v>
      </c>
      <c r="B18" s="19">
        <v>0.7797050314538676</v>
      </c>
      <c r="C18" s="16">
        <v>0</v>
      </c>
      <c r="D18" s="19">
        <f t="shared" si="0"/>
        <v>0.7797050314538676</v>
      </c>
      <c r="E18" s="16">
        <v>6</v>
      </c>
      <c r="F18" s="19">
        <f t="shared" si="1"/>
        <v>0.73292272956663551</v>
      </c>
      <c r="G18" s="16">
        <v>0</v>
      </c>
      <c r="H18" s="16">
        <f t="shared" si="7"/>
        <v>0.73292272956663551</v>
      </c>
      <c r="I18" s="16">
        <v>42</v>
      </c>
      <c r="J18" s="17">
        <f t="shared" si="2"/>
        <v>45.480000000000011</v>
      </c>
      <c r="K18" s="19">
        <f t="shared" si="8"/>
        <v>0.42509518314864858</v>
      </c>
      <c r="L18" s="24">
        <f t="shared" si="3"/>
        <v>1.8634309398296925E-2</v>
      </c>
      <c r="M18" s="19">
        <f t="shared" si="4"/>
        <v>0.5282733542870186</v>
      </c>
      <c r="N18" s="17">
        <v>156.69999999999999</v>
      </c>
      <c r="O18" s="17">
        <v>42.5</v>
      </c>
      <c r="P18" s="16">
        <f t="shared" si="5"/>
        <v>1.9477749321594309</v>
      </c>
      <c r="Q18" s="22">
        <f t="shared" si="6"/>
        <v>1.2429961277341615E-2</v>
      </c>
    </row>
    <row r="19" spans="1:17" ht="12" customHeight="1" x14ac:dyDescent="0.2">
      <c r="A19" s="15">
        <v>1982</v>
      </c>
      <c r="B19" s="19">
        <v>0.90328446892132108</v>
      </c>
      <c r="C19" s="16">
        <v>0</v>
      </c>
      <c r="D19" s="19">
        <f t="shared" si="0"/>
        <v>0.90328446892132108</v>
      </c>
      <c r="E19" s="16">
        <v>6</v>
      </c>
      <c r="F19" s="19">
        <f t="shared" si="1"/>
        <v>0.84908740078604183</v>
      </c>
      <c r="G19" s="16">
        <v>0</v>
      </c>
      <c r="H19" s="16">
        <f t="shared" si="7"/>
        <v>0.84908740078604183</v>
      </c>
      <c r="I19" s="16">
        <v>42</v>
      </c>
      <c r="J19" s="17">
        <f t="shared" si="2"/>
        <v>45.48</v>
      </c>
      <c r="K19" s="19">
        <f t="shared" si="8"/>
        <v>0.49247069245590425</v>
      </c>
      <c r="L19" s="24">
        <f t="shared" si="3"/>
        <v>2.158775638162868E-2</v>
      </c>
      <c r="M19" s="19">
        <f t="shared" si="4"/>
        <v>0.61200209954098228</v>
      </c>
      <c r="N19" s="17">
        <v>156.69999999999999</v>
      </c>
      <c r="O19" s="17">
        <v>42.5</v>
      </c>
      <c r="P19" s="16">
        <f t="shared" si="5"/>
        <v>2.256487741131104</v>
      </c>
      <c r="Q19" s="22">
        <f t="shared" si="6"/>
        <v>1.4400049400964289E-2</v>
      </c>
    </row>
    <row r="20" spans="1:17" ht="12" customHeight="1" x14ac:dyDescent="0.2">
      <c r="A20" s="15">
        <v>1983</v>
      </c>
      <c r="B20" s="19">
        <v>0.785893860203283</v>
      </c>
      <c r="C20" s="16">
        <v>0</v>
      </c>
      <c r="D20" s="19">
        <f t="shared" si="0"/>
        <v>0.785893860203283</v>
      </c>
      <c r="E20" s="16">
        <v>6</v>
      </c>
      <c r="F20" s="19">
        <f t="shared" si="1"/>
        <v>0.73874022859108601</v>
      </c>
      <c r="G20" s="16">
        <v>0</v>
      </c>
      <c r="H20" s="16">
        <f t="shared" si="7"/>
        <v>0.73874022859108601</v>
      </c>
      <c r="I20" s="16">
        <v>42</v>
      </c>
      <c r="J20" s="17">
        <f t="shared" si="2"/>
        <v>45.48</v>
      </c>
      <c r="K20" s="19">
        <f t="shared" si="8"/>
        <v>0.42846933258282988</v>
      </c>
      <c r="L20" s="24">
        <f t="shared" si="3"/>
        <v>1.878221731869939E-2</v>
      </c>
      <c r="M20" s="19">
        <f t="shared" si="4"/>
        <v>0.5324664698764684</v>
      </c>
      <c r="N20" s="17">
        <v>156.69999999999999</v>
      </c>
      <c r="O20" s="17">
        <v>42.5</v>
      </c>
      <c r="P20" s="16">
        <f t="shared" si="5"/>
        <v>1.9632351959915906</v>
      </c>
      <c r="Q20" s="22">
        <f t="shared" si="6"/>
        <v>1.2528622820622786E-2</v>
      </c>
    </row>
    <row r="21" spans="1:17" ht="12" customHeight="1" x14ac:dyDescent="0.2">
      <c r="A21" s="15">
        <v>1984</v>
      </c>
      <c r="B21" s="19">
        <v>0.90727630277340154</v>
      </c>
      <c r="C21" s="16">
        <v>0</v>
      </c>
      <c r="D21" s="19">
        <f t="shared" si="0"/>
        <v>0.90727630277340154</v>
      </c>
      <c r="E21" s="16">
        <v>6</v>
      </c>
      <c r="F21" s="19">
        <f t="shared" si="1"/>
        <v>0.85283972460699742</v>
      </c>
      <c r="G21" s="16">
        <v>0</v>
      </c>
      <c r="H21" s="16">
        <f t="shared" si="7"/>
        <v>0.85283972460699742</v>
      </c>
      <c r="I21" s="16">
        <v>42</v>
      </c>
      <c r="J21" s="17">
        <f t="shared" si="2"/>
        <v>45.48</v>
      </c>
      <c r="K21" s="19">
        <f t="shared" si="8"/>
        <v>0.49464704027205852</v>
      </c>
      <c r="L21" s="24">
        <f t="shared" si="3"/>
        <v>2.1683157929734072E-2</v>
      </c>
      <c r="M21" s="19">
        <f t="shared" si="4"/>
        <v>0.61470668572899612</v>
      </c>
      <c r="N21" s="17">
        <v>156.69999999999999</v>
      </c>
      <c r="O21" s="17">
        <v>42.5</v>
      </c>
      <c r="P21" s="16">
        <f t="shared" si="5"/>
        <v>2.2664597094996162</v>
      </c>
      <c r="Q21" s="22">
        <f t="shared" si="6"/>
        <v>1.4463686723035203E-2</v>
      </c>
    </row>
    <row r="22" spans="1:17" ht="12" customHeight="1" x14ac:dyDescent="0.2">
      <c r="A22" s="15">
        <v>1985</v>
      </c>
      <c r="B22" s="19">
        <v>0.84744546503403551</v>
      </c>
      <c r="C22" s="16">
        <v>0</v>
      </c>
      <c r="D22" s="19">
        <f t="shared" si="0"/>
        <v>0.84744546503403551</v>
      </c>
      <c r="E22" s="16">
        <v>6</v>
      </c>
      <c r="F22" s="19">
        <f t="shared" si="1"/>
        <v>0.79659873713199336</v>
      </c>
      <c r="G22" s="16">
        <v>0</v>
      </c>
      <c r="H22" s="16">
        <f t="shared" si="7"/>
        <v>0.79659873713199336</v>
      </c>
      <c r="I22" s="16">
        <v>42</v>
      </c>
      <c r="J22" s="17">
        <f t="shared" si="2"/>
        <v>45.48</v>
      </c>
      <c r="K22" s="19">
        <f t="shared" si="8"/>
        <v>0.46202726753655615</v>
      </c>
      <c r="L22" s="24">
        <f t="shared" si="3"/>
        <v>2.0253250083794243E-2</v>
      </c>
      <c r="M22" s="19">
        <f t="shared" si="4"/>
        <v>0.5741695132505249</v>
      </c>
      <c r="N22" s="17">
        <v>156.69999999999999</v>
      </c>
      <c r="O22" s="17">
        <v>42.5</v>
      </c>
      <c r="P22" s="16">
        <f t="shared" si="5"/>
        <v>2.1169967700319354</v>
      </c>
      <c r="Q22" s="22">
        <f t="shared" si="6"/>
        <v>1.3509870900012351E-2</v>
      </c>
    </row>
    <row r="23" spans="1:17" ht="12" customHeight="1" x14ac:dyDescent="0.2">
      <c r="A23" s="10">
        <v>1986</v>
      </c>
      <c r="B23" s="14">
        <v>0.79415290908301772</v>
      </c>
      <c r="C23" s="11">
        <v>0</v>
      </c>
      <c r="D23" s="14">
        <f t="shared" si="0"/>
        <v>0.79415290908301772</v>
      </c>
      <c r="E23" s="11">
        <v>6</v>
      </c>
      <c r="F23" s="14">
        <f t="shared" si="1"/>
        <v>0.74650373453803665</v>
      </c>
      <c r="G23" s="11">
        <v>0</v>
      </c>
      <c r="H23" s="11">
        <f t="shared" si="7"/>
        <v>0.74650373453803665</v>
      </c>
      <c r="I23" s="11">
        <v>42</v>
      </c>
      <c r="J23" s="12">
        <f t="shared" si="2"/>
        <v>45.48</v>
      </c>
      <c r="K23" s="14">
        <f t="shared" si="8"/>
        <v>0.43297216603206123</v>
      </c>
      <c r="L23" s="23">
        <f t="shared" si="3"/>
        <v>1.8979601798665698E-2</v>
      </c>
      <c r="M23" s="14">
        <f t="shared" si="4"/>
        <v>0.53806222119127323</v>
      </c>
      <c r="N23" s="12">
        <v>156.69999999999999</v>
      </c>
      <c r="O23" s="12">
        <v>42.5</v>
      </c>
      <c r="P23" s="11">
        <f t="shared" si="5"/>
        <v>1.9838670602511177</v>
      </c>
      <c r="Q23" s="21">
        <f t="shared" si="6"/>
        <v>1.2660287557441722E-2</v>
      </c>
    </row>
    <row r="24" spans="1:17" ht="12" customHeight="1" x14ac:dyDescent="0.2">
      <c r="A24" s="10">
        <v>1987</v>
      </c>
      <c r="B24" s="14">
        <v>0.77158181390650815</v>
      </c>
      <c r="C24" s="11">
        <v>0</v>
      </c>
      <c r="D24" s="14">
        <f t="shared" si="0"/>
        <v>0.77158181390650815</v>
      </c>
      <c r="E24" s="11">
        <v>6</v>
      </c>
      <c r="F24" s="14">
        <f t="shared" si="1"/>
        <v>0.72528690507211768</v>
      </c>
      <c r="G24" s="11">
        <v>0</v>
      </c>
      <c r="H24" s="11">
        <f t="shared" si="7"/>
        <v>0.72528690507211768</v>
      </c>
      <c r="I24" s="11">
        <v>42</v>
      </c>
      <c r="J24" s="12">
        <f t="shared" si="2"/>
        <v>45.48</v>
      </c>
      <c r="K24" s="14">
        <f t="shared" si="8"/>
        <v>0.42066640494182828</v>
      </c>
      <c r="L24" s="23">
        <f t="shared" si="3"/>
        <v>1.8440171175532198E-2</v>
      </c>
      <c r="M24" s="14">
        <f t="shared" si="4"/>
        <v>0.52276963274075006</v>
      </c>
      <c r="N24" s="12">
        <v>156.69999999999999</v>
      </c>
      <c r="O24" s="12">
        <v>42.5</v>
      </c>
      <c r="P24" s="11">
        <f t="shared" si="5"/>
        <v>1.9274823870700124</v>
      </c>
      <c r="Q24" s="21">
        <f t="shared" si="6"/>
        <v>1.2300461946841177E-2</v>
      </c>
    </row>
    <row r="25" spans="1:17" ht="12" customHeight="1" x14ac:dyDescent="0.2">
      <c r="A25" s="10">
        <v>1988</v>
      </c>
      <c r="B25" s="14">
        <v>0.6858370480035193</v>
      </c>
      <c r="C25" s="11">
        <v>0</v>
      </c>
      <c r="D25" s="14">
        <f t="shared" si="0"/>
        <v>0.6858370480035193</v>
      </c>
      <c r="E25" s="11">
        <v>6</v>
      </c>
      <c r="F25" s="14">
        <f t="shared" si="1"/>
        <v>0.6446868251233081</v>
      </c>
      <c r="G25" s="11">
        <v>0</v>
      </c>
      <c r="H25" s="11">
        <f t="shared" si="7"/>
        <v>0.6446868251233081</v>
      </c>
      <c r="I25" s="11">
        <v>42</v>
      </c>
      <c r="J25" s="12">
        <f t="shared" si="2"/>
        <v>45.48</v>
      </c>
      <c r="K25" s="14">
        <f t="shared" si="8"/>
        <v>0.37391835857151873</v>
      </c>
      <c r="L25" s="23">
        <f t="shared" si="3"/>
        <v>1.639094174560082E-2</v>
      </c>
      <c r="M25" s="14">
        <f t="shared" si="4"/>
        <v>0.46467500301691045</v>
      </c>
      <c r="N25" s="12">
        <v>156.69999999999999</v>
      </c>
      <c r="O25" s="12">
        <v>42.5</v>
      </c>
      <c r="P25" s="11">
        <f t="shared" si="5"/>
        <v>1.7132840699470555</v>
      </c>
      <c r="Q25" s="21">
        <f t="shared" si="6"/>
        <v>1.0933529482750833E-2</v>
      </c>
    </row>
    <row r="26" spans="1:17" ht="12" customHeight="1" x14ac:dyDescent="0.2">
      <c r="A26" s="10">
        <v>1989</v>
      </c>
      <c r="B26" s="14">
        <v>0.86672842009658468</v>
      </c>
      <c r="C26" s="11">
        <v>0</v>
      </c>
      <c r="D26" s="14">
        <f t="shared" si="0"/>
        <v>0.86672842009658468</v>
      </c>
      <c r="E26" s="11">
        <v>6</v>
      </c>
      <c r="F26" s="14">
        <f t="shared" si="1"/>
        <v>0.81472471489078957</v>
      </c>
      <c r="G26" s="11">
        <v>0</v>
      </c>
      <c r="H26" s="11">
        <f t="shared" si="7"/>
        <v>0.81472471489078957</v>
      </c>
      <c r="I26" s="11">
        <v>42</v>
      </c>
      <c r="J26" s="12">
        <f t="shared" si="2"/>
        <v>45.48</v>
      </c>
      <c r="K26" s="14">
        <f t="shared" si="8"/>
        <v>0.47254033463665795</v>
      </c>
      <c r="L26" s="23">
        <f t="shared" si="3"/>
        <v>2.0714096860785007E-2</v>
      </c>
      <c r="M26" s="14">
        <f t="shared" si="4"/>
        <v>0.58723428895482455</v>
      </c>
      <c r="N26" s="12">
        <v>156.69999999999999</v>
      </c>
      <c r="O26" s="12">
        <v>42.5</v>
      </c>
      <c r="P26" s="11">
        <f t="shared" si="5"/>
        <v>2.1651673665699058</v>
      </c>
      <c r="Q26" s="21">
        <f t="shared" si="6"/>
        <v>1.3817277387172342E-2</v>
      </c>
    </row>
    <row r="27" spans="1:17" ht="12" customHeight="1" x14ac:dyDescent="0.2">
      <c r="A27" s="10">
        <v>1990</v>
      </c>
      <c r="B27" s="14">
        <v>0.86569947881190323</v>
      </c>
      <c r="C27" s="11">
        <v>0</v>
      </c>
      <c r="D27" s="14">
        <f t="shared" si="0"/>
        <v>0.86569947881190323</v>
      </c>
      <c r="E27" s="11">
        <v>6</v>
      </c>
      <c r="F27" s="14">
        <f t="shared" si="1"/>
        <v>0.81375751008318908</v>
      </c>
      <c r="G27" s="11">
        <v>0</v>
      </c>
      <c r="H27" s="11">
        <f t="shared" si="7"/>
        <v>0.81375751008318908</v>
      </c>
      <c r="I27" s="11">
        <v>42</v>
      </c>
      <c r="J27" s="12">
        <f t="shared" si="2"/>
        <v>45.48</v>
      </c>
      <c r="K27" s="14">
        <f t="shared" si="8"/>
        <v>0.47197935584824968</v>
      </c>
      <c r="L27" s="23">
        <f t="shared" si="3"/>
        <v>2.0689506009786286E-2</v>
      </c>
      <c r="M27" s="14">
        <f t="shared" si="4"/>
        <v>0.58653715062443634</v>
      </c>
      <c r="N27" s="12">
        <v>156.69999999999999</v>
      </c>
      <c r="O27" s="12">
        <v>42.5</v>
      </c>
      <c r="P27" s="11">
        <f t="shared" si="5"/>
        <v>2.1625969765376274</v>
      </c>
      <c r="Q27" s="21">
        <f t="shared" si="6"/>
        <v>1.3800874132339679E-2</v>
      </c>
    </row>
    <row r="28" spans="1:17" ht="12" customHeight="1" x14ac:dyDescent="0.2">
      <c r="A28" s="15">
        <v>1991</v>
      </c>
      <c r="B28" s="19">
        <v>1.0209517508011938</v>
      </c>
      <c r="C28" s="16">
        <v>0</v>
      </c>
      <c r="D28" s="19">
        <f t="shared" si="0"/>
        <v>1.0209517508011938</v>
      </c>
      <c r="E28" s="16">
        <v>6</v>
      </c>
      <c r="F28" s="19">
        <f t="shared" si="1"/>
        <v>0.95969464575312224</v>
      </c>
      <c r="G28" s="16">
        <v>0</v>
      </c>
      <c r="H28" s="16">
        <f t="shared" si="7"/>
        <v>0.95969464575312224</v>
      </c>
      <c r="I28" s="16">
        <v>42</v>
      </c>
      <c r="J28" s="17">
        <f t="shared" si="2"/>
        <v>45.48</v>
      </c>
      <c r="K28" s="19">
        <f t="shared" si="8"/>
        <v>0.55662289453681091</v>
      </c>
      <c r="L28" s="24">
        <f t="shared" si="3"/>
        <v>2.4399907705723218E-2</v>
      </c>
      <c r="M28" s="19">
        <f t="shared" si="4"/>
        <v>0.69172518350340029</v>
      </c>
      <c r="N28" s="17">
        <v>156.69999999999999</v>
      </c>
      <c r="O28" s="17">
        <v>42.5</v>
      </c>
      <c r="P28" s="16">
        <f t="shared" si="5"/>
        <v>2.5504314412937137</v>
      </c>
      <c r="Q28" s="22">
        <f t="shared" si="6"/>
        <v>1.6275886670668243E-2</v>
      </c>
    </row>
    <row r="29" spans="1:17" ht="12" customHeight="1" x14ac:dyDescent="0.2">
      <c r="A29" s="15">
        <v>1992</v>
      </c>
      <c r="B29" s="19">
        <v>0.8906450412598389</v>
      </c>
      <c r="C29" s="16">
        <v>0</v>
      </c>
      <c r="D29" s="19">
        <f t="shared" si="0"/>
        <v>0.8906450412598389</v>
      </c>
      <c r="E29" s="16">
        <v>6</v>
      </c>
      <c r="F29" s="19">
        <f t="shared" si="1"/>
        <v>0.83720633878424855</v>
      </c>
      <c r="G29" s="16">
        <v>0</v>
      </c>
      <c r="H29" s="16">
        <f t="shared" si="7"/>
        <v>0.83720633878424855</v>
      </c>
      <c r="I29" s="16">
        <v>42</v>
      </c>
      <c r="J29" s="17">
        <f t="shared" si="2"/>
        <v>45.480000000000011</v>
      </c>
      <c r="K29" s="19">
        <f t="shared" si="8"/>
        <v>0.48557967649486411</v>
      </c>
      <c r="L29" s="24">
        <f t="shared" si="3"/>
        <v>2.1285684449089935E-2</v>
      </c>
      <c r="M29" s="19">
        <f t="shared" si="4"/>
        <v>0.60343851128947512</v>
      </c>
      <c r="N29" s="17">
        <v>156.69999999999999</v>
      </c>
      <c r="O29" s="17">
        <v>42.5</v>
      </c>
      <c r="P29" s="16">
        <f t="shared" si="5"/>
        <v>2.2249132875073117</v>
      </c>
      <c r="Q29" s="22">
        <f t="shared" si="6"/>
        <v>1.4198553206811178E-2</v>
      </c>
    </row>
    <row r="30" spans="1:17" ht="12" customHeight="1" x14ac:dyDescent="0.2">
      <c r="A30" s="15">
        <v>1993</v>
      </c>
      <c r="B30" s="19">
        <v>1.1800539628943769</v>
      </c>
      <c r="C30" s="16">
        <v>0</v>
      </c>
      <c r="D30" s="19">
        <f t="shared" si="0"/>
        <v>1.1800539628943769</v>
      </c>
      <c r="E30" s="16">
        <v>6</v>
      </c>
      <c r="F30" s="19">
        <f t="shared" si="1"/>
        <v>1.1092507251207142</v>
      </c>
      <c r="G30" s="16">
        <v>0</v>
      </c>
      <c r="H30" s="16">
        <f t="shared" si="7"/>
        <v>1.1092507251207142</v>
      </c>
      <c r="I30" s="16">
        <v>42</v>
      </c>
      <c r="J30" s="17">
        <f t="shared" si="2"/>
        <v>45.480000000000011</v>
      </c>
      <c r="K30" s="19">
        <f t="shared" si="8"/>
        <v>0.64336542057001422</v>
      </c>
      <c r="L30" s="24">
        <f t="shared" si="3"/>
        <v>2.8202319805808843E-2</v>
      </c>
      <c r="M30" s="19">
        <f t="shared" si="4"/>
        <v>0.79952166533477775</v>
      </c>
      <c r="N30" s="17">
        <v>156.69999999999999</v>
      </c>
      <c r="O30" s="17">
        <v>42.5</v>
      </c>
      <c r="P30" s="16">
        <f t="shared" si="5"/>
        <v>2.9478834107755212</v>
      </c>
      <c r="Q30" s="22">
        <f t="shared" si="6"/>
        <v>1.8812274478465358E-2</v>
      </c>
    </row>
    <row r="31" spans="1:17" ht="12" customHeight="1" x14ac:dyDescent="0.2">
      <c r="A31" s="15">
        <v>1994</v>
      </c>
      <c r="B31" s="19">
        <v>1.1490312504149651</v>
      </c>
      <c r="C31" s="16">
        <v>0</v>
      </c>
      <c r="D31" s="19">
        <f t="shared" si="0"/>
        <v>1.1490312504149651</v>
      </c>
      <c r="E31" s="16">
        <v>6</v>
      </c>
      <c r="F31" s="19">
        <f t="shared" si="1"/>
        <v>1.0800893753900671</v>
      </c>
      <c r="G31" s="16">
        <v>0</v>
      </c>
      <c r="H31" s="16">
        <f t="shared" si="7"/>
        <v>1.0800893753900671</v>
      </c>
      <c r="I31" s="16">
        <v>42</v>
      </c>
      <c r="J31" s="17">
        <f t="shared" si="2"/>
        <v>45.480000000000011</v>
      </c>
      <c r="K31" s="19">
        <f t="shared" si="8"/>
        <v>0.62645183772623891</v>
      </c>
      <c r="L31" s="24">
        <f t="shared" si="3"/>
        <v>2.7460902475670748E-2</v>
      </c>
      <c r="M31" s="19">
        <f t="shared" si="4"/>
        <v>0.7785028547340278</v>
      </c>
      <c r="N31" s="17">
        <v>156.69999999999999</v>
      </c>
      <c r="O31" s="17">
        <v>42.5</v>
      </c>
      <c r="P31" s="16">
        <f t="shared" si="5"/>
        <v>2.870385819689933</v>
      </c>
      <c r="Q31" s="22">
        <f t="shared" si="6"/>
        <v>1.8317714229035949E-2</v>
      </c>
    </row>
    <row r="32" spans="1:17" ht="12" customHeight="1" x14ac:dyDescent="0.2">
      <c r="A32" s="15">
        <v>1995</v>
      </c>
      <c r="B32" s="19">
        <v>1.216136742857773</v>
      </c>
      <c r="C32" s="16">
        <v>0</v>
      </c>
      <c r="D32" s="19">
        <f t="shared" si="0"/>
        <v>1.216136742857773</v>
      </c>
      <c r="E32" s="16">
        <v>6</v>
      </c>
      <c r="F32" s="19">
        <f t="shared" si="1"/>
        <v>1.1431685382863066</v>
      </c>
      <c r="G32" s="16">
        <v>0</v>
      </c>
      <c r="H32" s="16">
        <f t="shared" si="7"/>
        <v>1.1431685382863066</v>
      </c>
      <c r="I32" s="16">
        <v>42</v>
      </c>
      <c r="J32" s="17">
        <f t="shared" si="2"/>
        <v>45.480000000000011</v>
      </c>
      <c r="K32" s="19">
        <f t="shared" si="8"/>
        <v>0.66303775220605776</v>
      </c>
      <c r="L32" s="24">
        <f t="shared" si="3"/>
        <v>2.9064668589854587E-2</v>
      </c>
      <c r="M32" s="19">
        <f t="shared" si="4"/>
        <v>0.82396882218808254</v>
      </c>
      <c r="N32" s="17">
        <v>156.69999999999999</v>
      </c>
      <c r="O32" s="17">
        <v>42.5</v>
      </c>
      <c r="P32" s="16">
        <f t="shared" si="5"/>
        <v>3.0380215161617063</v>
      </c>
      <c r="Q32" s="22">
        <f t="shared" si="6"/>
        <v>1.9387501698543117E-2</v>
      </c>
    </row>
    <row r="33" spans="1:17" ht="12" customHeight="1" x14ac:dyDescent="0.2">
      <c r="A33" s="10">
        <v>1996</v>
      </c>
      <c r="B33" s="14">
        <v>0.87680097105730848</v>
      </c>
      <c r="C33" s="11">
        <v>0</v>
      </c>
      <c r="D33" s="14">
        <f t="shared" si="0"/>
        <v>0.87680097105730848</v>
      </c>
      <c r="E33" s="11">
        <v>6</v>
      </c>
      <c r="F33" s="14">
        <f t="shared" si="1"/>
        <v>0.82419291279386997</v>
      </c>
      <c r="G33" s="11">
        <v>0</v>
      </c>
      <c r="H33" s="11">
        <f t="shared" si="7"/>
        <v>0.82419291279386997</v>
      </c>
      <c r="I33" s="11">
        <v>42</v>
      </c>
      <c r="J33" s="12">
        <f t="shared" si="2"/>
        <v>45.48</v>
      </c>
      <c r="K33" s="14">
        <f t="shared" si="8"/>
        <v>0.47803188942044456</v>
      </c>
      <c r="L33" s="23">
        <f t="shared" si="3"/>
        <v>2.0954822549937295E-2</v>
      </c>
      <c r="M33" s="14">
        <f t="shared" si="4"/>
        <v>0.59405874187944729</v>
      </c>
      <c r="N33" s="12">
        <v>156.69999999999999</v>
      </c>
      <c r="O33" s="12">
        <v>42.5</v>
      </c>
      <c r="P33" s="11">
        <f t="shared" si="5"/>
        <v>2.1903295259413973</v>
      </c>
      <c r="Q33" s="21">
        <f t="shared" si="6"/>
        <v>1.3977852750104642E-2</v>
      </c>
    </row>
    <row r="34" spans="1:17" ht="12" customHeight="1" x14ac:dyDescent="0.2">
      <c r="A34" s="10">
        <v>1997</v>
      </c>
      <c r="B34" s="14">
        <v>0.8342995208451649</v>
      </c>
      <c r="C34" s="11">
        <v>0</v>
      </c>
      <c r="D34" s="14">
        <f t="shared" si="0"/>
        <v>0.8342995208451649</v>
      </c>
      <c r="E34" s="11">
        <v>6</v>
      </c>
      <c r="F34" s="14">
        <f t="shared" si="1"/>
        <v>0.78424154959445502</v>
      </c>
      <c r="G34" s="11">
        <v>0</v>
      </c>
      <c r="H34" s="11">
        <f t="shared" si="7"/>
        <v>0.78424154959445502</v>
      </c>
      <c r="I34" s="11">
        <v>42</v>
      </c>
      <c r="J34" s="12">
        <f t="shared" si="2"/>
        <v>45.48</v>
      </c>
      <c r="K34" s="14">
        <f t="shared" si="8"/>
        <v>0.45486009876478389</v>
      </c>
      <c r="L34" s="23">
        <f t="shared" si="3"/>
        <v>1.9939072822565868E-2</v>
      </c>
      <c r="M34" s="14">
        <f t="shared" si="4"/>
        <v>0.56526274498333107</v>
      </c>
      <c r="N34" s="12">
        <v>156.69999999999999</v>
      </c>
      <c r="O34" s="12">
        <v>42.5</v>
      </c>
      <c r="P34" s="11">
        <f t="shared" si="5"/>
        <v>2.0841569915032463</v>
      </c>
      <c r="Q34" s="21">
        <f t="shared" si="6"/>
        <v>1.3300299881960732E-2</v>
      </c>
    </row>
    <row r="35" spans="1:17" ht="12" customHeight="1" x14ac:dyDescent="0.2">
      <c r="A35" s="10">
        <v>1998</v>
      </c>
      <c r="B35" s="14">
        <v>1.1034632175592043</v>
      </c>
      <c r="C35" s="11">
        <v>0</v>
      </c>
      <c r="D35" s="14">
        <f t="shared" si="0"/>
        <v>1.1034632175592043</v>
      </c>
      <c r="E35" s="11">
        <v>6</v>
      </c>
      <c r="F35" s="14">
        <f t="shared" si="1"/>
        <v>1.037255424505652</v>
      </c>
      <c r="G35" s="11">
        <v>0</v>
      </c>
      <c r="H35" s="11">
        <f t="shared" si="7"/>
        <v>1.037255424505652</v>
      </c>
      <c r="I35" s="11">
        <v>42</v>
      </c>
      <c r="J35" s="12">
        <f t="shared" si="2"/>
        <v>45.48</v>
      </c>
      <c r="K35" s="14">
        <f t="shared" si="8"/>
        <v>0.60160814621327818</v>
      </c>
      <c r="L35" s="23">
        <f t="shared" si="3"/>
        <v>2.6371863943595756E-2</v>
      </c>
      <c r="M35" s="14">
        <f t="shared" si="4"/>
        <v>0.7476291568689678</v>
      </c>
      <c r="N35" s="12">
        <v>156.69999999999999</v>
      </c>
      <c r="O35" s="12">
        <v>42.5</v>
      </c>
      <c r="P35" s="11">
        <f t="shared" si="5"/>
        <v>2.7565526795615822</v>
      </c>
      <c r="Q35" s="21">
        <f t="shared" si="6"/>
        <v>1.759127427926983E-2</v>
      </c>
    </row>
    <row r="36" spans="1:17" ht="12" customHeight="1" x14ac:dyDescent="0.2">
      <c r="A36" s="10">
        <v>1999</v>
      </c>
      <c r="B36" s="14">
        <v>1.2081266654167131</v>
      </c>
      <c r="C36" s="11">
        <v>0</v>
      </c>
      <c r="D36" s="14">
        <f t="shared" si="0"/>
        <v>1.2081266654167131</v>
      </c>
      <c r="E36" s="11">
        <v>6</v>
      </c>
      <c r="F36" s="14">
        <f t="shared" si="1"/>
        <v>1.1356390654917103</v>
      </c>
      <c r="G36" s="11">
        <v>0</v>
      </c>
      <c r="H36" s="11">
        <f t="shared" si="7"/>
        <v>1.1356390654917103</v>
      </c>
      <c r="I36" s="11">
        <v>42</v>
      </c>
      <c r="J36" s="12">
        <f t="shared" si="2"/>
        <v>45.48</v>
      </c>
      <c r="K36" s="14">
        <f t="shared" si="8"/>
        <v>0.65867065798519198</v>
      </c>
      <c r="L36" s="23">
        <f t="shared" si="3"/>
        <v>2.8873234322638552E-2</v>
      </c>
      <c r="M36" s="14">
        <f t="shared" si="4"/>
        <v>0.81854175642964166</v>
      </c>
      <c r="N36" s="12">
        <v>156.69999999999999</v>
      </c>
      <c r="O36" s="12">
        <v>42.5</v>
      </c>
      <c r="P36" s="11">
        <f t="shared" si="5"/>
        <v>3.0180116054711728</v>
      </c>
      <c r="Q36" s="21">
        <f t="shared" si="6"/>
        <v>1.9259806033638627E-2</v>
      </c>
    </row>
    <row r="37" spans="1:17" ht="12" customHeight="1" x14ac:dyDescent="0.2">
      <c r="A37" s="10">
        <v>2000</v>
      </c>
      <c r="B37" s="14">
        <v>1.3736149560969109</v>
      </c>
      <c r="C37" s="11">
        <v>0</v>
      </c>
      <c r="D37" s="14">
        <f t="shared" si="0"/>
        <v>1.3736149560969109</v>
      </c>
      <c r="E37" s="11">
        <v>6</v>
      </c>
      <c r="F37" s="14">
        <f t="shared" si="1"/>
        <v>1.2911980587310963</v>
      </c>
      <c r="G37" s="11">
        <v>0</v>
      </c>
      <c r="H37" s="11">
        <f t="shared" si="7"/>
        <v>1.2911980587310963</v>
      </c>
      <c r="I37" s="11">
        <v>42</v>
      </c>
      <c r="J37" s="12">
        <f t="shared" si="2"/>
        <v>45.48</v>
      </c>
      <c r="K37" s="14">
        <f t="shared" si="8"/>
        <v>0.74889487406403588</v>
      </c>
      <c r="L37" s="23">
        <f t="shared" si="3"/>
        <v>3.2828268452122118E-2</v>
      </c>
      <c r="M37" s="14">
        <f t="shared" si="4"/>
        <v>0.93066499648343592</v>
      </c>
      <c r="N37" s="12">
        <v>156.69999999999999</v>
      </c>
      <c r="O37" s="12">
        <v>42.5</v>
      </c>
      <c r="P37" s="11">
        <f t="shared" si="5"/>
        <v>3.4314165870342213</v>
      </c>
      <c r="Q37" s="21">
        <f t="shared" si="6"/>
        <v>2.1897999917257317E-2</v>
      </c>
    </row>
    <row r="38" spans="1:17" ht="12" customHeight="1" x14ac:dyDescent="0.2">
      <c r="A38" s="15">
        <v>2001</v>
      </c>
      <c r="B38" s="19">
        <v>1.2882302229112614</v>
      </c>
      <c r="C38" s="16">
        <v>0</v>
      </c>
      <c r="D38" s="19">
        <f t="shared" si="0"/>
        <v>1.2882302229112614</v>
      </c>
      <c r="E38" s="16">
        <v>6</v>
      </c>
      <c r="F38" s="19">
        <f t="shared" si="1"/>
        <v>1.2109364095365858</v>
      </c>
      <c r="G38" s="16">
        <v>0</v>
      </c>
      <c r="H38" s="16">
        <f t="shared" si="7"/>
        <v>1.2109364095365858</v>
      </c>
      <c r="I38" s="16">
        <v>42</v>
      </c>
      <c r="J38" s="17">
        <f t="shared" si="2"/>
        <v>45.48</v>
      </c>
      <c r="K38" s="19">
        <f t="shared" si="8"/>
        <v>0.70234311753121981</v>
      </c>
      <c r="L38" s="24">
        <f t="shared" si="3"/>
        <v>3.0787643508217853E-2</v>
      </c>
      <c r="M38" s="19">
        <f t="shared" si="4"/>
        <v>0.87281429963622204</v>
      </c>
      <c r="N38" s="17">
        <v>156.69999999999999</v>
      </c>
      <c r="O38" s="17">
        <v>42.5</v>
      </c>
      <c r="P38" s="16">
        <f t="shared" si="5"/>
        <v>3.2181176647763761</v>
      </c>
      <c r="Q38" s="22">
        <f t="shared" si="6"/>
        <v>2.0536807050264047E-2</v>
      </c>
    </row>
    <row r="39" spans="1:17" ht="12" customHeight="1" x14ac:dyDescent="0.2">
      <c r="A39" s="15">
        <v>2002</v>
      </c>
      <c r="B39" s="19">
        <v>1.4395962764447716</v>
      </c>
      <c r="C39" s="16">
        <v>0</v>
      </c>
      <c r="D39" s="19">
        <f t="shared" si="0"/>
        <v>1.4395962764447716</v>
      </c>
      <c r="E39" s="16">
        <v>6</v>
      </c>
      <c r="F39" s="19">
        <f t="shared" si="1"/>
        <v>1.3532204998580852</v>
      </c>
      <c r="G39" s="16">
        <v>0</v>
      </c>
      <c r="H39" s="16">
        <f t="shared" si="7"/>
        <v>1.3532204998580852</v>
      </c>
      <c r="I39" s="16">
        <v>42</v>
      </c>
      <c r="J39" s="17">
        <f t="shared" si="2"/>
        <v>45.480000000000011</v>
      </c>
      <c r="K39" s="19">
        <f t="shared" si="8"/>
        <v>0.78486788991768941</v>
      </c>
      <c r="L39" s="24">
        <f t="shared" si="3"/>
        <v>3.440516777721378E-2</v>
      </c>
      <c r="M39" s="19">
        <f t="shared" si="4"/>
        <v>0.975369303900122</v>
      </c>
      <c r="N39" s="17">
        <v>156.69999999999999</v>
      </c>
      <c r="O39" s="17">
        <v>42.5</v>
      </c>
      <c r="P39" s="16">
        <f t="shared" si="5"/>
        <v>3.5962439981446845</v>
      </c>
      <c r="Q39" s="22">
        <f t="shared" si="6"/>
        <v>2.2949865974120517E-2</v>
      </c>
    </row>
    <row r="40" spans="1:17" ht="12" customHeight="1" x14ac:dyDescent="0.2">
      <c r="A40" s="15">
        <v>2003</v>
      </c>
      <c r="B40" s="19">
        <v>1.5151235632793107</v>
      </c>
      <c r="C40" s="16">
        <v>0</v>
      </c>
      <c r="D40" s="19">
        <f t="shared" si="0"/>
        <v>1.5151235632793107</v>
      </c>
      <c r="E40" s="16">
        <v>6</v>
      </c>
      <c r="F40" s="19">
        <f t="shared" si="1"/>
        <v>1.424216149482552</v>
      </c>
      <c r="G40" s="16">
        <v>0</v>
      </c>
      <c r="H40" s="16">
        <f t="shared" si="7"/>
        <v>1.424216149482552</v>
      </c>
      <c r="I40" s="16">
        <v>42</v>
      </c>
      <c r="J40" s="17">
        <f t="shared" si="2"/>
        <v>45.480000000000011</v>
      </c>
      <c r="K40" s="19">
        <f t="shared" si="8"/>
        <v>0.82604536669988016</v>
      </c>
      <c r="L40" s="24">
        <f t="shared" si="3"/>
        <v>3.6210207855337212E-2</v>
      </c>
      <c r="M40" s="19">
        <f t="shared" ref="M40:M45" si="9">+L40*28.3495</f>
        <v>1.0265412875948823</v>
      </c>
      <c r="N40" s="17">
        <v>156.69999999999999</v>
      </c>
      <c r="O40" s="17">
        <v>42.5</v>
      </c>
      <c r="P40" s="16">
        <f t="shared" si="5"/>
        <v>3.7849181121439543</v>
      </c>
      <c r="Q40" s="22">
        <f t="shared" si="6"/>
        <v>2.4153912649291349E-2</v>
      </c>
    </row>
    <row r="41" spans="1:17" ht="12" customHeight="1" x14ac:dyDescent="0.2">
      <c r="A41" s="15">
        <v>2004</v>
      </c>
      <c r="B41" s="19">
        <v>1.5217446909636259</v>
      </c>
      <c r="C41" s="16">
        <v>0</v>
      </c>
      <c r="D41" s="19">
        <f t="shared" si="0"/>
        <v>1.5217446909636259</v>
      </c>
      <c r="E41" s="16">
        <v>6</v>
      </c>
      <c r="F41" s="19">
        <f t="shared" si="1"/>
        <v>1.4304400095058083</v>
      </c>
      <c r="G41" s="16">
        <v>0</v>
      </c>
      <c r="H41" s="16">
        <f t="shared" si="7"/>
        <v>1.4304400095058083</v>
      </c>
      <c r="I41" s="16">
        <v>42</v>
      </c>
      <c r="J41" s="17">
        <f t="shared" si="2"/>
        <v>45.48</v>
      </c>
      <c r="K41" s="19">
        <f t="shared" si="8"/>
        <v>0.8296552055133688</v>
      </c>
      <c r="L41" s="24">
        <f t="shared" si="3"/>
        <v>3.6368447364969594E-2</v>
      </c>
      <c r="M41" s="19">
        <f t="shared" si="9"/>
        <v>1.0310272985732054</v>
      </c>
      <c r="N41" s="17">
        <v>156.69999999999999</v>
      </c>
      <c r="O41" s="17">
        <v>42.5</v>
      </c>
      <c r="P41" s="16">
        <f t="shared" si="5"/>
        <v>3.8014582985040297</v>
      </c>
      <c r="Q41" s="22">
        <f t="shared" si="6"/>
        <v>2.4259465848781303E-2</v>
      </c>
    </row>
    <row r="42" spans="1:17" ht="12" customHeight="1" x14ac:dyDescent="0.2">
      <c r="A42" s="15">
        <v>2005</v>
      </c>
      <c r="B42" s="19">
        <v>1.5489414233239813</v>
      </c>
      <c r="C42" s="16">
        <v>0</v>
      </c>
      <c r="D42" s="19">
        <f t="shared" si="0"/>
        <v>1.5489414233239813</v>
      </c>
      <c r="E42" s="16">
        <v>6</v>
      </c>
      <c r="F42" s="19">
        <f t="shared" si="1"/>
        <v>1.4560049379245426</v>
      </c>
      <c r="G42" s="16">
        <v>0</v>
      </c>
      <c r="H42" s="16">
        <f t="shared" si="7"/>
        <v>1.4560049379245426</v>
      </c>
      <c r="I42" s="16">
        <v>42</v>
      </c>
      <c r="J42" s="17">
        <f t="shared" si="2"/>
        <v>45.48</v>
      </c>
      <c r="K42" s="19">
        <f t="shared" si="8"/>
        <v>0.84448286399623462</v>
      </c>
      <c r="L42" s="24">
        <f t="shared" si="3"/>
        <v>3.7018426914903438E-2</v>
      </c>
      <c r="M42" s="19">
        <f t="shared" si="9"/>
        <v>1.049453893824055</v>
      </c>
      <c r="N42" s="17">
        <v>156.69999999999999</v>
      </c>
      <c r="O42" s="17">
        <v>42.5</v>
      </c>
      <c r="P42" s="16">
        <f t="shared" si="5"/>
        <v>3.86939823911128</v>
      </c>
      <c r="Q42" s="22">
        <f t="shared" si="6"/>
        <v>2.4693032795860118E-2</v>
      </c>
    </row>
    <row r="43" spans="1:17" ht="12" customHeight="1" x14ac:dyDescent="0.2">
      <c r="A43" s="10">
        <v>2006</v>
      </c>
      <c r="B43" s="14">
        <v>1.5693952168713901</v>
      </c>
      <c r="C43" s="11">
        <v>0</v>
      </c>
      <c r="D43" s="14">
        <f t="shared" si="0"/>
        <v>1.5693952168713901</v>
      </c>
      <c r="E43" s="11">
        <v>6</v>
      </c>
      <c r="F43" s="14">
        <f t="shared" si="1"/>
        <v>1.4752315038591066</v>
      </c>
      <c r="G43" s="11">
        <v>0</v>
      </c>
      <c r="H43" s="11">
        <f t="shared" si="7"/>
        <v>1.4752315038591066</v>
      </c>
      <c r="I43" s="11">
        <v>42</v>
      </c>
      <c r="J43" s="12">
        <f t="shared" si="2"/>
        <v>45.48</v>
      </c>
      <c r="K43" s="14">
        <f t="shared" si="8"/>
        <v>0.85563427223828181</v>
      </c>
      <c r="L43" s="23">
        <f t="shared" si="3"/>
        <v>3.7507255769349337E-2</v>
      </c>
      <c r="M43" s="14">
        <f t="shared" si="9"/>
        <v>1.0633119474331689</v>
      </c>
      <c r="N43" s="12">
        <v>156.69999999999999</v>
      </c>
      <c r="O43" s="12">
        <v>42.5</v>
      </c>
      <c r="P43" s="11">
        <f t="shared" si="5"/>
        <v>3.9204936979477072</v>
      </c>
      <c r="Q43" s="21">
        <f t="shared" si="6"/>
        <v>2.5019104645486328E-2</v>
      </c>
    </row>
    <row r="44" spans="1:17" ht="12" customHeight="1" x14ac:dyDescent="0.2">
      <c r="A44" s="10">
        <v>2007</v>
      </c>
      <c r="B44" s="14">
        <v>1.5938044341566078</v>
      </c>
      <c r="C44" s="11">
        <v>0</v>
      </c>
      <c r="D44" s="14">
        <f t="shared" si="0"/>
        <v>1.5938044341566078</v>
      </c>
      <c r="E44" s="11">
        <v>6</v>
      </c>
      <c r="F44" s="14">
        <f t="shared" si="1"/>
        <v>1.4981761681072112</v>
      </c>
      <c r="G44" s="11">
        <v>0</v>
      </c>
      <c r="H44" s="11">
        <f t="shared" si="7"/>
        <v>1.4981761681072112</v>
      </c>
      <c r="I44" s="11">
        <v>42</v>
      </c>
      <c r="J44" s="12">
        <f t="shared" si="2"/>
        <v>45.48</v>
      </c>
      <c r="K44" s="14">
        <f t="shared" si="8"/>
        <v>0.8689421775021825</v>
      </c>
      <c r="L44" s="23">
        <f t="shared" si="3"/>
        <v>3.8090616000095674E-2</v>
      </c>
      <c r="M44" s="14">
        <f t="shared" si="9"/>
        <v>1.0798499182947123</v>
      </c>
      <c r="N44" s="12">
        <v>156.69999999999999</v>
      </c>
      <c r="O44" s="12">
        <v>42.5</v>
      </c>
      <c r="P44" s="11">
        <f t="shared" si="5"/>
        <v>3.981470169336033</v>
      </c>
      <c r="Q44" s="21">
        <f t="shared" si="6"/>
        <v>2.540823337164029E-2</v>
      </c>
    </row>
    <row r="45" spans="1:17" ht="12" customHeight="1" x14ac:dyDescent="0.2">
      <c r="A45" s="10">
        <v>2008</v>
      </c>
      <c r="B45" s="14">
        <v>1.448074143581233</v>
      </c>
      <c r="C45" s="11">
        <v>0</v>
      </c>
      <c r="D45" s="14">
        <f t="shared" si="0"/>
        <v>1.448074143581233</v>
      </c>
      <c r="E45" s="11">
        <v>6</v>
      </c>
      <c r="F45" s="14">
        <f t="shared" si="1"/>
        <v>1.3611896949663591</v>
      </c>
      <c r="G45" s="11">
        <v>0</v>
      </c>
      <c r="H45" s="11">
        <f t="shared" si="7"/>
        <v>1.3611896949663591</v>
      </c>
      <c r="I45" s="11">
        <v>42</v>
      </c>
      <c r="J45" s="12">
        <f t="shared" si="2"/>
        <v>45.48</v>
      </c>
      <c r="K45" s="14">
        <f t="shared" si="8"/>
        <v>0.78949002308048832</v>
      </c>
      <c r="L45" s="23">
        <f t="shared" si="3"/>
        <v>3.4607781833665238E-2</v>
      </c>
      <c r="M45" s="14">
        <f t="shared" si="9"/>
        <v>0.98111331109349265</v>
      </c>
      <c r="N45" s="12">
        <v>156.69999999999999</v>
      </c>
      <c r="O45" s="12">
        <v>42.5</v>
      </c>
      <c r="P45" s="11">
        <f t="shared" si="5"/>
        <v>3.6174224905494188</v>
      </c>
      <c r="Q45" s="21">
        <f t="shared" si="6"/>
        <v>2.3085019084552769E-2</v>
      </c>
    </row>
    <row r="46" spans="1:17" ht="12" customHeight="1" x14ac:dyDescent="0.2">
      <c r="A46" s="10">
        <v>2009</v>
      </c>
      <c r="B46" s="14">
        <v>1.2858554397498876</v>
      </c>
      <c r="C46" s="11">
        <v>0</v>
      </c>
      <c r="D46" s="14">
        <f t="shared" si="0"/>
        <v>1.2858554397498876</v>
      </c>
      <c r="E46" s="11">
        <v>6</v>
      </c>
      <c r="F46" s="14">
        <f t="shared" si="1"/>
        <v>1.2087041133648944</v>
      </c>
      <c r="G46" s="11">
        <v>0</v>
      </c>
      <c r="H46" s="11">
        <f t="shared" si="7"/>
        <v>1.2087041133648944</v>
      </c>
      <c r="I46" s="11">
        <v>42</v>
      </c>
      <c r="J46" s="12">
        <f t="shared" si="2"/>
        <v>45.48</v>
      </c>
      <c r="K46" s="14">
        <f t="shared" si="8"/>
        <v>0.70104838575163875</v>
      </c>
      <c r="L46" s="23">
        <f t="shared" si="3"/>
        <v>3.0730888142537587E-2</v>
      </c>
      <c r="M46" s="14">
        <f t="shared" ref="M46:M51" si="10">+L46*28.3495</f>
        <v>0.87120531339686935</v>
      </c>
      <c r="N46" s="12">
        <v>156.69999999999999</v>
      </c>
      <c r="O46" s="12">
        <v>42.5</v>
      </c>
      <c r="P46" s="11">
        <f t="shared" si="5"/>
        <v>3.2121852378656337</v>
      </c>
      <c r="Q46" s="21">
        <f t="shared" si="6"/>
        <v>2.0498948550514574E-2</v>
      </c>
    </row>
    <row r="47" spans="1:17" ht="12" customHeight="1" x14ac:dyDescent="0.2">
      <c r="A47" s="10">
        <v>2010</v>
      </c>
      <c r="B47" s="14">
        <v>1.0542254083166234</v>
      </c>
      <c r="C47" s="11">
        <v>0</v>
      </c>
      <c r="D47" s="14">
        <f t="shared" si="0"/>
        <v>1.0542254083166234</v>
      </c>
      <c r="E47" s="11">
        <v>6</v>
      </c>
      <c r="F47" s="14">
        <f t="shared" si="1"/>
        <v>0.99097188381762602</v>
      </c>
      <c r="G47" s="11">
        <v>0</v>
      </c>
      <c r="H47" s="11">
        <f t="shared" si="7"/>
        <v>0.99097188381762602</v>
      </c>
      <c r="I47" s="11">
        <v>42</v>
      </c>
      <c r="J47" s="12">
        <f t="shared" si="2"/>
        <v>45.48</v>
      </c>
      <c r="K47" s="14">
        <f t="shared" si="8"/>
        <v>0.57476369261422311</v>
      </c>
      <c r="L47" s="23">
        <f t="shared" si="3"/>
        <v>2.5195120772130326E-2</v>
      </c>
      <c r="M47" s="14">
        <f t="shared" si="10"/>
        <v>0.71426907632950865</v>
      </c>
      <c r="N47" s="12">
        <v>156.69999999999999</v>
      </c>
      <c r="O47" s="12">
        <v>42.5</v>
      </c>
      <c r="P47" s="11">
        <f t="shared" si="5"/>
        <v>2.6335521002549176</v>
      </c>
      <c r="Q47" s="21">
        <f t="shared" si="6"/>
        <v>1.6806331207753145E-2</v>
      </c>
    </row>
    <row r="48" spans="1:17" ht="12" customHeight="1" x14ac:dyDescent="0.2">
      <c r="A48" s="15">
        <v>2011</v>
      </c>
      <c r="B48" s="19">
        <v>1.1860734442922032</v>
      </c>
      <c r="C48" s="16">
        <v>0</v>
      </c>
      <c r="D48" s="19">
        <f t="shared" si="0"/>
        <v>1.1860734442922032</v>
      </c>
      <c r="E48" s="16">
        <v>6</v>
      </c>
      <c r="F48" s="19">
        <f t="shared" si="1"/>
        <v>1.1149090376346711</v>
      </c>
      <c r="G48" s="16">
        <v>0</v>
      </c>
      <c r="H48" s="16">
        <f t="shared" si="7"/>
        <v>1.1149090376346711</v>
      </c>
      <c r="I48" s="16">
        <v>42</v>
      </c>
      <c r="J48" s="17">
        <f t="shared" si="2"/>
        <v>45.47999999999999</v>
      </c>
      <c r="K48" s="19">
        <f t="shared" si="8"/>
        <v>0.64664724182810929</v>
      </c>
      <c r="L48" s="24">
        <f t="shared" si="3"/>
        <v>2.834618046369794E-2</v>
      </c>
      <c r="M48" s="19">
        <f t="shared" si="10"/>
        <v>0.80360004305560473</v>
      </c>
      <c r="N48" s="17">
        <v>156.69999999999999</v>
      </c>
      <c r="O48" s="17">
        <v>42.5</v>
      </c>
      <c r="P48" s="16">
        <f t="shared" si="5"/>
        <v>2.9629206293367822</v>
      </c>
      <c r="Q48" s="22">
        <f t="shared" si="6"/>
        <v>1.8908236307190698E-2</v>
      </c>
    </row>
    <row r="49" spans="1:18" ht="12" customHeight="1" x14ac:dyDescent="0.2">
      <c r="A49" s="15">
        <v>2012</v>
      </c>
      <c r="B49" s="19">
        <v>1.2773465291708184</v>
      </c>
      <c r="C49" s="16">
        <v>0</v>
      </c>
      <c r="D49" s="19">
        <f t="shared" ref="D49:D58" si="11">+B49-B49*(C49/100)</f>
        <v>1.2773465291708184</v>
      </c>
      <c r="E49" s="16">
        <v>6</v>
      </c>
      <c r="F49" s="19">
        <f t="shared" ref="F49:F58" si="12">+(D49-D49*(E49)/100)</f>
        <v>1.2007057374205692</v>
      </c>
      <c r="G49" s="16">
        <v>0</v>
      </c>
      <c r="H49" s="16">
        <f t="shared" si="7"/>
        <v>1.2007057374205692</v>
      </c>
      <c r="I49" s="16">
        <v>42</v>
      </c>
      <c r="J49" s="17">
        <f t="shared" ref="J49:J58" si="13">100-(K49/B49*100)</f>
        <v>45.48</v>
      </c>
      <c r="K49" s="19">
        <f t="shared" si="8"/>
        <v>0.69640932770393016</v>
      </c>
      <c r="L49" s="24">
        <f t="shared" ref="L49:L58" si="14">+(K49/365)*16</f>
        <v>3.0527532173322967E-2</v>
      </c>
      <c r="M49" s="19">
        <f t="shared" si="10"/>
        <v>0.86544027334761942</v>
      </c>
      <c r="N49" s="17">
        <v>156.69999999999999</v>
      </c>
      <c r="O49" s="17">
        <v>42.5</v>
      </c>
      <c r="P49" s="16">
        <f t="shared" ref="P49:P58" si="15">+Q49*N49</f>
        <v>3.1909291960840456</v>
      </c>
      <c r="Q49" s="22">
        <f t="shared" ref="Q49:Q58" si="16">+M49/O49</f>
        <v>2.0363300549355749E-2</v>
      </c>
    </row>
    <row r="50" spans="1:18" ht="12" customHeight="1" x14ac:dyDescent="0.2">
      <c r="A50" s="15">
        <v>2013</v>
      </c>
      <c r="B50" s="19">
        <v>1.2570085881143813</v>
      </c>
      <c r="C50" s="16">
        <v>0</v>
      </c>
      <c r="D50" s="19">
        <f t="shared" si="11"/>
        <v>1.2570085881143813</v>
      </c>
      <c r="E50" s="16">
        <v>6</v>
      </c>
      <c r="F50" s="19">
        <f t="shared" si="12"/>
        <v>1.1815880728275183</v>
      </c>
      <c r="G50" s="16">
        <v>0</v>
      </c>
      <c r="H50" s="16">
        <f t="shared" si="7"/>
        <v>1.1815880728275183</v>
      </c>
      <c r="I50" s="16">
        <v>42</v>
      </c>
      <c r="J50" s="17">
        <f t="shared" si="13"/>
        <v>45.48</v>
      </c>
      <c r="K50" s="19">
        <f t="shared" si="8"/>
        <v>0.68532108223996069</v>
      </c>
      <c r="L50" s="24">
        <f t="shared" si="14"/>
        <v>3.0041472098190056E-2</v>
      </c>
      <c r="M50" s="19">
        <f t="shared" si="10"/>
        <v>0.85166071324763892</v>
      </c>
      <c r="N50" s="17">
        <v>156.69999999999999</v>
      </c>
      <c r="O50" s="17">
        <v>42.5</v>
      </c>
      <c r="P50" s="16">
        <f t="shared" si="15"/>
        <v>3.1401231474330591</v>
      </c>
      <c r="Q50" s="22">
        <f t="shared" si="16"/>
        <v>2.0039075605826798E-2</v>
      </c>
    </row>
    <row r="51" spans="1:18" ht="12" customHeight="1" x14ac:dyDescent="0.2">
      <c r="A51" s="15">
        <v>2014</v>
      </c>
      <c r="B51" s="19">
        <v>1.3142506114529358</v>
      </c>
      <c r="C51" s="16">
        <v>0</v>
      </c>
      <c r="D51" s="19">
        <f t="shared" si="11"/>
        <v>1.3142506114529358</v>
      </c>
      <c r="E51" s="16">
        <v>6</v>
      </c>
      <c r="F51" s="19">
        <f t="shared" si="12"/>
        <v>1.2353955747657597</v>
      </c>
      <c r="G51" s="16">
        <v>0</v>
      </c>
      <c r="H51" s="16">
        <f t="shared" si="7"/>
        <v>1.2353955747657597</v>
      </c>
      <c r="I51" s="16">
        <v>42</v>
      </c>
      <c r="J51" s="17">
        <f t="shared" si="13"/>
        <v>45.48</v>
      </c>
      <c r="K51" s="19">
        <f t="shared" si="8"/>
        <v>0.71652943336414066</v>
      </c>
      <c r="L51" s="24">
        <f t="shared" si="14"/>
        <v>3.1409509407743154E-2</v>
      </c>
      <c r="M51" s="19">
        <f t="shared" si="10"/>
        <v>0.89044388695481447</v>
      </c>
      <c r="N51" s="17">
        <v>156.69999999999999</v>
      </c>
      <c r="O51" s="17">
        <v>42.5</v>
      </c>
      <c r="P51" s="16">
        <f t="shared" si="15"/>
        <v>3.2831189902545743</v>
      </c>
      <c r="Q51" s="22">
        <f t="shared" si="16"/>
        <v>2.0951620869525046E-2</v>
      </c>
    </row>
    <row r="52" spans="1:18" ht="12" customHeight="1" x14ac:dyDescent="0.2">
      <c r="A52" s="15">
        <v>2015</v>
      </c>
      <c r="B52" s="19">
        <v>1.4798132947117635</v>
      </c>
      <c r="C52" s="16">
        <v>0</v>
      </c>
      <c r="D52" s="19">
        <f t="shared" si="11"/>
        <v>1.4798132947117635</v>
      </c>
      <c r="E52" s="16">
        <v>6</v>
      </c>
      <c r="F52" s="19">
        <f t="shared" si="12"/>
        <v>1.3910244970290577</v>
      </c>
      <c r="G52" s="16">
        <v>0</v>
      </c>
      <c r="H52" s="16">
        <f t="shared" si="7"/>
        <v>1.3910244970290577</v>
      </c>
      <c r="I52" s="16">
        <v>42</v>
      </c>
      <c r="J52" s="17">
        <f t="shared" si="13"/>
        <v>45.48</v>
      </c>
      <c r="K52" s="19">
        <f t="shared" si="8"/>
        <v>0.80679420827685344</v>
      </c>
      <c r="L52" s="24">
        <f t="shared" si="14"/>
        <v>3.5366321458711381E-2</v>
      </c>
      <c r="M52" s="19">
        <f>+L52*28.3495</f>
        <v>1.0026175301937383</v>
      </c>
      <c r="N52" s="17">
        <v>156.69999999999999</v>
      </c>
      <c r="O52" s="17">
        <v>42.5</v>
      </c>
      <c r="P52" s="16">
        <f t="shared" si="15"/>
        <v>3.6967098113260888</v>
      </c>
      <c r="Q52" s="22">
        <f t="shared" si="16"/>
        <v>2.3591000710440901E-2</v>
      </c>
    </row>
    <row r="53" spans="1:18" ht="12" customHeight="1" x14ac:dyDescent="0.2">
      <c r="A53" s="33">
        <v>2016</v>
      </c>
      <c r="B53" s="14">
        <v>1.5728494104341566</v>
      </c>
      <c r="C53" s="34">
        <v>0</v>
      </c>
      <c r="D53" s="44">
        <f t="shared" si="11"/>
        <v>1.5728494104341566</v>
      </c>
      <c r="E53" s="34">
        <v>6</v>
      </c>
      <c r="F53" s="44">
        <f t="shared" si="12"/>
        <v>1.4784784458081073</v>
      </c>
      <c r="G53" s="34">
        <v>0</v>
      </c>
      <c r="H53" s="11">
        <f t="shared" si="7"/>
        <v>1.4784784458081073</v>
      </c>
      <c r="I53" s="34">
        <v>42</v>
      </c>
      <c r="J53" s="49">
        <f t="shared" si="13"/>
        <v>45.47999999999999</v>
      </c>
      <c r="K53" s="14">
        <f t="shared" si="8"/>
        <v>0.8575174985687023</v>
      </c>
      <c r="L53" s="52">
        <f t="shared" si="14"/>
        <v>3.7589808156436262E-2</v>
      </c>
      <c r="M53" s="44">
        <f>+L53*28.3495</f>
        <v>1.0656522663308898</v>
      </c>
      <c r="N53" s="49">
        <v>156.69999999999999</v>
      </c>
      <c r="O53" s="49">
        <v>42.5</v>
      </c>
      <c r="P53" s="34">
        <f t="shared" si="15"/>
        <v>3.9291225913894214</v>
      </c>
      <c r="Q53" s="51">
        <f t="shared" si="16"/>
        <v>2.5074170972491525E-2</v>
      </c>
    </row>
    <row r="54" spans="1:18" ht="12" customHeight="1" x14ac:dyDescent="0.2">
      <c r="A54" s="57">
        <v>2017</v>
      </c>
      <c r="B54" s="14">
        <v>1.477293481873736</v>
      </c>
      <c r="C54" s="58">
        <v>0</v>
      </c>
      <c r="D54" s="62">
        <f t="shared" si="11"/>
        <v>1.477293481873736</v>
      </c>
      <c r="E54" s="58">
        <v>6</v>
      </c>
      <c r="F54" s="62">
        <f t="shared" si="12"/>
        <v>1.3886558729613119</v>
      </c>
      <c r="G54" s="58">
        <v>0</v>
      </c>
      <c r="H54" s="59">
        <f>F54-(F54*G54/100)</f>
        <v>1.3886558729613119</v>
      </c>
      <c r="I54" s="58">
        <v>42</v>
      </c>
      <c r="J54" s="60">
        <f t="shared" si="13"/>
        <v>45.48</v>
      </c>
      <c r="K54" s="66">
        <f>+H54-H54*I54/100</f>
        <v>0.80542040631756084</v>
      </c>
      <c r="L54" s="64">
        <f t="shared" si="14"/>
        <v>3.5306100002961568E-2</v>
      </c>
      <c r="M54" s="62">
        <f>+L54*28.3495</f>
        <v>1.000910282033959</v>
      </c>
      <c r="N54" s="60">
        <v>156.69999999999999</v>
      </c>
      <c r="O54" s="60">
        <v>42.5</v>
      </c>
      <c r="P54" s="58">
        <f t="shared" si="15"/>
        <v>3.6904150869346202</v>
      </c>
      <c r="Q54" s="63">
        <f t="shared" si="16"/>
        <v>2.3550830165504917E-2</v>
      </c>
    </row>
    <row r="55" spans="1:18" ht="12" customHeight="1" x14ac:dyDescent="0.2">
      <c r="A55" s="33">
        <v>2018</v>
      </c>
      <c r="B55" s="14">
        <v>1.4795890372537071</v>
      </c>
      <c r="C55" s="34">
        <v>0</v>
      </c>
      <c r="D55" s="44">
        <f t="shared" si="11"/>
        <v>1.4795890372537071</v>
      </c>
      <c r="E55" s="34">
        <v>6</v>
      </c>
      <c r="F55" s="44">
        <f t="shared" si="12"/>
        <v>1.3908136950184846</v>
      </c>
      <c r="G55" s="34">
        <v>0</v>
      </c>
      <c r="H55" s="11">
        <f>F55-(F55*G55/100)</f>
        <v>1.3908136950184846</v>
      </c>
      <c r="I55" s="34">
        <v>42</v>
      </c>
      <c r="J55" s="49">
        <f t="shared" si="13"/>
        <v>45.48</v>
      </c>
      <c r="K55" s="14">
        <f>+H55-H55*I55/100</f>
        <v>0.8066719431107211</v>
      </c>
      <c r="L55" s="52">
        <f t="shared" si="14"/>
        <v>3.5360961889785034E-2</v>
      </c>
      <c r="M55" s="44">
        <f>+L55*28.3495</f>
        <v>1.0024655890944607</v>
      </c>
      <c r="N55" s="49">
        <v>156.69999999999999</v>
      </c>
      <c r="O55" s="49">
        <v>42.5</v>
      </c>
      <c r="P55" s="34">
        <f t="shared" si="15"/>
        <v>3.6961495955553412</v>
      </c>
      <c r="Q55" s="51">
        <f t="shared" si="16"/>
        <v>2.3587425625752018E-2</v>
      </c>
    </row>
    <row r="56" spans="1:18" ht="12" customHeight="1" x14ac:dyDescent="0.2">
      <c r="A56" s="78">
        <v>2019</v>
      </c>
      <c r="B56" s="66">
        <v>1.3838811921295568</v>
      </c>
      <c r="C56" s="79">
        <v>0</v>
      </c>
      <c r="D56" s="83">
        <f t="shared" si="11"/>
        <v>1.3838811921295568</v>
      </c>
      <c r="E56" s="79">
        <v>6</v>
      </c>
      <c r="F56" s="83">
        <f t="shared" si="12"/>
        <v>1.3008483206017833</v>
      </c>
      <c r="G56" s="79">
        <v>0</v>
      </c>
      <c r="H56" s="80">
        <f>F56-(F56*G56/100)</f>
        <v>1.3008483206017833</v>
      </c>
      <c r="I56" s="79">
        <v>42</v>
      </c>
      <c r="J56" s="81">
        <f t="shared" si="13"/>
        <v>45.480000000000011</v>
      </c>
      <c r="K56" s="92">
        <f>+H56-H56*I56/100</f>
        <v>0.75449202594903431</v>
      </c>
      <c r="L56" s="93">
        <f t="shared" si="14"/>
        <v>3.3073623055300136E-2</v>
      </c>
      <c r="M56" s="83">
        <f>+L56*28.3495</f>
        <v>0.93762067680623118</v>
      </c>
      <c r="N56" s="81">
        <v>156.69999999999999</v>
      </c>
      <c r="O56" s="81">
        <v>42.5</v>
      </c>
      <c r="P56" s="79">
        <f t="shared" si="15"/>
        <v>3.4570625895420335</v>
      </c>
      <c r="Q56" s="90">
        <f t="shared" si="16"/>
        <v>2.2061662983676029E-2</v>
      </c>
    </row>
    <row r="57" spans="1:18" ht="12" customHeight="1" x14ac:dyDescent="0.2">
      <c r="A57" s="33">
        <v>2020</v>
      </c>
      <c r="B57" s="14">
        <v>1.3507413578460945</v>
      </c>
      <c r="C57" s="34">
        <v>0</v>
      </c>
      <c r="D57" s="44">
        <f t="shared" si="11"/>
        <v>1.3507413578460945</v>
      </c>
      <c r="E57" s="34">
        <v>6</v>
      </c>
      <c r="F57" s="44">
        <f t="shared" si="12"/>
        <v>1.2696968763753289</v>
      </c>
      <c r="G57" s="34">
        <v>0</v>
      </c>
      <c r="H57" s="11">
        <f t="shared" ref="H57:H58" si="17">F57-(F57*G57/100)</f>
        <v>1.2696968763753289</v>
      </c>
      <c r="I57" s="34">
        <v>42</v>
      </c>
      <c r="J57" s="49">
        <f t="shared" si="13"/>
        <v>45.48</v>
      </c>
      <c r="K57" s="14">
        <f t="shared" ref="K57:K58" si="18">+H57-H57*I57/100</f>
        <v>0.73642418829769074</v>
      </c>
      <c r="L57" s="52">
        <f t="shared" si="14"/>
        <v>3.2281608254145347E-2</v>
      </c>
      <c r="M57" s="44">
        <f t="shared" ref="M57:M58" si="19">+L57*28.3495</f>
        <v>0.91516745320089343</v>
      </c>
      <c r="N57" s="49">
        <v>156.69999999999999</v>
      </c>
      <c r="O57" s="49">
        <v>42.5</v>
      </c>
      <c r="P57" s="34">
        <f t="shared" si="15"/>
        <v>3.3742762333312939</v>
      </c>
      <c r="Q57" s="51">
        <f t="shared" si="16"/>
        <v>2.1533351840021021E-2</v>
      </c>
    </row>
    <row r="58" spans="1:18" ht="12" customHeight="1" thickBot="1" x14ac:dyDescent="0.25">
      <c r="A58" s="84">
        <v>2021</v>
      </c>
      <c r="B58" s="96">
        <v>1.5383072911907014</v>
      </c>
      <c r="C58" s="86">
        <v>0</v>
      </c>
      <c r="D58" s="89">
        <f t="shared" si="11"/>
        <v>1.5383072911907014</v>
      </c>
      <c r="E58" s="86">
        <v>6</v>
      </c>
      <c r="F58" s="89">
        <f t="shared" si="12"/>
        <v>1.4460088537192592</v>
      </c>
      <c r="G58" s="86">
        <v>0</v>
      </c>
      <c r="H58" s="86">
        <f t="shared" si="17"/>
        <v>1.4460088537192592</v>
      </c>
      <c r="I58" s="86">
        <v>42</v>
      </c>
      <c r="J58" s="87">
        <f t="shared" si="13"/>
        <v>45.48</v>
      </c>
      <c r="K58" s="89">
        <f t="shared" si="18"/>
        <v>0.83868513515717036</v>
      </c>
      <c r="L58" s="97">
        <f t="shared" si="14"/>
        <v>3.676427989730062E-2</v>
      </c>
      <c r="M58" s="89">
        <f t="shared" si="19"/>
        <v>1.0422489529485239</v>
      </c>
      <c r="N58" s="87">
        <v>156.69999999999999</v>
      </c>
      <c r="O58" s="87">
        <v>42.5</v>
      </c>
      <c r="P58" s="86">
        <f t="shared" si="15"/>
        <v>3.8428331982831456</v>
      </c>
      <c r="Q58" s="91">
        <f t="shared" si="16"/>
        <v>2.4523504775259386E-2</v>
      </c>
    </row>
    <row r="59" spans="1:18" ht="12" customHeight="1" thickTop="1" x14ac:dyDescent="0.2">
      <c r="A59" s="115" t="s">
        <v>147</v>
      </c>
      <c r="B59" s="115"/>
      <c r="C59" s="115"/>
      <c r="R59" s="6"/>
    </row>
    <row r="60" spans="1:18" ht="12" customHeight="1" x14ac:dyDescent="0.2">
      <c r="R60" s="6"/>
    </row>
    <row r="61" spans="1:18" ht="12" customHeight="1" x14ac:dyDescent="0.2">
      <c r="A61" s="116" t="s">
        <v>137</v>
      </c>
    </row>
    <row r="62" spans="1:18" ht="12" customHeight="1" x14ac:dyDescent="0.2">
      <c r="A62" s="123" t="s">
        <v>148</v>
      </c>
    </row>
    <row r="63" spans="1:18" ht="12" customHeight="1" x14ac:dyDescent="0.2">
      <c r="A63" s="116" t="s">
        <v>139</v>
      </c>
    </row>
    <row r="64" spans="1:18" ht="12" customHeight="1" x14ac:dyDescent="0.2">
      <c r="A64" s="116" t="s">
        <v>140</v>
      </c>
    </row>
    <row r="65" spans="1:1" ht="12" customHeight="1" x14ac:dyDescent="0.2">
      <c r="A65" s="116" t="s">
        <v>141</v>
      </c>
    </row>
    <row r="66" spans="1:1" ht="12" customHeight="1" x14ac:dyDescent="0.2">
      <c r="A66" s="117"/>
    </row>
    <row r="67" spans="1:1" ht="12" customHeight="1" x14ac:dyDescent="0.2">
      <c r="A67" s="116" t="s">
        <v>136</v>
      </c>
    </row>
  </sheetData>
  <mergeCells count="17">
    <mergeCell ref="G2:I2"/>
    <mergeCell ref="G3:G5"/>
    <mergeCell ref="H3:H5"/>
    <mergeCell ref="A1:Q1"/>
    <mergeCell ref="O2:O5"/>
    <mergeCell ref="C2:C5"/>
    <mergeCell ref="F2:F5"/>
    <mergeCell ref="Q2:Q5"/>
    <mergeCell ref="K2:M5"/>
    <mergeCell ref="I3:I5"/>
    <mergeCell ref="N2:N5"/>
    <mergeCell ref="P2:P5"/>
    <mergeCell ref="D2:D5"/>
    <mergeCell ref="B2:B5"/>
    <mergeCell ref="J2:J5"/>
    <mergeCell ref="E2:E5"/>
    <mergeCell ref="A2:A5"/>
  </mergeCells>
  <phoneticPr fontId="0" type="noConversion"/>
  <printOptions horizontalCentered="1"/>
  <pageMargins left="0.34" right="0.3" top="0.61" bottom="0.56000000000000005" header="0.5" footer="0.5"/>
  <pageSetup scale="78"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S67"/>
  <sheetViews>
    <sheetView zoomScaleNormal="100" workbookViewId="0">
      <pane ySplit="6" topLeftCell="A7" activePane="bottomLeft" state="frozen"/>
      <selection pane="bottomLeft" sqref="A1:R1"/>
    </sheetView>
  </sheetViews>
  <sheetFormatPr defaultColWidth="10.77734375" defaultRowHeight="12" customHeight="1" x14ac:dyDescent="0.2"/>
  <cols>
    <col min="1" max="18" width="10.77734375" style="6" customWidth="1"/>
    <col min="19" max="16384" width="10.77734375" style="7"/>
  </cols>
  <sheetData>
    <row r="1" spans="1:18" ht="12" customHeight="1" thickBot="1" x14ac:dyDescent="0.25">
      <c r="A1" s="126" t="s">
        <v>78</v>
      </c>
      <c r="B1" s="126"/>
      <c r="C1" s="126"/>
      <c r="D1" s="126"/>
      <c r="E1" s="126"/>
      <c r="F1" s="126"/>
      <c r="G1" s="126"/>
      <c r="H1" s="126"/>
      <c r="I1" s="126"/>
      <c r="J1" s="126"/>
      <c r="K1" s="126"/>
      <c r="L1" s="126"/>
      <c r="M1" s="126"/>
      <c r="N1" s="126"/>
      <c r="O1" s="126"/>
      <c r="P1" s="126"/>
      <c r="Q1" s="126"/>
      <c r="R1" s="126"/>
    </row>
    <row r="2" spans="1:18" ht="12" customHeight="1" thickTop="1" x14ac:dyDescent="0.2">
      <c r="A2" s="138" t="s">
        <v>0</v>
      </c>
      <c r="B2" s="124" t="s">
        <v>9</v>
      </c>
      <c r="C2" s="131" t="s">
        <v>3</v>
      </c>
      <c r="D2" s="124" t="s">
        <v>1</v>
      </c>
      <c r="E2" s="124" t="s">
        <v>4</v>
      </c>
      <c r="F2" s="124" t="s">
        <v>5</v>
      </c>
      <c r="G2" s="132" t="s">
        <v>6</v>
      </c>
      <c r="H2" s="133"/>
      <c r="I2" s="133"/>
      <c r="J2" s="124" t="s">
        <v>7</v>
      </c>
      <c r="K2" s="124" t="s">
        <v>54</v>
      </c>
      <c r="L2" s="140"/>
      <c r="M2" s="140"/>
      <c r="N2" s="140"/>
      <c r="O2" s="130" t="s">
        <v>58</v>
      </c>
      <c r="P2" s="130" t="s">
        <v>130</v>
      </c>
      <c r="Q2" s="127" t="s">
        <v>59</v>
      </c>
      <c r="R2" s="127" t="s">
        <v>62</v>
      </c>
    </row>
    <row r="3" spans="1:18" ht="12" customHeight="1" x14ac:dyDescent="0.2">
      <c r="A3" s="138"/>
      <c r="B3" s="124"/>
      <c r="C3" s="124"/>
      <c r="D3" s="124"/>
      <c r="E3" s="124"/>
      <c r="F3" s="124"/>
      <c r="G3" s="134" t="s">
        <v>2</v>
      </c>
      <c r="H3" s="135" t="s">
        <v>120</v>
      </c>
      <c r="I3" s="134" t="s">
        <v>8</v>
      </c>
      <c r="J3" s="124"/>
      <c r="K3" s="141"/>
      <c r="L3" s="140"/>
      <c r="M3" s="140"/>
      <c r="N3" s="140"/>
      <c r="O3" s="128"/>
      <c r="P3" s="128"/>
      <c r="Q3" s="128"/>
      <c r="R3" s="128"/>
    </row>
    <row r="4" spans="1:18" ht="12" customHeight="1" x14ac:dyDescent="0.2">
      <c r="A4" s="138"/>
      <c r="B4" s="124"/>
      <c r="C4" s="124"/>
      <c r="D4" s="124"/>
      <c r="E4" s="124"/>
      <c r="F4" s="124"/>
      <c r="G4" s="124"/>
      <c r="H4" s="136"/>
      <c r="I4" s="124"/>
      <c r="J4" s="124"/>
      <c r="K4" s="141"/>
      <c r="L4" s="140"/>
      <c r="M4" s="140"/>
      <c r="N4" s="140"/>
      <c r="O4" s="128"/>
      <c r="P4" s="128"/>
      <c r="Q4" s="128"/>
      <c r="R4" s="128"/>
    </row>
    <row r="5" spans="1:18" ht="18.75" customHeight="1" x14ac:dyDescent="0.2">
      <c r="A5" s="139"/>
      <c r="B5" s="125"/>
      <c r="C5" s="125"/>
      <c r="D5" s="125"/>
      <c r="E5" s="125"/>
      <c r="F5" s="125"/>
      <c r="G5" s="125"/>
      <c r="H5" s="137"/>
      <c r="I5" s="125"/>
      <c r="J5" s="125"/>
      <c r="K5" s="142"/>
      <c r="L5" s="143"/>
      <c r="M5" s="143"/>
      <c r="N5" s="143"/>
      <c r="O5" s="129"/>
      <c r="P5" s="129"/>
      <c r="Q5" s="129"/>
      <c r="R5" s="129"/>
    </row>
    <row r="6" spans="1:18" ht="12" customHeight="1" x14ac:dyDescent="0.2">
      <c r="A6" s="5"/>
      <c r="B6" s="36" t="s">
        <v>64</v>
      </c>
      <c r="C6" s="36" t="s">
        <v>72</v>
      </c>
      <c r="D6" s="36" t="s">
        <v>64</v>
      </c>
      <c r="E6" s="36" t="s">
        <v>65</v>
      </c>
      <c r="F6" s="36" t="s">
        <v>64</v>
      </c>
      <c r="G6" s="36" t="s">
        <v>65</v>
      </c>
      <c r="H6" s="36" t="s">
        <v>64</v>
      </c>
      <c r="I6" s="36" t="s">
        <v>65</v>
      </c>
      <c r="J6" s="36" t="s">
        <v>65</v>
      </c>
      <c r="K6" s="36" t="s">
        <v>64</v>
      </c>
      <c r="L6" s="36" t="s">
        <v>71</v>
      </c>
      <c r="M6" s="36" t="s">
        <v>66</v>
      </c>
      <c r="N6" s="36" t="s">
        <v>67</v>
      </c>
      <c r="O6" s="36" t="s">
        <v>68</v>
      </c>
      <c r="P6" s="36" t="s">
        <v>69</v>
      </c>
      <c r="Q6" s="36" t="s">
        <v>68</v>
      </c>
      <c r="R6" s="36" t="s">
        <v>70</v>
      </c>
    </row>
    <row r="7" spans="1:18" ht="12" customHeight="1" x14ac:dyDescent="0.2">
      <c r="A7" s="10">
        <v>1970</v>
      </c>
      <c r="B7" s="11">
        <v>27.997293905404348</v>
      </c>
      <c r="C7" s="11">
        <v>0</v>
      </c>
      <c r="D7" s="11">
        <f t="shared" ref="D7:D48" si="0">+B7-B7*(C7/100)</f>
        <v>27.997293905404348</v>
      </c>
      <c r="E7" s="11">
        <v>12</v>
      </c>
      <c r="F7" s="11">
        <f t="shared" ref="F7:F48" si="1">+(D7-D7*(E7)/100)</f>
        <v>24.637618636755825</v>
      </c>
      <c r="G7" s="11">
        <v>0</v>
      </c>
      <c r="H7" s="11">
        <f>F7-(F7*G7/100)</f>
        <v>24.637618636755825</v>
      </c>
      <c r="I7" s="11">
        <v>20</v>
      </c>
      <c r="J7" s="12">
        <f t="shared" ref="J7:J48" si="2">100-(K7/B7*100)</f>
        <v>29.600000000000009</v>
      </c>
      <c r="K7" s="11">
        <f>+H7-H7*I7/100</f>
        <v>19.71009490940466</v>
      </c>
      <c r="L7" s="11">
        <f t="shared" ref="L7:L48" si="3">K7/8.63</f>
        <v>2.2839043927467739</v>
      </c>
      <c r="M7" s="13">
        <f t="shared" ref="M7:M48" si="4">+(K7/365)*16</f>
        <v>0.86400416041225903</v>
      </c>
      <c r="N7" s="11">
        <f t="shared" ref="N7:N39" si="5">+M7*28.3495</f>
        <v>24.494085945607335</v>
      </c>
      <c r="O7" s="12">
        <v>122</v>
      </c>
      <c r="P7" s="12">
        <v>244</v>
      </c>
      <c r="Q7" s="11">
        <f t="shared" ref="Q7:Q48" si="6">+R7*O7</f>
        <v>12.247042972803667</v>
      </c>
      <c r="R7" s="14">
        <f t="shared" ref="R7:R48" si="7">+N7/P7</f>
        <v>0.10038559813773498</v>
      </c>
    </row>
    <row r="8" spans="1:18" ht="12" customHeight="1" x14ac:dyDescent="0.2">
      <c r="A8" s="15">
        <v>1971</v>
      </c>
      <c r="B8" s="16">
        <v>30.948570544464697</v>
      </c>
      <c r="C8" s="16">
        <v>0</v>
      </c>
      <c r="D8" s="16">
        <f t="shared" si="0"/>
        <v>30.948570544464697</v>
      </c>
      <c r="E8" s="16">
        <v>12</v>
      </c>
      <c r="F8" s="16">
        <f t="shared" si="1"/>
        <v>27.234742079128935</v>
      </c>
      <c r="G8" s="16">
        <v>0</v>
      </c>
      <c r="H8" s="16">
        <f t="shared" ref="H8:H53" si="8">F8-(F8*G8/100)</f>
        <v>27.234742079128935</v>
      </c>
      <c r="I8" s="16">
        <v>20</v>
      </c>
      <c r="J8" s="17">
        <f t="shared" si="2"/>
        <v>29.599999999999994</v>
      </c>
      <c r="K8" s="16">
        <f t="shared" ref="K8:K53" si="9">+H8-H8*I8/100</f>
        <v>21.787793663303148</v>
      </c>
      <c r="L8" s="16">
        <f t="shared" si="3"/>
        <v>2.5246574349134585</v>
      </c>
      <c r="M8" s="18">
        <f t="shared" si="4"/>
        <v>0.95508136606260374</v>
      </c>
      <c r="N8" s="16">
        <f t="shared" si="5"/>
        <v>27.076079187191784</v>
      </c>
      <c r="O8" s="17">
        <v>122</v>
      </c>
      <c r="P8" s="17">
        <v>244</v>
      </c>
      <c r="Q8" s="16">
        <f t="shared" si="6"/>
        <v>13.538039593595892</v>
      </c>
      <c r="R8" s="19">
        <f t="shared" si="7"/>
        <v>0.11096753765242534</v>
      </c>
    </row>
    <row r="9" spans="1:18" ht="12" customHeight="1" x14ac:dyDescent="0.2">
      <c r="A9" s="15">
        <v>1972</v>
      </c>
      <c r="B9" s="16">
        <v>34.56547084344718</v>
      </c>
      <c r="C9" s="16">
        <v>0</v>
      </c>
      <c r="D9" s="16">
        <f t="shared" si="0"/>
        <v>34.56547084344718</v>
      </c>
      <c r="E9" s="16">
        <v>12</v>
      </c>
      <c r="F9" s="16">
        <f t="shared" si="1"/>
        <v>30.41761434223352</v>
      </c>
      <c r="G9" s="16">
        <v>0</v>
      </c>
      <c r="H9" s="16">
        <f t="shared" si="8"/>
        <v>30.41761434223352</v>
      </c>
      <c r="I9" s="16">
        <v>20</v>
      </c>
      <c r="J9" s="17">
        <f t="shared" si="2"/>
        <v>29.599999999999994</v>
      </c>
      <c r="K9" s="16">
        <f t="shared" si="9"/>
        <v>24.334091473786817</v>
      </c>
      <c r="L9" s="16">
        <f t="shared" si="3"/>
        <v>2.8197093248883909</v>
      </c>
      <c r="M9" s="18">
        <f t="shared" si="4"/>
        <v>1.066699900220792</v>
      </c>
      <c r="N9" s="16">
        <f t="shared" si="5"/>
        <v>30.240408821309341</v>
      </c>
      <c r="O9" s="17">
        <v>122</v>
      </c>
      <c r="P9" s="17">
        <v>244</v>
      </c>
      <c r="Q9" s="16">
        <f t="shared" si="6"/>
        <v>15.12020441065467</v>
      </c>
      <c r="R9" s="19">
        <f t="shared" si="7"/>
        <v>0.12393610172667763</v>
      </c>
    </row>
    <row r="10" spans="1:18" ht="12" customHeight="1" x14ac:dyDescent="0.2">
      <c r="A10" s="15">
        <v>1973</v>
      </c>
      <c r="B10" s="16">
        <v>39.09499093950047</v>
      </c>
      <c r="C10" s="16">
        <v>0</v>
      </c>
      <c r="D10" s="16">
        <f t="shared" si="0"/>
        <v>39.09499093950047</v>
      </c>
      <c r="E10" s="16">
        <v>12</v>
      </c>
      <c r="F10" s="16">
        <f t="shared" si="1"/>
        <v>34.403592026760414</v>
      </c>
      <c r="G10" s="16">
        <v>0</v>
      </c>
      <c r="H10" s="16">
        <f t="shared" si="8"/>
        <v>34.403592026760414</v>
      </c>
      <c r="I10" s="16">
        <v>20</v>
      </c>
      <c r="J10" s="17">
        <f t="shared" si="2"/>
        <v>29.600000000000009</v>
      </c>
      <c r="K10" s="16">
        <f t="shared" si="9"/>
        <v>27.52287362140833</v>
      </c>
      <c r="L10" s="16">
        <f t="shared" si="3"/>
        <v>3.189208994369447</v>
      </c>
      <c r="M10" s="18">
        <f t="shared" si="4"/>
        <v>1.2064821313494063</v>
      </c>
      <c r="N10" s="16">
        <f t="shared" si="5"/>
        <v>34.203165182689993</v>
      </c>
      <c r="O10" s="17">
        <v>122</v>
      </c>
      <c r="P10" s="17">
        <v>244</v>
      </c>
      <c r="Q10" s="16">
        <f t="shared" si="6"/>
        <v>17.101582591344997</v>
      </c>
      <c r="R10" s="19">
        <f t="shared" si="7"/>
        <v>0.14017690648643441</v>
      </c>
    </row>
    <row r="11" spans="1:18" ht="12" customHeight="1" x14ac:dyDescent="0.2">
      <c r="A11" s="15">
        <v>1974</v>
      </c>
      <c r="B11" s="16">
        <v>38.150012655735864</v>
      </c>
      <c r="C11" s="16">
        <v>0</v>
      </c>
      <c r="D11" s="16">
        <f t="shared" si="0"/>
        <v>38.150012655735864</v>
      </c>
      <c r="E11" s="16">
        <v>12</v>
      </c>
      <c r="F11" s="16">
        <f t="shared" si="1"/>
        <v>33.572011137047561</v>
      </c>
      <c r="G11" s="16">
        <v>0</v>
      </c>
      <c r="H11" s="16">
        <f t="shared" si="8"/>
        <v>33.572011137047561</v>
      </c>
      <c r="I11" s="16">
        <v>20</v>
      </c>
      <c r="J11" s="17">
        <f t="shared" si="2"/>
        <v>29.599999999999994</v>
      </c>
      <c r="K11" s="16">
        <f t="shared" si="9"/>
        <v>26.857608909638049</v>
      </c>
      <c r="L11" s="16">
        <f t="shared" si="3"/>
        <v>3.1121215422523809</v>
      </c>
      <c r="M11" s="18">
        <f t="shared" si="4"/>
        <v>1.1773198426142706</v>
      </c>
      <c r="N11" s="16">
        <f t="shared" si="5"/>
        <v>33.376428878193266</v>
      </c>
      <c r="O11" s="17">
        <v>122</v>
      </c>
      <c r="P11" s="17">
        <v>244</v>
      </c>
      <c r="Q11" s="16">
        <f t="shared" si="6"/>
        <v>16.688214439096633</v>
      </c>
      <c r="R11" s="19">
        <f t="shared" si="7"/>
        <v>0.13678864294341503</v>
      </c>
    </row>
    <row r="12" spans="1:18" ht="12" customHeight="1" x14ac:dyDescent="0.2">
      <c r="A12" s="15">
        <v>1975</v>
      </c>
      <c r="B12" s="16">
        <v>40.498456825934603</v>
      </c>
      <c r="C12" s="16">
        <v>0</v>
      </c>
      <c r="D12" s="16">
        <f t="shared" si="0"/>
        <v>40.498456825934603</v>
      </c>
      <c r="E12" s="16">
        <v>12</v>
      </c>
      <c r="F12" s="16">
        <f t="shared" si="1"/>
        <v>35.638642006822451</v>
      </c>
      <c r="G12" s="16">
        <v>0</v>
      </c>
      <c r="H12" s="16">
        <f t="shared" si="8"/>
        <v>35.638642006822451</v>
      </c>
      <c r="I12" s="16">
        <v>20</v>
      </c>
      <c r="J12" s="17">
        <f t="shared" si="2"/>
        <v>29.599999999999994</v>
      </c>
      <c r="K12" s="16">
        <f t="shared" si="9"/>
        <v>28.510913605457961</v>
      </c>
      <c r="L12" s="16">
        <f t="shared" si="3"/>
        <v>3.3036979844099603</v>
      </c>
      <c r="M12" s="18">
        <f t="shared" si="4"/>
        <v>1.2497934731159654</v>
      </c>
      <c r="N12" s="16">
        <f t="shared" si="5"/>
        <v>35.431020066101063</v>
      </c>
      <c r="O12" s="17">
        <v>122</v>
      </c>
      <c r="P12" s="17">
        <v>244</v>
      </c>
      <c r="Q12" s="16">
        <f t="shared" si="6"/>
        <v>17.715510033050531</v>
      </c>
      <c r="R12" s="19">
        <f t="shared" si="7"/>
        <v>0.14520909863156173</v>
      </c>
    </row>
    <row r="13" spans="1:18" ht="12" customHeight="1" x14ac:dyDescent="0.2">
      <c r="A13" s="10">
        <v>1976</v>
      </c>
      <c r="B13" s="11">
        <v>43.922909685930058</v>
      </c>
      <c r="C13" s="11">
        <v>0</v>
      </c>
      <c r="D13" s="11">
        <f t="shared" si="0"/>
        <v>43.922909685930058</v>
      </c>
      <c r="E13" s="11">
        <v>12</v>
      </c>
      <c r="F13" s="11">
        <f t="shared" si="1"/>
        <v>38.652160523618448</v>
      </c>
      <c r="G13" s="11">
        <v>0</v>
      </c>
      <c r="H13" s="11">
        <f t="shared" si="8"/>
        <v>38.652160523618448</v>
      </c>
      <c r="I13" s="11">
        <v>20</v>
      </c>
      <c r="J13" s="12">
        <f t="shared" si="2"/>
        <v>29.600000000000009</v>
      </c>
      <c r="K13" s="11">
        <f t="shared" si="9"/>
        <v>30.921728418894759</v>
      </c>
      <c r="L13" s="11">
        <f t="shared" si="3"/>
        <v>3.5830508017259275</v>
      </c>
      <c r="M13" s="13">
        <f t="shared" si="4"/>
        <v>1.3554730265816881</v>
      </c>
      <c r="N13" s="11">
        <f t="shared" si="5"/>
        <v>38.426982567077566</v>
      </c>
      <c r="O13" s="12">
        <v>122</v>
      </c>
      <c r="P13" s="12">
        <v>244</v>
      </c>
      <c r="Q13" s="11">
        <f t="shared" si="6"/>
        <v>19.213491283538783</v>
      </c>
      <c r="R13" s="14">
        <f t="shared" si="7"/>
        <v>0.15748763347162936</v>
      </c>
    </row>
    <row r="14" spans="1:18" ht="12" customHeight="1" x14ac:dyDescent="0.2">
      <c r="A14" s="10">
        <v>1977</v>
      </c>
      <c r="B14" s="11">
        <v>47.429013469239173</v>
      </c>
      <c r="C14" s="11">
        <v>0</v>
      </c>
      <c r="D14" s="11">
        <f t="shared" si="0"/>
        <v>47.429013469239173</v>
      </c>
      <c r="E14" s="11">
        <v>12</v>
      </c>
      <c r="F14" s="11">
        <f t="shared" si="1"/>
        <v>41.737531852930474</v>
      </c>
      <c r="G14" s="11">
        <v>0</v>
      </c>
      <c r="H14" s="11">
        <f t="shared" si="8"/>
        <v>41.737531852930474</v>
      </c>
      <c r="I14" s="11">
        <v>20</v>
      </c>
      <c r="J14" s="12">
        <f t="shared" si="2"/>
        <v>29.600000000000009</v>
      </c>
      <c r="K14" s="11">
        <f t="shared" si="9"/>
        <v>33.390025482344377</v>
      </c>
      <c r="L14" s="11">
        <f t="shared" si="3"/>
        <v>3.8690643664361963</v>
      </c>
      <c r="M14" s="13">
        <f t="shared" si="4"/>
        <v>1.4636723499109865</v>
      </c>
      <c r="N14" s="11">
        <f t="shared" si="5"/>
        <v>41.494379283801507</v>
      </c>
      <c r="O14" s="12">
        <v>122</v>
      </c>
      <c r="P14" s="12">
        <v>244</v>
      </c>
      <c r="Q14" s="11">
        <f t="shared" si="6"/>
        <v>20.747189641900754</v>
      </c>
      <c r="R14" s="14">
        <f t="shared" si="7"/>
        <v>0.17005893149098977</v>
      </c>
    </row>
    <row r="15" spans="1:18" ht="12" customHeight="1" x14ac:dyDescent="0.2">
      <c r="A15" s="10">
        <v>1978</v>
      </c>
      <c r="B15" s="11">
        <v>49.604898804565615</v>
      </c>
      <c r="C15" s="11">
        <v>0</v>
      </c>
      <c r="D15" s="11">
        <f t="shared" si="0"/>
        <v>49.604898804565615</v>
      </c>
      <c r="E15" s="11">
        <v>12</v>
      </c>
      <c r="F15" s="11">
        <f t="shared" si="1"/>
        <v>43.652310948017742</v>
      </c>
      <c r="G15" s="11">
        <v>0</v>
      </c>
      <c r="H15" s="11">
        <f t="shared" si="8"/>
        <v>43.652310948017742</v>
      </c>
      <c r="I15" s="11">
        <v>20</v>
      </c>
      <c r="J15" s="12">
        <f t="shared" si="2"/>
        <v>29.600000000000009</v>
      </c>
      <c r="K15" s="11">
        <f t="shared" si="9"/>
        <v>34.921848758414193</v>
      </c>
      <c r="L15" s="11">
        <f t="shared" si="3"/>
        <v>4.0465641666760357</v>
      </c>
      <c r="M15" s="13">
        <f t="shared" si="4"/>
        <v>1.530820767492129</v>
      </c>
      <c r="N15" s="11">
        <f t="shared" si="5"/>
        <v>43.398003348018108</v>
      </c>
      <c r="O15" s="12">
        <v>122</v>
      </c>
      <c r="P15" s="12">
        <v>244</v>
      </c>
      <c r="Q15" s="11">
        <f t="shared" si="6"/>
        <v>21.699001674009054</v>
      </c>
      <c r="R15" s="14">
        <f t="shared" si="7"/>
        <v>0.1778606694590906</v>
      </c>
    </row>
    <row r="16" spans="1:18" ht="12" customHeight="1" x14ac:dyDescent="0.2">
      <c r="A16" s="10">
        <v>1979</v>
      </c>
      <c r="B16" s="11">
        <v>52.376350933129096</v>
      </c>
      <c r="C16" s="11">
        <v>0</v>
      </c>
      <c r="D16" s="11">
        <f t="shared" si="0"/>
        <v>52.376350933129096</v>
      </c>
      <c r="E16" s="11">
        <v>12</v>
      </c>
      <c r="F16" s="11">
        <f t="shared" si="1"/>
        <v>46.091188821153608</v>
      </c>
      <c r="G16" s="11">
        <v>0</v>
      </c>
      <c r="H16" s="11">
        <f t="shared" si="8"/>
        <v>46.091188821153608</v>
      </c>
      <c r="I16" s="11">
        <v>20</v>
      </c>
      <c r="J16" s="12">
        <f t="shared" si="2"/>
        <v>29.599999999999994</v>
      </c>
      <c r="K16" s="11">
        <f t="shared" si="9"/>
        <v>36.872951056922886</v>
      </c>
      <c r="L16" s="11">
        <f t="shared" si="3"/>
        <v>4.2726478629111106</v>
      </c>
      <c r="M16" s="13">
        <f t="shared" si="4"/>
        <v>1.6163485394815511</v>
      </c>
      <c r="N16" s="11">
        <f t="shared" si="5"/>
        <v>45.822672920032232</v>
      </c>
      <c r="O16" s="12">
        <v>122</v>
      </c>
      <c r="P16" s="12">
        <v>244</v>
      </c>
      <c r="Q16" s="11">
        <f t="shared" si="6"/>
        <v>22.911336460016116</v>
      </c>
      <c r="R16" s="14">
        <f t="shared" si="7"/>
        <v>0.18779783983619766</v>
      </c>
    </row>
    <row r="17" spans="1:18" ht="12" customHeight="1" x14ac:dyDescent="0.2">
      <c r="A17" s="10">
        <v>1980</v>
      </c>
      <c r="B17" s="11">
        <v>54.725492353394216</v>
      </c>
      <c r="C17" s="11">
        <v>0</v>
      </c>
      <c r="D17" s="11">
        <f t="shared" si="0"/>
        <v>54.725492353394216</v>
      </c>
      <c r="E17" s="11">
        <v>12</v>
      </c>
      <c r="F17" s="11">
        <f t="shared" si="1"/>
        <v>48.158433270986912</v>
      </c>
      <c r="G17" s="11">
        <v>0</v>
      </c>
      <c r="H17" s="11">
        <f t="shared" si="8"/>
        <v>48.158433270986912</v>
      </c>
      <c r="I17" s="11">
        <v>20</v>
      </c>
      <c r="J17" s="12">
        <f t="shared" si="2"/>
        <v>29.599999999999994</v>
      </c>
      <c r="K17" s="11">
        <f t="shared" si="9"/>
        <v>38.526746616789531</v>
      </c>
      <c r="L17" s="11">
        <f t="shared" si="3"/>
        <v>4.4642811838690069</v>
      </c>
      <c r="M17" s="13">
        <f t="shared" si="4"/>
        <v>1.688843687311322</v>
      </c>
      <c r="N17" s="11">
        <f t="shared" si="5"/>
        <v>47.87787411343232</v>
      </c>
      <c r="O17" s="12">
        <v>122</v>
      </c>
      <c r="P17" s="12">
        <v>244</v>
      </c>
      <c r="Q17" s="11">
        <f t="shared" si="6"/>
        <v>23.93893705671616</v>
      </c>
      <c r="R17" s="14">
        <f t="shared" si="7"/>
        <v>0.19622079554685376</v>
      </c>
    </row>
    <row r="18" spans="1:18" ht="12" customHeight="1" x14ac:dyDescent="0.2">
      <c r="A18" s="15">
        <v>1981</v>
      </c>
      <c r="B18" s="16">
        <v>57.036772332284521</v>
      </c>
      <c r="C18" s="16">
        <v>0</v>
      </c>
      <c r="D18" s="16">
        <f t="shared" si="0"/>
        <v>57.036772332284521</v>
      </c>
      <c r="E18" s="16">
        <v>12</v>
      </c>
      <c r="F18" s="16">
        <f t="shared" si="1"/>
        <v>50.192359652410381</v>
      </c>
      <c r="G18" s="16">
        <v>0</v>
      </c>
      <c r="H18" s="16">
        <f t="shared" si="8"/>
        <v>50.192359652410381</v>
      </c>
      <c r="I18" s="16">
        <v>20</v>
      </c>
      <c r="J18" s="17">
        <f t="shared" si="2"/>
        <v>29.599999999999994</v>
      </c>
      <c r="K18" s="16">
        <f t="shared" si="9"/>
        <v>40.153887721928307</v>
      </c>
      <c r="L18" s="16">
        <f t="shared" si="3"/>
        <v>4.652825923746037</v>
      </c>
      <c r="M18" s="18">
        <f t="shared" si="4"/>
        <v>1.7601704206872681</v>
      </c>
      <c r="N18" s="16">
        <f t="shared" si="5"/>
        <v>49.899951341273706</v>
      </c>
      <c r="O18" s="17">
        <v>122</v>
      </c>
      <c r="P18" s="17">
        <v>244</v>
      </c>
      <c r="Q18" s="16">
        <f t="shared" si="6"/>
        <v>24.949975670636853</v>
      </c>
      <c r="R18" s="19">
        <f t="shared" si="7"/>
        <v>0.20450799730030209</v>
      </c>
    </row>
    <row r="19" spans="1:18" ht="12" customHeight="1" x14ac:dyDescent="0.2">
      <c r="A19" s="15">
        <v>1982</v>
      </c>
      <c r="B19" s="16">
        <v>58.278368671869607</v>
      </c>
      <c r="C19" s="16">
        <v>0</v>
      </c>
      <c r="D19" s="16">
        <f t="shared" si="0"/>
        <v>58.278368671869607</v>
      </c>
      <c r="E19" s="16">
        <v>12</v>
      </c>
      <c r="F19" s="16">
        <f t="shared" si="1"/>
        <v>51.284964431245257</v>
      </c>
      <c r="G19" s="16">
        <v>0</v>
      </c>
      <c r="H19" s="16">
        <f t="shared" si="8"/>
        <v>51.284964431245257</v>
      </c>
      <c r="I19" s="16">
        <v>20</v>
      </c>
      <c r="J19" s="17">
        <f t="shared" si="2"/>
        <v>29.599999999999994</v>
      </c>
      <c r="K19" s="16">
        <f t="shared" si="9"/>
        <v>41.027971544996205</v>
      </c>
      <c r="L19" s="16">
        <f t="shared" si="3"/>
        <v>4.75411026013861</v>
      </c>
      <c r="M19" s="18">
        <f t="shared" si="4"/>
        <v>1.7984864238902447</v>
      </c>
      <c r="N19" s="16">
        <f t="shared" si="5"/>
        <v>50.986190874076492</v>
      </c>
      <c r="O19" s="17">
        <v>122</v>
      </c>
      <c r="P19" s="17">
        <v>244</v>
      </c>
      <c r="Q19" s="16">
        <f t="shared" si="6"/>
        <v>25.493095437038246</v>
      </c>
      <c r="R19" s="19">
        <f t="shared" si="7"/>
        <v>0.20895979866424791</v>
      </c>
    </row>
    <row r="20" spans="1:18" ht="12" customHeight="1" x14ac:dyDescent="0.2">
      <c r="A20" s="15">
        <v>1983</v>
      </c>
      <c r="B20" s="16">
        <v>60.665035587188612</v>
      </c>
      <c r="C20" s="16">
        <v>0</v>
      </c>
      <c r="D20" s="16">
        <f t="shared" si="0"/>
        <v>60.665035587188612</v>
      </c>
      <c r="E20" s="16">
        <v>12</v>
      </c>
      <c r="F20" s="16">
        <f t="shared" si="1"/>
        <v>53.385231316725978</v>
      </c>
      <c r="G20" s="16">
        <v>0</v>
      </c>
      <c r="H20" s="16">
        <f t="shared" si="8"/>
        <v>53.385231316725978</v>
      </c>
      <c r="I20" s="16">
        <v>20</v>
      </c>
      <c r="J20" s="17">
        <f t="shared" si="2"/>
        <v>29.600000000000009</v>
      </c>
      <c r="K20" s="16">
        <f t="shared" si="9"/>
        <v>42.708185053380781</v>
      </c>
      <c r="L20" s="16">
        <f t="shared" si="3"/>
        <v>4.9488047570545515</v>
      </c>
      <c r="M20" s="18">
        <f t="shared" si="4"/>
        <v>1.8721396187783357</v>
      </c>
      <c r="N20" s="16">
        <f t="shared" si="5"/>
        <v>53.074222122556428</v>
      </c>
      <c r="O20" s="17">
        <v>122</v>
      </c>
      <c r="P20" s="17">
        <v>244</v>
      </c>
      <c r="Q20" s="16">
        <f t="shared" si="6"/>
        <v>26.537111061278214</v>
      </c>
      <c r="R20" s="19">
        <f t="shared" si="7"/>
        <v>0.21751730378096898</v>
      </c>
    </row>
    <row r="21" spans="1:18" ht="12" customHeight="1" x14ac:dyDescent="0.2">
      <c r="A21" s="15">
        <v>1984</v>
      </c>
      <c r="B21" s="16">
        <v>64.212869712710699</v>
      </c>
      <c r="C21" s="16">
        <v>0</v>
      </c>
      <c r="D21" s="16">
        <f t="shared" si="0"/>
        <v>64.212869712710699</v>
      </c>
      <c r="E21" s="16">
        <v>12</v>
      </c>
      <c r="F21" s="16">
        <f t="shared" si="1"/>
        <v>56.507325347185414</v>
      </c>
      <c r="G21" s="16">
        <v>0</v>
      </c>
      <c r="H21" s="16">
        <f t="shared" si="8"/>
        <v>56.507325347185414</v>
      </c>
      <c r="I21" s="16">
        <v>20</v>
      </c>
      <c r="J21" s="17">
        <f t="shared" si="2"/>
        <v>29.600000000000009</v>
      </c>
      <c r="K21" s="16">
        <f t="shared" si="9"/>
        <v>45.205860277748329</v>
      </c>
      <c r="L21" s="16">
        <f t="shared" si="3"/>
        <v>5.2382225119059473</v>
      </c>
      <c r="M21" s="18">
        <f t="shared" si="4"/>
        <v>1.9816267519012967</v>
      </c>
      <c r="N21" s="16">
        <f t="shared" si="5"/>
        <v>56.178127603025807</v>
      </c>
      <c r="O21" s="17">
        <v>122</v>
      </c>
      <c r="P21" s="17">
        <v>244</v>
      </c>
      <c r="Q21" s="16">
        <f t="shared" si="6"/>
        <v>28.089063801512903</v>
      </c>
      <c r="R21" s="19">
        <f t="shared" si="7"/>
        <v>0.23023822788125331</v>
      </c>
    </row>
    <row r="22" spans="1:18" ht="12" customHeight="1" x14ac:dyDescent="0.2">
      <c r="A22" s="15">
        <v>1985</v>
      </c>
      <c r="B22" s="16">
        <v>68.547099073653769</v>
      </c>
      <c r="C22" s="16">
        <v>0</v>
      </c>
      <c r="D22" s="16">
        <f t="shared" si="0"/>
        <v>68.547099073653769</v>
      </c>
      <c r="E22" s="16">
        <v>12</v>
      </c>
      <c r="F22" s="16">
        <f t="shared" si="1"/>
        <v>60.32144718481532</v>
      </c>
      <c r="G22" s="16">
        <v>0</v>
      </c>
      <c r="H22" s="16">
        <f t="shared" si="8"/>
        <v>60.32144718481532</v>
      </c>
      <c r="I22" s="16">
        <v>20</v>
      </c>
      <c r="J22" s="17">
        <f t="shared" si="2"/>
        <v>29.599999999999994</v>
      </c>
      <c r="K22" s="16">
        <f t="shared" si="9"/>
        <v>48.257157747852254</v>
      </c>
      <c r="L22" s="16">
        <f t="shared" si="3"/>
        <v>5.5917911642934239</v>
      </c>
      <c r="M22" s="18">
        <f t="shared" si="4"/>
        <v>2.1153822574400989</v>
      </c>
      <c r="N22" s="16">
        <f t="shared" si="5"/>
        <v>59.970029307298084</v>
      </c>
      <c r="O22" s="17">
        <v>122</v>
      </c>
      <c r="P22" s="17">
        <v>244</v>
      </c>
      <c r="Q22" s="16">
        <f t="shared" si="6"/>
        <v>29.985014653649042</v>
      </c>
      <c r="R22" s="19">
        <f t="shared" si="7"/>
        <v>0.24577880863646756</v>
      </c>
    </row>
    <row r="23" spans="1:18" ht="12" customHeight="1" x14ac:dyDescent="0.2">
      <c r="A23" s="10">
        <v>1986</v>
      </c>
      <c r="B23" s="11">
        <v>71.760232870950674</v>
      </c>
      <c r="C23" s="11">
        <v>0</v>
      </c>
      <c r="D23" s="11">
        <f t="shared" si="0"/>
        <v>71.760232870950674</v>
      </c>
      <c r="E23" s="11">
        <v>12</v>
      </c>
      <c r="F23" s="11">
        <f t="shared" si="1"/>
        <v>63.149004926436589</v>
      </c>
      <c r="G23" s="11">
        <v>0</v>
      </c>
      <c r="H23" s="11">
        <f t="shared" si="8"/>
        <v>63.149004926436589</v>
      </c>
      <c r="I23" s="11">
        <v>20</v>
      </c>
      <c r="J23" s="12">
        <f t="shared" si="2"/>
        <v>29.600000000000009</v>
      </c>
      <c r="K23" s="11">
        <f t="shared" si="9"/>
        <v>50.519203941149271</v>
      </c>
      <c r="L23" s="11">
        <f t="shared" si="3"/>
        <v>5.8539054392988721</v>
      </c>
      <c r="M23" s="13">
        <f t="shared" si="4"/>
        <v>2.2145404467353105</v>
      </c>
      <c r="N23" s="11">
        <f t="shared" si="5"/>
        <v>62.781114394722685</v>
      </c>
      <c r="O23" s="12">
        <v>122</v>
      </c>
      <c r="P23" s="12">
        <v>244</v>
      </c>
      <c r="Q23" s="11">
        <f t="shared" si="6"/>
        <v>31.390557197361343</v>
      </c>
      <c r="R23" s="14">
        <f t="shared" si="7"/>
        <v>0.25729964915869952</v>
      </c>
    </row>
    <row r="24" spans="1:18" ht="12" customHeight="1" x14ac:dyDescent="0.2">
      <c r="A24" s="10">
        <v>1987</v>
      </c>
      <c r="B24" s="11">
        <v>72.640524332512001</v>
      </c>
      <c r="C24" s="11">
        <v>0</v>
      </c>
      <c r="D24" s="11">
        <f t="shared" si="0"/>
        <v>72.640524332512001</v>
      </c>
      <c r="E24" s="11">
        <v>12</v>
      </c>
      <c r="F24" s="11">
        <f t="shared" si="1"/>
        <v>63.923661412610564</v>
      </c>
      <c r="G24" s="11">
        <v>0</v>
      </c>
      <c r="H24" s="11">
        <f t="shared" si="8"/>
        <v>63.923661412610564</v>
      </c>
      <c r="I24" s="11">
        <v>20</v>
      </c>
      <c r="J24" s="12">
        <f t="shared" si="2"/>
        <v>29.600000000000009</v>
      </c>
      <c r="K24" s="11">
        <f t="shared" si="9"/>
        <v>51.138929130088449</v>
      </c>
      <c r="L24" s="11">
        <f t="shared" si="3"/>
        <v>5.9257160058039915</v>
      </c>
      <c r="M24" s="13">
        <f t="shared" si="4"/>
        <v>2.2417064824148363</v>
      </c>
      <c r="N24" s="11">
        <f t="shared" si="5"/>
        <v>63.551257923219396</v>
      </c>
      <c r="O24" s="12">
        <v>122</v>
      </c>
      <c r="P24" s="12">
        <v>244</v>
      </c>
      <c r="Q24" s="11">
        <f t="shared" si="6"/>
        <v>31.775628961609694</v>
      </c>
      <c r="R24" s="14">
        <f t="shared" si="7"/>
        <v>0.26045597509516144</v>
      </c>
    </row>
    <row r="25" spans="1:18" ht="12" customHeight="1" x14ac:dyDescent="0.2">
      <c r="A25" s="10">
        <v>1988</v>
      </c>
      <c r="B25" s="11">
        <v>75.509511286344733</v>
      </c>
      <c r="C25" s="11">
        <v>0</v>
      </c>
      <c r="D25" s="11">
        <f t="shared" si="0"/>
        <v>75.509511286344733</v>
      </c>
      <c r="E25" s="11">
        <v>12</v>
      </c>
      <c r="F25" s="11">
        <f t="shared" si="1"/>
        <v>66.448369931983365</v>
      </c>
      <c r="G25" s="11">
        <v>0</v>
      </c>
      <c r="H25" s="11">
        <f t="shared" si="8"/>
        <v>66.448369931983365</v>
      </c>
      <c r="I25" s="11">
        <v>20</v>
      </c>
      <c r="J25" s="12">
        <f t="shared" si="2"/>
        <v>29.599999999999994</v>
      </c>
      <c r="K25" s="11">
        <f t="shared" si="9"/>
        <v>53.158695945586693</v>
      </c>
      <c r="L25" s="11">
        <f t="shared" si="3"/>
        <v>6.1597561929996161</v>
      </c>
      <c r="M25" s="13">
        <f t="shared" si="4"/>
        <v>2.3302442058339374</v>
      </c>
      <c r="N25" s="11">
        <f t="shared" si="5"/>
        <v>66.061258113289213</v>
      </c>
      <c r="O25" s="12">
        <v>122</v>
      </c>
      <c r="P25" s="12">
        <v>244</v>
      </c>
      <c r="Q25" s="11">
        <f t="shared" si="6"/>
        <v>33.030629056644607</v>
      </c>
      <c r="R25" s="14">
        <f t="shared" si="7"/>
        <v>0.27074286112003776</v>
      </c>
    </row>
    <row r="26" spans="1:18" ht="12" customHeight="1" x14ac:dyDescent="0.2">
      <c r="A26" s="10">
        <v>1989</v>
      </c>
      <c r="B26" s="11">
        <v>79.219995219168709</v>
      </c>
      <c r="C26" s="11">
        <v>0</v>
      </c>
      <c r="D26" s="11">
        <f t="shared" si="0"/>
        <v>79.219995219168709</v>
      </c>
      <c r="E26" s="11">
        <v>12</v>
      </c>
      <c r="F26" s="11">
        <f t="shared" si="1"/>
        <v>69.71359579286846</v>
      </c>
      <c r="G26" s="11">
        <v>0</v>
      </c>
      <c r="H26" s="11">
        <f t="shared" si="8"/>
        <v>69.71359579286846</v>
      </c>
      <c r="I26" s="11">
        <v>20</v>
      </c>
      <c r="J26" s="12">
        <f t="shared" si="2"/>
        <v>29.600000000000009</v>
      </c>
      <c r="K26" s="11">
        <f t="shared" si="9"/>
        <v>55.770876634294765</v>
      </c>
      <c r="L26" s="11">
        <f t="shared" si="3"/>
        <v>6.46244225194609</v>
      </c>
      <c r="M26" s="13">
        <f t="shared" si="4"/>
        <v>2.4447507565718252</v>
      </c>
      <c r="N26" s="11">
        <f t="shared" si="5"/>
        <v>69.30746157343296</v>
      </c>
      <c r="O26" s="12">
        <v>122</v>
      </c>
      <c r="P26" s="12">
        <v>244</v>
      </c>
      <c r="Q26" s="11">
        <f t="shared" si="6"/>
        <v>34.65373078671648</v>
      </c>
      <c r="R26" s="14">
        <f t="shared" si="7"/>
        <v>0.28404697366161047</v>
      </c>
    </row>
    <row r="27" spans="1:18" ht="12" customHeight="1" x14ac:dyDescent="0.2">
      <c r="A27" s="10">
        <v>1990</v>
      </c>
      <c r="B27" s="11">
        <v>78.378194317030079</v>
      </c>
      <c r="C27" s="11">
        <v>0</v>
      </c>
      <c r="D27" s="11">
        <f t="shared" si="0"/>
        <v>78.378194317030079</v>
      </c>
      <c r="E27" s="11">
        <v>12</v>
      </c>
      <c r="F27" s="11">
        <f t="shared" si="1"/>
        <v>68.972810998986475</v>
      </c>
      <c r="G27" s="11">
        <v>0</v>
      </c>
      <c r="H27" s="11">
        <f t="shared" si="8"/>
        <v>68.972810998986475</v>
      </c>
      <c r="I27" s="11">
        <v>20</v>
      </c>
      <c r="J27" s="12">
        <f t="shared" si="2"/>
        <v>29.599999999999994</v>
      </c>
      <c r="K27" s="11">
        <f t="shared" si="9"/>
        <v>55.178248799189177</v>
      </c>
      <c r="L27" s="11">
        <f t="shared" si="3"/>
        <v>6.3937715873915613</v>
      </c>
      <c r="M27" s="13">
        <f t="shared" si="4"/>
        <v>2.4187725501014432</v>
      </c>
      <c r="N27" s="11">
        <f t="shared" si="5"/>
        <v>68.570992409100867</v>
      </c>
      <c r="O27" s="12">
        <v>122</v>
      </c>
      <c r="P27" s="12">
        <v>244</v>
      </c>
      <c r="Q27" s="11">
        <f t="shared" si="6"/>
        <v>34.285496204550434</v>
      </c>
      <c r="R27" s="14">
        <f t="shared" si="7"/>
        <v>0.28102865741434779</v>
      </c>
    </row>
    <row r="28" spans="1:18" ht="12" customHeight="1" x14ac:dyDescent="0.2">
      <c r="A28" s="15">
        <v>1991</v>
      </c>
      <c r="B28" s="16">
        <v>78.381380419873437</v>
      </c>
      <c r="C28" s="16">
        <v>0</v>
      </c>
      <c r="D28" s="16">
        <f t="shared" si="0"/>
        <v>78.381380419873437</v>
      </c>
      <c r="E28" s="16">
        <v>12</v>
      </c>
      <c r="F28" s="16">
        <f t="shared" si="1"/>
        <v>68.975614769488629</v>
      </c>
      <c r="G28" s="16">
        <v>0</v>
      </c>
      <c r="H28" s="16">
        <f t="shared" si="8"/>
        <v>68.975614769488629</v>
      </c>
      <c r="I28" s="16">
        <v>20</v>
      </c>
      <c r="J28" s="17">
        <f t="shared" si="2"/>
        <v>29.599999999999994</v>
      </c>
      <c r="K28" s="16">
        <f t="shared" si="9"/>
        <v>55.180491815590905</v>
      </c>
      <c r="L28" s="16">
        <f t="shared" si="3"/>
        <v>6.3940314965922251</v>
      </c>
      <c r="M28" s="18">
        <f t="shared" si="4"/>
        <v>2.4188708741080944</v>
      </c>
      <c r="N28" s="16">
        <f t="shared" si="5"/>
        <v>68.573779845527426</v>
      </c>
      <c r="O28" s="17">
        <v>122</v>
      </c>
      <c r="P28" s="17">
        <v>244</v>
      </c>
      <c r="Q28" s="16">
        <f t="shared" si="6"/>
        <v>34.286889922763713</v>
      </c>
      <c r="R28" s="19">
        <f t="shared" si="7"/>
        <v>0.28104008133412878</v>
      </c>
    </row>
    <row r="29" spans="1:18" ht="12" customHeight="1" x14ac:dyDescent="0.2">
      <c r="A29" s="15">
        <v>1992</v>
      </c>
      <c r="B29" s="16">
        <v>77.387588981498084</v>
      </c>
      <c r="C29" s="16">
        <v>0</v>
      </c>
      <c r="D29" s="16">
        <f t="shared" si="0"/>
        <v>77.387588981498084</v>
      </c>
      <c r="E29" s="16">
        <v>12</v>
      </c>
      <c r="F29" s="16">
        <f t="shared" si="1"/>
        <v>68.10107830371831</v>
      </c>
      <c r="G29" s="16">
        <v>0</v>
      </c>
      <c r="H29" s="16">
        <f t="shared" si="8"/>
        <v>68.10107830371831</v>
      </c>
      <c r="I29" s="16">
        <v>20</v>
      </c>
      <c r="J29" s="17">
        <f t="shared" si="2"/>
        <v>29.600000000000009</v>
      </c>
      <c r="K29" s="16">
        <f t="shared" si="9"/>
        <v>54.48086264297465</v>
      </c>
      <c r="L29" s="16">
        <f t="shared" si="3"/>
        <v>6.3129620675521023</v>
      </c>
      <c r="M29" s="18">
        <f t="shared" si="4"/>
        <v>2.3882021980482038</v>
      </c>
      <c r="N29" s="16">
        <f t="shared" si="5"/>
        <v>67.704338213567553</v>
      </c>
      <c r="O29" s="17">
        <v>122</v>
      </c>
      <c r="P29" s="17">
        <v>244</v>
      </c>
      <c r="Q29" s="16">
        <f t="shared" si="6"/>
        <v>33.852169106783776</v>
      </c>
      <c r="R29" s="19">
        <f t="shared" si="7"/>
        <v>0.27747679595724406</v>
      </c>
    </row>
    <row r="30" spans="1:18" ht="12" customHeight="1" x14ac:dyDescent="0.2">
      <c r="A30" s="15">
        <v>1993</v>
      </c>
      <c r="B30" s="16">
        <v>75.131098534543455</v>
      </c>
      <c r="C30" s="16">
        <v>0</v>
      </c>
      <c r="D30" s="16">
        <f t="shared" si="0"/>
        <v>75.131098534543455</v>
      </c>
      <c r="E30" s="16">
        <v>12</v>
      </c>
      <c r="F30" s="16">
        <f t="shared" si="1"/>
        <v>66.115366710398234</v>
      </c>
      <c r="G30" s="16">
        <v>0</v>
      </c>
      <c r="H30" s="16">
        <f t="shared" si="8"/>
        <v>66.115366710398234</v>
      </c>
      <c r="I30" s="16">
        <v>20</v>
      </c>
      <c r="J30" s="17">
        <f t="shared" si="2"/>
        <v>29.600000000000009</v>
      </c>
      <c r="K30" s="16">
        <f t="shared" si="9"/>
        <v>52.89229336831859</v>
      </c>
      <c r="L30" s="16">
        <f t="shared" si="3"/>
        <v>6.1288868329453745</v>
      </c>
      <c r="M30" s="18">
        <f t="shared" si="4"/>
        <v>2.318566284638623</v>
      </c>
      <c r="N30" s="16">
        <f t="shared" si="5"/>
        <v>65.730194886362639</v>
      </c>
      <c r="O30" s="17">
        <v>122</v>
      </c>
      <c r="P30" s="17">
        <v>244</v>
      </c>
      <c r="Q30" s="16">
        <f t="shared" si="6"/>
        <v>32.86509744318132</v>
      </c>
      <c r="R30" s="19">
        <f t="shared" si="7"/>
        <v>0.26938604461624033</v>
      </c>
    </row>
    <row r="31" spans="1:18" ht="12" customHeight="1" x14ac:dyDescent="0.2">
      <c r="A31" s="15">
        <v>1994</v>
      </c>
      <c r="B31" s="16">
        <v>73.447701861465617</v>
      </c>
      <c r="C31" s="16">
        <v>0</v>
      </c>
      <c r="D31" s="16">
        <f t="shared" si="0"/>
        <v>73.447701861465617</v>
      </c>
      <c r="E31" s="16">
        <v>12</v>
      </c>
      <c r="F31" s="16">
        <f t="shared" si="1"/>
        <v>64.633977638089746</v>
      </c>
      <c r="G31" s="16">
        <v>0</v>
      </c>
      <c r="H31" s="16">
        <f t="shared" si="8"/>
        <v>64.633977638089746</v>
      </c>
      <c r="I31" s="16">
        <v>20</v>
      </c>
      <c r="J31" s="17">
        <f t="shared" si="2"/>
        <v>29.599999999999994</v>
      </c>
      <c r="K31" s="16">
        <f t="shared" si="9"/>
        <v>51.707182110471798</v>
      </c>
      <c r="L31" s="16">
        <f t="shared" si="3"/>
        <v>5.9915622375981217</v>
      </c>
      <c r="M31" s="18">
        <f t="shared" si="4"/>
        <v>2.2666162021028735</v>
      </c>
      <c r="N31" s="16">
        <f t="shared" si="5"/>
        <v>64.257436021515417</v>
      </c>
      <c r="O31" s="17">
        <v>122</v>
      </c>
      <c r="P31" s="17">
        <v>244</v>
      </c>
      <c r="Q31" s="16">
        <f t="shared" si="6"/>
        <v>32.128718010757709</v>
      </c>
      <c r="R31" s="19">
        <f t="shared" si="7"/>
        <v>0.26335014762916154</v>
      </c>
    </row>
    <row r="32" spans="1:18" ht="12" customHeight="1" x14ac:dyDescent="0.2">
      <c r="A32" s="15">
        <v>1995</v>
      </c>
      <c r="B32" s="16">
        <v>69.258444182395834</v>
      </c>
      <c r="C32" s="16">
        <v>0</v>
      </c>
      <c r="D32" s="16">
        <f t="shared" si="0"/>
        <v>69.258444182395834</v>
      </c>
      <c r="E32" s="16">
        <v>12</v>
      </c>
      <c r="F32" s="16">
        <f t="shared" si="1"/>
        <v>60.947430880508335</v>
      </c>
      <c r="G32" s="16">
        <v>0</v>
      </c>
      <c r="H32" s="16">
        <f t="shared" si="8"/>
        <v>60.947430880508335</v>
      </c>
      <c r="I32" s="16">
        <v>20</v>
      </c>
      <c r="J32" s="17">
        <f t="shared" si="2"/>
        <v>29.600000000000009</v>
      </c>
      <c r="K32" s="16">
        <f t="shared" si="9"/>
        <v>48.757944704406668</v>
      </c>
      <c r="L32" s="16">
        <f t="shared" si="3"/>
        <v>5.6498197803483965</v>
      </c>
      <c r="M32" s="18">
        <f t="shared" si="4"/>
        <v>2.1373345623849498</v>
      </c>
      <c r="N32" s="16">
        <f t="shared" si="5"/>
        <v>60.592366176332135</v>
      </c>
      <c r="O32" s="17">
        <v>122</v>
      </c>
      <c r="P32" s="17">
        <v>244</v>
      </c>
      <c r="Q32" s="16">
        <f t="shared" si="6"/>
        <v>30.296183088166067</v>
      </c>
      <c r="R32" s="19">
        <f t="shared" si="7"/>
        <v>0.24832936957513169</v>
      </c>
    </row>
    <row r="33" spans="1:18" ht="12" customHeight="1" x14ac:dyDescent="0.2">
      <c r="A33" s="10">
        <v>1996</v>
      </c>
      <c r="B33" s="11">
        <v>67.536767708263724</v>
      </c>
      <c r="C33" s="11">
        <v>0</v>
      </c>
      <c r="D33" s="11">
        <f t="shared" si="0"/>
        <v>67.536767708263724</v>
      </c>
      <c r="E33" s="11">
        <v>12</v>
      </c>
      <c r="F33" s="11">
        <f t="shared" si="1"/>
        <v>59.432355583272077</v>
      </c>
      <c r="G33" s="11">
        <v>0</v>
      </c>
      <c r="H33" s="11">
        <f t="shared" si="8"/>
        <v>59.432355583272077</v>
      </c>
      <c r="I33" s="11">
        <v>20</v>
      </c>
      <c r="J33" s="12">
        <f t="shared" si="2"/>
        <v>29.599999999999994</v>
      </c>
      <c r="K33" s="11">
        <f t="shared" si="9"/>
        <v>47.545884466617665</v>
      </c>
      <c r="L33" s="11">
        <f t="shared" si="3"/>
        <v>5.5093724758537261</v>
      </c>
      <c r="M33" s="13">
        <f t="shared" si="4"/>
        <v>2.0842031547010484</v>
      </c>
      <c r="N33" s="11">
        <f t="shared" si="5"/>
        <v>59.086117334197368</v>
      </c>
      <c r="O33" s="12">
        <v>122</v>
      </c>
      <c r="P33" s="12">
        <v>244</v>
      </c>
      <c r="Q33" s="11">
        <f t="shared" si="6"/>
        <v>29.543058667098684</v>
      </c>
      <c r="R33" s="14">
        <f t="shared" si="7"/>
        <v>0.24215621858277611</v>
      </c>
    </row>
    <row r="34" spans="1:18" ht="12" customHeight="1" x14ac:dyDescent="0.2">
      <c r="A34" s="10">
        <v>1997</v>
      </c>
      <c r="B34" s="11">
        <v>65.036475736024968</v>
      </c>
      <c r="C34" s="11">
        <v>0</v>
      </c>
      <c r="D34" s="11">
        <f t="shared" si="0"/>
        <v>65.036475736024968</v>
      </c>
      <c r="E34" s="11">
        <v>12</v>
      </c>
      <c r="F34" s="11">
        <f t="shared" si="1"/>
        <v>57.232098647701974</v>
      </c>
      <c r="G34" s="11">
        <v>0</v>
      </c>
      <c r="H34" s="11">
        <f t="shared" si="8"/>
        <v>57.232098647701974</v>
      </c>
      <c r="I34" s="11">
        <v>20</v>
      </c>
      <c r="J34" s="12">
        <f t="shared" si="2"/>
        <v>29.599999999999994</v>
      </c>
      <c r="K34" s="11">
        <f t="shared" si="9"/>
        <v>45.78567891816158</v>
      </c>
      <c r="L34" s="11">
        <f t="shared" si="3"/>
        <v>5.3054089128808313</v>
      </c>
      <c r="M34" s="13">
        <f t="shared" si="4"/>
        <v>2.0070434594262609</v>
      </c>
      <c r="N34" s="11">
        <f t="shared" si="5"/>
        <v>56.898678553004785</v>
      </c>
      <c r="O34" s="12">
        <v>122</v>
      </c>
      <c r="P34" s="12">
        <v>244</v>
      </c>
      <c r="Q34" s="11">
        <f t="shared" si="6"/>
        <v>28.449339276502393</v>
      </c>
      <c r="R34" s="14">
        <f t="shared" si="7"/>
        <v>0.23319130554510159</v>
      </c>
    </row>
    <row r="35" spans="1:18" ht="12" customHeight="1" x14ac:dyDescent="0.2">
      <c r="A35" s="10">
        <v>1998</v>
      </c>
      <c r="B35" s="11">
        <v>62.833962893414636</v>
      </c>
      <c r="C35" s="11">
        <v>0</v>
      </c>
      <c r="D35" s="11">
        <f t="shared" si="0"/>
        <v>62.833962893414636</v>
      </c>
      <c r="E35" s="11">
        <v>12</v>
      </c>
      <c r="F35" s="11">
        <f t="shared" si="1"/>
        <v>55.293887346204883</v>
      </c>
      <c r="G35" s="11">
        <v>0</v>
      </c>
      <c r="H35" s="11">
        <f t="shared" si="8"/>
        <v>55.293887346204883</v>
      </c>
      <c r="I35" s="11">
        <v>20</v>
      </c>
      <c r="J35" s="12">
        <f t="shared" si="2"/>
        <v>29.600000000000009</v>
      </c>
      <c r="K35" s="11">
        <f t="shared" si="9"/>
        <v>44.235109876963904</v>
      </c>
      <c r="L35" s="11">
        <f t="shared" si="3"/>
        <v>5.1257369498220049</v>
      </c>
      <c r="M35" s="13">
        <f t="shared" si="4"/>
        <v>1.93907330967513</v>
      </c>
      <c r="N35" s="11">
        <f t="shared" si="5"/>
        <v>54.9717587926351</v>
      </c>
      <c r="O35" s="12">
        <v>122</v>
      </c>
      <c r="P35" s="12">
        <v>244</v>
      </c>
      <c r="Q35" s="11">
        <f t="shared" si="6"/>
        <v>27.48587939631755</v>
      </c>
      <c r="R35" s="14">
        <f t="shared" si="7"/>
        <v>0.22529409341243894</v>
      </c>
    </row>
    <row r="36" spans="1:18" ht="12" customHeight="1" x14ac:dyDescent="0.2">
      <c r="A36" s="10">
        <v>1999</v>
      </c>
      <c r="B36" s="11">
        <v>62.675602064220179</v>
      </c>
      <c r="C36" s="11">
        <v>0</v>
      </c>
      <c r="D36" s="11">
        <f t="shared" si="0"/>
        <v>62.675602064220179</v>
      </c>
      <c r="E36" s="11">
        <v>12</v>
      </c>
      <c r="F36" s="11">
        <f t="shared" si="1"/>
        <v>55.154529816513758</v>
      </c>
      <c r="G36" s="11">
        <v>0</v>
      </c>
      <c r="H36" s="11">
        <f t="shared" si="8"/>
        <v>55.154529816513758</v>
      </c>
      <c r="I36" s="11">
        <v>20</v>
      </c>
      <c r="J36" s="12">
        <f t="shared" si="2"/>
        <v>29.599999999999994</v>
      </c>
      <c r="K36" s="11">
        <f t="shared" si="9"/>
        <v>44.123623853211008</v>
      </c>
      <c r="L36" s="11">
        <f t="shared" si="3"/>
        <v>5.1128185229676717</v>
      </c>
      <c r="M36" s="13">
        <f t="shared" si="4"/>
        <v>1.9341862510996606</v>
      </c>
      <c r="N36" s="11">
        <f t="shared" si="5"/>
        <v>54.833213125549825</v>
      </c>
      <c r="O36" s="12">
        <v>122</v>
      </c>
      <c r="P36" s="12">
        <v>244</v>
      </c>
      <c r="Q36" s="11">
        <f t="shared" si="6"/>
        <v>27.416606562774913</v>
      </c>
      <c r="R36" s="14">
        <f t="shared" si="7"/>
        <v>0.22472628330143371</v>
      </c>
    </row>
    <row r="37" spans="1:18" ht="12" customHeight="1" x14ac:dyDescent="0.2">
      <c r="A37" s="10">
        <v>2000</v>
      </c>
      <c r="B37" s="11">
        <v>61.73681300766907</v>
      </c>
      <c r="C37" s="11">
        <v>0</v>
      </c>
      <c r="D37" s="11">
        <f t="shared" si="0"/>
        <v>61.73681300766907</v>
      </c>
      <c r="E37" s="11">
        <v>12</v>
      </c>
      <c r="F37" s="11">
        <f t="shared" si="1"/>
        <v>54.328395446748786</v>
      </c>
      <c r="G37" s="11">
        <v>0</v>
      </c>
      <c r="H37" s="11">
        <f t="shared" si="8"/>
        <v>54.328395446748786</v>
      </c>
      <c r="I37" s="11">
        <v>20</v>
      </c>
      <c r="J37" s="12">
        <f t="shared" si="2"/>
        <v>29.599999999999994</v>
      </c>
      <c r="K37" s="11">
        <f t="shared" si="9"/>
        <v>43.462716357399032</v>
      </c>
      <c r="L37" s="11">
        <f t="shared" si="3"/>
        <v>5.036235962618659</v>
      </c>
      <c r="M37" s="13">
        <f t="shared" si="4"/>
        <v>1.9052149636120124</v>
      </c>
      <c r="N37" s="11">
        <f t="shared" si="5"/>
        <v>54.011891610918745</v>
      </c>
      <c r="O37" s="12">
        <v>122</v>
      </c>
      <c r="P37" s="12">
        <v>244</v>
      </c>
      <c r="Q37" s="11">
        <f t="shared" si="6"/>
        <v>27.005945805459373</v>
      </c>
      <c r="R37" s="14">
        <f t="shared" si="7"/>
        <v>0.22136021152015878</v>
      </c>
    </row>
    <row r="38" spans="1:18" ht="12" customHeight="1" x14ac:dyDescent="0.2">
      <c r="A38" s="15">
        <v>2001</v>
      </c>
      <c r="B38" s="16">
        <v>60.922215536104346</v>
      </c>
      <c r="C38" s="16">
        <v>0</v>
      </c>
      <c r="D38" s="16">
        <f t="shared" si="0"/>
        <v>60.922215536104346</v>
      </c>
      <c r="E38" s="16">
        <v>12</v>
      </c>
      <c r="F38" s="16">
        <f t="shared" si="1"/>
        <v>53.611549671771826</v>
      </c>
      <c r="G38" s="16">
        <v>0</v>
      </c>
      <c r="H38" s="16">
        <f t="shared" si="8"/>
        <v>53.611549671771826</v>
      </c>
      <c r="I38" s="16">
        <v>20</v>
      </c>
      <c r="J38" s="17">
        <f t="shared" si="2"/>
        <v>29.599999999999994</v>
      </c>
      <c r="K38" s="16">
        <f t="shared" si="9"/>
        <v>42.889239737417462</v>
      </c>
      <c r="L38" s="16">
        <f t="shared" si="3"/>
        <v>4.9697844423426947</v>
      </c>
      <c r="M38" s="18">
        <f t="shared" si="4"/>
        <v>1.8800762624621352</v>
      </c>
      <c r="N38" s="16">
        <f t="shared" si="5"/>
        <v>53.299222002670298</v>
      </c>
      <c r="O38" s="17">
        <v>122</v>
      </c>
      <c r="P38" s="17">
        <v>244</v>
      </c>
      <c r="Q38" s="16">
        <f t="shared" si="6"/>
        <v>26.649611001335149</v>
      </c>
      <c r="R38" s="19">
        <f t="shared" si="7"/>
        <v>0.21843943443717334</v>
      </c>
    </row>
    <row r="39" spans="1:18" ht="12" customHeight="1" x14ac:dyDescent="0.2">
      <c r="A39" s="15">
        <v>2002</v>
      </c>
      <c r="B39" s="16">
        <v>60.498134851633743</v>
      </c>
      <c r="C39" s="16">
        <v>0</v>
      </c>
      <c r="D39" s="16">
        <f t="shared" si="0"/>
        <v>60.498134851633743</v>
      </c>
      <c r="E39" s="16">
        <v>12</v>
      </c>
      <c r="F39" s="16">
        <f t="shared" si="1"/>
        <v>53.238358669437694</v>
      </c>
      <c r="G39" s="16">
        <v>0</v>
      </c>
      <c r="H39" s="16">
        <f t="shared" si="8"/>
        <v>53.238358669437694</v>
      </c>
      <c r="I39" s="16">
        <v>20</v>
      </c>
      <c r="J39" s="17">
        <f t="shared" si="2"/>
        <v>29.600000000000009</v>
      </c>
      <c r="K39" s="16">
        <f t="shared" si="9"/>
        <v>42.590686935550153</v>
      </c>
      <c r="L39" s="16">
        <f t="shared" si="3"/>
        <v>4.9351896796697741</v>
      </c>
      <c r="M39" s="18">
        <f t="shared" si="4"/>
        <v>1.8669890163528835</v>
      </c>
      <c r="N39" s="16">
        <f t="shared" si="5"/>
        <v>52.92820511909607</v>
      </c>
      <c r="O39" s="17">
        <v>122</v>
      </c>
      <c r="P39" s="17">
        <v>244</v>
      </c>
      <c r="Q39" s="16">
        <f t="shared" si="6"/>
        <v>26.464102559548035</v>
      </c>
      <c r="R39" s="19">
        <f t="shared" si="7"/>
        <v>0.21691887343891833</v>
      </c>
    </row>
    <row r="40" spans="1:18" ht="12" customHeight="1" x14ac:dyDescent="0.2">
      <c r="A40" s="15">
        <v>2003</v>
      </c>
      <c r="B40" s="16">
        <v>60.005217988808731</v>
      </c>
      <c r="C40" s="16">
        <v>0</v>
      </c>
      <c r="D40" s="16">
        <f t="shared" si="0"/>
        <v>60.005217988808731</v>
      </c>
      <c r="E40" s="16">
        <v>12</v>
      </c>
      <c r="F40" s="16">
        <f t="shared" si="1"/>
        <v>52.804591830151686</v>
      </c>
      <c r="G40" s="16">
        <v>0</v>
      </c>
      <c r="H40" s="16">
        <f t="shared" si="8"/>
        <v>52.804591830151686</v>
      </c>
      <c r="I40" s="16">
        <v>20</v>
      </c>
      <c r="J40" s="17">
        <f t="shared" si="2"/>
        <v>29.599999999999994</v>
      </c>
      <c r="K40" s="16">
        <f t="shared" si="9"/>
        <v>42.24367346412135</v>
      </c>
      <c r="L40" s="16">
        <f t="shared" si="3"/>
        <v>4.8949795439306314</v>
      </c>
      <c r="M40" s="18">
        <f t="shared" si="4"/>
        <v>1.8517774669203879</v>
      </c>
      <c r="N40" s="16">
        <f t="shared" ref="N40:N45" si="10">+M40*28.3495</f>
        <v>52.496965298459536</v>
      </c>
      <c r="O40" s="17">
        <v>122</v>
      </c>
      <c r="P40" s="17">
        <v>244</v>
      </c>
      <c r="Q40" s="16">
        <f t="shared" si="6"/>
        <v>26.248482649229768</v>
      </c>
      <c r="R40" s="19">
        <f t="shared" si="7"/>
        <v>0.21515149712483417</v>
      </c>
    </row>
    <row r="41" spans="1:18" ht="12" customHeight="1" x14ac:dyDescent="0.2">
      <c r="A41" s="15">
        <v>2004</v>
      </c>
      <c r="B41" s="16">
        <v>59.800562396165745</v>
      </c>
      <c r="C41" s="16">
        <v>0</v>
      </c>
      <c r="D41" s="16">
        <f t="shared" si="0"/>
        <v>59.800562396165745</v>
      </c>
      <c r="E41" s="16">
        <v>12</v>
      </c>
      <c r="F41" s="16">
        <f t="shared" si="1"/>
        <v>52.624494908625856</v>
      </c>
      <c r="G41" s="16">
        <v>0</v>
      </c>
      <c r="H41" s="16">
        <f t="shared" si="8"/>
        <v>52.624494908625856</v>
      </c>
      <c r="I41" s="16">
        <v>20</v>
      </c>
      <c r="J41" s="17">
        <f t="shared" si="2"/>
        <v>29.600000000000009</v>
      </c>
      <c r="K41" s="16">
        <f t="shared" si="9"/>
        <v>42.099595926900683</v>
      </c>
      <c r="L41" s="16">
        <f t="shared" si="3"/>
        <v>4.878284580173891</v>
      </c>
      <c r="M41" s="18">
        <f t="shared" si="4"/>
        <v>1.8454617392613999</v>
      </c>
      <c r="N41" s="16">
        <f t="shared" si="10"/>
        <v>52.317917577191054</v>
      </c>
      <c r="O41" s="17">
        <v>122</v>
      </c>
      <c r="P41" s="17">
        <v>244</v>
      </c>
      <c r="Q41" s="16">
        <f t="shared" si="6"/>
        <v>26.158958788595527</v>
      </c>
      <c r="R41" s="19">
        <f t="shared" si="7"/>
        <v>0.21441769498848792</v>
      </c>
    </row>
    <row r="42" spans="1:18" ht="12" customHeight="1" x14ac:dyDescent="0.2">
      <c r="A42" s="15">
        <v>2005</v>
      </c>
      <c r="B42" s="16">
        <v>60.301301743358273</v>
      </c>
      <c r="C42" s="16">
        <v>0</v>
      </c>
      <c r="D42" s="16">
        <f t="shared" si="0"/>
        <v>60.301301743358273</v>
      </c>
      <c r="E42" s="16">
        <v>12</v>
      </c>
      <c r="F42" s="16">
        <f t="shared" si="1"/>
        <v>53.065145534155278</v>
      </c>
      <c r="G42" s="16">
        <v>0</v>
      </c>
      <c r="H42" s="16">
        <f t="shared" si="8"/>
        <v>53.065145534155278</v>
      </c>
      <c r="I42" s="16">
        <v>20</v>
      </c>
      <c r="J42" s="17">
        <f t="shared" si="2"/>
        <v>29.600000000000009</v>
      </c>
      <c r="K42" s="16">
        <f t="shared" si="9"/>
        <v>42.452116427324221</v>
      </c>
      <c r="L42" s="16">
        <f t="shared" si="3"/>
        <v>4.919132842100141</v>
      </c>
      <c r="M42" s="18">
        <f t="shared" si="4"/>
        <v>1.8609146927046234</v>
      </c>
      <c r="N42" s="16">
        <f t="shared" si="10"/>
        <v>52.756001080829719</v>
      </c>
      <c r="O42" s="17">
        <v>122</v>
      </c>
      <c r="P42" s="17">
        <v>244</v>
      </c>
      <c r="Q42" s="16">
        <f t="shared" si="6"/>
        <v>26.37800054041486</v>
      </c>
      <c r="R42" s="19">
        <f t="shared" si="7"/>
        <v>0.21621311918372835</v>
      </c>
    </row>
    <row r="43" spans="1:18" ht="12" customHeight="1" x14ac:dyDescent="0.2">
      <c r="A43" s="10">
        <v>2006</v>
      </c>
      <c r="B43" s="11">
        <v>60.358706345943339</v>
      </c>
      <c r="C43" s="11">
        <v>0</v>
      </c>
      <c r="D43" s="11">
        <f t="shared" si="0"/>
        <v>60.358706345943339</v>
      </c>
      <c r="E43" s="11">
        <v>12</v>
      </c>
      <c r="F43" s="11">
        <f t="shared" si="1"/>
        <v>53.115661584430143</v>
      </c>
      <c r="G43" s="11">
        <v>0</v>
      </c>
      <c r="H43" s="11">
        <f t="shared" si="8"/>
        <v>53.115661584430143</v>
      </c>
      <c r="I43" s="11">
        <v>20</v>
      </c>
      <c r="J43" s="12">
        <f t="shared" si="2"/>
        <v>29.599999999999994</v>
      </c>
      <c r="K43" s="11">
        <f t="shared" si="9"/>
        <v>42.492529267544114</v>
      </c>
      <c r="L43" s="11">
        <f t="shared" si="3"/>
        <v>4.9238156741070815</v>
      </c>
      <c r="M43" s="13">
        <f t="shared" si="4"/>
        <v>1.8626862144676872</v>
      </c>
      <c r="N43" s="11">
        <f t="shared" si="10"/>
        <v>52.806222837051699</v>
      </c>
      <c r="O43" s="12">
        <v>122</v>
      </c>
      <c r="P43" s="12">
        <v>244</v>
      </c>
      <c r="Q43" s="11">
        <f t="shared" si="6"/>
        <v>26.40311141852585</v>
      </c>
      <c r="R43" s="14">
        <f t="shared" si="7"/>
        <v>0.21641894605349057</v>
      </c>
    </row>
    <row r="44" spans="1:18" ht="12" customHeight="1" x14ac:dyDescent="0.2">
      <c r="A44" s="10">
        <v>2007</v>
      </c>
      <c r="B44" s="11">
        <v>60.538518325301489</v>
      </c>
      <c r="C44" s="11">
        <v>0</v>
      </c>
      <c r="D44" s="11">
        <f t="shared" si="0"/>
        <v>60.538518325301489</v>
      </c>
      <c r="E44" s="11">
        <v>12</v>
      </c>
      <c r="F44" s="11">
        <f t="shared" si="1"/>
        <v>53.273896126265313</v>
      </c>
      <c r="G44" s="11">
        <v>0</v>
      </c>
      <c r="H44" s="11">
        <f t="shared" si="8"/>
        <v>53.273896126265313</v>
      </c>
      <c r="I44" s="11">
        <v>20</v>
      </c>
      <c r="J44" s="12">
        <f t="shared" si="2"/>
        <v>29.600000000000009</v>
      </c>
      <c r="K44" s="11">
        <f t="shared" si="9"/>
        <v>42.619116901012248</v>
      </c>
      <c r="L44" s="11">
        <f t="shared" si="3"/>
        <v>4.9384839977997963</v>
      </c>
      <c r="M44" s="13">
        <f t="shared" si="4"/>
        <v>1.8682352614142355</v>
      </c>
      <c r="N44" s="11">
        <f t="shared" si="10"/>
        <v>52.963535543462868</v>
      </c>
      <c r="O44" s="12">
        <v>122</v>
      </c>
      <c r="P44" s="12">
        <v>244</v>
      </c>
      <c r="Q44" s="11">
        <f t="shared" si="6"/>
        <v>26.481767771731434</v>
      </c>
      <c r="R44" s="14">
        <f t="shared" si="7"/>
        <v>0.21706367026009371</v>
      </c>
    </row>
    <row r="45" spans="1:18" ht="12" customHeight="1" x14ac:dyDescent="0.2">
      <c r="A45" s="10">
        <v>2008</v>
      </c>
      <c r="B45" s="11">
        <v>60.954445624590164</v>
      </c>
      <c r="C45" s="11">
        <v>0</v>
      </c>
      <c r="D45" s="11">
        <f t="shared" si="0"/>
        <v>60.954445624590164</v>
      </c>
      <c r="E45" s="11">
        <v>12</v>
      </c>
      <c r="F45" s="11">
        <f t="shared" si="1"/>
        <v>53.639912149639343</v>
      </c>
      <c r="G45" s="11">
        <v>0</v>
      </c>
      <c r="H45" s="11">
        <f t="shared" si="8"/>
        <v>53.639912149639343</v>
      </c>
      <c r="I45" s="11">
        <v>20</v>
      </c>
      <c r="J45" s="12">
        <f t="shared" si="2"/>
        <v>29.600000000000009</v>
      </c>
      <c r="K45" s="11">
        <f t="shared" si="9"/>
        <v>42.911929719711473</v>
      </c>
      <c r="L45" s="11">
        <f t="shared" si="3"/>
        <v>4.9724136407545156</v>
      </c>
      <c r="M45" s="13">
        <f t="shared" si="4"/>
        <v>1.8810708918229686</v>
      </c>
      <c r="N45" s="11">
        <f t="shared" si="10"/>
        <v>53.32741924773525</v>
      </c>
      <c r="O45" s="12">
        <v>122</v>
      </c>
      <c r="P45" s="12">
        <v>244</v>
      </c>
      <c r="Q45" s="11">
        <f t="shared" si="6"/>
        <v>26.663709623867625</v>
      </c>
      <c r="R45" s="14">
        <f t="shared" si="7"/>
        <v>0.21855499691694774</v>
      </c>
    </row>
    <row r="46" spans="1:18" ht="12" customHeight="1" x14ac:dyDescent="0.2">
      <c r="A46" s="10">
        <v>2009</v>
      </c>
      <c r="B46" s="11">
        <v>61.460903684302494</v>
      </c>
      <c r="C46" s="11">
        <v>0</v>
      </c>
      <c r="D46" s="11">
        <f t="shared" si="0"/>
        <v>61.460903684302494</v>
      </c>
      <c r="E46" s="11">
        <v>12</v>
      </c>
      <c r="F46" s="11">
        <f t="shared" si="1"/>
        <v>54.085595242186194</v>
      </c>
      <c r="G46" s="11">
        <v>0</v>
      </c>
      <c r="H46" s="11">
        <f t="shared" si="8"/>
        <v>54.085595242186194</v>
      </c>
      <c r="I46" s="11">
        <v>20</v>
      </c>
      <c r="J46" s="12">
        <f t="shared" si="2"/>
        <v>29.600000000000009</v>
      </c>
      <c r="K46" s="11">
        <f t="shared" si="9"/>
        <v>43.268476193748953</v>
      </c>
      <c r="L46" s="11">
        <f t="shared" si="3"/>
        <v>5.0137284117901446</v>
      </c>
      <c r="M46" s="13">
        <f t="shared" si="4"/>
        <v>1.896700326301324</v>
      </c>
      <c r="N46" s="11">
        <f t="shared" ref="N46:N51" si="11">+M46*28.3495</f>
        <v>53.770505900479385</v>
      </c>
      <c r="O46" s="12">
        <v>122</v>
      </c>
      <c r="P46" s="12">
        <v>244</v>
      </c>
      <c r="Q46" s="11">
        <f t="shared" si="6"/>
        <v>26.885252950239693</v>
      </c>
      <c r="R46" s="14">
        <f t="shared" si="7"/>
        <v>0.22037092582163684</v>
      </c>
    </row>
    <row r="47" spans="1:18" ht="12" customHeight="1" x14ac:dyDescent="0.2">
      <c r="A47" s="10">
        <v>2010</v>
      </c>
      <c r="B47" s="11">
        <v>61.801684463965088</v>
      </c>
      <c r="C47" s="11">
        <v>0</v>
      </c>
      <c r="D47" s="11">
        <f t="shared" si="0"/>
        <v>61.801684463965088</v>
      </c>
      <c r="E47" s="11">
        <v>12</v>
      </c>
      <c r="F47" s="11">
        <f t="shared" si="1"/>
        <v>54.385482328289278</v>
      </c>
      <c r="G47" s="11">
        <v>0</v>
      </c>
      <c r="H47" s="11">
        <f t="shared" si="8"/>
        <v>54.385482328289278</v>
      </c>
      <c r="I47" s="11">
        <v>20</v>
      </c>
      <c r="J47" s="12">
        <f t="shared" si="2"/>
        <v>29.600000000000009</v>
      </c>
      <c r="K47" s="11">
        <f t="shared" si="9"/>
        <v>43.508385862631421</v>
      </c>
      <c r="L47" s="11">
        <f t="shared" si="3"/>
        <v>5.0415279099225279</v>
      </c>
      <c r="M47" s="13">
        <f t="shared" si="4"/>
        <v>1.9072169145263089</v>
      </c>
      <c r="N47" s="11">
        <f t="shared" si="11"/>
        <v>54.068645918363593</v>
      </c>
      <c r="O47" s="12">
        <v>122</v>
      </c>
      <c r="P47" s="12">
        <v>244</v>
      </c>
      <c r="Q47" s="11">
        <f t="shared" si="6"/>
        <v>27.034322959181797</v>
      </c>
      <c r="R47" s="14">
        <f t="shared" si="7"/>
        <v>0.2215928111408344</v>
      </c>
    </row>
    <row r="48" spans="1:18" ht="12" customHeight="1" x14ac:dyDescent="0.2">
      <c r="A48" s="37">
        <v>2011</v>
      </c>
      <c r="B48" s="16">
        <v>60.871069081274705</v>
      </c>
      <c r="C48" s="38">
        <v>0</v>
      </c>
      <c r="D48" s="38">
        <f t="shared" si="0"/>
        <v>60.871069081274705</v>
      </c>
      <c r="E48" s="38">
        <v>12</v>
      </c>
      <c r="F48" s="38">
        <f t="shared" si="1"/>
        <v>53.566540791521739</v>
      </c>
      <c r="G48" s="38">
        <v>0</v>
      </c>
      <c r="H48" s="16">
        <f t="shared" si="8"/>
        <v>53.566540791521739</v>
      </c>
      <c r="I48" s="38">
        <v>20</v>
      </c>
      <c r="J48" s="39">
        <f t="shared" si="2"/>
        <v>29.600000000000009</v>
      </c>
      <c r="K48" s="16">
        <f t="shared" si="9"/>
        <v>42.853232633217388</v>
      </c>
      <c r="L48" s="38">
        <f t="shared" si="3"/>
        <v>4.9656121243589091</v>
      </c>
      <c r="M48" s="40">
        <f t="shared" si="4"/>
        <v>1.8784978688533649</v>
      </c>
      <c r="N48" s="38">
        <f t="shared" si="11"/>
        <v>53.254475333058465</v>
      </c>
      <c r="O48" s="39">
        <v>122</v>
      </c>
      <c r="P48" s="39">
        <v>244</v>
      </c>
      <c r="Q48" s="38">
        <f t="shared" si="6"/>
        <v>26.627237666529233</v>
      </c>
      <c r="R48" s="41">
        <f t="shared" si="7"/>
        <v>0.21825604644696092</v>
      </c>
    </row>
    <row r="49" spans="1:19" ht="12" customHeight="1" x14ac:dyDescent="0.2">
      <c r="A49" s="15">
        <v>2012</v>
      </c>
      <c r="B49" s="16">
        <v>59.601825810765213</v>
      </c>
      <c r="C49" s="16">
        <v>0</v>
      </c>
      <c r="D49" s="16">
        <f t="shared" ref="D49:D58" si="12">+B49-B49*(C49/100)</f>
        <v>59.601825810765213</v>
      </c>
      <c r="E49" s="16">
        <v>12</v>
      </c>
      <c r="F49" s="16">
        <f t="shared" ref="F49:F58" si="13">+(D49-D49*(E49)/100)</f>
        <v>52.449606713473386</v>
      </c>
      <c r="G49" s="16">
        <v>0</v>
      </c>
      <c r="H49" s="16">
        <f t="shared" si="8"/>
        <v>52.449606713473386</v>
      </c>
      <c r="I49" s="16">
        <v>20</v>
      </c>
      <c r="J49" s="17">
        <f t="shared" ref="J49:J58" si="14">100-(K49/B49*100)</f>
        <v>29.600000000000009</v>
      </c>
      <c r="K49" s="16">
        <f t="shared" si="9"/>
        <v>41.959685370778708</v>
      </c>
      <c r="L49" s="16">
        <f t="shared" ref="L49:L58" si="15">K49/8.63</f>
        <v>4.862072464748401</v>
      </c>
      <c r="M49" s="18">
        <f t="shared" ref="M49:M58" si="16">+(K49/365)*16</f>
        <v>1.8393286737875598</v>
      </c>
      <c r="N49" s="16">
        <f t="shared" si="11"/>
        <v>52.144048237540424</v>
      </c>
      <c r="O49" s="17">
        <v>122</v>
      </c>
      <c r="P49" s="17">
        <v>244</v>
      </c>
      <c r="Q49" s="16">
        <f t="shared" ref="Q49:Q58" si="17">+R49*O49</f>
        <v>26.072024118770212</v>
      </c>
      <c r="R49" s="19">
        <f t="shared" ref="R49:R58" si="18">+N49/P49</f>
        <v>0.21370511572762468</v>
      </c>
    </row>
    <row r="50" spans="1:19" ht="12" customHeight="1" x14ac:dyDescent="0.2">
      <c r="A50" s="15">
        <v>2013</v>
      </c>
      <c r="B50" s="16">
        <v>58.480593514336192</v>
      </c>
      <c r="C50" s="16">
        <v>0</v>
      </c>
      <c r="D50" s="16">
        <f t="shared" si="12"/>
        <v>58.480593514336192</v>
      </c>
      <c r="E50" s="16">
        <v>12</v>
      </c>
      <c r="F50" s="16">
        <f t="shared" si="13"/>
        <v>51.46292229261585</v>
      </c>
      <c r="G50" s="16">
        <v>0</v>
      </c>
      <c r="H50" s="16">
        <f t="shared" si="8"/>
        <v>51.46292229261585</v>
      </c>
      <c r="I50" s="16">
        <v>20</v>
      </c>
      <c r="J50" s="17">
        <f t="shared" si="14"/>
        <v>29.600000000000009</v>
      </c>
      <c r="K50" s="16">
        <f t="shared" si="9"/>
        <v>41.170337834092678</v>
      </c>
      <c r="L50" s="16">
        <f t="shared" si="15"/>
        <v>4.7706069332668219</v>
      </c>
      <c r="M50" s="18">
        <f t="shared" si="16"/>
        <v>1.8047271379328298</v>
      </c>
      <c r="N50" s="16">
        <f t="shared" si="11"/>
        <v>51.163111996826757</v>
      </c>
      <c r="O50" s="17">
        <v>122</v>
      </c>
      <c r="P50" s="17">
        <v>244</v>
      </c>
      <c r="Q50" s="16">
        <f t="shared" si="17"/>
        <v>25.581555998413378</v>
      </c>
      <c r="R50" s="19">
        <f t="shared" si="18"/>
        <v>0.20968488523289655</v>
      </c>
    </row>
    <row r="51" spans="1:19" ht="12" customHeight="1" x14ac:dyDescent="0.2">
      <c r="A51" s="15">
        <v>2014</v>
      </c>
      <c r="B51" s="16">
        <v>56.11198064443451</v>
      </c>
      <c r="C51" s="16">
        <v>0</v>
      </c>
      <c r="D51" s="16">
        <f t="shared" si="12"/>
        <v>56.11198064443451</v>
      </c>
      <c r="E51" s="16">
        <v>12</v>
      </c>
      <c r="F51" s="16">
        <f t="shared" si="13"/>
        <v>49.378542967102369</v>
      </c>
      <c r="G51" s="16">
        <v>0</v>
      </c>
      <c r="H51" s="16">
        <f t="shared" si="8"/>
        <v>49.378542967102369</v>
      </c>
      <c r="I51" s="16">
        <v>20</v>
      </c>
      <c r="J51" s="17">
        <f t="shared" si="14"/>
        <v>29.600000000000009</v>
      </c>
      <c r="K51" s="16">
        <f t="shared" si="9"/>
        <v>39.502834373681893</v>
      </c>
      <c r="L51" s="16">
        <f t="shared" si="15"/>
        <v>4.5773852113188749</v>
      </c>
      <c r="M51" s="18">
        <f t="shared" si="16"/>
        <v>1.7316310958326309</v>
      </c>
      <c r="N51" s="16">
        <f t="shared" si="11"/>
        <v>49.090875751307166</v>
      </c>
      <c r="O51" s="17">
        <v>122</v>
      </c>
      <c r="P51" s="17">
        <v>244</v>
      </c>
      <c r="Q51" s="16">
        <f t="shared" si="17"/>
        <v>24.545437875653583</v>
      </c>
      <c r="R51" s="19">
        <f t="shared" si="18"/>
        <v>0.20119211373486542</v>
      </c>
    </row>
    <row r="52" spans="1:19" ht="12" customHeight="1" x14ac:dyDescent="0.2">
      <c r="A52" s="15">
        <v>2015</v>
      </c>
      <c r="B52" s="16">
        <v>52.270000093533099</v>
      </c>
      <c r="C52" s="16">
        <v>0</v>
      </c>
      <c r="D52" s="16">
        <f t="shared" si="12"/>
        <v>52.270000093533099</v>
      </c>
      <c r="E52" s="16">
        <v>12</v>
      </c>
      <c r="F52" s="16">
        <f t="shared" si="13"/>
        <v>45.997600082309127</v>
      </c>
      <c r="G52" s="16">
        <v>0</v>
      </c>
      <c r="H52" s="16">
        <f t="shared" si="8"/>
        <v>45.997600082309127</v>
      </c>
      <c r="I52" s="16">
        <v>20</v>
      </c>
      <c r="J52" s="17">
        <f t="shared" si="14"/>
        <v>29.600000000000009</v>
      </c>
      <c r="K52" s="16">
        <f t="shared" si="9"/>
        <v>36.798080065847302</v>
      </c>
      <c r="L52" s="16">
        <f t="shared" si="15"/>
        <v>4.2639721976648088</v>
      </c>
      <c r="M52" s="18">
        <f t="shared" si="16"/>
        <v>1.6130665234344022</v>
      </c>
      <c r="N52" s="16">
        <f>+M52*28.3495</f>
        <v>45.729629406103584</v>
      </c>
      <c r="O52" s="17">
        <v>122</v>
      </c>
      <c r="P52" s="17">
        <v>244</v>
      </c>
      <c r="Q52" s="16">
        <f t="shared" si="17"/>
        <v>22.864814703051792</v>
      </c>
      <c r="R52" s="19">
        <f t="shared" si="18"/>
        <v>0.18741651395944092</v>
      </c>
    </row>
    <row r="53" spans="1:19" ht="12" customHeight="1" x14ac:dyDescent="0.2">
      <c r="A53" s="33">
        <v>2016</v>
      </c>
      <c r="B53" s="11">
        <v>51.269067895745309</v>
      </c>
      <c r="C53" s="34">
        <v>0</v>
      </c>
      <c r="D53" s="34">
        <f t="shared" si="12"/>
        <v>51.269067895745309</v>
      </c>
      <c r="E53" s="34">
        <v>12</v>
      </c>
      <c r="F53" s="34">
        <f t="shared" si="13"/>
        <v>45.116779748255873</v>
      </c>
      <c r="G53" s="34">
        <v>0</v>
      </c>
      <c r="H53" s="11">
        <f t="shared" si="8"/>
        <v>45.116779748255873</v>
      </c>
      <c r="I53" s="34">
        <v>20</v>
      </c>
      <c r="J53" s="49">
        <f t="shared" si="14"/>
        <v>29.600000000000009</v>
      </c>
      <c r="K53" s="11">
        <f t="shared" si="9"/>
        <v>36.093423798604697</v>
      </c>
      <c r="L53" s="34">
        <f t="shared" si="15"/>
        <v>4.1823202547630007</v>
      </c>
      <c r="M53" s="50">
        <f t="shared" si="16"/>
        <v>1.5821774815826717</v>
      </c>
      <c r="N53" s="34">
        <f>+M53*28.3495</f>
        <v>44.853940514127949</v>
      </c>
      <c r="O53" s="49">
        <v>122</v>
      </c>
      <c r="P53" s="49">
        <v>244</v>
      </c>
      <c r="Q53" s="34">
        <f t="shared" si="17"/>
        <v>22.426970257063974</v>
      </c>
      <c r="R53" s="44">
        <f t="shared" si="18"/>
        <v>0.18382762505790143</v>
      </c>
    </row>
    <row r="54" spans="1:19" ht="12" customHeight="1" x14ac:dyDescent="0.2">
      <c r="A54" s="57">
        <v>2017</v>
      </c>
      <c r="B54" s="11">
        <v>49.546204577428909</v>
      </c>
      <c r="C54" s="58">
        <v>0</v>
      </c>
      <c r="D54" s="58">
        <f t="shared" si="12"/>
        <v>49.546204577428909</v>
      </c>
      <c r="E54" s="58">
        <v>12</v>
      </c>
      <c r="F54" s="58">
        <f t="shared" si="13"/>
        <v>43.60066002813744</v>
      </c>
      <c r="G54" s="58">
        <v>0</v>
      </c>
      <c r="H54" s="59">
        <f>F54-(F54*G54/100)</f>
        <v>43.60066002813744</v>
      </c>
      <c r="I54" s="58">
        <v>20</v>
      </c>
      <c r="J54" s="60">
        <f t="shared" si="14"/>
        <v>29.600000000000009</v>
      </c>
      <c r="K54" s="59">
        <f>+H54-H54*I54/100</f>
        <v>34.880528022509949</v>
      </c>
      <c r="L54" s="58">
        <f t="shared" si="15"/>
        <v>4.0417761323881747</v>
      </c>
      <c r="M54" s="61">
        <f t="shared" si="16"/>
        <v>1.5290094475620799</v>
      </c>
      <c r="N54" s="58">
        <f>+M54*28.3495</f>
        <v>43.34665333366118</v>
      </c>
      <c r="O54" s="60">
        <v>122</v>
      </c>
      <c r="P54" s="60">
        <v>244</v>
      </c>
      <c r="Q54" s="58">
        <f t="shared" si="17"/>
        <v>21.67332666683059</v>
      </c>
      <c r="R54" s="62">
        <f t="shared" si="18"/>
        <v>0.17765021858057861</v>
      </c>
    </row>
    <row r="55" spans="1:19" ht="12" customHeight="1" x14ac:dyDescent="0.2">
      <c r="A55" s="33">
        <v>2018</v>
      </c>
      <c r="B55" s="11">
        <v>47.957451546332656</v>
      </c>
      <c r="C55" s="34">
        <v>0</v>
      </c>
      <c r="D55" s="34">
        <f t="shared" si="12"/>
        <v>47.957451546332656</v>
      </c>
      <c r="E55" s="34">
        <v>12</v>
      </c>
      <c r="F55" s="34">
        <f t="shared" si="13"/>
        <v>42.202557360772737</v>
      </c>
      <c r="G55" s="34">
        <v>0</v>
      </c>
      <c r="H55" s="11">
        <f>F55-(F55*G55/100)</f>
        <v>42.202557360772737</v>
      </c>
      <c r="I55" s="34">
        <v>20</v>
      </c>
      <c r="J55" s="49">
        <f t="shared" si="14"/>
        <v>29.600000000000009</v>
      </c>
      <c r="K55" s="11">
        <f>+H55-H55*I55/100</f>
        <v>33.762045888618189</v>
      </c>
      <c r="L55" s="34">
        <f t="shared" si="15"/>
        <v>3.912172177128411</v>
      </c>
      <c r="M55" s="50">
        <f t="shared" si="16"/>
        <v>1.4799800937476466</v>
      </c>
      <c r="N55" s="34">
        <f>+M55*28.3495</f>
        <v>41.956695667698909</v>
      </c>
      <c r="O55" s="49">
        <v>122</v>
      </c>
      <c r="P55" s="49">
        <v>244</v>
      </c>
      <c r="Q55" s="34">
        <f t="shared" si="17"/>
        <v>20.978347833849455</v>
      </c>
      <c r="R55" s="44">
        <f t="shared" si="18"/>
        <v>0.17195367076925783</v>
      </c>
    </row>
    <row r="56" spans="1:19" ht="12" customHeight="1" x14ac:dyDescent="0.2">
      <c r="A56" s="78">
        <v>2019</v>
      </c>
      <c r="B56" s="59">
        <v>46.564471762286836</v>
      </c>
      <c r="C56" s="79">
        <v>0</v>
      </c>
      <c r="D56" s="79">
        <f t="shared" si="12"/>
        <v>46.564471762286836</v>
      </c>
      <c r="E56" s="79">
        <v>12</v>
      </c>
      <c r="F56" s="79">
        <f t="shared" si="13"/>
        <v>40.976735150812416</v>
      </c>
      <c r="G56" s="79">
        <v>0</v>
      </c>
      <c r="H56" s="80">
        <f>F56-(F56*G56/100)</f>
        <v>40.976735150812416</v>
      </c>
      <c r="I56" s="79">
        <v>20</v>
      </c>
      <c r="J56" s="81">
        <f t="shared" si="14"/>
        <v>29.599999999999994</v>
      </c>
      <c r="K56" s="80">
        <f>+H56-H56*I56/100</f>
        <v>32.781388120649936</v>
      </c>
      <c r="L56" s="79">
        <f t="shared" si="15"/>
        <v>3.7985386003070607</v>
      </c>
      <c r="M56" s="82">
        <f t="shared" si="16"/>
        <v>1.4369923559736959</v>
      </c>
      <c r="N56" s="79">
        <f>+M56*28.3495</f>
        <v>40.738014795676293</v>
      </c>
      <c r="O56" s="81">
        <v>122</v>
      </c>
      <c r="P56" s="81">
        <v>244</v>
      </c>
      <c r="Q56" s="79">
        <f t="shared" si="17"/>
        <v>20.369007397838146</v>
      </c>
      <c r="R56" s="83">
        <f t="shared" si="18"/>
        <v>0.16695907703146021</v>
      </c>
    </row>
    <row r="57" spans="1:19" ht="12" customHeight="1" x14ac:dyDescent="0.2">
      <c r="A57" s="33">
        <v>2020</v>
      </c>
      <c r="B57" s="11">
        <v>48.011761214211923</v>
      </c>
      <c r="C57" s="34">
        <v>0</v>
      </c>
      <c r="D57" s="34">
        <f t="shared" si="12"/>
        <v>48.011761214211923</v>
      </c>
      <c r="E57" s="34">
        <v>12</v>
      </c>
      <c r="F57" s="34">
        <f t="shared" si="13"/>
        <v>42.25034986850649</v>
      </c>
      <c r="G57" s="34">
        <v>0</v>
      </c>
      <c r="H57" s="11">
        <f t="shared" ref="H57:H58" si="19">F57-(F57*G57/100)</f>
        <v>42.25034986850649</v>
      </c>
      <c r="I57" s="34">
        <v>20</v>
      </c>
      <c r="J57" s="49">
        <f t="shared" si="14"/>
        <v>29.600000000000009</v>
      </c>
      <c r="K57" s="11">
        <f t="shared" ref="K57:K58" si="20">+H57-H57*I57/100</f>
        <v>33.800279894805193</v>
      </c>
      <c r="L57" s="34">
        <f t="shared" si="15"/>
        <v>3.91660253705738</v>
      </c>
      <c r="M57" s="50">
        <f t="shared" si="16"/>
        <v>1.4816561049777619</v>
      </c>
      <c r="N57" s="34">
        <f t="shared" ref="N57:N58" si="21">+M57*28.3495</f>
        <v>42.004209748067062</v>
      </c>
      <c r="O57" s="49">
        <v>122</v>
      </c>
      <c r="P57" s="49">
        <v>244</v>
      </c>
      <c r="Q57" s="34">
        <f t="shared" si="17"/>
        <v>21.002104874033531</v>
      </c>
      <c r="R57" s="44">
        <f t="shared" si="18"/>
        <v>0.17214840060683223</v>
      </c>
    </row>
    <row r="58" spans="1:19" ht="12" customHeight="1" thickBot="1" x14ac:dyDescent="0.25">
      <c r="A58" s="84">
        <v>2021</v>
      </c>
      <c r="B58" s="85">
        <v>44.017400810009235</v>
      </c>
      <c r="C58" s="86">
        <v>0</v>
      </c>
      <c r="D58" s="86">
        <f t="shared" si="12"/>
        <v>44.017400810009235</v>
      </c>
      <c r="E58" s="86">
        <v>12</v>
      </c>
      <c r="F58" s="86">
        <f t="shared" si="13"/>
        <v>38.735312712808124</v>
      </c>
      <c r="G58" s="86">
        <v>0</v>
      </c>
      <c r="H58" s="86">
        <f t="shared" si="19"/>
        <v>38.735312712808124</v>
      </c>
      <c r="I58" s="86">
        <v>20</v>
      </c>
      <c r="J58" s="87">
        <f t="shared" si="14"/>
        <v>29.600000000000009</v>
      </c>
      <c r="K58" s="86">
        <f t="shared" si="20"/>
        <v>30.988250170246499</v>
      </c>
      <c r="L58" s="86">
        <f t="shared" si="15"/>
        <v>3.5907590000285627</v>
      </c>
      <c r="M58" s="88">
        <f t="shared" si="16"/>
        <v>1.3583890485587506</v>
      </c>
      <c r="N58" s="86">
        <f t="shared" si="21"/>
        <v>38.509650332116301</v>
      </c>
      <c r="O58" s="87">
        <v>122</v>
      </c>
      <c r="P58" s="87">
        <v>244</v>
      </c>
      <c r="Q58" s="86">
        <f t="shared" si="17"/>
        <v>19.254825166058151</v>
      </c>
      <c r="R58" s="89">
        <f t="shared" si="18"/>
        <v>0.15782643578736189</v>
      </c>
    </row>
    <row r="59" spans="1:19" ht="12" customHeight="1" thickTop="1" x14ac:dyDescent="0.2">
      <c r="A59" s="115" t="s">
        <v>144</v>
      </c>
      <c r="B59" s="115"/>
      <c r="C59" s="115"/>
      <c r="D59" s="115"/>
      <c r="S59" s="6"/>
    </row>
    <row r="60" spans="1:19" ht="12" customHeight="1" x14ac:dyDescent="0.2">
      <c r="S60" s="6"/>
    </row>
    <row r="61" spans="1:19" ht="12" customHeight="1" x14ac:dyDescent="0.2">
      <c r="A61" s="116" t="s">
        <v>137</v>
      </c>
    </row>
    <row r="62" spans="1:19" ht="12" customHeight="1" x14ac:dyDescent="0.2">
      <c r="A62" s="122" t="s">
        <v>138</v>
      </c>
    </row>
    <row r="63" spans="1:19" ht="12" customHeight="1" x14ac:dyDescent="0.2">
      <c r="A63" s="116" t="s">
        <v>139</v>
      </c>
    </row>
    <row r="64" spans="1:19" ht="12" customHeight="1" x14ac:dyDescent="0.2">
      <c r="A64" s="116" t="s">
        <v>140</v>
      </c>
    </row>
    <row r="65" spans="1:1" ht="12" customHeight="1" x14ac:dyDescent="0.2">
      <c r="A65" s="116" t="s">
        <v>141</v>
      </c>
    </row>
    <row r="66" spans="1:1" ht="12" customHeight="1" x14ac:dyDescent="0.2">
      <c r="A66" s="117"/>
    </row>
    <row r="67" spans="1:1" ht="12" customHeight="1" x14ac:dyDescent="0.2">
      <c r="A67" s="116" t="s">
        <v>136</v>
      </c>
    </row>
  </sheetData>
  <mergeCells count="17">
    <mergeCell ref="D2:D5"/>
    <mergeCell ref="E2:E5"/>
    <mergeCell ref="A1:R1"/>
    <mergeCell ref="B2:B5"/>
    <mergeCell ref="O2:O5"/>
    <mergeCell ref="G2:I2"/>
    <mergeCell ref="Q2:Q5"/>
    <mergeCell ref="G3:G5"/>
    <mergeCell ref="I3:I5"/>
    <mergeCell ref="R2:R5"/>
    <mergeCell ref="H3:H5"/>
    <mergeCell ref="A2:A5"/>
    <mergeCell ref="P2:P5"/>
    <mergeCell ref="K2:N5"/>
    <mergeCell ref="J2:J5"/>
    <mergeCell ref="C2:C5"/>
    <mergeCell ref="F2:F5"/>
  </mergeCells>
  <phoneticPr fontId="0" type="noConversion"/>
  <printOptions horizontalCentered="1"/>
  <pageMargins left="0.34" right="0.3" top="0.61" bottom="0.56000000000000005" header="0.5" footer="0.5"/>
  <pageSetup scale="79" orientation="landscape"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49">
    <pageSetUpPr fitToPage="1"/>
  </sheetPr>
  <dimension ref="A1:Y65"/>
  <sheetViews>
    <sheetView zoomScaleNormal="100" workbookViewId="0">
      <pane ySplit="5" topLeftCell="A6" activePane="bottomLeft" state="frozen"/>
      <selection pane="bottomLeft" sqref="A1:K1"/>
    </sheetView>
  </sheetViews>
  <sheetFormatPr defaultColWidth="10.77734375" defaultRowHeight="12" customHeight="1" x14ac:dyDescent="0.2"/>
  <cols>
    <col min="1" max="11" width="10.77734375" style="6" customWidth="1"/>
    <col min="12" max="16384" width="10.77734375" style="7"/>
  </cols>
  <sheetData>
    <row r="1" spans="1:18" ht="12" customHeight="1" thickBot="1" x14ac:dyDescent="0.25">
      <c r="A1" s="126" t="s">
        <v>99</v>
      </c>
      <c r="B1" s="126"/>
      <c r="C1" s="126"/>
      <c r="D1" s="126"/>
      <c r="E1" s="126"/>
      <c r="F1" s="126"/>
      <c r="G1" s="126"/>
      <c r="H1" s="126"/>
      <c r="I1" s="126"/>
      <c r="J1" s="126"/>
      <c r="K1" s="126"/>
    </row>
    <row r="2" spans="1:18" ht="12" customHeight="1" thickTop="1" x14ac:dyDescent="0.2">
      <c r="A2" s="138" t="s">
        <v>0</v>
      </c>
      <c r="B2" s="124" t="s">
        <v>9</v>
      </c>
      <c r="C2" s="124" t="s">
        <v>10</v>
      </c>
      <c r="D2" s="124" t="s">
        <v>5</v>
      </c>
      <c r="E2" s="151" t="s">
        <v>120</v>
      </c>
      <c r="F2" s="124" t="s">
        <v>7</v>
      </c>
      <c r="G2" s="124" t="s">
        <v>54</v>
      </c>
      <c r="H2" s="140"/>
      <c r="I2" s="140"/>
      <c r="J2" s="127" t="s">
        <v>60</v>
      </c>
      <c r="K2" s="130" t="s">
        <v>63</v>
      </c>
      <c r="R2" s="35"/>
    </row>
    <row r="3" spans="1:18" ht="12" customHeight="1" x14ac:dyDescent="0.2">
      <c r="A3" s="138"/>
      <c r="B3" s="124"/>
      <c r="C3" s="124"/>
      <c r="D3" s="124"/>
      <c r="E3" s="136"/>
      <c r="F3" s="124"/>
      <c r="G3" s="141"/>
      <c r="H3" s="140"/>
      <c r="I3" s="140"/>
      <c r="J3" s="127"/>
      <c r="K3" s="130"/>
    </row>
    <row r="4" spans="1:18" ht="20.100000000000001" customHeight="1" x14ac:dyDescent="0.2">
      <c r="A4" s="139"/>
      <c r="B4" s="125"/>
      <c r="C4" s="125"/>
      <c r="D4" s="125"/>
      <c r="E4" s="137"/>
      <c r="F4" s="125"/>
      <c r="G4" s="142"/>
      <c r="H4" s="143"/>
      <c r="I4" s="143"/>
      <c r="J4" s="149"/>
      <c r="K4" s="150"/>
    </row>
    <row r="5" spans="1:18" ht="12" customHeight="1" x14ac:dyDescent="0.2">
      <c r="A5" s="5"/>
      <c r="B5" s="36" t="s">
        <v>64</v>
      </c>
      <c r="C5" s="36" t="s">
        <v>64</v>
      </c>
      <c r="D5" s="36" t="s">
        <v>64</v>
      </c>
      <c r="E5" s="36" t="s">
        <v>64</v>
      </c>
      <c r="F5" s="36" t="s">
        <v>65</v>
      </c>
      <c r="G5" s="36" t="s">
        <v>64</v>
      </c>
      <c r="H5" s="36" t="s">
        <v>66</v>
      </c>
      <c r="I5" s="36" t="s">
        <v>67</v>
      </c>
      <c r="J5" s="36" t="s">
        <v>68</v>
      </c>
      <c r="K5" s="36" t="s">
        <v>70</v>
      </c>
    </row>
    <row r="6" spans="1:18" ht="12" customHeight="1" x14ac:dyDescent="0.2">
      <c r="A6" s="10">
        <v>1970</v>
      </c>
      <c r="B6" s="11">
        <f>SUM('Swiss cheese'!B7,'Brick cheese'!B7,'Muenster cheese'!B7,'Blue cheese'!B7,'Other miscellaneous cheese'!B7)</f>
        <v>1.7114190550916875</v>
      </c>
      <c r="C6" s="11">
        <f>SUM('Swiss cheese'!D7,'Brick cheese'!D7,'Muenster cheese'!D7,'Blue cheese'!D7,'Other miscellaneous cheese'!D7)</f>
        <v>1.7114190550916875</v>
      </c>
      <c r="D6" s="11">
        <f>SUM('Swiss cheese'!F7,'Brick cheese'!F7,'Muenster cheese'!F7,'Blue cheese'!F7,'Other miscellaneous cheese'!F7)</f>
        <v>1.6087339117861865</v>
      </c>
      <c r="E6" s="11">
        <f>SUM('Swiss cheese'!H7,'Brick cheese'!H7,'Muenster cheese'!H7,'Blue cheese'!H7,'Other miscellaneous cheese'!H7)</f>
        <v>1.6087339117861865</v>
      </c>
      <c r="F6" s="11">
        <f t="shared" ref="F6:F47" si="0">100-(G6/B6*100)</f>
        <v>48.680044708236416</v>
      </c>
      <c r="G6" s="11">
        <f>SUM('Swiss cheese'!K7,'Brick cheese'!K7,'Muenster cheese'!K7,'Blue cheese'!K7,'Other miscellaneous cheese'!K7)</f>
        <v>0.87829949392777684</v>
      </c>
      <c r="H6" s="11">
        <f>SUM('Swiss cheese'!L7,'Brick cheese'!L7,'Muenster cheese'!L7,'Blue cheese'!L7,'Other miscellaneous cheese'!L7)</f>
        <v>3.8500799733820347E-2</v>
      </c>
      <c r="I6" s="11">
        <f>SUM('Swiss cheese'!M7,'Brick cheese'!M7,'Muenster cheese'!M7,'Blue cheese'!M7,'Other miscellaneous cheese'!M7)</f>
        <v>1.09147842205394</v>
      </c>
      <c r="J6" s="11">
        <f>SUM('Swiss cheese'!P7,'Brick cheese'!P7,'Muenster cheese'!P7,'Blue cheese'!P7,'Other miscellaneous cheese'!P7)</f>
        <v>4.0734197992890726</v>
      </c>
      <c r="K6" s="21">
        <f>SUM('Swiss cheese'!Q7,'Brick cheese'!Q7,'Muenster cheese'!Q7,'Blue cheese'!Q7,'Other miscellaneous cheese'!Q7)</f>
        <v>2.5681845224798588E-2</v>
      </c>
    </row>
    <row r="7" spans="1:18" ht="12" customHeight="1" x14ac:dyDescent="0.2">
      <c r="A7" s="15">
        <v>1971</v>
      </c>
      <c r="B7" s="16">
        <f>SUM('Swiss cheese'!B8,'Brick cheese'!B8,'Muenster cheese'!B8,'Blue cheese'!B8,'Other miscellaneous cheese'!B8)</f>
        <v>1.7939748444852974</v>
      </c>
      <c r="C7" s="16">
        <f>SUM('Swiss cheese'!D8,'Brick cheese'!D8,'Muenster cheese'!D8,'Blue cheese'!D8,'Other miscellaneous cheese'!D8)</f>
        <v>1.7939748444852974</v>
      </c>
      <c r="D7" s="16">
        <f>SUM('Swiss cheese'!F8,'Brick cheese'!F8,'Muenster cheese'!F8,'Blue cheese'!F8,'Other miscellaneous cheese'!F8)</f>
        <v>1.6863363538161797</v>
      </c>
      <c r="E7" s="16">
        <f>SUM('Swiss cheese'!H8,'Brick cheese'!H8,'Muenster cheese'!H8,'Blue cheese'!H8,'Other miscellaneous cheese'!H8)</f>
        <v>1.6863363538161797</v>
      </c>
      <c r="F7" s="16">
        <f t="shared" si="0"/>
        <v>48.674807826374646</v>
      </c>
      <c r="G7" s="16">
        <f>SUM('Swiss cheese'!K8,'Brick cheese'!K8,'Muenster cheese'!K8,'Blue cheese'!K8,'Other miscellaneous cheese'!K8)</f>
        <v>0.92076103647857543</v>
      </c>
      <c r="H7" s="16">
        <f>SUM('Swiss cheese'!L8,'Brick cheese'!L8,'Muenster cheese'!L8,'Blue cheese'!L8,'Other miscellaneous cheese'!L8)</f>
        <v>4.0362127626458105E-2</v>
      </c>
      <c r="I7" s="16">
        <f>SUM('Swiss cheese'!M8,'Brick cheese'!M8,'Muenster cheese'!M8,'Blue cheese'!M8,'Other miscellaneous cheese'!M8)</f>
        <v>1.1442461371462738</v>
      </c>
      <c r="J7" s="16">
        <f>SUM('Swiss cheese'!P8,'Brick cheese'!P8,'Muenster cheese'!P8,'Blue cheese'!P8,'Other miscellaneous cheese'!P8)</f>
        <v>4.2712107396283816</v>
      </c>
      <c r="K7" s="22">
        <f>SUM('Swiss cheese'!Q8,'Brick cheese'!Q8,'Muenster cheese'!Q8,'Blue cheese'!Q8,'Other miscellaneous cheese'!Q8)</f>
        <v>2.6923438521088795E-2</v>
      </c>
    </row>
    <row r="8" spans="1:18" ht="12" customHeight="1" x14ac:dyDescent="0.2">
      <c r="A8" s="15">
        <v>1972</v>
      </c>
      <c r="B8" s="16">
        <f>SUM('Swiss cheese'!B9,'Brick cheese'!B9,'Muenster cheese'!B9,'Blue cheese'!B9,'Other miscellaneous cheese'!B9)</f>
        <v>2.1063621320433068</v>
      </c>
      <c r="C8" s="16">
        <f>SUM('Swiss cheese'!D9,'Brick cheese'!D9,'Muenster cheese'!D9,'Blue cheese'!D9,'Other miscellaneous cheese'!D9)</f>
        <v>2.1063621320433068</v>
      </c>
      <c r="D8" s="16">
        <f>SUM('Swiss cheese'!F9,'Brick cheese'!F9,'Muenster cheese'!F9,'Blue cheese'!F9,'Other miscellaneous cheese'!F9)</f>
        <v>1.9799804041207083</v>
      </c>
      <c r="E8" s="16">
        <f>SUM('Swiss cheese'!H9,'Brick cheese'!H9,'Muenster cheese'!H9,'Blue cheese'!H9,'Other miscellaneous cheese'!H9)</f>
        <v>1.9799804041207083</v>
      </c>
      <c r="F8" s="16">
        <f t="shared" si="0"/>
        <v>48.57280668784869</v>
      </c>
      <c r="G8" s="16">
        <f>SUM('Swiss cheese'!K9,'Brick cheese'!K9,'Muenster cheese'!K9,'Blue cheese'!K9,'Other miscellaneous cheese'!K9)</f>
        <v>1.0832429254998632</v>
      </c>
      <c r="H8" s="16">
        <f>SUM('Swiss cheese'!L9,'Brick cheese'!L9,'Muenster cheese'!L9,'Blue cheese'!L9,'Other miscellaneous cheese'!L9)</f>
        <v>4.7484621391774832E-2</v>
      </c>
      <c r="I8" s="16">
        <f>SUM('Swiss cheese'!M9,'Brick cheese'!M9,'Muenster cheese'!M9,'Blue cheese'!M9,'Other miscellaneous cheese'!M9)</f>
        <v>1.3461652741461205</v>
      </c>
      <c r="J8" s="16">
        <f>SUM('Swiss cheese'!P9,'Brick cheese'!P9,'Muenster cheese'!P9,'Blue cheese'!P9,'Other miscellaneous cheese'!P9)</f>
        <v>5.0223857133810492</v>
      </c>
      <c r="K8" s="22">
        <f>SUM('Swiss cheese'!Q9,'Brick cheese'!Q9,'Muenster cheese'!Q9,'Blue cheese'!Q9,'Other miscellaneous cheese'!Q9)</f>
        <v>3.1674477038732246E-2</v>
      </c>
    </row>
    <row r="9" spans="1:18" ht="12" customHeight="1" x14ac:dyDescent="0.2">
      <c r="A9" s="15">
        <v>1973</v>
      </c>
      <c r="B9" s="16">
        <f>SUM('Swiss cheese'!B10,'Brick cheese'!B10,'Muenster cheese'!B10,'Blue cheese'!B10,'Other miscellaneous cheese'!B10)</f>
        <v>2.2049993585084553</v>
      </c>
      <c r="C9" s="16">
        <f>SUM('Swiss cheese'!D10,'Brick cheese'!D10,'Muenster cheese'!D10,'Blue cheese'!D10,'Other miscellaneous cheese'!D10)</f>
        <v>2.2049993585084553</v>
      </c>
      <c r="D9" s="16">
        <f>SUM('Swiss cheese'!F10,'Brick cheese'!F10,'Muenster cheese'!F10,'Blue cheese'!F10,'Other miscellaneous cheese'!F10)</f>
        <v>2.0726993969979484</v>
      </c>
      <c r="E9" s="16">
        <f>SUM('Swiss cheese'!H10,'Brick cheese'!H10,'Muenster cheese'!H10,'Blue cheese'!H10,'Other miscellaneous cheese'!H10)</f>
        <v>2.0726993969979484</v>
      </c>
      <c r="F9" s="16">
        <f t="shared" si="0"/>
        <v>48.421392423807177</v>
      </c>
      <c r="G9" s="16">
        <f>SUM('Swiss cheese'!K10,'Brick cheese'!K10,'Muenster cheese'!K10,'Blue cheese'!K10,'Other miscellaneous cheese'!K10)</f>
        <v>1.1373079661826453</v>
      </c>
      <c r="H9" s="16">
        <f>SUM('Swiss cheese'!L10,'Brick cheese'!L10,'Muenster cheese'!L10,'Blue cheese'!L10,'Other miscellaneous cheese'!L10)</f>
        <v>4.9854595777869389E-2</v>
      </c>
      <c r="I9" s="16">
        <f>SUM('Swiss cheese'!M10,'Brick cheese'!M10,'Muenster cheese'!M10,'Blue cheese'!M10,'Other miscellaneous cheese'!M10)</f>
        <v>1.4133528630047083</v>
      </c>
      <c r="J9" s="16">
        <f>SUM('Swiss cheese'!P10,'Brick cheese'!P10,'Muenster cheese'!P10,'Blue cheese'!P10,'Other miscellaneous cheese'!P10)</f>
        <v>5.2688786238537357</v>
      </c>
      <c r="K9" s="22">
        <f>SUM('Swiss cheese'!Q10,'Brick cheese'!Q10,'Muenster cheese'!Q10,'Blue cheese'!Q10,'Other miscellaneous cheese'!Q10)</f>
        <v>3.3255361482463726E-2</v>
      </c>
    </row>
    <row r="10" spans="1:18" ht="12" customHeight="1" x14ac:dyDescent="0.2">
      <c r="A10" s="15">
        <v>1974</v>
      </c>
      <c r="B10" s="16">
        <f>SUM('Swiss cheese'!B11,'Brick cheese'!B11,'Muenster cheese'!B11,'Blue cheese'!B11,'Other miscellaneous cheese'!B11)</f>
        <v>2.2883180605856714</v>
      </c>
      <c r="C10" s="16">
        <f>SUM('Swiss cheese'!D11,'Brick cheese'!D11,'Muenster cheese'!D11,'Blue cheese'!D11,'Other miscellaneous cheese'!D11)</f>
        <v>2.2883180605856714</v>
      </c>
      <c r="D10" s="16">
        <f>SUM('Swiss cheese'!F11,'Brick cheese'!F11,'Muenster cheese'!F11,'Blue cheese'!F11,'Other miscellaneous cheese'!F11)</f>
        <v>2.1510189769505308</v>
      </c>
      <c r="E10" s="16">
        <f>SUM('Swiss cheese'!H11,'Brick cheese'!H11,'Muenster cheese'!H11,'Blue cheese'!H11,'Other miscellaneous cheese'!H11)</f>
        <v>2.1510189769505308</v>
      </c>
      <c r="F10" s="16">
        <f t="shared" si="0"/>
        <v>48.679865820887805</v>
      </c>
      <c r="G10" s="16">
        <f>SUM('Swiss cheese'!K11,'Brick cheese'!K11,'Muenster cheese'!K11,'Blue cheese'!K11,'Other miscellaneous cheese'!K11)</f>
        <v>1.1743678991374245</v>
      </c>
      <c r="H10" s="16">
        <f>SUM('Swiss cheese'!L11,'Brick cheese'!L11,'Muenster cheese'!L11,'Blue cheese'!L11,'Other miscellaneous cheese'!L11)</f>
        <v>5.1479140784106273E-2</v>
      </c>
      <c r="I10" s="16">
        <f>SUM('Swiss cheese'!M11,'Brick cheese'!M11,'Muenster cheese'!M11,'Blue cheese'!M11,'Other miscellaneous cheese'!M11)</f>
        <v>1.4594079016590207</v>
      </c>
      <c r="J10" s="16">
        <f>SUM('Swiss cheese'!P11,'Brick cheese'!P11,'Muenster cheese'!P11,'Blue cheese'!P11,'Other miscellaneous cheese'!P11)</f>
        <v>5.4493273351536837</v>
      </c>
      <c r="K10" s="22">
        <f>SUM('Swiss cheese'!Q11,'Brick cheese'!Q11,'Muenster cheese'!Q11,'Blue cheese'!Q11,'Other miscellaneous cheese'!Q11)</f>
        <v>3.4339009450800491E-2</v>
      </c>
    </row>
    <row r="11" spans="1:18" ht="12" customHeight="1" x14ac:dyDescent="0.2">
      <c r="A11" s="15">
        <v>1975</v>
      </c>
      <c r="B11" s="16">
        <f>SUM('Swiss cheese'!B12,'Brick cheese'!B12,'Muenster cheese'!B12,'Blue cheese'!B12,'Other miscellaneous cheese'!B12)</f>
        <v>2.1555058983182427</v>
      </c>
      <c r="C11" s="16">
        <f>SUM('Swiss cheese'!D12,'Brick cheese'!D12,'Muenster cheese'!D12,'Blue cheese'!D12,'Other miscellaneous cheese'!D12)</f>
        <v>2.1555058983182427</v>
      </c>
      <c r="D11" s="16">
        <f>SUM('Swiss cheese'!F12,'Brick cheese'!F12,'Muenster cheese'!F12,'Blue cheese'!F12,'Other miscellaneous cheese'!F12)</f>
        <v>2.0261755444191483</v>
      </c>
      <c r="E11" s="16">
        <f>SUM('Swiss cheese'!H12,'Brick cheese'!H12,'Muenster cheese'!H12,'Blue cheese'!H12,'Other miscellaneous cheese'!H12)</f>
        <v>2.0261755444191483</v>
      </c>
      <c r="F11" s="16">
        <f t="shared" si="0"/>
        <v>48.549606214318651</v>
      </c>
      <c r="G11" s="16">
        <f>SUM('Swiss cheese'!K12,'Brick cheese'!K12,'Muenster cheese'!K12,'Blue cheese'!K12,'Other miscellaneous cheese'!K12)</f>
        <v>1.1090162727583239</v>
      </c>
      <c r="H11" s="16">
        <f>SUM('Swiss cheese'!L12,'Brick cheese'!L12,'Muenster cheese'!L12,'Blue cheese'!L12,'Other miscellaneous cheese'!L12)</f>
        <v>4.8614411956529262E-2</v>
      </c>
      <c r="I11" s="16">
        <f>SUM('Swiss cheese'!M12,'Brick cheese'!M12,'Muenster cheese'!M12,'Blue cheese'!M12,'Other miscellaneous cheese'!M12)</f>
        <v>1.3781942717616265</v>
      </c>
      <c r="J11" s="16">
        <f>SUM('Swiss cheese'!P12,'Brick cheese'!P12,'Muenster cheese'!P12,'Blue cheese'!P12,'Other miscellaneous cheese'!P12)</f>
        <v>5.1432406713840848</v>
      </c>
      <c r="K11" s="22">
        <f>SUM('Swiss cheese'!Q12,'Brick cheese'!Q12,'Muenster cheese'!Q12,'Blue cheese'!Q12,'Other miscellaneous cheese'!Q12)</f>
        <v>3.2428100512038267E-2</v>
      </c>
    </row>
    <row r="12" spans="1:18" ht="12" customHeight="1" x14ac:dyDescent="0.2">
      <c r="A12" s="10">
        <v>1976</v>
      </c>
      <c r="B12" s="11">
        <f>SUM('Swiss cheese'!B13,'Brick cheese'!B13,'Muenster cheese'!B13,'Blue cheese'!B13,'Other miscellaneous cheese'!B13)</f>
        <v>2.3043646797248152</v>
      </c>
      <c r="C12" s="11">
        <f>SUM('Swiss cheese'!D13,'Brick cheese'!D13,'Muenster cheese'!D13,'Blue cheese'!D13,'Other miscellaneous cheese'!D13)</f>
        <v>2.3043646797248152</v>
      </c>
      <c r="D12" s="11">
        <f>SUM('Swiss cheese'!F13,'Brick cheese'!F13,'Muenster cheese'!F13,'Blue cheese'!F13,'Other miscellaneous cheese'!F13)</f>
        <v>2.166102798941326</v>
      </c>
      <c r="E12" s="11">
        <f>SUM('Swiss cheese'!H13,'Brick cheese'!H13,'Muenster cheese'!H13,'Blue cheese'!H13,'Other miscellaneous cheese'!H13)</f>
        <v>2.166102798941326</v>
      </c>
      <c r="F12" s="11">
        <f t="shared" si="0"/>
        <v>48.833481848180995</v>
      </c>
      <c r="G12" s="11">
        <f>SUM('Swiss cheese'!K13,'Brick cheese'!K13,'Muenster cheese'!K13,'Blue cheese'!K13,'Other miscellaneous cheese'!K13)</f>
        <v>1.1790631721355034</v>
      </c>
      <c r="H12" s="11">
        <f>SUM('Swiss cheese'!L13,'Brick cheese'!L13,'Muenster cheese'!L13,'Blue cheese'!L13,'Other miscellaneous cheese'!L13)</f>
        <v>5.1684960970323442E-2</v>
      </c>
      <c r="I12" s="11">
        <f>SUM('Swiss cheese'!M13,'Brick cheese'!M13,'Muenster cheese'!M13,'Blue cheese'!M13,'Other miscellaneous cheese'!M13)</f>
        <v>1.4652428010281842</v>
      </c>
      <c r="J12" s="11">
        <f>SUM('Swiss cheese'!P13,'Brick cheese'!P13,'Muenster cheese'!P13,'Blue cheese'!P13,'Other miscellaneous cheese'!P13)</f>
        <v>5.472773082089005</v>
      </c>
      <c r="K12" s="21">
        <f>SUM('Swiss cheese'!Q13,'Brick cheese'!Q13,'Muenster cheese'!Q13,'Blue cheese'!Q13,'Other miscellaneous cheese'!Q13)</f>
        <v>3.4476301200663154E-2</v>
      </c>
    </row>
    <row r="13" spans="1:18" ht="12" customHeight="1" x14ac:dyDescent="0.2">
      <c r="A13" s="10">
        <v>1977</v>
      </c>
      <c r="B13" s="11">
        <f>SUM('Swiss cheese'!B14,'Brick cheese'!B14,'Muenster cheese'!B14,'Blue cheese'!B14,'Other miscellaneous cheese'!B14)</f>
        <v>2.262673691613668</v>
      </c>
      <c r="C13" s="11">
        <f>SUM('Swiss cheese'!D14,'Brick cheese'!D14,'Muenster cheese'!D14,'Blue cheese'!D14,'Other miscellaneous cheese'!D14)</f>
        <v>2.262673691613668</v>
      </c>
      <c r="D13" s="11">
        <f>SUM('Swiss cheese'!F14,'Brick cheese'!F14,'Muenster cheese'!F14,'Blue cheese'!F14,'Other miscellaneous cheese'!F14)</f>
        <v>2.1269132701168481</v>
      </c>
      <c r="E13" s="11">
        <f>SUM('Swiss cheese'!H14,'Brick cheese'!H14,'Muenster cheese'!H14,'Blue cheese'!H14,'Other miscellaneous cheese'!H14)</f>
        <v>2.1269132701168481</v>
      </c>
      <c r="F13" s="11">
        <f t="shared" si="0"/>
        <v>48.791009667580553</v>
      </c>
      <c r="G13" s="11">
        <f>SUM('Swiss cheese'!K14,'Brick cheese'!K14,'Muenster cheese'!K14,'Blue cheese'!K14,'Other miscellaneous cheese'!K14)</f>
        <v>1.1586923519926415</v>
      </c>
      <c r="H13" s="11">
        <f>SUM('Swiss cheese'!L14,'Brick cheese'!L14,'Muenster cheese'!L14,'Blue cheese'!L14,'Other miscellaneous cheese'!L14)</f>
        <v>5.0791993512006195E-2</v>
      </c>
      <c r="I13" s="11">
        <f>SUM('Swiss cheese'!M14,'Brick cheese'!M14,'Muenster cheese'!M14,'Blue cheese'!M14,'Other miscellaneous cheese'!M14)</f>
        <v>1.4399276200686195</v>
      </c>
      <c r="J13" s="11">
        <f>SUM('Swiss cheese'!P14,'Brick cheese'!P14,'Muenster cheese'!P14,'Blue cheese'!P14,'Other miscellaneous cheese'!P14)</f>
        <v>5.3767732715651153</v>
      </c>
      <c r="K13" s="21">
        <f>SUM('Swiss cheese'!Q14,'Brick cheese'!Q14,'Muenster cheese'!Q14,'Blue cheese'!Q14,'Other miscellaneous cheese'!Q14)</f>
        <v>3.3880649883967523E-2</v>
      </c>
    </row>
    <row r="14" spans="1:18" ht="12" customHeight="1" x14ac:dyDescent="0.2">
      <c r="A14" s="10">
        <v>1978</v>
      </c>
      <c r="B14" s="11">
        <f>SUM('Swiss cheese'!B15,'Brick cheese'!B15,'Muenster cheese'!B15,'Blue cheese'!B15,'Other miscellaneous cheese'!B15)</f>
        <v>2.3769184650679023</v>
      </c>
      <c r="C14" s="11">
        <f>SUM('Swiss cheese'!D15,'Brick cheese'!D15,'Muenster cheese'!D15,'Blue cheese'!D15,'Other miscellaneous cheese'!D15)</f>
        <v>2.3769184650679023</v>
      </c>
      <c r="D14" s="11">
        <f>SUM('Swiss cheese'!F15,'Brick cheese'!F15,'Muenster cheese'!F15,'Blue cheese'!F15,'Other miscellaneous cheese'!F15)</f>
        <v>2.2343033571638284</v>
      </c>
      <c r="E14" s="11">
        <f>SUM('Swiss cheese'!H15,'Brick cheese'!H15,'Muenster cheese'!H15,'Blue cheese'!H15,'Other miscellaneous cheese'!H15)</f>
        <v>2.2343033571638284</v>
      </c>
      <c r="F14" s="11">
        <f t="shared" si="0"/>
        <v>48.982298474362672</v>
      </c>
      <c r="G14" s="11">
        <f>SUM('Swiss cheese'!K15,'Brick cheese'!K15,'Muenster cheese'!K15,'Blue cheese'!K15,'Other miscellaneous cheese'!K15)</f>
        <v>1.2126491680161025</v>
      </c>
      <c r="H14" s="11">
        <f>SUM('Swiss cheese'!L15,'Brick cheese'!L15,'Muenster cheese'!L15,'Blue cheese'!L15,'Other miscellaneous cheese'!L15)</f>
        <v>5.3157223803445591E-2</v>
      </c>
      <c r="I14" s="11">
        <f>SUM('Swiss cheese'!M15,'Brick cheese'!M15,'Muenster cheese'!M15,'Blue cheese'!M15,'Other miscellaneous cheese'!M15)</f>
        <v>1.5069807162157807</v>
      </c>
      <c r="J14" s="11">
        <f>SUM('Swiss cheese'!P15,'Brick cheese'!P15,'Muenster cheese'!P15,'Blue cheese'!P15,'Other miscellaneous cheese'!P15)</f>
        <v>5.6318429104023737</v>
      </c>
      <c r="K14" s="21">
        <f>SUM('Swiss cheese'!Q15,'Brick cheese'!Q15,'Muenster cheese'!Q15,'Blue cheese'!Q15,'Other miscellaneous cheese'!Q15)</f>
        <v>3.5458369793312489E-2</v>
      </c>
    </row>
    <row r="15" spans="1:18" ht="12" customHeight="1" x14ac:dyDescent="0.2">
      <c r="A15" s="10">
        <v>1979</v>
      </c>
      <c r="B15" s="11">
        <f>SUM('Swiss cheese'!B16,'Brick cheese'!B16,'Muenster cheese'!B16,'Blue cheese'!B16,'Other miscellaneous cheese'!B16)</f>
        <v>2.4045208858155145</v>
      </c>
      <c r="C15" s="11">
        <f>SUM('Swiss cheese'!D16,'Brick cheese'!D16,'Muenster cheese'!D16,'Blue cheese'!D16,'Other miscellaneous cheese'!D16)</f>
        <v>2.4045208858155145</v>
      </c>
      <c r="D15" s="11">
        <f>SUM('Swiss cheese'!F16,'Brick cheese'!F16,'Muenster cheese'!F16,'Blue cheese'!F16,'Other miscellaneous cheese'!F16)</f>
        <v>2.260249632666584</v>
      </c>
      <c r="E15" s="11">
        <f>SUM('Swiss cheese'!H16,'Brick cheese'!H16,'Muenster cheese'!H16,'Blue cheese'!H16,'Other miscellaneous cheese'!H16)</f>
        <v>2.260249632666584</v>
      </c>
      <c r="F15" s="11">
        <f t="shared" si="0"/>
        <v>48.958649009521558</v>
      </c>
      <c r="G15" s="11">
        <f>SUM('Swiss cheese'!K16,'Brick cheese'!K16,'Muenster cheese'!K16,'Blue cheese'!K16,'Other miscellaneous cheese'!K16)</f>
        <v>1.2272999449684581</v>
      </c>
      <c r="H15" s="11">
        <f>SUM('Swiss cheese'!L16,'Brick cheese'!L16,'Muenster cheese'!L16,'Blue cheese'!L16,'Other miscellaneous cheese'!L16)</f>
        <v>5.3799449642452951E-2</v>
      </c>
      <c r="I15" s="11">
        <f>SUM('Swiss cheese'!M16,'Brick cheese'!M16,'Muenster cheese'!M16,'Blue cheese'!M16,'Other miscellaneous cheese'!M16)</f>
        <v>1.5251874976387199</v>
      </c>
      <c r="J15" s="11">
        <f>SUM('Swiss cheese'!P16,'Brick cheese'!P16,'Muenster cheese'!P16,'Blue cheese'!P16,'Other miscellaneous cheese'!P16)</f>
        <v>5.7010166943230054</v>
      </c>
      <c r="K15" s="21">
        <f>SUM('Swiss cheese'!Q16,'Brick cheese'!Q16,'Muenster cheese'!Q16,'Blue cheese'!Q16,'Other miscellaneous cheese'!Q16)</f>
        <v>3.5886764650322818E-2</v>
      </c>
    </row>
    <row r="16" spans="1:18" ht="12" customHeight="1" x14ac:dyDescent="0.2">
      <c r="A16" s="10">
        <v>1980</v>
      </c>
      <c r="B16" s="11">
        <f>SUM('Swiss cheese'!B17,'Brick cheese'!B17,'Muenster cheese'!B17,'Blue cheese'!B17,'Other miscellaneous cheese'!B17)</f>
        <v>2.489017075598662</v>
      </c>
      <c r="C16" s="11">
        <f>SUM('Swiss cheese'!D17,'Brick cheese'!D17,'Muenster cheese'!D17,'Blue cheese'!D17,'Other miscellaneous cheese'!D17)</f>
        <v>2.489017075598662</v>
      </c>
      <c r="D16" s="11">
        <f>SUM('Swiss cheese'!F17,'Brick cheese'!F17,'Muenster cheese'!F17,'Blue cheese'!F17,'Other miscellaneous cheese'!F17)</f>
        <v>2.3396760510627428</v>
      </c>
      <c r="E16" s="11">
        <f>SUM('Swiss cheese'!H17,'Brick cheese'!H17,'Muenster cheese'!H17,'Blue cheese'!H17,'Other miscellaneous cheese'!H17)</f>
        <v>2.3396760510627428</v>
      </c>
      <c r="F16" s="11">
        <f t="shared" si="0"/>
        <v>48.685169906440841</v>
      </c>
      <c r="G16" s="11">
        <f>SUM('Swiss cheese'!K17,'Brick cheese'!K17,'Muenster cheese'!K17,'Blue cheese'!K17,'Other miscellaneous cheese'!K17)</f>
        <v>1.2772348833431284</v>
      </c>
      <c r="H16" s="11">
        <f>SUM('Swiss cheese'!L17,'Brick cheese'!L17,'Muenster cheese'!L17,'Blue cheese'!L17,'Other miscellaneous cheese'!L17)</f>
        <v>5.5988378447917958E-2</v>
      </c>
      <c r="I16" s="11">
        <f>SUM('Swiss cheese'!M17,'Brick cheese'!M17,'Muenster cheese'!M17,'Blue cheese'!M17,'Other miscellaneous cheese'!M17)</f>
        <v>1.58724253480925</v>
      </c>
      <c r="J16" s="11">
        <f>SUM('Swiss cheese'!P17,'Brick cheese'!P17,'Muenster cheese'!P17,'Blue cheese'!P17,'Other miscellaneous cheese'!P17)</f>
        <v>5.9286464198245143</v>
      </c>
      <c r="K16" s="21">
        <f>SUM('Swiss cheese'!Q17,'Brick cheese'!Q17,'Muenster cheese'!Q17,'Blue cheese'!Q17,'Other miscellaneous cheese'!Q17)</f>
        <v>3.7346883171982356E-2</v>
      </c>
    </row>
    <row r="17" spans="1:11" ht="12" customHeight="1" x14ac:dyDescent="0.2">
      <c r="A17" s="15">
        <v>1981</v>
      </c>
      <c r="B17" s="16">
        <f>SUM('Swiss cheese'!B18,'Brick cheese'!B18,'Muenster cheese'!B18,'Blue cheese'!B18,'Other miscellaneous cheese'!B18)</f>
        <v>2.5593613598414446</v>
      </c>
      <c r="C17" s="16">
        <f>SUM('Swiss cheese'!D18,'Brick cheese'!D18,'Muenster cheese'!D18,'Blue cheese'!D18,'Other miscellaneous cheese'!D18)</f>
        <v>2.5593613598414446</v>
      </c>
      <c r="D17" s="16">
        <f>SUM('Swiss cheese'!F18,'Brick cheese'!F18,'Muenster cheese'!F18,'Blue cheese'!F18,'Other miscellaneous cheese'!F18)</f>
        <v>2.4057996782509581</v>
      </c>
      <c r="E17" s="16">
        <f>SUM('Swiss cheese'!H18,'Brick cheese'!H18,'Muenster cheese'!H18,'Blue cheese'!H18,'Other miscellaneous cheese'!H18)</f>
        <v>2.4057996782509581</v>
      </c>
      <c r="F17" s="16">
        <f t="shared" si="0"/>
        <v>48.474642959439052</v>
      </c>
      <c r="G17" s="16">
        <f>SUM('Swiss cheese'!K18,'Brick cheese'!K18,'Muenster cheese'!K18,'Blue cheese'!K18,'Other miscellaneous cheese'!K18)</f>
        <v>1.3187200786164603</v>
      </c>
      <c r="H17" s="16">
        <f>SUM('Swiss cheese'!L18,'Brick cheese'!L18,'Muenster cheese'!L18,'Blue cheese'!L18,'Other miscellaneous cheese'!L18)</f>
        <v>5.7806907555790044E-2</v>
      </c>
      <c r="I17" s="16">
        <f>SUM('Swiss cheese'!M18,'Brick cheese'!M18,'Muenster cheese'!M18,'Blue cheese'!M18,'Other miscellaneous cheese'!M18)</f>
        <v>1.6387969257528698</v>
      </c>
      <c r="J17" s="16">
        <f>SUM('Swiss cheese'!P18,'Brick cheese'!P18,'Muenster cheese'!P18,'Blue cheese'!P18,'Other miscellaneous cheese'!P18)</f>
        <v>6.1157751367028084</v>
      </c>
      <c r="K17" s="22">
        <f>SUM('Swiss cheese'!Q18,'Brick cheese'!Q18,'Muenster cheese'!Q18,'Blue cheese'!Q18,'Other miscellaneous cheese'!Q18)</f>
        <v>3.8559927664773411E-2</v>
      </c>
    </row>
    <row r="18" spans="1:11" ht="12" customHeight="1" x14ac:dyDescent="0.2">
      <c r="A18" s="15">
        <v>1982</v>
      </c>
      <c r="B18" s="16">
        <f>SUM('Swiss cheese'!B19,'Brick cheese'!B19,'Muenster cheese'!B19,'Blue cheese'!B19,'Other miscellaneous cheese'!B19)</f>
        <v>2.7164457272306466</v>
      </c>
      <c r="C18" s="16">
        <f>SUM('Swiss cheese'!D19,'Brick cheese'!D19,'Muenster cheese'!D19,'Blue cheese'!D19,'Other miscellaneous cheese'!D19)</f>
        <v>2.7164457272306466</v>
      </c>
      <c r="D18" s="16">
        <f>SUM('Swiss cheese'!F19,'Brick cheese'!F19,'Muenster cheese'!F19,'Blue cheese'!F19,'Other miscellaneous cheese'!F19)</f>
        <v>2.5534589835968085</v>
      </c>
      <c r="E18" s="16">
        <f>SUM('Swiss cheese'!H19,'Brick cheese'!H19,'Muenster cheese'!H19,'Blue cheese'!H19,'Other miscellaneous cheese'!H19)</f>
        <v>2.5534589835968085</v>
      </c>
      <c r="F18" s="16">
        <f t="shared" si="0"/>
        <v>48.325285067534338</v>
      </c>
      <c r="G18" s="16">
        <f>SUM('Swiss cheese'!K19,'Brick cheese'!K19,'Muenster cheese'!K19,'Blue cheese'!K19,'Other miscellaneous cheese'!K19)</f>
        <v>1.4037155858415804</v>
      </c>
      <c r="H18" s="16">
        <f>SUM('Swiss cheese'!L19,'Brick cheese'!L19,'Muenster cheese'!L19,'Blue cheese'!L19,'Other miscellaneous cheese'!L19)</f>
        <v>6.1532738009493937E-2</v>
      </c>
      <c r="I18" s="16">
        <f>SUM('Swiss cheese'!M19,'Brick cheese'!M19,'Muenster cheese'!M19,'Blue cheese'!M19,'Other miscellaneous cheese'!M19)</f>
        <v>1.7444223562001484</v>
      </c>
      <c r="J18" s="16">
        <f>SUM('Swiss cheese'!P19,'Brick cheese'!P19,'Muenster cheese'!P19,'Blue cheese'!P19,'Other miscellaneous cheese'!P19)</f>
        <v>6.5064446957637596</v>
      </c>
      <c r="K18" s="22">
        <f>SUM('Swiss cheese'!Q19,'Brick cheese'!Q19,'Muenster cheese'!Q19,'Blue cheese'!Q19,'Other miscellaneous cheese'!Q19)</f>
        <v>4.1045231910591728E-2</v>
      </c>
    </row>
    <row r="19" spans="1:11" ht="12" customHeight="1" x14ac:dyDescent="0.2">
      <c r="A19" s="15">
        <v>1983</v>
      </c>
      <c r="B19" s="16">
        <f>SUM('Swiss cheese'!B20,'Brick cheese'!B20,'Muenster cheese'!B20,'Blue cheese'!B20,'Other miscellaneous cheese'!B20)</f>
        <v>2.5533175895259097</v>
      </c>
      <c r="C19" s="16">
        <f>SUM('Swiss cheese'!D20,'Brick cheese'!D20,'Muenster cheese'!D20,'Blue cheese'!D20,'Other miscellaneous cheese'!D20)</f>
        <v>2.5533175895259097</v>
      </c>
      <c r="D19" s="16">
        <f>SUM('Swiss cheese'!F20,'Brick cheese'!F20,'Muenster cheese'!F20,'Blue cheese'!F20,'Other miscellaneous cheese'!F20)</f>
        <v>2.4001185341543554</v>
      </c>
      <c r="E19" s="16">
        <f>SUM('Swiss cheese'!H20,'Brick cheese'!H20,'Muenster cheese'!H20,'Blue cheese'!H20,'Other miscellaneous cheese'!H20)</f>
        <v>2.4001185341543554</v>
      </c>
      <c r="F19" s="16">
        <f t="shared" si="0"/>
        <v>48.413636366055677</v>
      </c>
      <c r="G19" s="16">
        <f>SUM('Swiss cheese'!K20,'Brick cheese'!K20,'Muenster cheese'!K20,'Blue cheese'!K20,'Other miscellaneous cheese'!K20)</f>
        <v>1.3171636964622977</v>
      </c>
      <c r="H19" s="16">
        <f>SUM('Swiss cheese'!L20,'Brick cheese'!L20,'Muenster cheese'!L20,'Blue cheese'!L20,'Other miscellaneous cheese'!L20)</f>
        <v>5.7738682584648662E-2</v>
      </c>
      <c r="I19" s="16">
        <f>SUM('Swiss cheese'!M20,'Brick cheese'!M20,'Muenster cheese'!M20,'Blue cheese'!M20,'Other miscellaneous cheese'!M20)</f>
        <v>1.6368627819334973</v>
      </c>
      <c r="J19" s="16">
        <f>SUM('Swiss cheese'!P20,'Brick cheese'!P20,'Muenster cheese'!P20,'Blue cheese'!P20,'Other miscellaneous cheese'!P20)</f>
        <v>6.1067317929434584</v>
      </c>
      <c r="K19" s="22">
        <f>SUM('Swiss cheese'!Q20,'Brick cheese'!Q20,'Muenster cheese'!Q20,'Blue cheese'!Q20,'Other miscellaneous cheese'!Q20)</f>
        <v>3.8514418398435231E-2</v>
      </c>
    </row>
    <row r="20" spans="1:11" ht="12" customHeight="1" x14ac:dyDescent="0.2">
      <c r="A20" s="15">
        <v>1984</v>
      </c>
      <c r="B20" s="16">
        <f>SUM('Swiss cheese'!B21,'Brick cheese'!B21,'Muenster cheese'!B21,'Blue cheese'!B21,'Other miscellaneous cheese'!B21)</f>
        <v>2.7072182722178293</v>
      </c>
      <c r="C20" s="16">
        <f>SUM('Swiss cheese'!D21,'Brick cheese'!D21,'Muenster cheese'!D21,'Blue cheese'!D21,'Other miscellaneous cheese'!D21)</f>
        <v>2.7072182722178293</v>
      </c>
      <c r="D20" s="16">
        <f>SUM('Swiss cheese'!F21,'Brick cheese'!F21,'Muenster cheese'!F21,'Blue cheese'!F21,'Other miscellaneous cheese'!F21)</f>
        <v>2.5447851758847593</v>
      </c>
      <c r="E20" s="16">
        <f>SUM('Swiss cheese'!H21,'Brick cheese'!H21,'Muenster cheese'!H21,'Blue cheese'!H21,'Other miscellaneous cheese'!H21)</f>
        <v>2.5447851758847593</v>
      </c>
      <c r="F20" s="16">
        <f t="shared" si="0"/>
        <v>48.159518464445853</v>
      </c>
      <c r="G20" s="16">
        <f>SUM('Swiss cheese'!K21,'Brick cheese'!K21,'Muenster cheese'!K21,'Blue cheese'!K21,'Other miscellaneous cheese'!K21)</f>
        <v>1.4034349885362318</v>
      </c>
      <c r="H20" s="16">
        <f>SUM('Swiss cheese'!L21,'Brick cheese'!L21,'Muenster cheese'!L21,'Blue cheese'!L21,'Other miscellaneous cheese'!L21)</f>
        <v>6.1520437853643029E-2</v>
      </c>
      <c r="I20" s="16">
        <f>SUM('Swiss cheese'!M21,'Brick cheese'!M21,'Muenster cheese'!M21,'Blue cheese'!M21,'Other miscellaneous cheese'!M21)</f>
        <v>1.7440736529318532</v>
      </c>
      <c r="J20" s="16">
        <f>SUM('Swiss cheese'!P21,'Brick cheese'!P21,'Muenster cheese'!P21,'Blue cheese'!P21,'Other miscellaneous cheese'!P21)</f>
        <v>6.5003043047099833</v>
      </c>
      <c r="K20" s="22">
        <f>SUM('Swiss cheese'!Q21,'Brick cheese'!Q21,'Muenster cheese'!Q21,'Blue cheese'!Q21,'Other miscellaneous cheese'!Q21)</f>
        <v>4.1037027127808309E-2</v>
      </c>
    </row>
    <row r="21" spans="1:11" ht="12" customHeight="1" x14ac:dyDescent="0.2">
      <c r="A21" s="15">
        <v>1985</v>
      </c>
      <c r="B21" s="16">
        <f>SUM('Swiss cheese'!B22,'Brick cheese'!B22,'Muenster cheese'!B22,'Blue cheese'!B22,'Other miscellaneous cheese'!B22)</f>
        <v>2.7250389769784329</v>
      </c>
      <c r="C21" s="16">
        <f>SUM('Swiss cheese'!D22,'Brick cheese'!D22,'Muenster cheese'!D22,'Blue cheese'!D22,'Other miscellaneous cheese'!D22)</f>
        <v>2.7250389769784329</v>
      </c>
      <c r="D21" s="16">
        <f>SUM('Swiss cheese'!F22,'Brick cheese'!F22,'Muenster cheese'!F22,'Blue cheese'!F22,'Other miscellaneous cheese'!F22)</f>
        <v>2.5615366383597267</v>
      </c>
      <c r="E21" s="16">
        <f>SUM('Swiss cheese'!H22,'Brick cheese'!H22,'Muenster cheese'!H22,'Blue cheese'!H22,'Other miscellaneous cheese'!H22)</f>
        <v>2.5615366383597267</v>
      </c>
      <c r="F21" s="16">
        <f t="shared" si="0"/>
        <v>48.200660689441847</v>
      </c>
      <c r="G21" s="16">
        <f>SUM('Swiss cheese'!K22,'Brick cheese'!K22,'Muenster cheese'!K22,'Blue cheese'!K22,'Other miscellaneous cheese'!K22)</f>
        <v>1.4115521860300211</v>
      </c>
      <c r="H21" s="16">
        <f>SUM('Swiss cheese'!L22,'Brick cheese'!L22,'Muenster cheese'!L22,'Blue cheese'!L22,'Other miscellaneous cheese'!L22)</f>
        <v>6.1876260209535176E-2</v>
      </c>
      <c r="I21" s="16">
        <f>SUM('Swiss cheese'!M22,'Brick cheese'!M22,'Muenster cheese'!M22,'Blue cheese'!M22,'Other miscellaneous cheese'!M22)</f>
        <v>1.7541610388102173</v>
      </c>
      <c r="J21" s="16">
        <f>SUM('Swiss cheese'!P22,'Brick cheese'!P22,'Muenster cheese'!P22,'Blue cheese'!P22,'Other miscellaneous cheese'!P22)</f>
        <v>6.5412802219152981</v>
      </c>
      <c r="K21" s="22">
        <f>SUM('Swiss cheese'!Q22,'Brick cheese'!Q22,'Muenster cheese'!Q22,'Blue cheese'!Q22,'Other miscellaneous cheese'!Q22)</f>
        <v>4.1274377383769822E-2</v>
      </c>
    </row>
    <row r="22" spans="1:11" ht="12" customHeight="1" x14ac:dyDescent="0.2">
      <c r="A22" s="10">
        <v>1986</v>
      </c>
      <c r="B22" s="11">
        <f>SUM('Swiss cheese'!B23,'Brick cheese'!B23,'Muenster cheese'!B23,'Blue cheese'!B23,'Other miscellaneous cheese'!B23)</f>
        <v>2.7001636414131776</v>
      </c>
      <c r="C22" s="11">
        <f>SUM('Swiss cheese'!D23,'Brick cheese'!D23,'Muenster cheese'!D23,'Blue cheese'!D23,'Other miscellaneous cheese'!D23)</f>
        <v>2.7001636414131776</v>
      </c>
      <c r="D22" s="11">
        <f>SUM('Swiss cheese'!F23,'Brick cheese'!F23,'Muenster cheese'!F23,'Blue cheese'!F23,'Other miscellaneous cheese'!F23)</f>
        <v>2.5381538229283871</v>
      </c>
      <c r="E22" s="11">
        <f>SUM('Swiss cheese'!H23,'Brick cheese'!H23,'Muenster cheese'!H23,'Blue cheese'!H23,'Other miscellaneous cheese'!H23)</f>
        <v>2.5381538229283871</v>
      </c>
      <c r="F22" s="11">
        <f t="shared" si="0"/>
        <v>48.173785773740804</v>
      </c>
      <c r="G22" s="11">
        <f>SUM('Swiss cheese'!K23,'Brick cheese'!K23,'Muenster cheese'!K23,'Blue cheese'!K23,'Other miscellaneous cheese'!K23)</f>
        <v>1.3993925932583546</v>
      </c>
      <c r="H22" s="11">
        <f>SUM('Swiss cheese'!L23,'Brick cheese'!L23,'Muenster cheese'!L23,'Blue cheese'!L23,'Other miscellaneous cheese'!L23)</f>
        <v>6.1343236964749789E-2</v>
      </c>
      <c r="I22" s="11">
        <f>SUM('Swiss cheese'!M23,'Brick cheese'!M23,'Muenster cheese'!M23,'Blue cheese'!M23,'Other miscellaneous cheese'!M23)</f>
        <v>1.739050096332174</v>
      </c>
      <c r="J22" s="11">
        <f>SUM('Swiss cheese'!P23,'Brick cheese'!P23,'Muenster cheese'!P23,'Blue cheese'!P23,'Other miscellaneous cheese'!P23)</f>
        <v>6.4855042817373514</v>
      </c>
      <c r="K22" s="21">
        <f>SUM('Swiss cheese'!Q23,'Brick cheese'!Q23,'Muenster cheese'!Q23,'Blue cheese'!Q23,'Other miscellaneous cheese'!Q23)</f>
        <v>4.0918825796051161E-2</v>
      </c>
    </row>
    <row r="23" spans="1:11" ht="12" customHeight="1" x14ac:dyDescent="0.2">
      <c r="A23" s="10">
        <v>1987</v>
      </c>
      <c r="B23" s="11">
        <f>SUM('Swiss cheese'!B24,'Brick cheese'!B24,'Muenster cheese'!B24,'Blue cheese'!B24,'Other miscellaneous cheese'!B24)</f>
        <v>2.6777710174782512</v>
      </c>
      <c r="C23" s="11">
        <f>SUM('Swiss cheese'!D24,'Brick cheese'!D24,'Muenster cheese'!D24,'Blue cheese'!D24,'Other miscellaneous cheese'!D24)</f>
        <v>2.6777710174782512</v>
      </c>
      <c r="D23" s="11">
        <f>SUM('Swiss cheese'!F24,'Brick cheese'!F24,'Muenster cheese'!F24,'Blue cheese'!F24,'Other miscellaneous cheese'!F24)</f>
        <v>2.5171047564295561</v>
      </c>
      <c r="E23" s="11">
        <f>SUM('Swiss cheese'!H24,'Brick cheese'!H24,'Muenster cheese'!H24,'Blue cheese'!H24,'Other miscellaneous cheese'!H24)</f>
        <v>2.5171047564295561</v>
      </c>
      <c r="F23" s="11">
        <f t="shared" si="0"/>
        <v>47.990228668540965</v>
      </c>
      <c r="G23" s="11">
        <f>SUM('Swiss cheese'!K24,'Brick cheese'!K24,'Muenster cheese'!K24,'Blue cheese'!K24,'Other miscellaneous cheese'!K24)</f>
        <v>1.3927025829705224</v>
      </c>
      <c r="H23" s="11">
        <f>SUM('Swiss cheese'!L24,'Brick cheese'!L24,'Muenster cheese'!L24,'Blue cheese'!L24,'Other miscellaneous cheese'!L24)</f>
        <v>6.1049976239803731E-2</v>
      </c>
      <c r="I23" s="11">
        <f>SUM('Swiss cheese'!M24,'Brick cheese'!M24,'Muenster cheese'!M24,'Blue cheese'!M24,'Other miscellaneous cheese'!M24)</f>
        <v>1.7307363014103159</v>
      </c>
      <c r="J23" s="11">
        <f>SUM('Swiss cheese'!P24,'Brick cheese'!P24,'Muenster cheese'!P24,'Blue cheese'!P24,'Other miscellaneous cheese'!P24)</f>
        <v>6.4509791564870884</v>
      </c>
      <c r="K23" s="21">
        <f>SUM('Swiss cheese'!Q24,'Brick cheese'!Q24,'Muenster cheese'!Q24,'Blue cheese'!Q24,'Other miscellaneous cheese'!Q24)</f>
        <v>4.0723207092007427E-2</v>
      </c>
    </row>
    <row r="24" spans="1:11" ht="12" customHeight="1" x14ac:dyDescent="0.2">
      <c r="A24" s="10">
        <v>1988</v>
      </c>
      <c r="B24" s="11">
        <f>SUM('Swiss cheese'!B25,'Brick cheese'!B25,'Muenster cheese'!B25,'Blue cheese'!B25,'Other miscellaneous cheese'!B25)</f>
        <v>2.5814463568674899</v>
      </c>
      <c r="C24" s="11">
        <f>SUM('Swiss cheese'!D25,'Brick cheese'!D25,'Muenster cheese'!D25,'Blue cheese'!D25,'Other miscellaneous cheese'!D25)</f>
        <v>2.5814463568674899</v>
      </c>
      <c r="D24" s="11">
        <f>SUM('Swiss cheese'!F25,'Brick cheese'!F25,'Muenster cheese'!F25,'Blue cheese'!F25,'Other miscellaneous cheese'!F25)</f>
        <v>2.4265595754554408</v>
      </c>
      <c r="E24" s="11">
        <f>SUM('Swiss cheese'!H25,'Brick cheese'!H25,'Muenster cheese'!H25,'Blue cheese'!H25,'Other miscellaneous cheese'!H25)</f>
        <v>2.4265595754554408</v>
      </c>
      <c r="F24" s="11">
        <f t="shared" si="0"/>
        <v>48.339702395127205</v>
      </c>
      <c r="G24" s="11">
        <f>SUM('Swiss cheese'!K25,'Brick cheese'!K25,'Muenster cheese'!K25,'Blue cheese'!K25,'Other miscellaneous cheese'!K25)</f>
        <v>1.333582870467892</v>
      </c>
      <c r="H24" s="11">
        <f>SUM('Swiss cheese'!L25,'Brick cheese'!L25,'Muenster cheese'!L25,'Blue cheese'!L25,'Other miscellaneous cheese'!L25)</f>
        <v>5.8458427198592539E-2</v>
      </c>
      <c r="I24" s="11">
        <f>SUM('Swiss cheese'!M25,'Brick cheese'!M25,'Muenster cheese'!M25,'Blue cheese'!M25,'Other miscellaneous cheese'!M25)</f>
        <v>1.657267181866499</v>
      </c>
      <c r="J24" s="11">
        <f>SUM('Swiss cheese'!P25,'Brick cheese'!P25,'Muenster cheese'!P25,'Blue cheese'!P25,'Other miscellaneous cheese'!P25)</f>
        <v>6.1834994800072174</v>
      </c>
      <c r="K24" s="21">
        <f>SUM('Swiss cheese'!Q25,'Brick cheese'!Q25,'Muenster cheese'!Q25,'Blue cheese'!Q25,'Other miscellaneous cheese'!Q25)</f>
        <v>3.8994521926270564E-2</v>
      </c>
    </row>
    <row r="25" spans="1:11" ht="12" customHeight="1" x14ac:dyDescent="0.2">
      <c r="A25" s="10">
        <v>1989</v>
      </c>
      <c r="B25" s="11">
        <f>SUM('Swiss cheese'!B26,'Brick cheese'!B26,'Muenster cheese'!B26,'Blue cheese'!B26,'Other miscellaneous cheese'!B26)</f>
        <v>2.6908679294020001</v>
      </c>
      <c r="C25" s="11">
        <f>SUM('Swiss cheese'!D26,'Brick cheese'!D26,'Muenster cheese'!D26,'Blue cheese'!D26,'Other miscellaneous cheese'!D26)</f>
        <v>2.6908679294020001</v>
      </c>
      <c r="D25" s="11">
        <f>SUM('Swiss cheese'!F26,'Brick cheese'!F26,'Muenster cheese'!F26,'Blue cheese'!F26,'Other miscellaneous cheese'!F26)</f>
        <v>2.5294158536378801</v>
      </c>
      <c r="E25" s="11">
        <f>SUM('Swiss cheese'!H26,'Brick cheese'!H26,'Muenster cheese'!H26,'Blue cheese'!H26,'Other miscellaneous cheese'!H26)</f>
        <v>2.5294158536378801</v>
      </c>
      <c r="F25" s="11">
        <f t="shared" si="0"/>
        <v>48.02899727639317</v>
      </c>
      <c r="G25" s="11">
        <f>SUM('Swiss cheese'!K26,'Brick cheese'!K26,'Muenster cheese'!K26,'Blue cheese'!K26,'Other miscellaneous cheese'!K26)</f>
        <v>1.3984710448781761</v>
      </c>
      <c r="H25" s="11">
        <f>SUM('Swiss cheese'!L26,'Brick cheese'!L26,'Muenster cheese'!L26,'Blue cheese'!L26,'Other miscellaneous cheese'!L26)</f>
        <v>6.1302840323426894E-2</v>
      </c>
      <c r="I25" s="11">
        <f>SUM('Swiss cheese'!M26,'Brick cheese'!M26,'Muenster cheese'!M26,'Blue cheese'!M26,'Other miscellaneous cheese'!M26)</f>
        <v>1.7379048717489907</v>
      </c>
      <c r="J25" s="11">
        <f>SUM('Swiss cheese'!P26,'Brick cheese'!P26,'Muenster cheese'!P26,'Blue cheese'!P26,'Other miscellaneous cheese'!P26)</f>
        <v>6.4779095287651547</v>
      </c>
      <c r="K25" s="21">
        <f>SUM('Swiss cheese'!Q26,'Brick cheese'!Q26,'Muenster cheese'!Q26,'Blue cheese'!Q26,'Other miscellaneous cheese'!Q26)</f>
        <v>4.0891879335270366E-2</v>
      </c>
    </row>
    <row r="26" spans="1:11" ht="12" customHeight="1" x14ac:dyDescent="0.2">
      <c r="A26" s="10">
        <v>1990</v>
      </c>
      <c r="B26" s="11">
        <f>SUM('Swiss cheese'!B27,'Brick cheese'!B27,'Muenster cheese'!B27,'Blue cheese'!B27,'Other miscellaneous cheese'!B27)</f>
        <v>2.8470691913126625</v>
      </c>
      <c r="C26" s="11">
        <f>SUM('Swiss cheese'!D27,'Brick cheese'!D27,'Muenster cheese'!D27,'Blue cheese'!D27,'Other miscellaneous cheese'!D27)</f>
        <v>2.8470691913126625</v>
      </c>
      <c r="D26" s="11">
        <f>SUM('Swiss cheese'!F27,'Brick cheese'!F27,'Muenster cheese'!F27,'Blue cheese'!F27,'Other miscellaneous cheese'!F27)</f>
        <v>2.6762450398339026</v>
      </c>
      <c r="E26" s="11">
        <f>SUM('Swiss cheese'!H27,'Brick cheese'!H27,'Muenster cheese'!H27,'Blue cheese'!H27,'Other miscellaneous cheese'!H27)</f>
        <v>2.6762450398339026</v>
      </c>
      <c r="F26" s="11">
        <f t="shared" si="0"/>
        <v>48.124093636979183</v>
      </c>
      <c r="G26" s="11">
        <f>SUM('Swiss cheese'!K27,'Brick cheese'!K27,'Muenster cheese'!K27,'Blue cheese'!K27,'Other miscellaneous cheese'!K27)</f>
        <v>1.4769429477757707</v>
      </c>
      <c r="H26" s="11">
        <f>SUM('Swiss cheese'!L27,'Brick cheese'!L27,'Muenster cheese'!L27,'Blue cheese'!L27,'Other miscellaneous cheese'!L27)</f>
        <v>6.4742704560033795E-2</v>
      </c>
      <c r="I26" s="11">
        <f>SUM('Swiss cheese'!M27,'Brick cheese'!M27,'Muenster cheese'!M27,'Blue cheese'!M27,'Other miscellaneous cheese'!M27)</f>
        <v>1.8354233029246778</v>
      </c>
      <c r="J26" s="11">
        <f>SUM('Swiss cheese'!P27,'Brick cheese'!P27,'Muenster cheese'!P27,'Blue cheese'!P27,'Other miscellaneous cheese'!P27)</f>
        <v>6.844193160837043</v>
      </c>
      <c r="K26" s="21">
        <f>SUM('Swiss cheese'!Q27,'Brick cheese'!Q27,'Muenster cheese'!Q27,'Blue cheese'!Q27,'Other miscellaneous cheese'!Q27)</f>
        <v>4.3186430657051245E-2</v>
      </c>
    </row>
    <row r="27" spans="1:11" ht="12" customHeight="1" x14ac:dyDescent="0.2">
      <c r="A27" s="15">
        <v>1991</v>
      </c>
      <c r="B27" s="16">
        <f>SUM('Swiss cheese'!B28,'Brick cheese'!B28,'Muenster cheese'!B28,'Blue cheese'!B28,'Other miscellaneous cheese'!B28)</f>
        <v>2.8687803565560368</v>
      </c>
      <c r="C27" s="16">
        <f>SUM('Swiss cheese'!D28,'Brick cheese'!D28,'Muenster cheese'!D28,'Blue cheese'!D28,'Other miscellaneous cheese'!D28)</f>
        <v>2.8687803565560368</v>
      </c>
      <c r="D27" s="16">
        <f>SUM('Swiss cheese'!F28,'Brick cheese'!F28,'Muenster cheese'!F28,'Blue cheese'!F28,'Other miscellaneous cheese'!F28)</f>
        <v>2.6966535351626746</v>
      </c>
      <c r="E27" s="16">
        <f>SUM('Swiss cheese'!H28,'Brick cheese'!H28,'Muenster cheese'!H28,'Blue cheese'!H28,'Other miscellaneous cheese'!H28)</f>
        <v>2.6966535351626746</v>
      </c>
      <c r="F27" s="16">
        <f t="shared" si="0"/>
        <v>47.71634540758776</v>
      </c>
      <c r="G27" s="16">
        <f>SUM('Swiss cheese'!K28,'Brick cheese'!K28,'Muenster cheese'!K28,'Blue cheese'!K28,'Other miscellaneous cheese'!K28)</f>
        <v>1.4999032126367307</v>
      </c>
      <c r="H27" s="16">
        <f>SUM('Swiss cheese'!L28,'Brick cheese'!L28,'Muenster cheese'!L28,'Blue cheese'!L28,'Other miscellaneous cheese'!L28)</f>
        <v>6.5749181923801886E-2</v>
      </c>
      <c r="I27" s="16">
        <f>SUM('Swiss cheese'!M28,'Brick cheese'!M28,'Muenster cheese'!M28,'Blue cheese'!M28,'Other miscellaneous cheese'!M28)</f>
        <v>1.8639564329488216</v>
      </c>
      <c r="J27" s="16">
        <f>SUM('Swiss cheese'!P28,'Brick cheese'!P28,'Muenster cheese'!P28,'Blue cheese'!P28,'Other miscellaneous cheese'!P28)</f>
        <v>6.9404172089867515</v>
      </c>
      <c r="K27" s="22">
        <f>SUM('Swiss cheese'!Q28,'Brick cheese'!Q28,'Muenster cheese'!Q28,'Blue cheese'!Q28,'Other miscellaneous cheese'!Q28)</f>
        <v>4.385779842232522E-2</v>
      </c>
    </row>
    <row r="28" spans="1:11" ht="12" customHeight="1" x14ac:dyDescent="0.2">
      <c r="A28" s="15">
        <v>1992</v>
      </c>
      <c r="B28" s="16">
        <f>SUM('Swiss cheese'!B29,'Brick cheese'!B29,'Muenster cheese'!B29,'Blue cheese'!B29,'Other miscellaneous cheese'!B29)</f>
        <v>2.7314761025769236</v>
      </c>
      <c r="C28" s="16">
        <f>SUM('Swiss cheese'!D29,'Brick cheese'!D29,'Muenster cheese'!D29,'Blue cheese'!D29,'Other miscellaneous cheese'!D29)</f>
        <v>2.7314761025769236</v>
      </c>
      <c r="D28" s="16">
        <f>SUM('Swiss cheese'!F29,'Brick cheese'!F29,'Muenster cheese'!F29,'Blue cheese'!F29,'Other miscellaneous cheese'!F29)</f>
        <v>2.5675875364223084</v>
      </c>
      <c r="E28" s="16">
        <f>SUM('Swiss cheese'!H29,'Brick cheese'!H29,'Muenster cheese'!H29,'Blue cheese'!H29,'Other miscellaneous cheese'!H29)</f>
        <v>2.5675875364223084</v>
      </c>
      <c r="F28" s="16">
        <f t="shared" si="0"/>
        <v>47.654374478059516</v>
      </c>
      <c r="G28" s="16">
        <f>SUM('Swiss cheese'!K29,'Brick cheese'!K29,'Muenster cheese'!K29,'Blue cheese'!K29,'Other miscellaneous cheese'!K29)</f>
        <v>1.4298082518762114</v>
      </c>
      <c r="H28" s="16">
        <f>SUM('Swiss cheese'!L29,'Brick cheese'!L29,'Muenster cheese'!L29,'Blue cheese'!L29,'Other miscellaneous cheese'!L29)</f>
        <v>6.2676526109642153E-2</v>
      </c>
      <c r="I28" s="16">
        <f>SUM('Swiss cheese'!M29,'Brick cheese'!M29,'Muenster cheese'!M29,'Blue cheese'!M29,'Other miscellaneous cheese'!M29)</f>
        <v>1.7768481769453</v>
      </c>
      <c r="J28" s="16">
        <f>SUM('Swiss cheese'!P29,'Brick cheese'!P29,'Muenster cheese'!P29,'Blue cheese'!P29,'Other miscellaneous cheese'!P29)</f>
        <v>6.61726355149273</v>
      </c>
      <c r="K28" s="22">
        <f>SUM('Swiss cheese'!Q29,'Brick cheese'!Q29,'Muenster cheese'!Q29,'Blue cheese'!Q29,'Other miscellaneous cheese'!Q29)</f>
        <v>4.1808192398712946E-2</v>
      </c>
    </row>
    <row r="29" spans="1:11" ht="12" customHeight="1" x14ac:dyDescent="0.2">
      <c r="A29" s="15">
        <v>1993</v>
      </c>
      <c r="B29" s="16">
        <f>SUM('Swiss cheese'!B30,'Brick cheese'!B30,'Muenster cheese'!B30,'Blue cheese'!B30,'Other miscellaneous cheese'!B30)</f>
        <v>3.00727567180392</v>
      </c>
      <c r="C29" s="16">
        <f>SUM('Swiss cheese'!D30,'Brick cheese'!D30,'Muenster cheese'!D30,'Blue cheese'!D30,'Other miscellaneous cheese'!D30)</f>
        <v>3.00727567180392</v>
      </c>
      <c r="D29" s="16">
        <f>SUM('Swiss cheese'!F30,'Brick cheese'!F30,'Muenster cheese'!F30,'Blue cheese'!F30,'Other miscellaneous cheese'!F30)</f>
        <v>2.8268391314956847</v>
      </c>
      <c r="E29" s="16">
        <f>SUM('Swiss cheese'!H30,'Brick cheese'!H30,'Muenster cheese'!H30,'Blue cheese'!H30,'Other miscellaneous cheese'!H30)</f>
        <v>2.8268391314956847</v>
      </c>
      <c r="F29" s="16">
        <f t="shared" si="0"/>
        <v>47.475463447876677</v>
      </c>
      <c r="G29" s="16">
        <f>SUM('Swiss cheese'!K30,'Brick cheese'!K30,'Muenster cheese'!K30,'Blue cheese'!K30,'Other miscellaneous cheese'!K30)</f>
        <v>1.5795576094597623</v>
      </c>
      <c r="H29" s="16">
        <f>SUM('Swiss cheese'!L30,'Brick cheese'!L30,'Muenster cheese'!L30,'Blue cheese'!L30,'Other miscellaneous cheese'!L30)</f>
        <v>6.9240881510564928E-2</v>
      </c>
      <c r="I29" s="16">
        <f>SUM('Swiss cheese'!M30,'Brick cheese'!M30,'Muenster cheese'!M30,'Blue cheese'!M30,'Other miscellaneous cheese'!M30)</f>
        <v>1.9629443703837604</v>
      </c>
      <c r="J29" s="16">
        <f>SUM('Swiss cheese'!P30,'Brick cheese'!P30,'Muenster cheese'!P30,'Blue cheese'!P30,'Other miscellaneous cheese'!P30)</f>
        <v>7.3032832941034762</v>
      </c>
      <c r="K29" s="22">
        <f>SUM('Swiss cheese'!Q30,'Brick cheese'!Q30,'Muenster cheese'!Q30,'Blue cheese'!Q30,'Other miscellaneous cheese'!Q30)</f>
        <v>4.6186926361970831E-2</v>
      </c>
    </row>
    <row r="30" spans="1:11" ht="12" customHeight="1" x14ac:dyDescent="0.2">
      <c r="A30" s="15">
        <v>1994</v>
      </c>
      <c r="B30" s="16">
        <f>SUM('Swiss cheese'!B31,'Brick cheese'!B31,'Muenster cheese'!B31,'Blue cheese'!B31,'Other miscellaneous cheese'!B31)</f>
        <v>2.919960235846192</v>
      </c>
      <c r="C30" s="16">
        <f>SUM('Swiss cheese'!D31,'Brick cheese'!D31,'Muenster cheese'!D31,'Blue cheese'!D31,'Other miscellaneous cheese'!D31)</f>
        <v>2.919960235846192</v>
      </c>
      <c r="D30" s="16">
        <f>SUM('Swiss cheese'!F31,'Brick cheese'!F31,'Muenster cheese'!F31,'Blue cheese'!F31,'Other miscellaneous cheese'!F31)</f>
        <v>2.7447626216954206</v>
      </c>
      <c r="E30" s="16">
        <f>SUM('Swiss cheese'!H31,'Brick cheese'!H31,'Muenster cheese'!H31,'Blue cheese'!H31,'Other miscellaneous cheese'!H31)</f>
        <v>2.7447626216954206</v>
      </c>
      <c r="F30" s="16">
        <f t="shared" si="0"/>
        <v>47.472400380322114</v>
      </c>
      <c r="G30" s="16">
        <f>SUM('Swiss cheese'!K31,'Brick cheese'!K31,'Muenster cheese'!K31,'Blue cheese'!K31,'Other miscellaneous cheese'!K31)</f>
        <v>1.53378502173909</v>
      </c>
      <c r="H30" s="16">
        <f>SUM('Swiss cheese'!L31,'Brick cheese'!L31,'Muenster cheese'!L31,'Blue cheese'!L31,'Other miscellaneous cheese'!L31)</f>
        <v>6.723441191185052E-2</v>
      </c>
      <c r="I30" s="16">
        <f>SUM('Swiss cheese'!M31,'Brick cheese'!M31,'Muenster cheese'!M31,'Blue cheese'!M31,'Other miscellaneous cheese'!M31)</f>
        <v>1.9060619604950062</v>
      </c>
      <c r="J30" s="16">
        <f>SUM('Swiss cheese'!P31,'Brick cheese'!P31,'Muenster cheese'!P31,'Blue cheese'!P31,'Other miscellaneous cheese'!P31)</f>
        <v>7.0893657569718371</v>
      </c>
      <c r="K30" s="22">
        <f>SUM('Swiss cheese'!Q31,'Brick cheese'!Q31,'Muenster cheese'!Q31,'Blue cheese'!Q31,'Other miscellaneous cheese'!Q31)</f>
        <v>4.4848516717529555E-2</v>
      </c>
    </row>
    <row r="31" spans="1:11" ht="12" customHeight="1" x14ac:dyDescent="0.2">
      <c r="A31" s="15">
        <v>1995</v>
      </c>
      <c r="B31" s="16">
        <f>SUM('Swiss cheese'!B32,'Brick cheese'!B32,'Muenster cheese'!B32,'Blue cheese'!B32,'Other miscellaneous cheese'!B32)</f>
        <v>2.9162700683555878</v>
      </c>
      <c r="C31" s="16">
        <f>SUM('Swiss cheese'!D32,'Brick cheese'!D32,'Muenster cheese'!D32,'Blue cheese'!D32,'Other miscellaneous cheese'!D32)</f>
        <v>2.9162700683555878</v>
      </c>
      <c r="D31" s="16">
        <f>SUM('Swiss cheese'!F32,'Brick cheese'!F32,'Muenster cheese'!F32,'Blue cheese'!F32,'Other miscellaneous cheese'!F32)</f>
        <v>2.7412938642542528</v>
      </c>
      <c r="E31" s="16">
        <f>SUM('Swiss cheese'!H32,'Brick cheese'!H32,'Muenster cheese'!H32,'Blue cheese'!H32,'Other miscellaneous cheese'!H32)</f>
        <v>2.7412938642542528</v>
      </c>
      <c r="F31" s="16">
        <f t="shared" si="0"/>
        <v>47.403381248947198</v>
      </c>
      <c r="G31" s="16">
        <f>SUM('Swiss cheese'!K32,'Brick cheese'!K32,'Muenster cheese'!K32,'Blue cheese'!K32,'Other miscellaneous cheese'!K32)</f>
        <v>1.5338594496040554</v>
      </c>
      <c r="H31" s="16">
        <f>SUM('Swiss cheese'!L32,'Brick cheese'!L32,'Muenster cheese'!L32,'Blue cheese'!L32,'Other miscellaneous cheese'!L32)</f>
        <v>6.7237674503191472E-2</v>
      </c>
      <c r="I31" s="16">
        <f>SUM('Swiss cheese'!M32,'Brick cheese'!M32,'Muenster cheese'!M32,'Blue cheese'!M32,'Other miscellaneous cheese'!M32)</f>
        <v>1.9061544533282264</v>
      </c>
      <c r="J31" s="16">
        <f>SUM('Swiss cheese'!P32,'Brick cheese'!P32,'Muenster cheese'!P32,'Blue cheese'!P32,'Other miscellaneous cheese'!P32)</f>
        <v>7.0867238626335674</v>
      </c>
      <c r="K31" s="22">
        <f>SUM('Swiss cheese'!Q32,'Brick cheese'!Q32,'Muenster cheese'!Q32,'Blue cheese'!Q32,'Other miscellaneous cheese'!Q32)</f>
        <v>4.4850693019487672E-2</v>
      </c>
    </row>
    <row r="32" spans="1:11" ht="12" customHeight="1" x14ac:dyDescent="0.2">
      <c r="A32" s="10">
        <v>1996</v>
      </c>
      <c r="B32" s="11">
        <f>SUM('Swiss cheese'!B33,'Brick cheese'!B33,'Muenster cheese'!B33,'Blue cheese'!B33,'Other miscellaneous cheese'!B33)</f>
        <v>2.5401491651916022</v>
      </c>
      <c r="C32" s="11">
        <f>SUM('Swiss cheese'!D33,'Brick cheese'!D33,'Muenster cheese'!D33,'Blue cheese'!D33,'Other miscellaneous cheese'!D33)</f>
        <v>2.5401491651916022</v>
      </c>
      <c r="D32" s="11">
        <f>SUM('Swiss cheese'!F33,'Brick cheese'!F33,'Muenster cheese'!F33,'Blue cheese'!F33,'Other miscellaneous cheese'!F33)</f>
        <v>2.3877402152801062</v>
      </c>
      <c r="E32" s="11">
        <f>SUM('Swiss cheese'!H33,'Brick cheese'!H33,'Muenster cheese'!H33,'Blue cheese'!H33,'Other miscellaneous cheese'!H33)</f>
        <v>2.3877402152801062</v>
      </c>
      <c r="F32" s="11">
        <f t="shared" si="0"/>
        <v>47.649548258090867</v>
      </c>
      <c r="G32" s="11">
        <f>SUM('Swiss cheese'!K33,'Brick cheese'!K33,'Muenster cheese'!K33,'Blue cheese'!K33,'Other miscellaneous cheese'!K33)</f>
        <v>1.3297795628961373</v>
      </c>
      <c r="H32" s="11">
        <f>SUM('Swiss cheese'!L33,'Brick cheese'!L33,'Muenster cheese'!L33,'Blue cheese'!L33,'Other miscellaneous cheese'!L33)</f>
        <v>5.8291706866679983E-2</v>
      </c>
      <c r="I32" s="11">
        <f>SUM('Swiss cheese'!M33,'Brick cheese'!M33,'Muenster cheese'!M33,'Blue cheese'!M33,'Other miscellaneous cheese'!M33)</f>
        <v>1.6525407438169442</v>
      </c>
      <c r="J32" s="11">
        <f>SUM('Swiss cheese'!P33,'Brick cheese'!P33,'Muenster cheese'!P33,'Blue cheese'!P33,'Other miscellaneous cheese'!P33)</f>
        <v>6.1490966432812915</v>
      </c>
      <c r="K32" s="21">
        <f>SUM('Swiss cheese'!Q33,'Brick cheese'!Q33,'Muenster cheese'!Q33,'Blue cheese'!Q33,'Other miscellaneous cheese'!Q33)</f>
        <v>3.8883311619222219E-2</v>
      </c>
    </row>
    <row r="33" spans="1:25" ht="12" customHeight="1" x14ac:dyDescent="0.2">
      <c r="A33" s="10">
        <v>1997</v>
      </c>
      <c r="B33" s="11">
        <f>SUM('Swiss cheese'!B34,'Brick cheese'!B34,'Muenster cheese'!B34,'Blue cheese'!B34,'Other miscellaneous cheese'!B34)</f>
        <v>2.3970703674762177</v>
      </c>
      <c r="C33" s="11">
        <f>SUM('Swiss cheese'!D34,'Brick cheese'!D34,'Muenster cheese'!D34,'Blue cheese'!D34,'Other miscellaneous cheese'!D34)</f>
        <v>2.3970703674762177</v>
      </c>
      <c r="D33" s="11">
        <f>SUM('Swiss cheese'!F34,'Brick cheese'!F34,'Muenster cheese'!F34,'Blue cheese'!F34,'Other miscellaneous cheese'!F34)</f>
        <v>2.2532461454276445</v>
      </c>
      <c r="E33" s="11">
        <f>SUM('Swiss cheese'!H34,'Brick cheese'!H34,'Muenster cheese'!H34,'Blue cheese'!H34,'Other miscellaneous cheese'!H34)</f>
        <v>2.2532461454276445</v>
      </c>
      <c r="F33" s="11">
        <f t="shared" si="0"/>
        <v>47.611987484966114</v>
      </c>
      <c r="G33" s="11">
        <f>SUM('Swiss cheese'!K34,'Brick cheese'!K34,'Muenster cheese'!K34,'Blue cheese'!K34,'Other miscellaneous cheese'!K34)</f>
        <v>1.2557775241076097</v>
      </c>
      <c r="H33" s="11">
        <f>SUM('Swiss cheese'!L34,'Brick cheese'!L34,'Muenster cheese'!L34,'Blue cheese'!L34,'Other miscellaneous cheese'!L34)</f>
        <v>5.504778187868975E-2</v>
      </c>
      <c r="I33" s="11">
        <f>SUM('Swiss cheese'!M34,'Brick cheese'!M34,'Muenster cheese'!M34,'Blue cheese'!M34,'Other miscellaneous cheese'!M34)</f>
        <v>1.5605770923699147</v>
      </c>
      <c r="J33" s="11">
        <f>SUM('Swiss cheese'!P34,'Brick cheese'!P34,'Muenster cheese'!P34,'Blue cheese'!P34,'Other miscellaneous cheese'!P34)</f>
        <v>5.80331115205228</v>
      </c>
      <c r="K33" s="21">
        <f>SUM('Swiss cheese'!Q34,'Brick cheese'!Q34,'Muenster cheese'!Q34,'Blue cheese'!Q34,'Other miscellaneous cheese'!Q34)</f>
        <v>3.6719460996939179E-2</v>
      </c>
    </row>
    <row r="34" spans="1:25" ht="12" customHeight="1" x14ac:dyDescent="0.2">
      <c r="A34" s="10">
        <v>1998</v>
      </c>
      <c r="B34" s="11">
        <f>SUM('Swiss cheese'!B35,'Brick cheese'!B35,'Muenster cheese'!B35,'Blue cheese'!B35,'Other miscellaneous cheese'!B35)</f>
        <v>2.4768752778392136</v>
      </c>
      <c r="C34" s="11">
        <f>SUM('Swiss cheese'!D35,'Brick cheese'!D35,'Muenster cheese'!D35,'Blue cheese'!D35,'Other miscellaneous cheese'!D35)</f>
        <v>2.4768752778392136</v>
      </c>
      <c r="D34" s="11">
        <f>SUM('Swiss cheese'!F35,'Brick cheese'!F35,'Muenster cheese'!F35,'Blue cheese'!F35,'Other miscellaneous cheese'!F35)</f>
        <v>2.3282627611688609</v>
      </c>
      <c r="E34" s="11">
        <f>SUM('Swiss cheese'!H35,'Brick cheese'!H35,'Muenster cheese'!H35,'Blue cheese'!H35,'Other miscellaneous cheese'!H35)</f>
        <v>2.3282627611688609</v>
      </c>
      <c r="F34" s="11">
        <f t="shared" si="0"/>
        <v>47.636453039354187</v>
      </c>
      <c r="G34" s="11">
        <f>SUM('Swiss cheese'!K35,'Brick cheese'!K35,'Muenster cheese'!K35,'Blue cheese'!K35,'Other miscellaneous cheese'!K35)</f>
        <v>1.2969797492679631</v>
      </c>
      <c r="H34" s="11">
        <f>SUM('Swiss cheese'!L35,'Brick cheese'!L35,'Muenster cheese'!L35,'Blue cheese'!L35,'Other miscellaneous cheese'!L35)</f>
        <v>5.6853906817225783E-2</v>
      </c>
      <c r="I34" s="11">
        <f>SUM('Swiss cheese'!M35,'Brick cheese'!M35,'Muenster cheese'!M35,'Blue cheese'!M35,'Other miscellaneous cheese'!M35)</f>
        <v>1.6117798313149421</v>
      </c>
      <c r="J34" s="11">
        <f>SUM('Swiss cheese'!P35,'Brick cheese'!P35,'Muenster cheese'!P35,'Blue cheese'!P35,'Other miscellaneous cheese'!P35)</f>
        <v>6.0127275461605851</v>
      </c>
      <c r="K34" s="21">
        <f>SUM('Swiss cheese'!Q35,'Brick cheese'!Q35,'Muenster cheese'!Q35,'Blue cheese'!Q35,'Other miscellaneous cheese'!Q35)</f>
        <v>3.7924231325057456E-2</v>
      </c>
    </row>
    <row r="35" spans="1:25" ht="12" customHeight="1" x14ac:dyDescent="0.2">
      <c r="A35" s="10">
        <v>1999</v>
      </c>
      <c r="B35" s="11">
        <f>SUM('Swiss cheese'!B36,'Brick cheese'!B36,'Muenster cheese'!B36,'Blue cheese'!B36,'Other miscellaneous cheese'!B36)</f>
        <v>2.6111142331617794</v>
      </c>
      <c r="C35" s="11">
        <f>SUM('Swiss cheese'!D36,'Brick cheese'!D36,'Muenster cheese'!D36,'Blue cheese'!D36,'Other miscellaneous cheese'!D36)</f>
        <v>2.6111142331617794</v>
      </c>
      <c r="D35" s="11">
        <f>SUM('Swiss cheese'!F36,'Brick cheese'!F36,'Muenster cheese'!F36,'Blue cheese'!F36,'Other miscellaneous cheese'!F36)</f>
        <v>2.4544473791720725</v>
      </c>
      <c r="E35" s="11">
        <f>SUM('Swiss cheese'!H36,'Brick cheese'!H36,'Muenster cheese'!H36,'Blue cheese'!H36,'Other miscellaneous cheese'!H36)</f>
        <v>2.4544473791720725</v>
      </c>
      <c r="F35" s="11">
        <f t="shared" si="0"/>
        <v>47.899373523116729</v>
      </c>
      <c r="G35" s="11">
        <f>SUM('Swiss cheese'!K36,'Brick cheese'!K36,'Muenster cheese'!K36,'Blue cheese'!K36,'Other miscellaneous cheese'!K36)</f>
        <v>1.3604068735043537</v>
      </c>
      <c r="H35" s="11">
        <f>SUM('Swiss cheese'!L36,'Brick cheese'!L36,'Muenster cheese'!L36,'Blue cheese'!L36,'Other miscellaneous cheese'!L36)</f>
        <v>5.9634273907040167E-2</v>
      </c>
      <c r="I35" s="11">
        <f>SUM('Swiss cheese'!M36,'Brick cheese'!M36,'Muenster cheese'!M36,'Blue cheese'!M36,'Other miscellaneous cheese'!M36)</f>
        <v>1.690601848127635</v>
      </c>
      <c r="J35" s="11">
        <f>SUM('Swiss cheese'!P36,'Brick cheese'!P36,'Muenster cheese'!P36,'Blue cheese'!P36,'Other miscellaneous cheese'!P36)</f>
        <v>6.3100719008505894</v>
      </c>
      <c r="K35" s="21">
        <f>SUM('Swiss cheese'!Q36,'Brick cheese'!Q36,'Muenster cheese'!Q36,'Blue cheese'!Q36,'Other miscellaneous cheese'!Q36)</f>
        <v>3.9778867014767884E-2</v>
      </c>
    </row>
    <row r="36" spans="1:25" ht="12" customHeight="1" x14ac:dyDescent="0.2">
      <c r="A36" s="10">
        <v>2000</v>
      </c>
      <c r="B36" s="11">
        <f>SUM('Swiss cheese'!B37,'Brick cheese'!B37,'Muenster cheese'!B37,'Blue cheese'!B37,'Other miscellaneous cheese'!B37)</f>
        <v>2.7217998486854658</v>
      </c>
      <c r="C36" s="11">
        <f>SUM('Swiss cheese'!D37,'Brick cheese'!D37,'Muenster cheese'!D37,'Blue cheese'!D37,'Other miscellaneous cheese'!D37)</f>
        <v>2.7217998486854658</v>
      </c>
      <c r="D36" s="11">
        <f>SUM('Swiss cheese'!F37,'Brick cheese'!F37,'Muenster cheese'!F37,'Blue cheese'!F37,'Other miscellaneous cheese'!F37)</f>
        <v>2.5584918577643379</v>
      </c>
      <c r="E36" s="11">
        <f>SUM('Swiss cheese'!H37,'Brick cheese'!H37,'Muenster cheese'!H37,'Blue cheese'!H37,'Other miscellaneous cheese'!H37)</f>
        <v>2.5584918577643379</v>
      </c>
      <c r="F36" s="11">
        <f t="shared" si="0"/>
        <v>47.563956305518893</v>
      </c>
      <c r="G36" s="11">
        <f>SUM('Swiss cheese'!K37,'Brick cheese'!K37,'Muenster cheese'!K37,'Blue cheese'!K37,'Other miscellaneous cheese'!K37)</f>
        <v>1.4272041579330315</v>
      </c>
      <c r="H36" s="11">
        <f>SUM('Swiss cheese'!L37,'Brick cheese'!L37,'Muenster cheese'!L37,'Blue cheese'!L37,'Other miscellaneous cheese'!L37)</f>
        <v>6.256237404637946E-2</v>
      </c>
      <c r="I36" s="11">
        <f>SUM('Swiss cheese'!M37,'Brick cheese'!M37,'Muenster cheese'!M37,'Blue cheese'!M37,'Other miscellaneous cheese'!M37)</f>
        <v>1.7736120230278343</v>
      </c>
      <c r="J36" s="11">
        <f>SUM('Swiss cheese'!P37,'Brick cheese'!P37,'Muenster cheese'!P37,'Blue cheese'!P37,'Other miscellaneous cheese'!P37)</f>
        <v>6.6107420402306385</v>
      </c>
      <c r="K36" s="21">
        <f>SUM('Swiss cheese'!Q37,'Brick cheese'!Q37,'Muenster cheese'!Q37,'Blue cheese'!Q37,'Other miscellaneous cheese'!Q37)</f>
        <v>4.173204760065493E-2</v>
      </c>
    </row>
    <row r="37" spans="1:25" ht="12" customHeight="1" x14ac:dyDescent="0.2">
      <c r="A37" s="15">
        <v>2001</v>
      </c>
      <c r="B37" s="16">
        <f>SUM('Swiss cheese'!B38,'Brick cheese'!B38,'Muenster cheese'!B38,'Blue cheese'!B38,'Other miscellaneous cheese'!B38)</f>
        <v>2.7220071938732664</v>
      </c>
      <c r="C37" s="16">
        <f>SUM('Swiss cheese'!D38,'Brick cheese'!D38,'Muenster cheese'!D38,'Blue cheese'!D38,'Other miscellaneous cheese'!D38)</f>
        <v>2.7220071938732664</v>
      </c>
      <c r="D37" s="16">
        <f>SUM('Swiss cheese'!F38,'Brick cheese'!F38,'Muenster cheese'!F38,'Blue cheese'!F38,'Other miscellaneous cheese'!F38)</f>
        <v>2.5586867622408702</v>
      </c>
      <c r="E37" s="16">
        <f>SUM('Swiss cheese'!H38,'Brick cheese'!H38,'Muenster cheese'!H38,'Blue cheese'!H38,'Other miscellaneous cheese'!H38)</f>
        <v>2.5586867622408702</v>
      </c>
      <c r="F37" s="16">
        <f t="shared" si="0"/>
        <v>47.878947470871623</v>
      </c>
      <c r="G37" s="16">
        <f>SUM('Swiss cheese'!K38,'Brick cheese'!K38,'Muenster cheese'!K38,'Blue cheese'!K38,'Other miscellaneous cheese'!K38)</f>
        <v>1.4187387993653384</v>
      </c>
      <c r="H37" s="16">
        <f>SUM('Swiss cheese'!L38,'Brick cheese'!L38,'Muenster cheese'!L38,'Blue cheese'!L38,'Other miscellaneous cheese'!L38)</f>
        <v>6.2191289835192912E-2</v>
      </c>
      <c r="I37" s="16">
        <f>SUM('Swiss cheese'!M38,'Brick cheese'!M38,'Muenster cheese'!M38,'Blue cheese'!M38,'Other miscellaneous cheese'!M38)</f>
        <v>1.7630919711828015</v>
      </c>
      <c r="J37" s="16">
        <f>SUM('Swiss cheese'!P38,'Brick cheese'!P38,'Muenster cheese'!P38,'Blue cheese'!P38,'Other miscellaneous cheese'!P38)</f>
        <v>6.579484071446843</v>
      </c>
      <c r="K37" s="22">
        <f>SUM('Swiss cheese'!Q38,'Brick cheese'!Q38,'Muenster cheese'!Q38,'Blue cheese'!Q38,'Other miscellaneous cheese'!Q38)</f>
        <v>4.1484516969007096E-2</v>
      </c>
    </row>
    <row r="38" spans="1:25" ht="12" customHeight="1" x14ac:dyDescent="0.2">
      <c r="A38" s="15">
        <v>2002</v>
      </c>
      <c r="B38" s="16">
        <f>SUM('Swiss cheese'!B39,'Brick cheese'!B39,'Muenster cheese'!B39,'Blue cheese'!B39,'Other miscellaneous cheese'!B39)</f>
        <v>2.8360435810443332</v>
      </c>
      <c r="C38" s="16">
        <f>SUM('Swiss cheese'!D39,'Brick cheese'!D39,'Muenster cheese'!D39,'Blue cheese'!D39,'Other miscellaneous cheese'!D39)</f>
        <v>2.8360435810443332</v>
      </c>
      <c r="D38" s="16">
        <f>SUM('Swiss cheese'!F39,'Brick cheese'!F39,'Muenster cheese'!F39,'Blue cheese'!F39,'Other miscellaneous cheese'!F39)</f>
        <v>2.6658809661816729</v>
      </c>
      <c r="E38" s="16">
        <f>SUM('Swiss cheese'!H39,'Brick cheese'!H39,'Muenster cheese'!H39,'Blue cheese'!H39,'Other miscellaneous cheese'!H39)</f>
        <v>2.6658809661816729</v>
      </c>
      <c r="F38" s="16">
        <f t="shared" si="0"/>
        <v>47.698848321936083</v>
      </c>
      <c r="G38" s="16">
        <f>SUM('Swiss cheese'!K39,'Brick cheese'!K39,'Muenster cheese'!K39,'Blue cheese'!K39,'Other miscellaneous cheese'!K39)</f>
        <v>1.4832834549779923</v>
      </c>
      <c r="H38" s="16">
        <f>SUM('Swiss cheese'!L39,'Brick cheese'!L39,'Muenster cheese'!L39,'Blue cheese'!L39,'Other miscellaneous cheese'!L39)</f>
        <v>6.5020644601775007E-2</v>
      </c>
      <c r="I38" s="16">
        <f>SUM('Swiss cheese'!M39,'Brick cheese'!M39,'Muenster cheese'!M39,'Blue cheese'!M39,'Other miscellaneous cheese'!M39)</f>
        <v>1.8433027641380204</v>
      </c>
      <c r="J38" s="16">
        <f>SUM('Swiss cheese'!P39,'Brick cheese'!P39,'Muenster cheese'!P39,'Blue cheese'!P39,'Other miscellaneous cheese'!P39)</f>
        <v>6.8727924716283333</v>
      </c>
      <c r="K38" s="22">
        <f>SUM('Swiss cheese'!Q39,'Brick cheese'!Q39,'Muenster cheese'!Q39,'Blue cheese'!Q39,'Other miscellaneous cheese'!Q39)</f>
        <v>4.3371829744424009E-2</v>
      </c>
    </row>
    <row r="39" spans="1:25" ht="12" customHeight="1" x14ac:dyDescent="0.2">
      <c r="A39" s="15">
        <v>2003</v>
      </c>
      <c r="B39" s="16">
        <f>SUM('Swiss cheese'!B40,'Brick cheese'!B40,'Muenster cheese'!B40,'Blue cheese'!B40,'Other miscellaneous cheese'!B40)</f>
        <v>2.9451701746878234</v>
      </c>
      <c r="C39" s="16">
        <f>SUM('Swiss cheese'!D40,'Brick cheese'!D40,'Muenster cheese'!D40,'Blue cheese'!D40,'Other miscellaneous cheese'!D40)</f>
        <v>2.9451701746878234</v>
      </c>
      <c r="D39" s="16">
        <f>SUM('Swiss cheese'!F40,'Brick cheese'!F40,'Muenster cheese'!F40,'Blue cheese'!F40,'Other miscellaneous cheese'!F40)</f>
        <v>2.7684599642065542</v>
      </c>
      <c r="E39" s="16">
        <f>SUM('Swiss cheese'!H40,'Brick cheese'!H40,'Muenster cheese'!H40,'Blue cheese'!H40,'Other miscellaneous cheese'!H40)</f>
        <v>2.7684599642065542</v>
      </c>
      <c r="F39" s="16">
        <f t="shared" si="0"/>
        <v>47.736036946392282</v>
      </c>
      <c r="G39" s="16">
        <f>SUM('Swiss cheese'!K40,'Brick cheese'!K40,'Muenster cheese'!K40,'Blue cheese'!K40,'Other miscellaneous cheese'!K40)</f>
        <v>1.5392626519647179</v>
      </c>
      <c r="H39" s="16">
        <f>SUM('Swiss cheese'!L40,'Brick cheese'!L40,'Muenster cheese'!L40,'Blue cheese'!L40,'Other miscellaneous cheese'!L40)</f>
        <v>6.7474527209412299E-2</v>
      </c>
      <c r="I39" s="16">
        <f>SUM('Swiss cheese'!M40,'Brick cheese'!M40,'Muenster cheese'!M40,'Blue cheese'!M40,'Other miscellaneous cheese'!M40)</f>
        <v>1.9128691091232337</v>
      </c>
      <c r="J39" s="16">
        <f>SUM('Swiss cheese'!P40,'Brick cheese'!P40,'Muenster cheese'!P40,'Blue cheese'!P40,'Other miscellaneous cheese'!P40)</f>
        <v>7.1323304037321007</v>
      </c>
      <c r="K39" s="22">
        <f>SUM('Swiss cheese'!Q40,'Brick cheese'!Q40,'Muenster cheese'!Q40,'Blue cheese'!Q40,'Other miscellaneous cheese'!Q40)</f>
        <v>4.5008684920546681E-2</v>
      </c>
    </row>
    <row r="40" spans="1:25" ht="12" customHeight="1" x14ac:dyDescent="0.2">
      <c r="A40" s="15">
        <v>2004</v>
      </c>
      <c r="B40" s="16">
        <f>SUM('Swiss cheese'!B41,'Brick cheese'!B41,'Muenster cheese'!B41,'Blue cheese'!B41,'Other miscellaneous cheese'!B41)</f>
        <v>2.991953217506345</v>
      </c>
      <c r="C40" s="16">
        <f>SUM('Swiss cheese'!D41,'Brick cheese'!D41,'Muenster cheese'!D41,'Blue cheese'!D41,'Other miscellaneous cheese'!D41)</f>
        <v>2.991953217506345</v>
      </c>
      <c r="D40" s="16">
        <f>SUM('Swiss cheese'!F41,'Brick cheese'!F41,'Muenster cheese'!F41,'Blue cheese'!F41,'Other miscellaneous cheese'!F41)</f>
        <v>2.8124360244559643</v>
      </c>
      <c r="E40" s="16">
        <f>SUM('Swiss cheese'!H41,'Brick cheese'!H41,'Muenster cheese'!H41,'Blue cheese'!H41,'Other miscellaneous cheese'!H41)</f>
        <v>2.8124360244559643</v>
      </c>
      <c r="F40" s="16">
        <f t="shared" si="0"/>
        <v>47.933755510320175</v>
      </c>
      <c r="G40" s="16">
        <f>SUM('Swiss cheese'!K41,'Brick cheese'!K41,'Muenster cheese'!K41,'Blue cheese'!K41,'Other miscellaneous cheese'!K41)</f>
        <v>1.5577976772436957</v>
      </c>
      <c r="H40" s="16">
        <f>SUM('Swiss cheese'!L41,'Brick cheese'!L41,'Muenster cheese'!L41,'Blue cheese'!L41,'Other miscellaneous cheese'!L41)</f>
        <v>6.8287021468216802E-2</v>
      </c>
      <c r="I40" s="16">
        <f>SUM('Swiss cheese'!M41,'Brick cheese'!M41,'Muenster cheese'!M41,'Blue cheese'!M41,'Other miscellaneous cheese'!M41)</f>
        <v>1.9359029151132119</v>
      </c>
      <c r="J40" s="16">
        <f>SUM('Swiss cheese'!P41,'Brick cheese'!P41,'Muenster cheese'!P41,'Blue cheese'!P41,'Other miscellaneous cheese'!P41)</f>
        <v>7.2225429494723778</v>
      </c>
      <c r="K40" s="22">
        <f>SUM('Swiss cheese'!Q41,'Brick cheese'!Q41,'Muenster cheese'!Q41,'Blue cheese'!Q41,'Other miscellaneous cheese'!Q41)</f>
        <v>4.555065682619322E-2</v>
      </c>
    </row>
    <row r="41" spans="1:25" ht="12" customHeight="1" x14ac:dyDescent="0.2">
      <c r="A41" s="15">
        <v>2005</v>
      </c>
      <c r="B41" s="16">
        <f>SUM('Swiss cheese'!B42,'Brick cheese'!B42,'Muenster cheese'!B42,'Blue cheese'!B42,'Other miscellaneous cheese'!B42)</f>
        <v>3.0721956079855146</v>
      </c>
      <c r="C41" s="16">
        <f>SUM('Swiss cheese'!D42,'Brick cheese'!D42,'Muenster cheese'!D42,'Blue cheese'!D42,'Other miscellaneous cheese'!D42)</f>
        <v>3.0721956079855146</v>
      </c>
      <c r="D41" s="16">
        <f>SUM('Swiss cheese'!F42,'Brick cheese'!F42,'Muenster cheese'!F42,'Blue cheese'!F42,'Other miscellaneous cheese'!F42)</f>
        <v>2.8878638715063838</v>
      </c>
      <c r="E41" s="16">
        <f>SUM('Swiss cheese'!H42,'Brick cheese'!H42,'Muenster cheese'!H42,'Blue cheese'!H42,'Other miscellaneous cheese'!H42)</f>
        <v>2.8878638715063838</v>
      </c>
      <c r="F41" s="16">
        <f t="shared" si="0"/>
        <v>47.931979462115684</v>
      </c>
      <c r="G41" s="16">
        <f>SUM('Swiss cheese'!K42,'Brick cheese'!K42,'Muenster cheese'!K42,'Blue cheese'!K42,'Other miscellaneous cheese'!K42)</f>
        <v>1.5996314401298779</v>
      </c>
      <c r="H41" s="16">
        <f>SUM('Swiss cheese'!L42,'Brick cheese'!L42,'Muenster cheese'!L42,'Blue cheese'!L42,'Other miscellaneous cheese'!L42)</f>
        <v>7.0120830252268632E-2</v>
      </c>
      <c r="I41" s="16">
        <f>SUM('Swiss cheese'!M42,'Brick cheese'!M42,'Muenster cheese'!M42,'Blue cheese'!M42,'Other miscellaneous cheese'!M42)</f>
        <v>1.9878904772366894</v>
      </c>
      <c r="J41" s="16">
        <f>SUM('Swiss cheese'!P42,'Brick cheese'!P42,'Muenster cheese'!P42,'Blue cheese'!P42,'Other miscellaneous cheese'!P42)</f>
        <v>7.4168436207649409</v>
      </c>
      <c r="K41" s="22">
        <f>SUM('Swiss cheese'!Q42,'Brick cheese'!Q42,'Muenster cheese'!Q42,'Blue cheese'!Q42,'Other miscellaneous cheese'!Q42)</f>
        <v>4.6773893582039747E-2</v>
      </c>
    </row>
    <row r="42" spans="1:25" ht="12" customHeight="1" x14ac:dyDescent="0.2">
      <c r="A42" s="10">
        <v>2006</v>
      </c>
      <c r="B42" s="11">
        <f>SUM('Swiss cheese'!B43,'Brick cheese'!B43,'Muenster cheese'!B43,'Blue cheese'!B43,'Other miscellaneous cheese'!B43)</f>
        <v>3.1335274011211673</v>
      </c>
      <c r="C42" s="11">
        <f>SUM('Swiss cheese'!D43,'Brick cheese'!D43,'Muenster cheese'!D43,'Blue cheese'!D43,'Other miscellaneous cheese'!D43)</f>
        <v>3.1335274011211673</v>
      </c>
      <c r="D42" s="11">
        <f>SUM('Swiss cheese'!F43,'Brick cheese'!F43,'Muenster cheese'!F43,'Blue cheese'!F43,'Other miscellaneous cheese'!F43)</f>
        <v>2.9455157570538972</v>
      </c>
      <c r="E42" s="11">
        <f>SUM('Swiss cheese'!H43,'Brick cheese'!H43,'Muenster cheese'!H43,'Blue cheese'!H43,'Other miscellaneous cheese'!H43)</f>
        <v>2.9455157570538972</v>
      </c>
      <c r="F42" s="11">
        <f t="shared" si="0"/>
        <v>47.765387216651931</v>
      </c>
      <c r="G42" s="11">
        <f>SUM('Swiss cheese'!K43,'Brick cheese'!K43,'Muenster cheese'!K43,'Blue cheese'!K43,'Other miscellaneous cheese'!K43)</f>
        <v>1.6367859044357516</v>
      </c>
      <c r="H42" s="11">
        <f>SUM('Swiss cheese'!L43,'Brick cheese'!L43,'Muenster cheese'!L43,'Blue cheese'!L43,'Other miscellaneous cheese'!L43)</f>
        <v>7.1749519098553496E-2</v>
      </c>
      <c r="I42" s="11">
        <f>SUM('Swiss cheese'!M43,'Brick cheese'!M43,'Muenster cheese'!M43,'Blue cheese'!M43,'Other miscellaneous cheese'!M43)</f>
        <v>2.0340629916844422</v>
      </c>
      <c r="J42" s="11">
        <f>SUM('Swiss cheese'!P43,'Brick cheese'!P43,'Muenster cheese'!P43,'Blue cheese'!P43,'Other miscellaneous cheese'!P43)</f>
        <v>7.5859434416026437</v>
      </c>
      <c r="K42" s="21">
        <f>SUM('Swiss cheese'!Q43,'Brick cheese'!Q43,'Muenster cheese'!Q43,'Blue cheese'!Q43,'Other miscellaneous cheese'!Q43)</f>
        <v>4.786030568669275E-2</v>
      </c>
    </row>
    <row r="43" spans="1:25" ht="12" customHeight="1" x14ac:dyDescent="0.2">
      <c r="A43" s="10">
        <v>2007</v>
      </c>
      <c r="B43" s="11">
        <f>SUM('Swiss cheese'!B44,'Brick cheese'!B44,'Muenster cheese'!B44,'Blue cheese'!B44,'Other miscellaneous cheese'!B44)</f>
        <v>3.1945430946400375</v>
      </c>
      <c r="C43" s="11">
        <f>SUM('Swiss cheese'!D44,'Brick cheese'!D44,'Muenster cheese'!D44,'Blue cheese'!D44,'Other miscellaneous cheese'!D44)</f>
        <v>3.1945430946400375</v>
      </c>
      <c r="D43" s="11">
        <f>SUM('Swiss cheese'!F44,'Brick cheese'!F44,'Muenster cheese'!F44,'Blue cheese'!F44,'Other miscellaneous cheese'!F44)</f>
        <v>3.0028705089616352</v>
      </c>
      <c r="E43" s="11">
        <f>SUM('Swiss cheese'!H44,'Brick cheese'!H44,'Muenster cheese'!H44,'Blue cheese'!H44,'Other miscellaneous cheese'!H44)</f>
        <v>3.0028705089616352</v>
      </c>
      <c r="F43" s="11">
        <f t="shared" si="0"/>
        <v>47.70620298358449</v>
      </c>
      <c r="G43" s="11">
        <f>SUM('Swiss cheese'!K44,'Brick cheese'!K44,'Muenster cheese'!K44,'Blue cheese'!K44,'Other miscellaneous cheese'!K44)</f>
        <v>1.6705478815129795</v>
      </c>
      <c r="H43" s="11">
        <f>SUM('Swiss cheese'!L44,'Brick cheese'!L44,'Muenster cheese'!L44,'Blue cheese'!L44,'Other miscellaneous cheese'!L44)</f>
        <v>7.3229496175911429E-2</v>
      </c>
      <c r="I43" s="11">
        <f>SUM('Swiss cheese'!M44,'Brick cheese'!M44,'Muenster cheese'!M44,'Blue cheese'!M44,'Other miscellaneous cheese'!M44)</f>
        <v>2.0760196018390014</v>
      </c>
      <c r="J43" s="11">
        <f>SUM('Swiss cheese'!P44,'Brick cheese'!P44,'Muenster cheese'!P44,'Blue cheese'!P44,'Other miscellaneous cheese'!P44)</f>
        <v>7.7413187113106243</v>
      </c>
      <c r="K43" s="21">
        <f>SUM('Swiss cheese'!Q44,'Brick cheese'!Q44,'Muenster cheese'!Q44,'Blue cheese'!Q44,'Other miscellaneous cheese'!Q44)</f>
        <v>4.8847520043270615E-2</v>
      </c>
    </row>
    <row r="44" spans="1:25" ht="12" customHeight="1" x14ac:dyDescent="0.2">
      <c r="A44" s="10">
        <v>2008</v>
      </c>
      <c r="B44" s="11">
        <f>SUM('Swiss cheese'!B45,'Brick cheese'!B45,'Muenster cheese'!B45,'Blue cheese'!B45,'Other miscellaneous cheese'!B45)</f>
        <v>2.9401392783643936</v>
      </c>
      <c r="C44" s="11">
        <f>SUM('Swiss cheese'!D45,'Brick cheese'!D45,'Muenster cheese'!D45,'Blue cheese'!D45,'Other miscellaneous cheese'!D45)</f>
        <v>2.9401392783643936</v>
      </c>
      <c r="D44" s="11">
        <f>SUM('Swiss cheese'!F45,'Brick cheese'!F45,'Muenster cheese'!F45,'Blue cheese'!F45,'Other miscellaneous cheese'!F45)</f>
        <v>2.7637309216625301</v>
      </c>
      <c r="E44" s="11">
        <f>SUM('Swiss cheese'!H45,'Brick cheese'!H45,'Muenster cheese'!H45,'Blue cheese'!H45,'Other miscellaneous cheese'!H45)</f>
        <v>2.7637309216625301</v>
      </c>
      <c r="F44" s="11">
        <f t="shared" si="0"/>
        <v>47.462422184177086</v>
      </c>
      <c r="G44" s="11">
        <f>SUM('Swiss cheese'!K45,'Brick cheese'!K45,'Muenster cheese'!K45,'Blue cheese'!K45,'Other miscellaneous cheese'!K45)</f>
        <v>1.5446779612642674</v>
      </c>
      <c r="H44" s="11">
        <f>SUM('Swiss cheese'!L45,'Brick cheese'!L45,'Muenster cheese'!L45,'Blue cheese'!L45,'Other miscellaneous cheese'!L45)</f>
        <v>6.7711910630762401E-2</v>
      </c>
      <c r="I44" s="11">
        <f>SUM('Swiss cheese'!M45,'Brick cheese'!M45,'Muenster cheese'!M45,'Blue cheese'!M45,'Other miscellaneous cheese'!M45)</f>
        <v>1.9195988104267987</v>
      </c>
      <c r="J44" s="11">
        <f>SUM('Swiss cheese'!P45,'Brick cheese'!P45,'Muenster cheese'!P45,'Blue cheese'!P45,'Other miscellaneous cheese'!P45)</f>
        <v>7.1538376042740879</v>
      </c>
      <c r="K44" s="21">
        <f>SUM('Swiss cheese'!Q45,'Brick cheese'!Q45,'Muenster cheese'!Q45,'Blue cheese'!Q45,'Other miscellaneous cheese'!Q45)</f>
        <v>4.5167030833571736E-2</v>
      </c>
    </row>
    <row r="45" spans="1:25" ht="12" customHeight="1" x14ac:dyDescent="0.2">
      <c r="A45" s="10">
        <v>2009</v>
      </c>
      <c r="B45" s="11">
        <f>SUM('Swiss cheese'!B46,'Brick cheese'!B46,'Muenster cheese'!B46,'Blue cheese'!B46,'Other miscellaneous cheese'!B46)</f>
        <v>2.8382720408364346</v>
      </c>
      <c r="C45" s="11">
        <f>SUM('Swiss cheese'!D46,'Brick cheese'!D46,'Muenster cheese'!D46,'Blue cheese'!D46,'Other miscellaneous cheese'!D46)</f>
        <v>2.8382720408364346</v>
      </c>
      <c r="D45" s="11">
        <f>SUM('Swiss cheese'!F46,'Brick cheese'!F46,'Muenster cheese'!F46,'Blue cheese'!F46,'Other miscellaneous cheese'!F46)</f>
        <v>2.6679757183862485</v>
      </c>
      <c r="E45" s="11">
        <f>SUM('Swiss cheese'!H46,'Brick cheese'!H46,'Muenster cheese'!H46,'Blue cheese'!H46,'Other miscellaneous cheese'!H46)</f>
        <v>2.6679757183862485</v>
      </c>
      <c r="F45" s="11">
        <f t="shared" si="0"/>
        <v>47.706944270647057</v>
      </c>
      <c r="G45" s="11">
        <f>SUM('Swiss cheese'!K46,'Brick cheese'!K46,'Muenster cheese'!K46,'Blue cheese'!K46,'Other miscellaneous cheese'!K46)</f>
        <v>1.48421918006524</v>
      </c>
      <c r="H45" s="11">
        <f>SUM('Swiss cheese'!L46,'Brick cheese'!L46,'Muenster cheese'!L46,'Blue cheese'!L46,'Other miscellaneous cheese'!L46)</f>
        <v>6.5061662687791344E-2</v>
      </c>
      <c r="I45" s="11">
        <f>SUM('Swiss cheese'!M46,'Brick cheese'!M46,'Muenster cheese'!M46,'Blue cheese'!M46,'Other miscellaneous cheese'!M46)</f>
        <v>1.8444656063675406</v>
      </c>
      <c r="J45" s="11">
        <f>SUM('Swiss cheese'!P46,'Brick cheese'!P46,'Muenster cheese'!P46,'Blue cheese'!P46,'Other miscellaneous cheese'!P46)</f>
        <v>6.8814832687534153</v>
      </c>
      <c r="K45" s="21">
        <f>SUM('Swiss cheese'!Q46,'Brick cheese'!Q46,'Muenster cheese'!Q46,'Blue cheese'!Q46,'Other miscellaneous cheese'!Q46)</f>
        <v>4.3399190738059777E-2</v>
      </c>
    </row>
    <row r="46" spans="1:25" ht="12" customHeight="1" x14ac:dyDescent="0.2">
      <c r="A46" s="10">
        <v>2010</v>
      </c>
      <c r="B46" s="11">
        <f>SUM('Swiss cheese'!B47,'Brick cheese'!B47,'Muenster cheese'!B47,'Blue cheese'!B47,'Other miscellaneous cheese'!B47)</f>
        <v>2.9150197932344937</v>
      </c>
      <c r="C46" s="11">
        <f>SUM('Swiss cheese'!D47,'Brick cheese'!D47,'Muenster cheese'!D47,'Blue cheese'!D47,'Other miscellaneous cheese'!D47)</f>
        <v>2.9150197932344937</v>
      </c>
      <c r="D46" s="11">
        <f>SUM('Swiss cheese'!F47,'Brick cheese'!F47,'Muenster cheese'!F47,'Blue cheese'!F47,'Other miscellaneous cheese'!F47)</f>
        <v>2.7401186056404243</v>
      </c>
      <c r="E46" s="11">
        <f>SUM('Swiss cheese'!H47,'Brick cheese'!H47,'Muenster cheese'!H47,'Blue cheese'!H47,'Other miscellaneous cheese'!H47)</f>
        <v>2.7401186056404243</v>
      </c>
      <c r="F46" s="11">
        <f t="shared" si="0"/>
        <v>47.7888664913959</v>
      </c>
      <c r="G46" s="11">
        <f>SUM('Swiss cheese'!K47,'Brick cheese'!K47,'Muenster cheese'!K47,'Blue cheese'!K47,'Other miscellaneous cheese'!K47)</f>
        <v>1.5219648760478968</v>
      </c>
      <c r="H46" s="11">
        <f>SUM('Swiss cheese'!L47,'Brick cheese'!L47,'Muenster cheese'!L47,'Blue cheese'!L47,'Other miscellaneous cheese'!L47)</f>
        <v>6.6716268539085882E-2</v>
      </c>
      <c r="I46" s="11">
        <f>SUM('Swiss cheese'!M47,'Brick cheese'!M47,'Muenster cheese'!M47,'Blue cheese'!M47,'Other miscellaneous cheese'!M47)</f>
        <v>1.8913728549488149</v>
      </c>
      <c r="J46" s="11">
        <f>SUM('Swiss cheese'!P47,'Brick cheese'!P47,'Muenster cheese'!P47,'Blue cheese'!P47,'Other miscellaneous cheese'!P47)</f>
        <v>7.0242266544150826</v>
      </c>
      <c r="K46" s="21">
        <f>SUM('Swiss cheese'!Q47,'Brick cheese'!Q47,'Muenster cheese'!Q47,'Blue cheese'!Q47,'Other miscellaneous cheese'!Q47)</f>
        <v>4.4502890704678E-2</v>
      </c>
    </row>
    <row r="47" spans="1:25" ht="12" customHeight="1" x14ac:dyDescent="0.2">
      <c r="A47" s="15">
        <v>2011</v>
      </c>
      <c r="B47" s="16">
        <f>SUM('Swiss cheese'!B48,'Brick cheese'!B48,'Muenster cheese'!B48,'Blue cheese'!B48,'Other miscellaneous cheese'!B48)</f>
        <v>3.1078836899047628</v>
      </c>
      <c r="C47" s="16">
        <f>SUM('Swiss cheese'!D48,'Brick cheese'!D48,'Muenster cheese'!D48,'Blue cheese'!D48,'Other miscellaneous cheese'!D48)</f>
        <v>3.1078836899047628</v>
      </c>
      <c r="D47" s="16">
        <f>SUM('Swiss cheese'!F48,'Brick cheese'!F48,'Muenster cheese'!F48,'Blue cheese'!F48,'Other miscellaneous cheese'!F48)</f>
        <v>2.921410668510477</v>
      </c>
      <c r="E47" s="16">
        <f>SUM('Swiss cheese'!H48,'Brick cheese'!H48,'Muenster cheese'!H48,'Blue cheese'!H48,'Other miscellaneous cheese'!H48)</f>
        <v>2.921410668510477</v>
      </c>
      <c r="F47" s="16">
        <f t="shared" si="0"/>
        <v>47.376084977904206</v>
      </c>
      <c r="G47" s="16">
        <f>SUM('Swiss cheese'!K48,'Brick cheese'!K48,'Muenster cheese'!K48,'Blue cheese'!K48,'Other miscellaneous cheese'!K48)</f>
        <v>1.6354900719610574</v>
      </c>
      <c r="H47" s="16">
        <f>SUM('Swiss cheese'!L48,'Brick cheese'!L48,'Muenster cheese'!L48,'Blue cheese'!L48,'Other miscellaneous cheese'!L48)</f>
        <v>7.1692715483224437E-2</v>
      </c>
      <c r="I47" s="16">
        <f>SUM('Swiss cheese'!M48,'Brick cheese'!M48,'Muenster cheese'!M48,'Blue cheese'!M48,'Other miscellaneous cheese'!M48)</f>
        <v>2.0324526375916712</v>
      </c>
      <c r="J47" s="16">
        <f>SUM('Swiss cheese'!P48,'Brick cheese'!P48,'Muenster cheese'!P48,'Blue cheese'!P48,'Other miscellaneous cheese'!P48)</f>
        <v>7.5405235123264145</v>
      </c>
      <c r="K47" s="22">
        <f>SUM('Swiss cheese'!Q48,'Brick cheese'!Q48,'Muenster cheese'!Q48,'Blue cheese'!Q48,'Other miscellaneous cheese'!Q48)</f>
        <v>4.7822415002156962E-2</v>
      </c>
      <c r="L47" s="8"/>
      <c r="M47" s="8"/>
      <c r="N47" s="8"/>
      <c r="O47" s="8"/>
      <c r="P47" s="8"/>
      <c r="Q47" s="8"/>
      <c r="R47" s="8"/>
      <c r="S47" s="8"/>
      <c r="T47" s="8"/>
      <c r="U47" s="8"/>
      <c r="V47" s="8"/>
      <c r="W47" s="8"/>
      <c r="X47" s="8"/>
      <c r="Y47" s="8"/>
    </row>
    <row r="48" spans="1:25" ht="12" customHeight="1" x14ac:dyDescent="0.2">
      <c r="A48" s="15">
        <v>2012</v>
      </c>
      <c r="B48" s="16">
        <f>SUM('Swiss cheese'!B49,'Brick cheese'!B49,'Muenster cheese'!B49,'Blue cheese'!B49,'Other miscellaneous cheese'!B49)</f>
        <v>3.1660663393945088</v>
      </c>
      <c r="C48" s="16">
        <f>SUM('Swiss cheese'!D49,'Brick cheese'!D49,'Muenster cheese'!D49,'Blue cheese'!D49,'Other miscellaneous cheese'!D49)</f>
        <v>3.1660663393945088</v>
      </c>
      <c r="D48" s="16">
        <f>SUM('Swiss cheese'!F49,'Brick cheese'!F49,'Muenster cheese'!F49,'Blue cheese'!F49,'Other miscellaneous cheese'!F49)</f>
        <v>2.976102359030838</v>
      </c>
      <c r="E48" s="16">
        <f>SUM('Swiss cheese'!H49,'Brick cheese'!H49,'Muenster cheese'!H49,'Blue cheese'!H49,'Other miscellaneous cheese'!H49)</f>
        <v>2.976102359030838</v>
      </c>
      <c r="F48" s="16">
        <f t="shared" ref="F48:F57" si="1">100-(G48/B48*100)</f>
        <v>47.19897404268292</v>
      </c>
      <c r="G48" s="16">
        <f>SUM('Swiss cheese'!K49,'Brick cheese'!K49,'Muenster cheese'!K49,'Blue cheese'!K49,'Other miscellaneous cheese'!K49)</f>
        <v>1.6717155096895735</v>
      </c>
      <c r="H48" s="16">
        <f>SUM('Swiss cheese'!L49,'Brick cheese'!L49,'Muenster cheese'!L49,'Blue cheese'!L49,'Other miscellaneous cheese'!L49)</f>
        <v>7.3280679876803229E-2</v>
      </c>
      <c r="I48" s="16">
        <f>SUM('Swiss cheese'!M49,'Brick cheese'!M49,'Muenster cheese'!M49,'Blue cheese'!M49,'Other miscellaneous cheese'!M49)</f>
        <v>2.0774706341674327</v>
      </c>
      <c r="J48" s="16">
        <f>SUM('Swiss cheese'!P49,'Brick cheese'!P49,'Muenster cheese'!P49,'Blue cheese'!P49,'Other miscellaneous cheese'!P49)</f>
        <v>7.7025744740031241</v>
      </c>
      <c r="K48" s="22">
        <f>SUM('Swiss cheese'!Q49,'Brick cheese'!Q49,'Muenster cheese'!Q49,'Blue cheese'!Q49,'Other miscellaneous cheese'!Q49)</f>
        <v>4.8881661980410183E-2</v>
      </c>
      <c r="L48" s="8"/>
      <c r="M48" s="8"/>
      <c r="N48" s="8"/>
      <c r="O48" s="8"/>
      <c r="P48" s="8"/>
      <c r="Q48" s="8"/>
      <c r="R48" s="8"/>
      <c r="S48" s="8"/>
      <c r="T48" s="8"/>
      <c r="U48" s="8"/>
      <c r="V48" s="8"/>
      <c r="W48" s="8"/>
      <c r="X48" s="8"/>
      <c r="Y48" s="8"/>
    </row>
    <row r="49" spans="1:25" ht="12" customHeight="1" x14ac:dyDescent="0.2">
      <c r="A49" s="15">
        <v>2013</v>
      </c>
      <c r="B49" s="16">
        <f>SUM('Swiss cheese'!B50,'Brick cheese'!B50,'Muenster cheese'!B50,'Blue cheese'!B50,'Other miscellaneous cheese'!B50)</f>
        <v>3.0825690092520013</v>
      </c>
      <c r="C49" s="16">
        <f>SUM('Swiss cheese'!D50,'Brick cheese'!D50,'Muenster cheese'!D50,'Blue cheese'!D50,'Other miscellaneous cheese'!D50)</f>
        <v>3.0825690092520013</v>
      </c>
      <c r="D49" s="16">
        <f>SUM('Swiss cheese'!F50,'Brick cheese'!F50,'Muenster cheese'!F50,'Blue cheese'!F50,'Other miscellaneous cheese'!F50)</f>
        <v>2.897614868696881</v>
      </c>
      <c r="E49" s="16">
        <f>SUM('Swiss cheese'!H50,'Brick cheese'!H50,'Muenster cheese'!H50,'Blue cheese'!H50,'Other miscellaneous cheese'!H50)</f>
        <v>2.897614868696881</v>
      </c>
      <c r="F49" s="16">
        <f t="shared" si="1"/>
        <v>46.989499553634332</v>
      </c>
      <c r="G49" s="16">
        <f>SUM('Swiss cheese'!K50,'Brick cheese'!K50,'Muenster cheese'!K50,'Blue cheese'!K50,'Other miscellaneous cheese'!K50)</f>
        <v>1.6340852584090619</v>
      </c>
      <c r="H49" s="16">
        <f>SUM('Swiss cheese'!L50,'Brick cheese'!L50,'Muenster cheese'!L50,'Blue cheese'!L50,'Other miscellaneous cheese'!L50)</f>
        <v>7.1631134615191758E-2</v>
      </c>
      <c r="I49" s="16">
        <f>SUM('Swiss cheese'!M50,'Brick cheese'!M50,'Muenster cheese'!M50,'Blue cheese'!M50,'Other miscellaneous cheese'!M50)</f>
        <v>2.0307068507733783</v>
      </c>
      <c r="J49" s="16">
        <f>SUM('Swiss cheese'!P50,'Brick cheese'!P50,'Muenster cheese'!P50,'Blue cheese'!P50,'Other miscellaneous cheese'!P50)</f>
        <v>7.5217477149122782</v>
      </c>
      <c r="K49" s="22">
        <f>SUM('Swiss cheese'!Q50,'Brick cheese'!Q50,'Muenster cheese'!Q50,'Blue cheese'!Q50,'Other miscellaneous cheese'!Q50)</f>
        <v>4.7781337665255968E-2</v>
      </c>
      <c r="L49" s="8"/>
      <c r="M49" s="8"/>
      <c r="N49" s="8"/>
      <c r="O49" s="8"/>
      <c r="P49" s="8"/>
      <c r="Q49" s="8"/>
      <c r="R49" s="8"/>
      <c r="S49" s="8"/>
      <c r="T49" s="8"/>
      <c r="U49" s="8"/>
      <c r="V49" s="8"/>
      <c r="W49" s="8"/>
      <c r="X49" s="8"/>
      <c r="Y49" s="8"/>
    </row>
    <row r="50" spans="1:25" ht="12" customHeight="1" x14ac:dyDescent="0.2">
      <c r="A50" s="15">
        <v>2014</v>
      </c>
      <c r="B50" s="16">
        <f>SUM('Swiss cheese'!B51,'Brick cheese'!B51,'Muenster cheese'!B51,'Blue cheese'!B51,'Other miscellaneous cheese'!B51)</f>
        <v>3.1341220869089743</v>
      </c>
      <c r="C50" s="16">
        <f>SUM('Swiss cheese'!D51,'Brick cheese'!D51,'Muenster cheese'!D51,'Blue cheese'!D51,'Other miscellaneous cheese'!D51)</f>
        <v>3.1341220869089743</v>
      </c>
      <c r="D50" s="16">
        <f>SUM('Swiss cheese'!F51,'Brick cheese'!F51,'Muenster cheese'!F51,'Blue cheese'!F51,'Other miscellaneous cheese'!F51)</f>
        <v>2.9460747616944358</v>
      </c>
      <c r="E50" s="16">
        <f>SUM('Swiss cheese'!H51,'Brick cheese'!H51,'Muenster cheese'!H51,'Blue cheese'!H51,'Other miscellaneous cheese'!H51)</f>
        <v>2.9460747616944358</v>
      </c>
      <c r="F50" s="16">
        <f t="shared" si="1"/>
        <v>47.028079446803673</v>
      </c>
      <c r="G50" s="16">
        <f>SUM('Swiss cheese'!K51,'Brick cheese'!K51,'Muenster cheese'!K51,'Blue cheese'!K51,'Other miscellaneous cheese'!K51)</f>
        <v>1.6602046619176005</v>
      </c>
      <c r="H50" s="16">
        <f>SUM('Swiss cheese'!L51,'Brick cheese'!L51,'Muenster cheese'!L51,'Blue cheese'!L51,'Other miscellaneous cheese'!L51)</f>
        <v>7.2776094768990704E-2</v>
      </c>
      <c r="I50" s="16">
        <f>SUM('Swiss cheese'!M51,'Brick cheese'!M51,'Muenster cheese'!M51,'Blue cheese'!M51,'Other miscellaneous cheese'!M51)</f>
        <v>2.063165898653502</v>
      </c>
      <c r="J50" s="16">
        <f>SUM('Swiss cheese'!P51,'Brick cheese'!P51,'Muenster cheese'!P51,'Blue cheese'!P51,'Other miscellaneous cheese'!P51)</f>
        <v>7.6422126582075496</v>
      </c>
      <c r="K50" s="22">
        <f>SUM('Swiss cheese'!Q51,'Brick cheese'!Q51,'Muenster cheese'!Q51,'Blue cheese'!Q51,'Other miscellaneous cheese'!Q51)</f>
        <v>4.8545079968317695E-2</v>
      </c>
      <c r="L50" s="8"/>
      <c r="M50" s="8"/>
      <c r="N50" s="8"/>
      <c r="O50" s="8"/>
      <c r="P50" s="8"/>
      <c r="Q50" s="8"/>
      <c r="R50" s="8"/>
      <c r="S50" s="8"/>
      <c r="T50" s="8"/>
      <c r="U50" s="8"/>
      <c r="V50" s="8"/>
      <c r="W50" s="8"/>
      <c r="X50" s="8"/>
      <c r="Y50" s="8"/>
    </row>
    <row r="51" spans="1:25" ht="12" customHeight="1" x14ac:dyDescent="0.2">
      <c r="A51" s="15">
        <v>2015</v>
      </c>
      <c r="B51" s="16">
        <f>SUM('Swiss cheese'!B52,'Brick cheese'!B52,'Muenster cheese'!B52,'Blue cheese'!B52,'Other miscellaneous cheese'!B52)</f>
        <v>3.364983480967819</v>
      </c>
      <c r="C51" s="16">
        <f>SUM('Swiss cheese'!D52,'Brick cheese'!D52,'Muenster cheese'!D52,'Blue cheese'!D52,'Other miscellaneous cheese'!D52)</f>
        <v>3.364983480967819</v>
      </c>
      <c r="D51" s="16">
        <f>SUM('Swiss cheese'!F52,'Brick cheese'!F52,'Muenster cheese'!F52,'Blue cheese'!F52,'Other miscellaneous cheese'!F52)</f>
        <v>3.1630844721097495</v>
      </c>
      <c r="E51" s="16">
        <f>SUM('Swiss cheese'!H52,'Brick cheese'!H52,'Muenster cheese'!H52,'Blue cheese'!H52,'Other miscellaneous cheese'!H52)</f>
        <v>3.1630844721097495</v>
      </c>
      <c r="F51" s="16">
        <f t="shared" si="1"/>
        <v>46.930181668632457</v>
      </c>
      <c r="G51" s="16">
        <f>SUM('Swiss cheese'!K52,'Brick cheese'!K52,'Muenster cheese'!K52,'Blue cheese'!K52,'Other miscellaneous cheese'!K52)</f>
        <v>1.7857906202301495</v>
      </c>
      <c r="H51" s="16">
        <f>SUM('Swiss cheese'!L52,'Brick cheese'!L52,'Muenster cheese'!L52,'Blue cheese'!L52,'Other miscellaneous cheese'!L52)</f>
        <v>7.8281232667622991E-2</v>
      </c>
      <c r="I51" s="16">
        <f>SUM('Swiss cheese'!M52,'Brick cheese'!M52,'Muenster cheese'!M52,'Blue cheese'!M52,'Other miscellaneous cheese'!M52)</f>
        <v>2.2192338055107781</v>
      </c>
      <c r="J51" s="16">
        <f>SUM('Swiss cheese'!P52,'Brick cheese'!P52,'Muenster cheese'!P52,'Blue cheese'!P52,'Other miscellaneous cheese'!P52)</f>
        <v>8.2196814547830961</v>
      </c>
      <c r="K51" s="22">
        <f>SUM('Swiss cheese'!Q52,'Brick cheese'!Q52,'Muenster cheese'!Q52,'Blue cheese'!Q52,'Other miscellaneous cheese'!Q52)</f>
        <v>5.2217266012018308E-2</v>
      </c>
      <c r="L51" s="8"/>
      <c r="M51" s="8"/>
      <c r="N51" s="8"/>
      <c r="O51" s="8"/>
      <c r="P51" s="8"/>
      <c r="Q51" s="8"/>
      <c r="R51" s="8"/>
      <c r="S51" s="8"/>
      <c r="T51" s="8"/>
      <c r="U51" s="8"/>
      <c r="V51" s="8"/>
      <c r="W51" s="8"/>
      <c r="X51" s="8"/>
      <c r="Y51" s="8"/>
    </row>
    <row r="52" spans="1:25" ht="12" customHeight="1" x14ac:dyDescent="0.2">
      <c r="A52" s="33">
        <v>2016</v>
      </c>
      <c r="B52" s="34">
        <f>SUM('Swiss cheese'!B53,'Brick cheese'!B53,'Muenster cheese'!B53,'Blue cheese'!B53,'Other miscellaneous cheese'!B53)</f>
        <v>3.468780392609502</v>
      </c>
      <c r="C52" s="34">
        <f>SUM('Swiss cheese'!D53,'Brick cheese'!D53,'Muenster cheese'!D53,'Blue cheese'!D53,'Other miscellaneous cheese'!D53)</f>
        <v>3.468780392609502</v>
      </c>
      <c r="D52" s="34">
        <f>SUM('Swiss cheese'!F53,'Brick cheese'!F53,'Muenster cheese'!F53,'Blue cheese'!F53,'Other miscellaneous cheese'!F53)</f>
        <v>3.2606535690529324</v>
      </c>
      <c r="E52" s="11">
        <f>SUM('Swiss cheese'!H53,'Brick cheese'!H53,'Muenster cheese'!H53,'Blue cheese'!H53,'Other miscellaneous cheese'!H53)</f>
        <v>3.2606535690529324</v>
      </c>
      <c r="F52" s="34">
        <f t="shared" si="1"/>
        <v>46.865163742274859</v>
      </c>
      <c r="G52" s="34">
        <f>SUM('Swiss cheese'!K53,'Brick cheese'!K53,'Muenster cheese'!K53,'Blue cheese'!K53,'Other miscellaneous cheese'!K53)</f>
        <v>1.8431307817531339</v>
      </c>
      <c r="H52" s="34">
        <f>SUM('Swiss cheese'!L53,'Brick cheese'!L53,'Muenster cheese'!L53,'Blue cheese'!L53,'Other miscellaneous cheese'!L53)</f>
        <v>8.0794773994657926E-2</v>
      </c>
      <c r="I52" s="34">
        <f>SUM('Swiss cheese'!M53,'Brick cheese'!M53,'Muenster cheese'!M53,'Blue cheese'!M53,'Other miscellaneous cheese'!M53)</f>
        <v>2.290491445361555</v>
      </c>
      <c r="J52" s="34">
        <f>SUM('Swiss cheese'!P53,'Brick cheese'!P53,'Muenster cheese'!P53,'Blue cheese'!P53,'Other miscellaneous cheese'!P53)</f>
        <v>8.4836827188345758</v>
      </c>
      <c r="K52" s="51">
        <f>SUM('Swiss cheese'!Q53,'Brick cheese'!Q53,'Muenster cheese'!Q53,'Blue cheese'!Q53,'Other miscellaneous cheese'!Q53)</f>
        <v>5.3893916361448344E-2</v>
      </c>
      <c r="L52" s="8"/>
      <c r="M52" s="8"/>
      <c r="N52" s="8"/>
      <c r="O52" s="8"/>
      <c r="P52" s="8"/>
      <c r="Q52" s="8"/>
      <c r="R52" s="8"/>
      <c r="S52" s="8"/>
      <c r="T52" s="8"/>
      <c r="U52" s="8"/>
      <c r="V52" s="8"/>
      <c r="W52" s="8"/>
      <c r="X52" s="8"/>
      <c r="Y52" s="8"/>
    </row>
    <row r="53" spans="1:25" ht="12" customHeight="1" x14ac:dyDescent="0.2">
      <c r="A53" s="57">
        <v>2017</v>
      </c>
      <c r="B53" s="58">
        <f>SUM('Swiss cheese'!B54,'Brick cheese'!B54,'Muenster cheese'!B54,'Blue cheese'!B54,'Other miscellaneous cheese'!B54)</f>
        <v>3.3605690791664022</v>
      </c>
      <c r="C53" s="58">
        <f>SUM('Swiss cheese'!D54,'Brick cheese'!D54,'Muenster cheese'!D54,'Blue cheese'!D54,'Other miscellaneous cheese'!D54)</f>
        <v>3.3605690791664022</v>
      </c>
      <c r="D53" s="58">
        <f>SUM('Swiss cheese'!F54,'Brick cheese'!F54,'Muenster cheese'!F54,'Blue cheese'!F54,'Other miscellaneous cheese'!F54)</f>
        <v>3.1589349344164184</v>
      </c>
      <c r="E53" s="59">
        <f>SUM('Swiss cheese'!H54,'Brick cheese'!H54,'Muenster cheese'!H54,'Blue cheese'!H54,'Other miscellaneous cheese'!H54)</f>
        <v>3.1589349344164184</v>
      </c>
      <c r="F53" s="58">
        <f t="shared" si="1"/>
        <v>46.860195781126649</v>
      </c>
      <c r="G53" s="58">
        <f>SUM('Swiss cheese'!K54,'Brick cheese'!K54,'Muenster cheese'!K54,'Blue cheese'!K54,'Other miscellaneous cheese'!K54)</f>
        <v>1.7857998293090214</v>
      </c>
      <c r="H53" s="58">
        <f>SUM('Swiss cheese'!L54,'Brick cheese'!L54,'Muenster cheese'!L54,'Blue cheese'!L54,'Other miscellaneous cheese'!L54)</f>
        <v>7.8281636353272177E-2</v>
      </c>
      <c r="I53" s="58">
        <f>SUM('Swiss cheese'!M54,'Brick cheese'!M54,'Muenster cheese'!M54,'Blue cheese'!M54,'Other miscellaneous cheese'!M54)</f>
        <v>2.2192452497970896</v>
      </c>
      <c r="J53" s="58">
        <f>SUM('Swiss cheese'!P54,'Brick cheese'!P54,'Muenster cheese'!P54,'Blue cheese'!P54,'Other miscellaneous cheese'!P54)</f>
        <v>8.2205323014640257</v>
      </c>
      <c r="K53" s="63">
        <f>SUM('Swiss cheese'!Q54,'Brick cheese'!Q54,'Muenster cheese'!Q54,'Blue cheese'!Q54,'Other miscellaneous cheese'!Q54)</f>
        <v>5.2217535289343281E-2</v>
      </c>
      <c r="L53" s="8"/>
      <c r="M53" s="8"/>
      <c r="N53" s="8"/>
      <c r="O53" s="8"/>
      <c r="P53" s="8"/>
      <c r="Q53" s="8"/>
      <c r="R53" s="8"/>
      <c r="S53" s="8"/>
      <c r="T53" s="8"/>
      <c r="U53" s="8"/>
      <c r="V53" s="8"/>
      <c r="W53" s="8"/>
      <c r="X53" s="8"/>
      <c r="Y53" s="8"/>
    </row>
    <row r="54" spans="1:25" ht="12" customHeight="1" x14ac:dyDescent="0.2">
      <c r="A54" s="33">
        <v>2018</v>
      </c>
      <c r="B54" s="34">
        <f>SUM('Swiss cheese'!B55,'Brick cheese'!B55,'Muenster cheese'!B55,'Blue cheese'!B55,'Other miscellaneous cheese'!B55)</f>
        <v>3.4177341953819083</v>
      </c>
      <c r="C54" s="34">
        <f>SUM('Swiss cheese'!D55,'Brick cheese'!D55,'Muenster cheese'!D55,'Blue cheese'!D55,'Other miscellaneous cheese'!D55)</f>
        <v>3.4177341953819083</v>
      </c>
      <c r="D54" s="34">
        <f>SUM('Swiss cheese'!F55,'Brick cheese'!F55,'Muenster cheese'!F55,'Blue cheese'!F55,'Other miscellaneous cheese'!F55)</f>
        <v>3.2126701436589937</v>
      </c>
      <c r="E54" s="11">
        <f>SUM('Swiss cheese'!H55,'Brick cheese'!H55,'Muenster cheese'!H55,'Blue cheese'!H55,'Other miscellaneous cheese'!H55)</f>
        <v>3.2126701436589937</v>
      </c>
      <c r="F54" s="34">
        <f t="shared" si="1"/>
        <v>46.893841243516611</v>
      </c>
      <c r="G54" s="34">
        <f>SUM('Swiss cheese'!K55,'Brick cheese'!K55,'Muenster cheese'!K55,'Blue cheese'!K55,'Other miscellaneous cheese'!K55)</f>
        <v>1.8150273476741363</v>
      </c>
      <c r="H54" s="34">
        <f>SUM('Swiss cheese'!L55,'Brick cheese'!L55,'Muenster cheese'!L55,'Blue cheese'!L55,'Other miscellaneous cheese'!L55)</f>
        <v>7.9562842637770359E-2</v>
      </c>
      <c r="I54" s="34">
        <f>SUM('Swiss cheese'!M55,'Brick cheese'!M55,'Muenster cheese'!M55,'Blue cheese'!M55,'Other miscellaneous cheese'!M55)</f>
        <v>2.2555668073594703</v>
      </c>
      <c r="J54" s="34">
        <f>SUM('Swiss cheese'!P55,'Brick cheese'!P55,'Muenster cheese'!P55,'Blue cheese'!P55,'Other miscellaneous cheese'!P55)</f>
        <v>8.3554431949988093</v>
      </c>
      <c r="K54" s="51">
        <f>SUM('Swiss cheese'!Q55,'Brick cheese'!Q55,'Muenster cheese'!Q55,'Blue cheese'!Q55,'Other miscellaneous cheese'!Q55)</f>
        <v>5.3072160173164011E-2</v>
      </c>
      <c r="L54" s="8"/>
      <c r="M54" s="8"/>
      <c r="N54" s="8"/>
      <c r="O54" s="8"/>
      <c r="P54" s="8"/>
      <c r="Q54" s="8"/>
      <c r="R54" s="8"/>
      <c r="S54" s="8"/>
      <c r="T54" s="8"/>
      <c r="U54" s="8"/>
      <c r="V54" s="8"/>
      <c r="W54" s="8"/>
      <c r="X54" s="8"/>
      <c r="Y54" s="8"/>
    </row>
    <row r="55" spans="1:25" ht="12" customHeight="1" x14ac:dyDescent="0.2">
      <c r="A55" s="78">
        <v>2019</v>
      </c>
      <c r="B55" s="79">
        <f>SUM('Swiss cheese'!B56,'Brick cheese'!B56,'Muenster cheese'!B56,'Blue cheese'!B56,'Other miscellaneous cheese'!B56)</f>
        <v>3.3690966943059415</v>
      </c>
      <c r="C55" s="79">
        <f>SUM('Swiss cheese'!D56,'Brick cheese'!D56,'Muenster cheese'!D56,'Blue cheese'!D56,'Other miscellaneous cheese'!D56)</f>
        <v>3.3690966943059415</v>
      </c>
      <c r="D55" s="79">
        <f>SUM('Swiss cheese'!F56,'Brick cheese'!F56,'Muenster cheese'!F56,'Blue cheese'!F56,'Other miscellaneous cheese'!F56)</f>
        <v>3.1669508926475851</v>
      </c>
      <c r="E55" s="80">
        <f>SUM('Swiss cheese'!H56,'Brick cheese'!H56,'Muenster cheese'!H56,'Blue cheese'!H56,'Other miscellaneous cheese'!H56)</f>
        <v>3.1669508926475851</v>
      </c>
      <c r="F55" s="79">
        <f t="shared" si="1"/>
        <v>46.983748245685106</v>
      </c>
      <c r="G55" s="79">
        <f>SUM('Swiss cheese'!K56,'Brick cheese'!K56,'Muenster cheese'!K56,'Blue cheese'!K56,'Other miscellaneous cheese'!K56)</f>
        <v>1.7861687852995387</v>
      </c>
      <c r="H55" s="79">
        <f>SUM('Swiss cheese'!L56,'Brick cheese'!L56,'Muenster cheese'!L56,'Blue cheese'!L56,'Other miscellaneous cheese'!L56)</f>
        <v>7.8297809766555121E-2</v>
      </c>
      <c r="I55" s="79">
        <f>SUM('Swiss cheese'!M56,'Brick cheese'!M56,'Muenster cheese'!M56,'Blue cheese'!M56,'Other miscellaneous cheese'!M56)</f>
        <v>2.2197037579769541</v>
      </c>
      <c r="J55" s="79">
        <f>SUM('Swiss cheese'!P56,'Brick cheese'!P56,'Muenster cheese'!P56,'Blue cheese'!P56,'Other miscellaneous cheese'!P56)</f>
        <v>8.2262288747874663</v>
      </c>
      <c r="K55" s="90">
        <f>SUM('Swiss cheese'!Q56,'Brick cheese'!Q56,'Muenster cheese'!Q56,'Blue cheese'!Q56,'Other miscellaneous cheese'!Q56)</f>
        <v>5.2228323717104813E-2</v>
      </c>
      <c r="L55" s="8"/>
      <c r="M55" s="8"/>
      <c r="N55" s="8"/>
      <c r="O55" s="8"/>
      <c r="P55" s="8"/>
      <c r="Q55" s="8"/>
      <c r="R55" s="8"/>
      <c r="S55" s="8"/>
      <c r="T55" s="8"/>
      <c r="U55" s="8"/>
      <c r="V55" s="8"/>
      <c r="W55" s="8"/>
      <c r="X55" s="8"/>
      <c r="Y55" s="8"/>
    </row>
    <row r="56" spans="1:25" ht="12" customHeight="1" x14ac:dyDescent="0.2">
      <c r="A56" s="33">
        <v>2020</v>
      </c>
      <c r="B56" s="34">
        <f>SUM('Swiss cheese'!B57,'Brick cheese'!B57,'Muenster cheese'!B57,'Blue cheese'!B57,'Other miscellaneous cheese'!B57)</f>
        <v>3.1740588439630071</v>
      </c>
      <c r="C56" s="34">
        <f>SUM('Swiss cheese'!D57,'Brick cheese'!D57,'Muenster cheese'!D57,'Blue cheese'!D57,'Other miscellaneous cheese'!D57)</f>
        <v>3.1740588439630071</v>
      </c>
      <c r="D56" s="34">
        <f>SUM('Swiss cheese'!F57,'Brick cheese'!F57,'Muenster cheese'!F57,'Blue cheese'!F57,'Other miscellaneous cheese'!F57)</f>
        <v>2.9836153133252266</v>
      </c>
      <c r="E56" s="11">
        <f>SUM('Swiss cheese'!H57,'Brick cheese'!H57,'Muenster cheese'!H57,'Blue cheese'!H57,'Other miscellaneous cheese'!H57)</f>
        <v>2.9836153133252266</v>
      </c>
      <c r="F56" s="34">
        <f t="shared" si="1"/>
        <v>46.939933503786321</v>
      </c>
      <c r="G56" s="34">
        <f>SUM('Swiss cheese'!K57,'Brick cheese'!K57,'Muenster cheese'!K57,'Blue cheese'!K57,'Other miscellaneous cheese'!K57)</f>
        <v>1.6841577332357227</v>
      </c>
      <c r="H56" s="34">
        <f>SUM('Swiss cheese'!L57,'Brick cheese'!L57,'Muenster cheese'!L57,'Blue cheese'!L57,'Other miscellaneous cheese'!L57)</f>
        <v>7.3826092415812505E-2</v>
      </c>
      <c r="I56" s="34">
        <f>SUM('Swiss cheese'!M57,'Brick cheese'!M57,'Muenster cheese'!M57,'Blue cheese'!M57,'Other miscellaneous cheese'!M57)</f>
        <v>2.0929328069420765</v>
      </c>
      <c r="J56" s="34">
        <f>SUM('Swiss cheese'!P57,'Brick cheese'!P57,'Muenster cheese'!P57,'Blue cheese'!P57,'Other miscellaneous cheese'!P57)</f>
        <v>7.7607417345019929</v>
      </c>
      <c r="K56" s="51">
        <f>SUM('Swiss cheese'!Q57,'Brick cheese'!Q57,'Muenster cheese'!Q57,'Blue cheese'!Q57,'Other miscellaneous cheese'!Q57)</f>
        <v>4.9245477810401797E-2</v>
      </c>
      <c r="L56" s="8"/>
      <c r="M56" s="8"/>
      <c r="N56" s="8"/>
      <c r="O56" s="8"/>
      <c r="P56" s="8"/>
      <c r="Q56" s="8"/>
      <c r="R56" s="8"/>
      <c r="S56" s="8"/>
      <c r="T56" s="8"/>
      <c r="U56" s="8"/>
      <c r="V56" s="8"/>
      <c r="W56" s="8"/>
      <c r="X56" s="8"/>
      <c r="Y56" s="8"/>
    </row>
    <row r="57" spans="1:25" ht="12" customHeight="1" thickBot="1" x14ac:dyDescent="0.25">
      <c r="A57" s="84">
        <v>2021</v>
      </c>
      <c r="B57" s="86">
        <f>SUM('Swiss cheese'!B58,'Brick cheese'!B58,'Muenster cheese'!B58,'Blue cheese'!B58,'Other miscellaneous cheese'!B58)</f>
        <v>3.3995047405779855</v>
      </c>
      <c r="C57" s="86">
        <f>SUM('Swiss cheese'!D58,'Brick cheese'!D58,'Muenster cheese'!D58,'Blue cheese'!D58,'Other miscellaneous cheese'!D58)</f>
        <v>3.3995047405779855</v>
      </c>
      <c r="D57" s="86">
        <f>SUM('Swiss cheese'!F58,'Brick cheese'!F58,'Muenster cheese'!F58,'Blue cheese'!F58,'Other miscellaneous cheese'!F58)</f>
        <v>3.1955344561433061</v>
      </c>
      <c r="E57" s="86">
        <f>SUM('Swiss cheese'!H58,'Brick cheese'!H58,'Muenster cheese'!H58,'Blue cheese'!H58,'Other miscellaneous cheese'!H58)</f>
        <v>3.1955344561433061</v>
      </c>
      <c r="F57" s="86">
        <f t="shared" si="1"/>
        <v>46.836277370357784</v>
      </c>
      <c r="G57" s="86">
        <f>SUM('Swiss cheese'!K58,'Brick cheese'!K58,'Muenster cheese'!K58,'Blue cheese'!K58,'Other miscellaneous cheese'!K58)</f>
        <v>1.8073032710624184</v>
      </c>
      <c r="H57" s="86">
        <f>SUM('Swiss cheese'!L58,'Brick cheese'!L58,'Muenster cheese'!L58,'Blue cheese'!L58,'Other miscellaneous cheese'!L58)</f>
        <v>7.9224252978078613E-2</v>
      </c>
      <c r="I57" s="86">
        <f>SUM('Swiss cheese'!M58,'Brick cheese'!M58,'Muenster cheese'!M58,'Blue cheese'!M58,'Other miscellaneous cheese'!M58)</f>
        <v>2.2459679598020394</v>
      </c>
      <c r="J57" s="86">
        <f>SUM('Swiss cheese'!P58,'Brick cheese'!P58,'Muenster cheese'!P58,'Blue cheese'!P58,'Other miscellaneous cheese'!P58)</f>
        <v>8.3202940014174498</v>
      </c>
      <c r="K57" s="91">
        <f>SUM('Swiss cheese'!Q58,'Brick cheese'!Q58,'Muenster cheese'!Q58,'Blue cheese'!Q58,'Other miscellaneous cheese'!Q58)</f>
        <v>5.2846304936518582E-2</v>
      </c>
      <c r="L57" s="8"/>
      <c r="M57" s="8"/>
      <c r="N57" s="8"/>
      <c r="O57" s="8"/>
      <c r="P57" s="8"/>
      <c r="Q57" s="8"/>
      <c r="R57" s="8"/>
      <c r="S57" s="8"/>
      <c r="T57" s="8"/>
      <c r="U57" s="8"/>
      <c r="V57" s="8"/>
      <c r="W57" s="8"/>
      <c r="X57" s="8"/>
      <c r="Y57" s="8"/>
    </row>
    <row r="58" spans="1:25" ht="12" customHeight="1" thickTop="1" x14ac:dyDescent="0.2">
      <c r="A58" s="115" t="s">
        <v>147</v>
      </c>
      <c r="B58" s="115"/>
      <c r="C58" s="115"/>
      <c r="D58" s="20"/>
      <c r="E58" s="20"/>
      <c r="F58" s="20"/>
      <c r="G58" s="20"/>
      <c r="H58" s="20"/>
      <c r="I58" s="20"/>
      <c r="J58" s="20"/>
      <c r="K58" s="20"/>
      <c r="L58" s="20"/>
      <c r="M58" s="8"/>
      <c r="N58" s="8"/>
      <c r="O58" s="8"/>
      <c r="P58" s="8"/>
      <c r="Q58" s="8"/>
      <c r="R58" s="8"/>
      <c r="S58" s="8"/>
      <c r="T58" s="8"/>
      <c r="U58" s="8"/>
      <c r="V58" s="8"/>
      <c r="W58" s="8"/>
      <c r="X58" s="8"/>
      <c r="Y58" s="8"/>
    </row>
    <row r="59" spans="1:25" ht="12" customHeight="1" x14ac:dyDescent="0.2">
      <c r="A59" s="20"/>
      <c r="B59" s="20"/>
      <c r="C59" s="20"/>
      <c r="D59" s="20"/>
      <c r="E59" s="20"/>
      <c r="F59" s="20"/>
      <c r="G59" s="20"/>
      <c r="H59" s="20"/>
      <c r="I59" s="20"/>
      <c r="J59" s="20"/>
      <c r="K59" s="20"/>
      <c r="L59" s="20"/>
      <c r="M59" s="8"/>
      <c r="N59" s="8"/>
      <c r="O59" s="8"/>
      <c r="P59" s="8"/>
      <c r="Q59" s="8"/>
      <c r="R59" s="8"/>
      <c r="S59" s="8"/>
      <c r="T59" s="8"/>
      <c r="U59" s="8"/>
      <c r="V59" s="8"/>
      <c r="W59" s="8"/>
      <c r="X59" s="8"/>
      <c r="Y59" s="8"/>
    </row>
    <row r="60" spans="1:25" ht="12" customHeight="1" x14ac:dyDescent="0.2">
      <c r="A60" s="116" t="s">
        <v>151</v>
      </c>
    </row>
    <row r="61" spans="1:25" ht="12" customHeight="1" x14ac:dyDescent="0.2">
      <c r="A61" s="123" t="s">
        <v>148</v>
      </c>
    </row>
    <row r="62" spans="1:25" ht="12" customHeight="1" x14ac:dyDescent="0.2">
      <c r="A62" s="116" t="s">
        <v>142</v>
      </c>
    </row>
    <row r="63" spans="1:25" ht="12" customHeight="1" x14ac:dyDescent="0.2">
      <c r="A63" s="116" t="s">
        <v>143</v>
      </c>
    </row>
    <row r="64" spans="1:25" ht="12" customHeight="1" x14ac:dyDescent="0.2">
      <c r="A64" s="117"/>
    </row>
    <row r="65" spans="1:1" ht="12" customHeight="1" x14ac:dyDescent="0.2">
      <c r="A65" s="116" t="s">
        <v>136</v>
      </c>
    </row>
  </sheetData>
  <mergeCells count="10">
    <mergeCell ref="F2:F4"/>
    <mergeCell ref="G2:I4"/>
    <mergeCell ref="A1:K1"/>
    <mergeCell ref="D2:D4"/>
    <mergeCell ref="A2:A4"/>
    <mergeCell ref="J2:J4"/>
    <mergeCell ref="K2:K4"/>
    <mergeCell ref="E2:E4"/>
    <mergeCell ref="B2:B4"/>
    <mergeCell ref="C2:C4"/>
  </mergeCells>
  <phoneticPr fontId="0" type="noConversion"/>
  <printOptions horizontalCentered="1"/>
  <pageMargins left="0.34" right="0.3" top="0.61" bottom="0.56000000000000005" header="0.5" footer="0.5"/>
  <pageSetup scale="78" orientation="landscape"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72">
    <pageSetUpPr fitToPage="1"/>
  </sheetPr>
  <dimension ref="A1:Y65"/>
  <sheetViews>
    <sheetView workbookViewId="0">
      <pane ySplit="5" topLeftCell="A6" activePane="bottomLeft" state="frozen"/>
      <selection pane="bottomLeft" sqref="A1:K1"/>
    </sheetView>
  </sheetViews>
  <sheetFormatPr defaultColWidth="10.77734375" defaultRowHeight="12" customHeight="1" x14ac:dyDescent="0.2"/>
  <cols>
    <col min="1" max="11" width="10.77734375" style="6" customWidth="1"/>
    <col min="12" max="16384" width="10.77734375" style="7"/>
  </cols>
  <sheetData>
    <row r="1" spans="1:18" ht="12" customHeight="1" thickBot="1" x14ac:dyDescent="0.25">
      <c r="A1" s="126" t="s">
        <v>100</v>
      </c>
      <c r="B1" s="126"/>
      <c r="C1" s="126"/>
      <c r="D1" s="126"/>
      <c r="E1" s="126"/>
      <c r="F1" s="126"/>
      <c r="G1" s="126"/>
      <c r="H1" s="126"/>
      <c r="I1" s="126"/>
      <c r="J1" s="126"/>
      <c r="K1" s="126"/>
    </row>
    <row r="2" spans="1:18" ht="12" customHeight="1" thickTop="1" x14ac:dyDescent="0.2">
      <c r="A2" s="138" t="s">
        <v>0</v>
      </c>
      <c r="B2" s="124" t="s">
        <v>9</v>
      </c>
      <c r="C2" s="124" t="s">
        <v>10</v>
      </c>
      <c r="D2" s="124" t="s">
        <v>5</v>
      </c>
      <c r="E2" s="151" t="s">
        <v>120</v>
      </c>
      <c r="F2" s="124" t="s">
        <v>7</v>
      </c>
      <c r="G2" s="124" t="s">
        <v>54</v>
      </c>
      <c r="H2" s="140"/>
      <c r="I2" s="140"/>
      <c r="J2" s="127" t="s">
        <v>60</v>
      </c>
      <c r="K2" s="130" t="s">
        <v>63</v>
      </c>
      <c r="R2" s="35"/>
    </row>
    <row r="3" spans="1:18" ht="12" customHeight="1" x14ac:dyDescent="0.2">
      <c r="A3" s="138"/>
      <c r="B3" s="124"/>
      <c r="C3" s="124"/>
      <c r="D3" s="124"/>
      <c r="E3" s="136"/>
      <c r="F3" s="124"/>
      <c r="G3" s="141"/>
      <c r="H3" s="140"/>
      <c r="I3" s="140"/>
      <c r="J3" s="127"/>
      <c r="K3" s="130"/>
    </row>
    <row r="4" spans="1:18" ht="20.100000000000001" customHeight="1" x14ac:dyDescent="0.2">
      <c r="A4" s="139"/>
      <c r="B4" s="125"/>
      <c r="C4" s="125"/>
      <c r="D4" s="125"/>
      <c r="E4" s="137"/>
      <c r="F4" s="125"/>
      <c r="G4" s="142"/>
      <c r="H4" s="143"/>
      <c r="I4" s="143"/>
      <c r="J4" s="149"/>
      <c r="K4" s="150"/>
    </row>
    <row r="5" spans="1:18" ht="12" customHeight="1" x14ac:dyDescent="0.2">
      <c r="A5" s="5"/>
      <c r="B5" s="36" t="s">
        <v>64</v>
      </c>
      <c r="C5" s="36" t="s">
        <v>64</v>
      </c>
      <c r="D5" s="36" t="s">
        <v>64</v>
      </c>
      <c r="E5" s="36" t="s">
        <v>64</v>
      </c>
      <c r="F5" s="36" t="s">
        <v>65</v>
      </c>
      <c r="G5" s="36" t="s">
        <v>64</v>
      </c>
      <c r="H5" s="36" t="s">
        <v>66</v>
      </c>
      <c r="I5" s="36" t="s">
        <v>67</v>
      </c>
      <c r="J5" s="36" t="s">
        <v>68</v>
      </c>
      <c r="K5" s="36" t="s">
        <v>70</v>
      </c>
    </row>
    <row r="6" spans="1:18" ht="12" customHeight="1" x14ac:dyDescent="0.2">
      <c r="A6" s="10">
        <v>1970</v>
      </c>
      <c r="B6" s="11">
        <f>SUM('All American cheese'!B6,'All Italian cheese'!B6,'Total miscellaneous cheese'!B6)</f>
        <v>10.754989945789481</v>
      </c>
      <c r="C6" s="11">
        <f>SUM('All American cheese'!C6,'All Italian cheese'!C6,'Total miscellaneous cheese'!C6)</f>
        <v>10.754989945789481</v>
      </c>
      <c r="D6" s="11">
        <f>SUM('All American cheese'!D6,'All Italian cheese'!D6,'Total miscellaneous cheese'!D6)</f>
        <v>10.109690549042112</v>
      </c>
      <c r="E6" s="11">
        <f>SUM('All American cheese'!E6,'All Italian cheese'!E6,'Total miscellaneous cheese'!E6)</f>
        <v>10.109690549042112</v>
      </c>
      <c r="F6" s="11">
        <f t="shared" ref="F6:F47" si="0">100-(G6/B6*100)</f>
        <v>25.384070000056909</v>
      </c>
      <c r="G6" s="11">
        <f>SUM('All American cheese'!G6,'All Italian cheese'!G6,'Total miscellaneous cheese'!G6)</f>
        <v>8.0249357694511971</v>
      </c>
      <c r="H6" s="11">
        <f>SUM('All American cheese'!H6,'All Italian cheese'!H6,'Total miscellaneous cheese'!H6)</f>
        <v>0.35177800633210732</v>
      </c>
      <c r="I6" s="11">
        <f>SUM('All American cheese'!I6,'All Italian cheese'!I6,'Total miscellaneous cheese'!I6)</f>
        <v>9.9727305905120751</v>
      </c>
      <c r="J6" s="11">
        <f>SUM('All American cheese'!J6,'All Italian cheese'!J6,'Total miscellaneous cheese'!J6)</f>
        <v>38.137658534331692</v>
      </c>
      <c r="K6" s="21">
        <f>SUM('All American cheese'!K6,'All Italian cheese'!K6,'Total miscellaneous cheese'!K6)</f>
        <v>0.23081706309540406</v>
      </c>
    </row>
    <row r="7" spans="1:18" ht="12" customHeight="1" x14ac:dyDescent="0.2">
      <c r="A7" s="15">
        <v>1971</v>
      </c>
      <c r="B7" s="16">
        <f>SUM('All American cheese'!B7,'All Italian cheese'!B7,'Total miscellaneous cheese'!B7)</f>
        <v>11.40841087273826</v>
      </c>
      <c r="C7" s="16">
        <f>SUM('All American cheese'!C7,'All Italian cheese'!C7,'Total miscellaneous cheese'!C7)</f>
        <v>11.40841087273826</v>
      </c>
      <c r="D7" s="16">
        <f>SUM('All American cheese'!D7,'All Italian cheese'!D7,'Total miscellaneous cheese'!D7)</f>
        <v>10.723906220373966</v>
      </c>
      <c r="E7" s="16">
        <f>SUM('All American cheese'!E7,'All Italian cheese'!E7,'Total miscellaneous cheese'!E7)</f>
        <v>10.723906220373966</v>
      </c>
      <c r="F7" s="16">
        <f t="shared" si="0"/>
        <v>25.707221827682446</v>
      </c>
      <c r="G7" s="16">
        <f>SUM('All American cheese'!G7,'All Italian cheese'!G7,'Total miscellaneous cheese'!G7)</f>
        <v>8.4756253826699925</v>
      </c>
      <c r="H7" s="16">
        <f>SUM('All American cheese'!H7,'All Italian cheese'!H7,'Total miscellaneous cheese'!H7)</f>
        <v>0.37153426334991746</v>
      </c>
      <c r="I7" s="16">
        <f>SUM('All American cheese'!I7,'All Italian cheese'!I7,'Total miscellaneous cheese'!I7)</f>
        <v>10.532810598838484</v>
      </c>
      <c r="J7" s="16">
        <f>SUM('All American cheese'!J7,'All Italian cheese'!J7,'Total miscellaneous cheese'!J7)</f>
        <v>40.100088023715351</v>
      </c>
      <c r="K7" s="22">
        <f>SUM('All American cheese'!K7,'All Italian cheese'!K7,'Total miscellaneous cheese'!K7)</f>
        <v>0.24340172971850571</v>
      </c>
    </row>
    <row r="8" spans="1:18" ht="12" customHeight="1" x14ac:dyDescent="0.2">
      <c r="A8" s="15">
        <v>1972</v>
      </c>
      <c r="B8" s="16">
        <f>SUM('All American cheese'!B8,'All Italian cheese'!B8,'Total miscellaneous cheese'!B8)</f>
        <v>12.373451844730159</v>
      </c>
      <c r="C8" s="16">
        <f>SUM('All American cheese'!C8,'All Italian cheese'!C8,'Total miscellaneous cheese'!C8)</f>
        <v>12.373451844730159</v>
      </c>
      <c r="D8" s="16">
        <f>SUM('All American cheese'!D8,'All Italian cheese'!D8,'Total miscellaneous cheese'!D8)</f>
        <v>11.631044734046348</v>
      </c>
      <c r="E8" s="16">
        <f>SUM('All American cheese'!E8,'All Italian cheese'!E8,'Total miscellaneous cheese'!E8)</f>
        <v>11.631044734046348</v>
      </c>
      <c r="F8" s="16">
        <f t="shared" si="0"/>
        <v>26.390588257604335</v>
      </c>
      <c r="G8" s="16">
        <f>SUM('All American cheese'!G8,'All Italian cheese'!G8,'Total miscellaneous cheese'!G8)</f>
        <v>9.1080251151344758</v>
      </c>
      <c r="H8" s="16">
        <f>SUM('All American cheese'!H8,'All Italian cheese'!H8,'Total miscellaneous cheese'!H8)</f>
        <v>0.39925589545794965</v>
      </c>
      <c r="I8" s="16">
        <f>SUM('All American cheese'!I8,'All Italian cheese'!I8,'Total miscellaneous cheese'!I8)</f>
        <v>11.318705008285143</v>
      </c>
      <c r="J8" s="16">
        <f>SUM('All American cheese'!J8,'All Italian cheese'!J8,'Total miscellaneous cheese'!J8)</f>
        <v>42.911845282944874</v>
      </c>
      <c r="K8" s="22">
        <f>SUM('All American cheese'!K8,'All Italian cheese'!K8,'Total miscellaneous cheese'!K8)</f>
        <v>0.26138501657195534</v>
      </c>
    </row>
    <row r="9" spans="1:18" ht="12" customHeight="1" x14ac:dyDescent="0.2">
      <c r="A9" s="15">
        <v>1973</v>
      </c>
      <c r="B9" s="16">
        <f>SUM('All American cheese'!B9,'All Italian cheese'!B9,'Total miscellaneous cheese'!B9)</f>
        <v>12.833854178421062</v>
      </c>
      <c r="C9" s="16">
        <f>SUM('All American cheese'!C9,'All Italian cheese'!C9,'Total miscellaneous cheese'!C9)</f>
        <v>12.833854178421062</v>
      </c>
      <c r="D9" s="16">
        <f>SUM('All American cheese'!D9,'All Italian cheese'!D9,'Total miscellaneous cheese'!D9)</f>
        <v>12.063822927715798</v>
      </c>
      <c r="E9" s="16">
        <f>SUM('All American cheese'!E9,'All Italian cheese'!E9,'Total miscellaneous cheese'!E9)</f>
        <v>12.063822927715798</v>
      </c>
      <c r="F9" s="16">
        <f t="shared" si="0"/>
        <v>26.666457194620065</v>
      </c>
      <c r="G9" s="16">
        <f>SUM('All American cheese'!G9,'All Italian cheese'!G9,'Total miscellaneous cheese'!G9)</f>
        <v>9.4115199475124509</v>
      </c>
      <c r="H9" s="16">
        <f>SUM('All American cheese'!H9,'All Italian cheese'!H9,'Total miscellaneous cheese'!H9)</f>
        <v>0.41255977852109382</v>
      </c>
      <c r="I9" s="16">
        <f>SUM('All American cheese'!I9,'All Italian cheese'!I9,'Total miscellaneous cheese'!I9)</f>
        <v>11.69586344118375</v>
      </c>
      <c r="J9" s="16">
        <f>SUM('All American cheese'!J9,'All Italian cheese'!J9,'Total miscellaneous cheese'!J9)</f>
        <v>44.131572011736402</v>
      </c>
      <c r="K9" s="22">
        <f>SUM('All American cheese'!K9,'All Italian cheese'!K9,'Total miscellaneous cheese'!K9)</f>
        <v>0.26981133700380988</v>
      </c>
    </row>
    <row r="10" spans="1:18" ht="12" customHeight="1" x14ac:dyDescent="0.2">
      <c r="A10" s="15">
        <v>1974</v>
      </c>
      <c r="B10" s="16">
        <f>SUM('All American cheese'!B10,'All Italian cheese'!B10,'Total miscellaneous cheese'!B10)</f>
        <v>13.70529941822568</v>
      </c>
      <c r="C10" s="16">
        <f>SUM('All American cheese'!C10,'All Italian cheese'!C10,'Total miscellaneous cheese'!C10)</f>
        <v>13.70529941822568</v>
      </c>
      <c r="D10" s="16">
        <f>SUM('All American cheese'!D10,'All Italian cheese'!D10,'Total miscellaneous cheese'!D10)</f>
        <v>12.882981453132139</v>
      </c>
      <c r="E10" s="16">
        <f>SUM('All American cheese'!E10,'All Italian cheese'!E10,'Total miscellaneous cheese'!E10)</f>
        <v>12.882981453132139</v>
      </c>
      <c r="F10" s="16">
        <f t="shared" si="0"/>
        <v>26.83172511274104</v>
      </c>
      <c r="G10" s="16">
        <f>SUM('All American cheese'!G10,'All Italian cheese'!G10,'Total miscellaneous cheese'!G10)</f>
        <v>10.027931152449268</v>
      </c>
      <c r="H10" s="16">
        <f>SUM('All American cheese'!H10,'All Italian cheese'!H10,'Total miscellaneous cheese'!H10)</f>
        <v>0.43958054366900906</v>
      </c>
      <c r="I10" s="16">
        <f>SUM('All American cheese'!I10,'All Italian cheese'!I10,'Total miscellaneous cheese'!I10)</f>
        <v>12.461888622744571</v>
      </c>
      <c r="J10" s="16">
        <f>SUM('All American cheese'!J10,'All Italian cheese'!J10,'Total miscellaneous cheese'!J10)</f>
        <v>47.106816556291733</v>
      </c>
      <c r="K10" s="22">
        <f>SUM('All American cheese'!K10,'All Italian cheese'!K10,'Total miscellaneous cheese'!K10)</f>
        <v>0.28794246946439261</v>
      </c>
    </row>
    <row r="11" spans="1:18" ht="12" customHeight="1" x14ac:dyDescent="0.2">
      <c r="A11" s="15">
        <v>1975</v>
      </c>
      <c r="B11" s="16">
        <f>SUM('All American cheese'!B11,'All Italian cheese'!B11,'Total miscellaneous cheese'!B11)</f>
        <v>13.534049491875013</v>
      </c>
      <c r="C11" s="16">
        <f>SUM('All American cheese'!C11,'All Italian cheese'!C11,'Total miscellaneous cheese'!C11)</f>
        <v>13.534049491875013</v>
      </c>
      <c r="D11" s="16">
        <f>SUM('All American cheese'!D11,'All Italian cheese'!D11,'Total miscellaneous cheese'!D11)</f>
        <v>12.722006522362511</v>
      </c>
      <c r="E11" s="16">
        <f>SUM('All American cheese'!E11,'All Italian cheese'!E11,'Total miscellaneous cheese'!E11)</f>
        <v>12.722006522362511</v>
      </c>
      <c r="F11" s="16">
        <f t="shared" si="0"/>
        <v>26.920965133673278</v>
      </c>
      <c r="G11" s="16">
        <f>SUM('All American cheese'!G11,'All Italian cheese'!G11,'Total miscellaneous cheese'!G11)</f>
        <v>9.8905527469932544</v>
      </c>
      <c r="H11" s="16">
        <f>SUM('All American cheese'!H11,'All Italian cheese'!H11,'Total miscellaneous cheese'!H11)</f>
        <v>0.43355847658052626</v>
      </c>
      <c r="I11" s="16">
        <f>SUM('All American cheese'!I11,'All Italian cheese'!I11,'Total miscellaneous cheese'!I11)</f>
        <v>12.291166031819628</v>
      </c>
      <c r="J11" s="16">
        <f>SUM('All American cheese'!J11,'All Italian cheese'!J11,'Total miscellaneous cheese'!J11)</f>
        <v>46.099460781442225</v>
      </c>
      <c r="K11" s="22">
        <f>SUM('All American cheese'!K11,'All Italian cheese'!K11,'Total miscellaneous cheese'!K11)</f>
        <v>0.28324254854680753</v>
      </c>
    </row>
    <row r="12" spans="1:18" ht="12" customHeight="1" x14ac:dyDescent="0.2">
      <c r="A12" s="10">
        <v>1976</v>
      </c>
      <c r="B12" s="11">
        <f>SUM('All American cheese'!B12,'All Italian cheese'!B12,'Total miscellaneous cheese'!B12)</f>
        <v>14.742235468390449</v>
      </c>
      <c r="C12" s="11">
        <f>SUM('All American cheese'!C12,'All Italian cheese'!C12,'Total miscellaneous cheese'!C12)</f>
        <v>14.742235468390449</v>
      </c>
      <c r="D12" s="11">
        <f>SUM('All American cheese'!D12,'All Italian cheese'!D12,'Total miscellaneous cheese'!D12)</f>
        <v>13.85770134028702</v>
      </c>
      <c r="E12" s="11">
        <f>SUM('All American cheese'!E12,'All Italian cheese'!E12,'Total miscellaneous cheese'!E12)</f>
        <v>13.85770134028702</v>
      </c>
      <c r="F12" s="11">
        <f t="shared" si="0"/>
        <v>27.032574768442046</v>
      </c>
      <c r="G12" s="11">
        <f>SUM('All American cheese'!G12,'All Italian cheese'!G12,'Total miscellaneous cheese'!G12)</f>
        <v>10.757029642858019</v>
      </c>
      <c r="H12" s="11">
        <f>SUM('All American cheese'!H12,'All Italian cheese'!H12,'Total miscellaneous cheese'!H12)</f>
        <v>0.47154102544035154</v>
      </c>
      <c r="I12" s="11">
        <f>SUM('All American cheese'!I12,'All Italian cheese'!I12,'Total miscellaneous cheese'!I12)</f>
        <v>13.367952300721244</v>
      </c>
      <c r="J12" s="11">
        <f>SUM('All American cheese'!J12,'All Italian cheese'!J12,'Total miscellaneous cheese'!J12)</f>
        <v>50.116817248999126</v>
      </c>
      <c r="K12" s="21">
        <f>SUM('All American cheese'!K12,'All Italian cheese'!K12,'Total miscellaneous cheese'!K12)</f>
        <v>0.30809803996178425</v>
      </c>
    </row>
    <row r="13" spans="1:18" ht="12" customHeight="1" x14ac:dyDescent="0.2">
      <c r="A13" s="10">
        <v>1977</v>
      </c>
      <c r="B13" s="11">
        <f>SUM('All American cheese'!B13,'All Italian cheese'!B13,'Total miscellaneous cheese'!B13)</f>
        <v>15.195684061440225</v>
      </c>
      <c r="C13" s="11">
        <f>SUM('All American cheese'!C13,'All Italian cheese'!C13,'Total miscellaneous cheese'!C13)</f>
        <v>15.195684061440225</v>
      </c>
      <c r="D13" s="11">
        <f>SUM('All American cheese'!D13,'All Italian cheese'!D13,'Total miscellaneous cheese'!D13)</f>
        <v>14.28394301775381</v>
      </c>
      <c r="E13" s="11">
        <f>SUM('All American cheese'!E13,'All Italian cheese'!E13,'Total miscellaneous cheese'!E13)</f>
        <v>14.28394301775381</v>
      </c>
      <c r="F13" s="11">
        <f t="shared" si="0"/>
        <v>26.799429692309076</v>
      </c>
      <c r="G13" s="11">
        <f>SUM('All American cheese'!G13,'All Italian cheese'!G13,'Total miscellaneous cheese'!G13)</f>
        <v>11.123327395129136</v>
      </c>
      <c r="H13" s="11">
        <f>SUM('All American cheese'!H13,'All Italian cheese'!H13,'Total miscellaneous cheese'!H13)</f>
        <v>0.48759791321114021</v>
      </c>
      <c r="I13" s="11">
        <f>SUM('All American cheese'!I13,'All Italian cheese'!I13,'Total miscellaneous cheese'!I13)</f>
        <v>13.82315704057922</v>
      </c>
      <c r="J13" s="11">
        <f>SUM('All American cheese'!J13,'All Italian cheese'!J13,'Total miscellaneous cheese'!J13)</f>
        <v>51.819930576781239</v>
      </c>
      <c r="K13" s="21">
        <f>SUM('All American cheese'!K13,'All Italian cheese'!K13,'Total miscellaneous cheese'!K13)</f>
        <v>0.31879253298731303</v>
      </c>
    </row>
    <row r="14" spans="1:18" ht="12" customHeight="1" x14ac:dyDescent="0.2">
      <c r="A14" s="10">
        <v>1978</v>
      </c>
      <c r="B14" s="11">
        <f>SUM('All American cheese'!B14,'All Italian cheese'!B14,'Total miscellaneous cheese'!B14)</f>
        <v>15.948058303711957</v>
      </c>
      <c r="C14" s="11">
        <f>SUM('All American cheese'!C14,'All Italian cheese'!C14,'Total miscellaneous cheese'!C14)</f>
        <v>15.948058303711957</v>
      </c>
      <c r="D14" s="11">
        <f>SUM('All American cheese'!D14,'All Italian cheese'!D14,'Total miscellaneous cheese'!D14)</f>
        <v>14.991174805489237</v>
      </c>
      <c r="E14" s="11">
        <f>SUM('All American cheese'!E14,'All Italian cheese'!E14,'Total miscellaneous cheese'!E14)</f>
        <v>14.991174805489237</v>
      </c>
      <c r="F14" s="11">
        <f t="shared" si="0"/>
        <v>26.997121290864598</v>
      </c>
      <c r="G14" s="11">
        <f>SUM('All American cheese'!G14,'All Italian cheese'!G14,'Total miscellaneous cheese'!G14)</f>
        <v>11.642541659921037</v>
      </c>
      <c r="H14" s="11">
        <f>SUM('All American cheese'!H14,'All Italian cheese'!H14,'Total miscellaneous cheese'!H14)</f>
        <v>0.51035799057188103</v>
      </c>
      <c r="I14" s="11">
        <f>SUM('All American cheese'!I14,'All Italian cheese'!I14,'Total miscellaneous cheese'!I14)</f>
        <v>14.46839385371754</v>
      </c>
      <c r="J14" s="11">
        <f>SUM('All American cheese'!J14,'All Italian cheese'!J14,'Total miscellaneous cheese'!J14)</f>
        <v>54.093466031816227</v>
      </c>
      <c r="K14" s="21">
        <f>SUM('All American cheese'!K14,'All Italian cheese'!K14,'Total miscellaneous cheese'!K14)</f>
        <v>0.33343296251597976</v>
      </c>
    </row>
    <row r="15" spans="1:18" ht="12" customHeight="1" x14ac:dyDescent="0.2">
      <c r="A15" s="10">
        <v>1979</v>
      </c>
      <c r="B15" s="11">
        <f>SUM('All American cheese'!B15,'All Italian cheese'!B15,'Total miscellaneous cheese'!B15)</f>
        <v>16.225996008215613</v>
      </c>
      <c r="C15" s="11">
        <f>SUM('All American cheese'!C15,'All Italian cheese'!C15,'Total miscellaneous cheese'!C15)</f>
        <v>16.225996008215613</v>
      </c>
      <c r="D15" s="11">
        <f>SUM('All American cheese'!D15,'All Italian cheese'!D15,'Total miscellaneous cheese'!D15)</f>
        <v>15.252436247722679</v>
      </c>
      <c r="E15" s="11">
        <f>SUM('All American cheese'!E15,'All Italian cheese'!E15,'Total miscellaneous cheese'!E15)</f>
        <v>15.252436247722679</v>
      </c>
      <c r="F15" s="11">
        <f t="shared" si="0"/>
        <v>27.083263967766314</v>
      </c>
      <c r="G15" s="11">
        <f>SUM('All American cheese'!G15,'All Italian cheese'!G15,'Total miscellaneous cheese'!G15)</f>
        <v>11.831466677911354</v>
      </c>
      <c r="H15" s="11">
        <f>SUM('All American cheese'!H15,'All Italian cheese'!H15,'Total miscellaneous cheese'!H15)</f>
        <v>0.51863963519611411</v>
      </c>
      <c r="I15" s="11">
        <f>SUM('All American cheese'!I15,'All Italian cheese'!I15,'Total miscellaneous cheese'!I15)</f>
        <v>14.703174337992239</v>
      </c>
      <c r="J15" s="11">
        <f>SUM('All American cheese'!J15,'All Italian cheese'!J15,'Total miscellaneous cheese'!J15)</f>
        <v>54.859204365146525</v>
      </c>
      <c r="K15" s="21">
        <f>SUM('All American cheese'!K15,'All Italian cheese'!K15,'Total miscellaneous cheese'!K15)</f>
        <v>0.33862463197151149</v>
      </c>
    </row>
    <row r="16" spans="1:18" ht="12" customHeight="1" x14ac:dyDescent="0.2">
      <c r="A16" s="10">
        <v>1980</v>
      </c>
      <c r="B16" s="11">
        <f>SUM('All American cheese'!B16,'All Italian cheese'!B16,'Total miscellaneous cheese'!B16)</f>
        <v>16.525169425796577</v>
      </c>
      <c r="C16" s="11">
        <f>SUM('All American cheese'!C16,'All Italian cheese'!C16,'Total miscellaneous cheese'!C16)</f>
        <v>16.525169425796577</v>
      </c>
      <c r="D16" s="11">
        <f>SUM('All American cheese'!D16,'All Italian cheese'!D16,'Total miscellaneous cheese'!D16)</f>
        <v>15.533659260248783</v>
      </c>
      <c r="E16" s="11">
        <f>SUM('All American cheese'!E16,'All Italian cheese'!E16,'Total miscellaneous cheese'!E16)</f>
        <v>15.533659260248783</v>
      </c>
      <c r="F16" s="11">
        <f t="shared" si="0"/>
        <v>27.373114544592795</v>
      </c>
      <c r="G16" s="11">
        <f>SUM('All American cheese'!G16,'All Italian cheese'!G16,'Total miscellaneous cheese'!G16)</f>
        <v>12.001715870185253</v>
      </c>
      <c r="H16" s="11">
        <f>SUM('All American cheese'!H16,'All Italian cheese'!H16,'Total miscellaneous cheese'!H16)</f>
        <v>0.5261026134875727</v>
      </c>
      <c r="I16" s="11">
        <f>SUM('All American cheese'!I16,'All Italian cheese'!I16,'Total miscellaneous cheese'!I16)</f>
        <v>14.914746041065943</v>
      </c>
      <c r="J16" s="11">
        <f>SUM('All American cheese'!J16,'All Italian cheese'!J16,'Total miscellaneous cheese'!J16)</f>
        <v>55.455130546565123</v>
      </c>
      <c r="K16" s="21">
        <f>SUM('All American cheese'!K16,'All Italian cheese'!K16,'Total miscellaneous cheese'!K16)</f>
        <v>0.34352103681164153</v>
      </c>
    </row>
    <row r="17" spans="1:11" ht="12" customHeight="1" x14ac:dyDescent="0.2">
      <c r="A17" s="15">
        <v>1981</v>
      </c>
      <c r="B17" s="16">
        <f>SUM('All American cheese'!B17,'All Italian cheese'!B17,'Total miscellaneous cheese'!B17)</f>
        <v>17.137624052837371</v>
      </c>
      <c r="C17" s="16">
        <f>SUM('All American cheese'!C17,'All Italian cheese'!C17,'Total miscellaneous cheese'!C17)</f>
        <v>17.137624052837371</v>
      </c>
      <c r="D17" s="16">
        <f>SUM('All American cheese'!D17,'All Italian cheese'!D17,'Total miscellaneous cheese'!D17)</f>
        <v>16.109366609667127</v>
      </c>
      <c r="E17" s="16">
        <f>SUM('All American cheese'!E17,'All Italian cheese'!E17,'Total miscellaneous cheese'!E17)</f>
        <v>16.109366609667127</v>
      </c>
      <c r="F17" s="16">
        <f t="shared" si="0"/>
        <v>27.347949150197707</v>
      </c>
      <c r="G17" s="16">
        <f>SUM('All American cheese'!G17,'All Italian cheese'!G17,'Total miscellaneous cheese'!G17)</f>
        <v>12.450835341315356</v>
      </c>
      <c r="H17" s="16">
        <f>SUM('All American cheese'!H17,'All Italian cheese'!H17,'Total miscellaneous cheese'!H17)</f>
        <v>0.54579004235902939</v>
      </c>
      <c r="I17" s="16">
        <f>SUM('All American cheese'!I17,'All Italian cheese'!I17,'Total miscellaneous cheese'!I17)</f>
        <v>15.472874805857304</v>
      </c>
      <c r="J17" s="16">
        <f>SUM('All American cheese'!J17,'All Italian cheese'!J17,'Total miscellaneous cheese'!J17)</f>
        <v>57.617397074503799</v>
      </c>
      <c r="K17" s="22">
        <f>SUM('All American cheese'!K17,'All Italian cheese'!K17,'Total miscellaneous cheese'!K17)</f>
        <v>0.35630699609034272</v>
      </c>
    </row>
    <row r="18" spans="1:11" ht="12" customHeight="1" x14ac:dyDescent="0.2">
      <c r="A18" s="15">
        <v>1982</v>
      </c>
      <c r="B18" s="16">
        <f>SUM('All American cheese'!B18,'All Italian cheese'!B18,'Total miscellaneous cheese'!B18)</f>
        <v>18.789173438606273</v>
      </c>
      <c r="C18" s="16">
        <f>SUM('All American cheese'!C18,'All Italian cheese'!C18,'Total miscellaneous cheese'!C18)</f>
        <v>18.789173438606273</v>
      </c>
      <c r="D18" s="16">
        <f>SUM('All American cheese'!D18,'All Italian cheese'!D18,'Total miscellaneous cheese'!D18)</f>
        <v>17.661823032289895</v>
      </c>
      <c r="E18" s="16">
        <f>SUM('All American cheese'!E18,'All Italian cheese'!E18,'Total miscellaneous cheese'!E18)</f>
        <v>17.661823032289895</v>
      </c>
      <c r="F18" s="16">
        <f t="shared" si="0"/>
        <v>26.448221637641652</v>
      </c>
      <c r="G18" s="16">
        <f>SUM('All American cheese'!G18,'All Italian cheese'!G18,'Total miscellaneous cheese'!G18)</f>
        <v>13.819771203682791</v>
      </c>
      <c r="H18" s="16">
        <f>SUM('All American cheese'!H18,'All Italian cheese'!H18,'Total miscellaneous cheese'!H18)</f>
        <v>0.6057981897504785</v>
      </c>
      <c r="I18" s="16">
        <f>SUM('All American cheese'!I18,'All Italian cheese'!I18,'Total miscellaneous cheese'!I18)</f>
        <v>17.17407578033119</v>
      </c>
      <c r="J18" s="16">
        <f>SUM('All American cheese'!J18,'All Italian cheese'!J18,'Total miscellaneous cheese'!J18)</f>
        <v>64.389451832867721</v>
      </c>
      <c r="K18" s="22">
        <f>SUM('All American cheese'!K18,'All Italian cheese'!K18,'Total miscellaneous cheese'!K18)</f>
        <v>0.39665982058586824</v>
      </c>
    </row>
    <row r="19" spans="1:11" ht="12" customHeight="1" x14ac:dyDescent="0.2">
      <c r="A19" s="15">
        <v>1983</v>
      </c>
      <c r="B19" s="16">
        <f>SUM('All American cheese'!B19,'All Italian cheese'!B19,'Total miscellaneous cheese'!B19)</f>
        <v>19.418234936083877</v>
      </c>
      <c r="C19" s="16">
        <f>SUM('All American cheese'!C19,'All Italian cheese'!C19,'Total miscellaneous cheese'!C19)</f>
        <v>19.418234936083877</v>
      </c>
      <c r="D19" s="16">
        <f>SUM('All American cheese'!D19,'All Italian cheese'!D19,'Total miscellaneous cheese'!D19)</f>
        <v>18.253140839918842</v>
      </c>
      <c r="E19" s="16">
        <f>SUM('All American cheese'!E19,'All Italian cheese'!E19,'Total miscellaneous cheese'!E19)</f>
        <v>18.253140839918842</v>
      </c>
      <c r="F19" s="16">
        <f t="shared" si="0"/>
        <v>26.203137447260801</v>
      </c>
      <c r="G19" s="16">
        <f>SUM('All American cheese'!G19,'All Italian cheese'!G19,'Total miscellaneous cheese'!G19)</f>
        <v>14.330048145949803</v>
      </c>
      <c r="H19" s="16">
        <f>SUM('All American cheese'!H19,'All Italian cheese'!H19,'Total miscellaneous cheese'!H19)</f>
        <v>0.62816649406903247</v>
      </c>
      <c r="I19" s="16">
        <f>SUM('All American cheese'!I19,'All Italian cheese'!I19,'Total miscellaneous cheese'!I19)</f>
        <v>17.808206023610037</v>
      </c>
      <c r="J19" s="16">
        <f>SUM('All American cheese'!J19,'All Italian cheese'!J19,'Total miscellaneous cheese'!J19)</f>
        <v>66.457738568909974</v>
      </c>
      <c r="K19" s="22">
        <f>SUM('All American cheese'!K19,'All Italian cheese'!K19,'Total miscellaneous cheese'!K19)</f>
        <v>0.41053145156194593</v>
      </c>
    </row>
    <row r="20" spans="1:11" ht="12" customHeight="1" x14ac:dyDescent="0.2">
      <c r="A20" s="15">
        <v>1984</v>
      </c>
      <c r="B20" s="16">
        <f>SUM('All American cheese'!B20,'All Italian cheese'!B20,'Total miscellaneous cheese'!B20)</f>
        <v>20.309554678501136</v>
      </c>
      <c r="C20" s="16">
        <f>SUM('All American cheese'!C20,'All Italian cheese'!C20,'Total miscellaneous cheese'!C20)</f>
        <v>20.309554678501136</v>
      </c>
      <c r="D20" s="16">
        <f>SUM('All American cheese'!D20,'All Italian cheese'!D20,'Total miscellaneous cheese'!D20)</f>
        <v>19.090981397791072</v>
      </c>
      <c r="E20" s="16">
        <f>SUM('All American cheese'!E20,'All Italian cheese'!E20,'Total miscellaneous cheese'!E20)</f>
        <v>19.090981397791072</v>
      </c>
      <c r="F20" s="16">
        <f t="shared" si="0"/>
        <v>26.165031167297855</v>
      </c>
      <c r="G20" s="16">
        <f>SUM('All American cheese'!G20,'All Italian cheese'!G20,'Total miscellaneous cheese'!G20)</f>
        <v>14.995553366931915</v>
      </c>
      <c r="H20" s="16">
        <f>SUM('All American cheese'!H20,'All Italian cheese'!H20,'Total miscellaneous cheese'!H20)</f>
        <v>0.65733932567372777</v>
      </c>
      <c r="I20" s="16">
        <f>SUM('All American cheese'!I20,'All Italian cheese'!I20,'Total miscellaneous cheese'!I20)</f>
        <v>18.635241213187346</v>
      </c>
      <c r="J20" s="16">
        <f>SUM('All American cheese'!J20,'All Italian cheese'!J20,'Total miscellaneous cheese'!J20)</f>
        <v>69.360359228800633</v>
      </c>
      <c r="K20" s="22">
        <f>SUM('All American cheese'!K20,'All Italian cheese'!K20,'Total miscellaneous cheese'!K20)</f>
        <v>0.42934932786379754</v>
      </c>
    </row>
    <row r="21" spans="1:11" ht="12" customHeight="1" x14ac:dyDescent="0.2">
      <c r="A21" s="15">
        <v>1985</v>
      </c>
      <c r="B21" s="16">
        <f>SUM('All American cheese'!B21,'All Italian cheese'!B21,'Total miscellaneous cheese'!B21)</f>
        <v>21.32207118153617</v>
      </c>
      <c r="C21" s="16">
        <f>SUM('All American cheese'!C21,'All Italian cheese'!C21,'Total miscellaneous cheese'!C21)</f>
        <v>21.32207118153617</v>
      </c>
      <c r="D21" s="16">
        <f>SUM('All American cheese'!D21,'All Italian cheese'!D21,'Total miscellaneous cheese'!D21)</f>
        <v>20.042746910644002</v>
      </c>
      <c r="E21" s="16">
        <f>SUM('All American cheese'!E21,'All Italian cheese'!E21,'Total miscellaneous cheese'!E21)</f>
        <v>20.042746910644002</v>
      </c>
      <c r="F21" s="16">
        <f t="shared" si="0"/>
        <v>26.315147602465515</v>
      </c>
      <c r="G21" s="16">
        <f>SUM('All American cheese'!G21,'All Italian cheese'!G21,'Total miscellaneous cheese'!G21)</f>
        <v>15.711136678212164</v>
      </c>
      <c r="H21" s="16">
        <f>SUM('All American cheese'!H21,'All Italian cheese'!H21,'Total miscellaneous cheese'!H21)</f>
        <v>0.68870736123669762</v>
      </c>
      <c r="I21" s="16">
        <f>SUM('All American cheese'!I21,'All Italian cheese'!I21,'Total miscellaneous cheese'!I21)</f>
        <v>19.524509337379758</v>
      </c>
      <c r="J21" s="16">
        <f>SUM('All American cheese'!J21,'All Italian cheese'!J21,'Total miscellaneous cheese'!J21)</f>
        <v>72.354085459798242</v>
      </c>
      <c r="K21" s="22">
        <f>SUM('All American cheese'!K21,'All Italian cheese'!K21,'Total miscellaneous cheese'!K21)</f>
        <v>0.4498790004664952</v>
      </c>
    </row>
    <row r="22" spans="1:11" ht="12" customHeight="1" x14ac:dyDescent="0.2">
      <c r="A22" s="10">
        <v>1986</v>
      </c>
      <c r="B22" s="11">
        <f>SUM('All American cheese'!B22,'All Italian cheese'!B22,'Total miscellaneous cheese'!B22)</f>
        <v>21.786662419426925</v>
      </c>
      <c r="C22" s="11">
        <f>SUM('All American cheese'!C22,'All Italian cheese'!C22,'Total miscellaneous cheese'!C22)</f>
        <v>21.786662419426925</v>
      </c>
      <c r="D22" s="11">
        <f>SUM('All American cheese'!D22,'All Italian cheese'!D22,'Total miscellaneous cheese'!D22)</f>
        <v>20.479462674261306</v>
      </c>
      <c r="E22" s="11">
        <f>SUM('All American cheese'!E22,'All Italian cheese'!E22,'Total miscellaneous cheese'!E22)</f>
        <v>20.479462674261306</v>
      </c>
      <c r="F22" s="11">
        <f t="shared" si="0"/>
        <v>26.52980250578176</v>
      </c>
      <c r="G22" s="11">
        <f>SUM('All American cheese'!G22,'All Italian cheese'!G22,'Total miscellaneous cheese'!G22)</f>
        <v>16.006703906951586</v>
      </c>
      <c r="H22" s="11">
        <f>SUM('All American cheese'!H22,'All Italian cheese'!H22,'Total miscellaneous cheese'!H22)</f>
        <v>0.70166373290746675</v>
      </c>
      <c r="I22" s="11">
        <f>SUM('All American cheese'!I22,'All Italian cheese'!I22,'Total miscellaneous cheese'!I22)</f>
        <v>19.891815996060231</v>
      </c>
      <c r="J22" s="11">
        <f>SUM('All American cheese'!J22,'All Italian cheese'!J22,'Total miscellaneous cheese'!J22)</f>
        <v>73.250528718739119</v>
      </c>
      <c r="K22" s="21">
        <f>SUM('All American cheese'!K22,'All Italian cheese'!K22,'Total miscellaneous cheese'!K22)</f>
        <v>0.45800727041171957</v>
      </c>
    </row>
    <row r="23" spans="1:11" ht="12" customHeight="1" x14ac:dyDescent="0.2">
      <c r="A23" s="10">
        <v>1987</v>
      </c>
      <c r="B23" s="11">
        <f>SUM('All American cheese'!B23,'All Italian cheese'!B23,'Total miscellaneous cheese'!B23)</f>
        <v>22.690924901659663</v>
      </c>
      <c r="C23" s="11">
        <f>SUM('All American cheese'!C23,'All Italian cheese'!C23,'Total miscellaneous cheese'!C23)</f>
        <v>22.690924901659663</v>
      </c>
      <c r="D23" s="11">
        <f>SUM('All American cheese'!D23,'All Italian cheese'!D23,'Total miscellaneous cheese'!D23)</f>
        <v>21.329469407560087</v>
      </c>
      <c r="E23" s="11">
        <f>SUM('All American cheese'!E23,'All Italian cheese'!E23,'Total miscellaneous cheese'!E23)</f>
        <v>21.329469407560087</v>
      </c>
      <c r="F23" s="11">
        <f t="shared" si="0"/>
        <v>26.02282231466431</v>
      </c>
      <c r="G23" s="11">
        <f>SUM('All American cheese'!G23,'All Italian cheese'!G23,'Total miscellaneous cheese'!G23)</f>
        <v>16.786105832946852</v>
      </c>
      <c r="H23" s="11">
        <f>SUM('All American cheese'!H23,'All Italian cheese'!H23,'Total miscellaneous cheese'!H23)</f>
        <v>0.73582929678671127</v>
      </c>
      <c r="I23" s="11">
        <f>SUM('All American cheese'!I23,'All Italian cheese'!I23,'Total miscellaneous cheese'!I23)</f>
        <v>20.860392649254877</v>
      </c>
      <c r="J23" s="11">
        <f>SUM('All American cheese'!J23,'All Italian cheese'!J23,'Total miscellaneous cheese'!J23)</f>
        <v>76.776714975156139</v>
      </c>
      <c r="K23" s="21">
        <f>SUM('All American cheese'!K23,'All Italian cheese'!K23,'Total miscellaneous cheese'!K23)</f>
        <v>0.48013574620360605</v>
      </c>
    </row>
    <row r="24" spans="1:11" ht="12" customHeight="1" x14ac:dyDescent="0.2">
      <c r="A24" s="10">
        <v>1988</v>
      </c>
      <c r="B24" s="11">
        <f>SUM('All American cheese'!B24,'All Italian cheese'!B24,'Total miscellaneous cheese'!B24)</f>
        <v>22.183106425970415</v>
      </c>
      <c r="C24" s="11">
        <f>SUM('All American cheese'!C24,'All Italian cheese'!C24,'Total miscellaneous cheese'!C24)</f>
        <v>22.183106425970415</v>
      </c>
      <c r="D24" s="11">
        <f>SUM('All American cheese'!D24,'All Italian cheese'!D24,'Total miscellaneous cheese'!D24)</f>
        <v>20.852120040412196</v>
      </c>
      <c r="E24" s="11">
        <f>SUM('All American cheese'!E24,'All Italian cheese'!E24,'Total miscellaneous cheese'!E24)</f>
        <v>20.852120040412196</v>
      </c>
      <c r="F24" s="11">
        <f t="shared" si="0"/>
        <v>26.608530879832458</v>
      </c>
      <c r="G24" s="11">
        <f>SUM('All American cheese'!G24,'All Italian cheese'!G24,'Total miscellaneous cheese'!G24)</f>
        <v>16.280507702509979</v>
      </c>
      <c r="H24" s="11">
        <f>SUM('All American cheese'!H24,'All Italian cheese'!H24,'Total miscellaneous cheese'!H24)</f>
        <v>0.71366609106893053</v>
      </c>
      <c r="I24" s="11">
        <f>SUM('All American cheese'!I24,'All Italian cheese'!I24,'Total miscellaneous cheese'!I24)</f>
        <v>20.232076848758645</v>
      </c>
      <c r="J24" s="11">
        <f>SUM('All American cheese'!J24,'All Italian cheese'!J24,'Total miscellaneous cheese'!J24)</f>
        <v>73.739995782702636</v>
      </c>
      <c r="K24" s="21">
        <f>SUM('All American cheese'!K24,'All Italian cheese'!K24,'Total miscellaneous cheese'!K24)</f>
        <v>0.4645242265914426</v>
      </c>
    </row>
    <row r="25" spans="1:11" ht="12" customHeight="1" x14ac:dyDescent="0.2">
      <c r="A25" s="10">
        <v>1989</v>
      </c>
      <c r="B25" s="11">
        <f>SUM('All American cheese'!B25,'All Italian cheese'!B25,'Total miscellaneous cheese'!B25)</f>
        <v>22.17952790378834</v>
      </c>
      <c r="C25" s="11">
        <f>SUM('All American cheese'!C25,'All Italian cheese'!C25,'Total miscellaneous cheese'!C25)</f>
        <v>22.17952790378834</v>
      </c>
      <c r="D25" s="11">
        <f>SUM('All American cheese'!D25,'All Italian cheese'!D25,'Total miscellaneous cheese'!D25)</f>
        <v>20.848756229561037</v>
      </c>
      <c r="E25" s="11">
        <f>SUM('All American cheese'!E25,'All Italian cheese'!E25,'Total miscellaneous cheese'!E25)</f>
        <v>20.848756229561037</v>
      </c>
      <c r="F25" s="11">
        <f t="shared" si="0"/>
        <v>26.994038459652486</v>
      </c>
      <c r="G25" s="11">
        <f>SUM('All American cheese'!G25,'All Italian cheese'!G25,'Total miscellaneous cheese'!G25)</f>
        <v>16.192377611270363</v>
      </c>
      <c r="H25" s="11">
        <f>SUM('All American cheese'!H25,'All Italian cheese'!H25,'Total miscellaneous cheese'!H25)</f>
        <v>0.70980285419267342</v>
      </c>
      <c r="I25" s="11">
        <f>SUM('All American cheese'!I25,'All Italian cheese'!I25,'Total miscellaneous cheese'!I25)</f>
        <v>20.122556014935196</v>
      </c>
      <c r="J25" s="11">
        <f>SUM('All American cheese'!J25,'All Italian cheese'!J25,'Total miscellaneous cheese'!J25)</f>
        <v>72.850027383440491</v>
      </c>
      <c r="K25" s="21">
        <f>SUM('All American cheese'!K25,'All Italian cheese'!K25,'Total miscellaneous cheese'!K25)</f>
        <v>0.46162888995744589</v>
      </c>
    </row>
    <row r="26" spans="1:11" ht="12" customHeight="1" x14ac:dyDescent="0.2">
      <c r="A26" s="10">
        <v>1990</v>
      </c>
      <c r="B26" s="11">
        <f>SUM('All American cheese'!B26,'All Italian cheese'!B26,'Total miscellaneous cheese'!B26)</f>
        <v>22.89441359482452</v>
      </c>
      <c r="C26" s="11">
        <f>SUM('All American cheese'!C26,'All Italian cheese'!C26,'Total miscellaneous cheese'!C26)</f>
        <v>22.89441359482452</v>
      </c>
      <c r="D26" s="11">
        <f>SUM('All American cheese'!D26,'All Italian cheese'!D26,'Total miscellaneous cheese'!D26)</f>
        <v>21.520748779135047</v>
      </c>
      <c r="E26" s="11">
        <f>SUM('All American cheese'!E26,'All Italian cheese'!E26,'Total miscellaneous cheese'!E26)</f>
        <v>21.520748779135047</v>
      </c>
      <c r="F26" s="11">
        <f t="shared" si="0"/>
        <v>27.441019652404279</v>
      </c>
      <c r="G26" s="11">
        <f>SUM('All American cheese'!G26,'All Italian cheese'!G26,'Total miscellaneous cheese'!G26)</f>
        <v>16.611953060966009</v>
      </c>
      <c r="H26" s="11">
        <f>SUM('All American cheese'!H26,'All Italian cheese'!H26,'Total miscellaneous cheese'!H26)</f>
        <v>0.72819520267248272</v>
      </c>
      <c r="I26" s="11">
        <f>SUM('All American cheese'!I26,'All Italian cheese'!I26,'Total miscellaneous cheese'!I26)</f>
        <v>20.643969898163547</v>
      </c>
      <c r="J26" s="11">
        <f>SUM('All American cheese'!J26,'All Italian cheese'!J26,'Total miscellaneous cheese'!J26)</f>
        <v>74.376965806428728</v>
      </c>
      <c r="K26" s="21">
        <f>SUM('All American cheese'!K26,'All Italian cheese'!K26,'Total miscellaneous cheese'!K26)</f>
        <v>0.47333108936225077</v>
      </c>
    </row>
    <row r="27" spans="1:11" ht="12" customHeight="1" x14ac:dyDescent="0.2">
      <c r="A27" s="15">
        <v>1991</v>
      </c>
      <c r="B27" s="16">
        <f>SUM('All American cheese'!B27,'All Italian cheese'!B27,'Total miscellaneous cheese'!B27)</f>
        <v>23.183907846079681</v>
      </c>
      <c r="C27" s="16">
        <f>SUM('All American cheese'!C27,'All Italian cheese'!C27,'Total miscellaneous cheese'!C27)</f>
        <v>23.183907846079681</v>
      </c>
      <c r="D27" s="16">
        <f>SUM('All American cheese'!D27,'All Italian cheese'!D27,'Total miscellaneous cheese'!D27)</f>
        <v>21.792873375314898</v>
      </c>
      <c r="E27" s="16">
        <f>SUM('All American cheese'!E27,'All Italian cheese'!E27,'Total miscellaneous cheese'!E27)</f>
        <v>21.792873375314898</v>
      </c>
      <c r="F27" s="16">
        <f t="shared" si="0"/>
        <v>27.439952200941477</v>
      </c>
      <c r="G27" s="16">
        <f>SUM('All American cheese'!G27,'All Italian cheese'!G27,'Total miscellaneous cheese'!G27)</f>
        <v>16.822254614805097</v>
      </c>
      <c r="H27" s="16">
        <f>SUM('All American cheese'!H27,'All Italian cheese'!H27,'Total miscellaneous cheese'!H27)</f>
        <v>0.73741390092296322</v>
      </c>
      <c r="I27" s="16">
        <f>SUM('All American cheese'!I27,'All Italian cheese'!I27,'Total miscellaneous cheese'!I27)</f>
        <v>20.905315384215545</v>
      </c>
      <c r="J27" s="16">
        <f>SUM('All American cheese'!J27,'All Italian cheese'!J27,'Total miscellaneous cheese'!J27)</f>
        <v>75.063630034315196</v>
      </c>
      <c r="K27" s="22">
        <f>SUM('All American cheese'!K27,'All Italian cheese'!K27,'Total miscellaneous cheese'!K27)</f>
        <v>0.47865397507964619</v>
      </c>
    </row>
    <row r="28" spans="1:11" ht="12" customHeight="1" x14ac:dyDescent="0.2">
      <c r="A28" s="15">
        <v>1992</v>
      </c>
      <c r="B28" s="16">
        <f>SUM('All American cheese'!B28,'All Italian cheese'!B28,'Total miscellaneous cheese'!B28)</f>
        <v>23.846033128290667</v>
      </c>
      <c r="C28" s="16">
        <f>SUM('All American cheese'!C28,'All Italian cheese'!C28,'Total miscellaneous cheese'!C28)</f>
        <v>23.846033128290667</v>
      </c>
      <c r="D28" s="16">
        <f>SUM('All American cheese'!D28,'All Italian cheese'!D28,'Total miscellaneous cheese'!D28)</f>
        <v>22.415271140593227</v>
      </c>
      <c r="E28" s="16">
        <f>SUM('All American cheese'!E28,'All Italian cheese'!E28,'Total miscellaneous cheese'!E28)</f>
        <v>22.415271140593227</v>
      </c>
      <c r="F28" s="16">
        <f t="shared" si="0"/>
        <v>27.38080492048563</v>
      </c>
      <c r="G28" s="16">
        <f>SUM('All American cheese'!G28,'All Italian cheese'!G28,'Total miscellaneous cheese'!G28)</f>
        <v>17.316797316159022</v>
      </c>
      <c r="H28" s="16">
        <f>SUM('All American cheese'!H28,'All Italian cheese'!H28,'Total miscellaneous cheese'!H28)</f>
        <v>0.75909248509190241</v>
      </c>
      <c r="I28" s="16">
        <f>SUM('All American cheese'!I28,'All Italian cheese'!I28,'Total miscellaneous cheese'!I28)</f>
        <v>21.519892406112884</v>
      </c>
      <c r="J28" s="16">
        <f>SUM('All American cheese'!J28,'All Italian cheese'!J28,'Total miscellaneous cheese'!J28)</f>
        <v>77.043792531227723</v>
      </c>
      <c r="K28" s="22">
        <f>SUM('All American cheese'!K28,'All Italian cheese'!K28,'Total miscellaneous cheese'!K28)</f>
        <v>0.49248563196659756</v>
      </c>
    </row>
    <row r="29" spans="1:11" ht="12" customHeight="1" x14ac:dyDescent="0.2">
      <c r="A29" s="15">
        <v>1993</v>
      </c>
      <c r="B29" s="16">
        <f>SUM('All American cheese'!B29,'All Italian cheese'!B29,'Total miscellaneous cheese'!B29)</f>
        <v>23.973109383156544</v>
      </c>
      <c r="C29" s="16">
        <f>SUM('All American cheese'!C29,'All Italian cheese'!C29,'Total miscellaneous cheese'!C29)</f>
        <v>23.973109383156544</v>
      </c>
      <c r="D29" s="16">
        <f>SUM('All American cheese'!D29,'All Italian cheese'!D29,'Total miscellaneous cheese'!D29)</f>
        <v>22.534722820167151</v>
      </c>
      <c r="E29" s="16">
        <f>SUM('All American cheese'!E29,'All Italian cheese'!E29,'Total miscellaneous cheese'!E29)</f>
        <v>22.534722820167151</v>
      </c>
      <c r="F29" s="16">
        <f t="shared" si="0"/>
        <v>27.609943315639697</v>
      </c>
      <c r="G29" s="16">
        <f>SUM('All American cheese'!G29,'All Italian cheese'!G29,'Total miscellaneous cheese'!G29)</f>
        <v>17.354147471470721</v>
      </c>
      <c r="H29" s="16">
        <f>SUM('All American cheese'!H29,'All Italian cheese'!H29,'Total miscellaneous cheese'!H29)</f>
        <v>0.76072975217405903</v>
      </c>
      <c r="I29" s="16">
        <f>SUM('All American cheese'!I29,'All Italian cheese'!I29,'Total miscellaneous cheese'!I29)</f>
        <v>21.566308109258483</v>
      </c>
      <c r="J29" s="16">
        <f>SUM('All American cheese'!J29,'All Italian cheese'!J29,'Total miscellaneous cheese'!J29)</f>
        <v>77.307400429513947</v>
      </c>
      <c r="K29" s="22">
        <f>SUM('All American cheese'!K29,'All Italian cheese'!K29,'Total miscellaneous cheese'!K29)</f>
        <v>0.49362474261914935</v>
      </c>
    </row>
    <row r="30" spans="1:11" ht="12" customHeight="1" x14ac:dyDescent="0.2">
      <c r="A30" s="15">
        <v>1994</v>
      </c>
      <c r="B30" s="16">
        <f>SUM('All American cheese'!B30,'All Italian cheese'!B30,'Total miscellaneous cheese'!B30)</f>
        <v>24.40160458366384</v>
      </c>
      <c r="C30" s="16">
        <f>SUM('All American cheese'!C30,'All Italian cheese'!C30,'Total miscellaneous cheese'!C30)</f>
        <v>24.40160458366384</v>
      </c>
      <c r="D30" s="16">
        <f>SUM('All American cheese'!D30,'All Italian cheese'!D30,'Total miscellaneous cheese'!D30)</f>
        <v>22.937508308644013</v>
      </c>
      <c r="E30" s="16">
        <f>SUM('All American cheese'!E30,'All Italian cheese'!E30,'Total miscellaneous cheese'!E30)</f>
        <v>22.937508308644013</v>
      </c>
      <c r="F30" s="16">
        <f t="shared" si="0"/>
        <v>27.670860358645527</v>
      </c>
      <c r="G30" s="16">
        <f>SUM('All American cheese'!G30,'All Italian cheese'!G30,'Total miscellaneous cheese'!G30)</f>
        <v>17.64947065404937</v>
      </c>
      <c r="H30" s="16">
        <f>SUM('All American cheese'!H30,'All Italian cheese'!H30,'Total miscellaneous cheese'!H30)</f>
        <v>0.7736754259309313</v>
      </c>
      <c r="I30" s="16">
        <f>SUM('All American cheese'!I30,'All Italian cheese'!I30,'Total miscellaneous cheese'!I30)</f>
        <v>21.933311487428934</v>
      </c>
      <c r="J30" s="16">
        <f>SUM('All American cheese'!J30,'All Italian cheese'!J30,'Total miscellaneous cheese'!J30)</f>
        <v>78.385390105073327</v>
      </c>
      <c r="K30" s="22">
        <f>SUM('All American cheese'!K30,'All Italian cheese'!K30,'Total miscellaneous cheese'!K30)</f>
        <v>0.50188418036383531</v>
      </c>
    </row>
    <row r="31" spans="1:11" ht="12" customHeight="1" x14ac:dyDescent="0.2">
      <c r="A31" s="15">
        <v>1995</v>
      </c>
      <c r="B31" s="16">
        <f>SUM('All American cheese'!B31,'All Italian cheese'!B31,'Total miscellaneous cheese'!B31)</f>
        <v>24.635902274764199</v>
      </c>
      <c r="C31" s="16">
        <f>SUM('All American cheese'!C31,'All Italian cheese'!C31,'Total miscellaneous cheese'!C31)</f>
        <v>24.635902274764199</v>
      </c>
      <c r="D31" s="16">
        <f>SUM('All American cheese'!D31,'All Italian cheese'!D31,'Total miscellaneous cheese'!D31)</f>
        <v>23.15774813827835</v>
      </c>
      <c r="E31" s="16">
        <f>SUM('All American cheese'!E31,'All Italian cheese'!E31,'Total miscellaneous cheese'!E31)</f>
        <v>23.15774813827835</v>
      </c>
      <c r="F31" s="16">
        <f t="shared" si="0"/>
        <v>28.167292095406864</v>
      </c>
      <c r="G31" s="16">
        <f>SUM('All American cheese'!G31,'All Italian cheese'!G31,'Total miscellaneous cheese'!G31)</f>
        <v>17.696635720692385</v>
      </c>
      <c r="H31" s="16">
        <f>SUM('All American cheese'!H31,'All Italian cheese'!H31,'Total miscellaneous cheese'!H31)</f>
        <v>0.77574293570158392</v>
      </c>
      <c r="I31" s="16">
        <f>SUM('All American cheese'!I31,'All Italian cheese'!I31,'Total miscellaneous cheese'!I31)</f>
        <v>21.991924355672055</v>
      </c>
      <c r="J31" s="16">
        <f>SUM('All American cheese'!J31,'All Italian cheese'!J31,'Total miscellaneous cheese'!J31)</f>
        <v>80.604022227139694</v>
      </c>
      <c r="K31" s="22">
        <f>SUM('All American cheese'!K31,'All Italian cheese'!K31,'Total miscellaneous cheese'!K31)</f>
        <v>0.51745704366287182</v>
      </c>
    </row>
    <row r="32" spans="1:11" ht="12" customHeight="1" x14ac:dyDescent="0.2">
      <c r="A32" s="10">
        <v>1996</v>
      </c>
      <c r="B32" s="11">
        <f>SUM('All American cheese'!B32,'All Italian cheese'!B32,'Total miscellaneous cheese'!B32)</f>
        <v>24.713489446719414</v>
      </c>
      <c r="C32" s="11">
        <f>SUM('All American cheese'!C32,'All Italian cheese'!C32,'Total miscellaneous cheese'!C32)</f>
        <v>24.713489446719414</v>
      </c>
      <c r="D32" s="11">
        <f>SUM('All American cheese'!D32,'All Italian cheese'!D32,'Total miscellaneous cheese'!D32)</f>
        <v>23.230680079916251</v>
      </c>
      <c r="E32" s="11">
        <f>SUM('All American cheese'!E32,'All Italian cheese'!E32,'Total miscellaneous cheese'!E32)</f>
        <v>23.230680079916251</v>
      </c>
      <c r="F32" s="11">
        <f t="shared" si="0"/>
        <v>27.914201647504072</v>
      </c>
      <c r="G32" s="11">
        <f>SUM('All American cheese'!G32,'All Italian cheese'!G32,'Total miscellaneous cheese'!G32)</f>
        <v>17.814916168427519</v>
      </c>
      <c r="H32" s="11">
        <f>SUM('All American cheese'!H32,'All Italian cheese'!H32,'Total miscellaneous cheese'!H32)</f>
        <v>0.78092783204065819</v>
      </c>
      <c r="I32" s="11">
        <f>SUM('All American cheese'!I32,'All Italian cheese'!I32,'Total miscellaneous cheese'!I32)</f>
        <v>22.138913574436636</v>
      </c>
      <c r="J32" s="11">
        <f>SUM('All American cheese'!J32,'All Italian cheese'!J32,'Total miscellaneous cheese'!J32)</f>
        <v>81.003773205519479</v>
      </c>
      <c r="K32" s="21">
        <f>SUM('All American cheese'!K32,'All Italian cheese'!K32,'Total miscellaneous cheese'!K32)</f>
        <v>0.52091561351615623</v>
      </c>
    </row>
    <row r="33" spans="1:25" ht="12" customHeight="1" x14ac:dyDescent="0.2">
      <c r="A33" s="10">
        <v>1997</v>
      </c>
      <c r="B33" s="11">
        <f>SUM('All American cheese'!B33,'All Italian cheese'!B33,'Total miscellaneous cheese'!B33)</f>
        <v>24.788554529629131</v>
      </c>
      <c r="C33" s="11">
        <f>SUM('All American cheese'!C33,'All Italian cheese'!C33,'Total miscellaneous cheese'!C33)</f>
        <v>24.788554529629131</v>
      </c>
      <c r="D33" s="11">
        <f>SUM('All American cheese'!D33,'All Italian cheese'!D33,'Total miscellaneous cheese'!D33)</f>
        <v>23.301241257851384</v>
      </c>
      <c r="E33" s="11">
        <f>SUM('All American cheese'!E33,'All Italian cheese'!E33,'Total miscellaneous cheese'!E33)</f>
        <v>23.301241257851384</v>
      </c>
      <c r="F33" s="11">
        <f t="shared" si="0"/>
        <v>27.497503692731087</v>
      </c>
      <c r="G33" s="11">
        <f>SUM('All American cheese'!G33,'All Italian cheese'!G33,'Total miscellaneous cheese'!G33)</f>
        <v>17.972320832469702</v>
      </c>
      <c r="H33" s="11">
        <f>SUM('All American cheese'!H33,'All Italian cheese'!H33,'Total miscellaneous cheese'!H33)</f>
        <v>0.78782776251921971</v>
      </c>
      <c r="I33" s="11">
        <f>SUM('All American cheese'!I33,'All Italian cheese'!I33,'Total miscellaneous cheese'!I33)</f>
        <v>22.334523153538616</v>
      </c>
      <c r="J33" s="11">
        <f>SUM('All American cheese'!J33,'All Italian cheese'!J33,'Total miscellaneous cheese'!J33)</f>
        <v>81.873191737061475</v>
      </c>
      <c r="K33" s="21">
        <f>SUM('All American cheese'!K33,'All Italian cheese'!K33,'Total miscellaneous cheese'!K33)</f>
        <v>0.52551819184796744</v>
      </c>
    </row>
    <row r="34" spans="1:25" ht="12" customHeight="1" x14ac:dyDescent="0.2">
      <c r="A34" s="10">
        <v>1998</v>
      </c>
      <c r="B34" s="11">
        <f>SUM('All American cheese'!B34,'All Italian cheese'!B34,'Total miscellaneous cheese'!B34)</f>
        <v>25.137704591469326</v>
      </c>
      <c r="C34" s="11">
        <f>SUM('All American cheese'!C34,'All Italian cheese'!C34,'Total miscellaneous cheese'!C34)</f>
        <v>25.137704591469326</v>
      </c>
      <c r="D34" s="11">
        <f>SUM('All American cheese'!D34,'All Italian cheese'!D34,'Total miscellaneous cheese'!D34)</f>
        <v>23.629442315981169</v>
      </c>
      <c r="E34" s="11">
        <f>SUM('All American cheese'!E34,'All Italian cheese'!E34,'Total miscellaneous cheese'!E34)</f>
        <v>23.629442315981169</v>
      </c>
      <c r="F34" s="11">
        <f t="shared" si="0"/>
        <v>27.60547619366794</v>
      </c>
      <c r="G34" s="11">
        <f>SUM('All American cheese'!G34,'All Italian cheese'!G34,'Total miscellaneous cheese'!G34)</f>
        <v>18.198321534836687</v>
      </c>
      <c r="H34" s="11">
        <f>SUM('All American cheese'!H34,'All Italian cheese'!H34,'Total miscellaneous cheese'!H34)</f>
        <v>0.79773464262297811</v>
      </c>
      <c r="I34" s="11">
        <f>SUM('All American cheese'!I34,'All Italian cheese'!I34,'Total miscellaneous cheese'!I34)</f>
        <v>22.615378251040113</v>
      </c>
      <c r="J34" s="11">
        <f>SUM('All American cheese'!J34,'All Italian cheese'!J34,'Total miscellaneous cheese'!J34)</f>
        <v>82.868624899614503</v>
      </c>
      <c r="K34" s="21">
        <f>SUM('All American cheese'!K34,'All Italian cheese'!K34,'Total miscellaneous cheese'!K34)</f>
        <v>0.53212654708329676</v>
      </c>
    </row>
    <row r="35" spans="1:25" ht="12" customHeight="1" x14ac:dyDescent="0.2">
      <c r="A35" s="10">
        <v>1999</v>
      </c>
      <c r="B35" s="11">
        <f>SUM('All American cheese'!B35,'All Italian cheese'!B35,'Total miscellaneous cheese'!B35)</f>
        <v>26.323133202509165</v>
      </c>
      <c r="C35" s="11">
        <f>SUM('All American cheese'!C35,'All Italian cheese'!C35,'Total miscellaneous cheese'!C35)</f>
        <v>26.323133202509165</v>
      </c>
      <c r="D35" s="11">
        <f>SUM('All American cheese'!D35,'All Italian cheese'!D35,'Total miscellaneous cheese'!D35)</f>
        <v>24.743745210358618</v>
      </c>
      <c r="E35" s="11">
        <f>SUM('All American cheese'!E35,'All Italian cheese'!E35,'Total miscellaneous cheese'!E35)</f>
        <v>24.743745210358618</v>
      </c>
      <c r="F35" s="11">
        <f t="shared" si="0"/>
        <v>27.747329697528912</v>
      </c>
      <c r="G35" s="11">
        <f>SUM('All American cheese'!G35,'All Italian cheese'!G35,'Total miscellaneous cheese'!G35)</f>
        <v>19.019166646089246</v>
      </c>
      <c r="H35" s="11">
        <f>SUM('All American cheese'!H35,'All Italian cheese'!H35,'Total miscellaneous cheese'!H35)</f>
        <v>0.83371689407514515</v>
      </c>
      <c r="I35" s="11">
        <f>SUM('All American cheese'!I35,'All Italian cheese'!I35,'Total miscellaneous cheese'!I35)</f>
        <v>23.635457088583323</v>
      </c>
      <c r="J35" s="11">
        <f>SUM('All American cheese'!J35,'All Italian cheese'!J35,'Total miscellaneous cheese'!J35)</f>
        <v>86.584260356040915</v>
      </c>
      <c r="K35" s="21">
        <f>SUM('All American cheese'!K35,'All Italian cheese'!K35,'Total miscellaneous cheese'!K35)</f>
        <v>0.55612840208431347</v>
      </c>
    </row>
    <row r="36" spans="1:25" ht="12" customHeight="1" x14ac:dyDescent="0.2">
      <c r="A36" s="10">
        <v>2000</v>
      </c>
      <c r="B36" s="11">
        <f>SUM('All American cheese'!B36,'All Italian cheese'!B36,'Total miscellaneous cheese'!B36)</f>
        <v>26.816630234739137</v>
      </c>
      <c r="C36" s="11">
        <f>SUM('All American cheese'!C36,'All Italian cheese'!C36,'Total miscellaneous cheese'!C36)</f>
        <v>26.816630234739137</v>
      </c>
      <c r="D36" s="11">
        <f>SUM('All American cheese'!D36,'All Italian cheese'!D36,'Total miscellaneous cheese'!D36)</f>
        <v>25.207632420654786</v>
      </c>
      <c r="E36" s="11">
        <f>SUM('All American cheese'!E36,'All Italian cheese'!E36,'Total miscellaneous cheese'!E36)</f>
        <v>25.207632420654786</v>
      </c>
      <c r="F36" s="11">
        <f t="shared" si="0"/>
        <v>27.947587306375354</v>
      </c>
      <c r="G36" s="11">
        <f>SUM('All American cheese'!G36,'All Italian cheese'!G36,'Total miscellaneous cheese'!G36)</f>
        <v>19.322029087257565</v>
      </c>
      <c r="H36" s="11">
        <f>SUM('All American cheese'!H36,'All Italian cheese'!H36,'Total miscellaneous cheese'!H36)</f>
        <v>0.84699305587978369</v>
      </c>
      <c r="I36" s="11">
        <f>SUM('All American cheese'!I36,'All Italian cheese'!I36,'Total miscellaneous cheese'!I36)</f>
        <v>24.011829637663929</v>
      </c>
      <c r="J36" s="11">
        <f>SUM('All American cheese'!J36,'All Italian cheese'!J36,'Total miscellaneous cheese'!J36)</f>
        <v>87.745924826205538</v>
      </c>
      <c r="K36" s="21">
        <f>SUM('All American cheese'!K36,'All Italian cheese'!K36,'Total miscellaneous cheese'!K36)</f>
        <v>0.56498422676856308</v>
      </c>
    </row>
    <row r="37" spans="1:25" ht="12" customHeight="1" x14ac:dyDescent="0.2">
      <c r="A37" s="15">
        <v>2001</v>
      </c>
      <c r="B37" s="16">
        <f>SUM('All American cheese'!B37,'All Italian cheese'!B37,'Total miscellaneous cheese'!B37)</f>
        <v>27.222229285320413</v>
      </c>
      <c r="C37" s="16">
        <f>SUM('All American cheese'!C37,'All Italian cheese'!C37,'Total miscellaneous cheese'!C37)</f>
        <v>27.222229285320413</v>
      </c>
      <c r="D37" s="16">
        <f>SUM('All American cheese'!D37,'All Italian cheese'!D37,'Total miscellaneous cheese'!D37)</f>
        <v>25.588895528201189</v>
      </c>
      <c r="E37" s="16">
        <f>SUM('All American cheese'!E37,'All Italian cheese'!E37,'Total miscellaneous cheese'!E37)</f>
        <v>25.588895528201189</v>
      </c>
      <c r="F37" s="16">
        <f t="shared" si="0"/>
        <v>28.070378436521025</v>
      </c>
      <c r="G37" s="16">
        <f>SUM('All American cheese'!G37,'All Italian cheese'!G37,'Total miscellaneous cheese'!G37)</f>
        <v>19.58084650607352</v>
      </c>
      <c r="H37" s="16">
        <f>SUM('All American cheese'!H37,'All Italian cheese'!H37,'Total miscellaneous cheese'!H37)</f>
        <v>0.85833847697856547</v>
      </c>
      <c r="I37" s="16">
        <f>SUM('All American cheese'!I37,'All Italian cheese'!I37,'Total miscellaneous cheese'!I37)</f>
        <v>24.333466653103837</v>
      </c>
      <c r="J37" s="16">
        <f>SUM('All American cheese'!J37,'All Italian cheese'!J37,'Total miscellaneous cheese'!J37)</f>
        <v>88.781943223097869</v>
      </c>
      <c r="K37" s="22">
        <f>SUM('All American cheese'!K37,'All Italian cheese'!K37,'Total miscellaneous cheese'!K37)</f>
        <v>0.57255215654361968</v>
      </c>
    </row>
    <row r="38" spans="1:25" ht="12" customHeight="1" x14ac:dyDescent="0.2">
      <c r="A38" s="15">
        <v>2002</v>
      </c>
      <c r="B38" s="16">
        <f>SUM('All American cheese'!B38,'All Italian cheese'!B38,'Total miscellaneous cheese'!B38)</f>
        <v>27.484362459885329</v>
      </c>
      <c r="C38" s="16">
        <f>SUM('All American cheese'!C38,'All Italian cheese'!C38,'Total miscellaneous cheese'!C38)</f>
        <v>27.484362459885329</v>
      </c>
      <c r="D38" s="16">
        <f>SUM('All American cheese'!D38,'All Italian cheese'!D38,'Total miscellaneous cheese'!D38)</f>
        <v>25.835300712292209</v>
      </c>
      <c r="E38" s="16">
        <f>SUM('All American cheese'!E38,'All Italian cheese'!E38,'Total miscellaneous cheese'!E38)</f>
        <v>25.835300712292209</v>
      </c>
      <c r="F38" s="16">
        <f t="shared" si="0"/>
        <v>28.19773485740366</v>
      </c>
      <c r="G38" s="16">
        <f>SUM('All American cheese'!G38,'All Italian cheese'!G38,'Total miscellaneous cheese'!G38)</f>
        <v>19.734394806199077</v>
      </c>
      <c r="H38" s="16">
        <f>SUM('All American cheese'!H38,'All Italian cheese'!H38,'Total miscellaneous cheese'!H38)</f>
        <v>0.86506936136763091</v>
      </c>
      <c r="I38" s="16">
        <f>SUM('All American cheese'!I38,'All Italian cheese'!I38,'Total miscellaneous cheese'!I38)</f>
        <v>24.52428386009165</v>
      </c>
      <c r="J38" s="16">
        <f>SUM('All American cheese'!J38,'All Italian cheese'!J38,'Total miscellaneous cheese'!J38)</f>
        <v>89.441214015908159</v>
      </c>
      <c r="K38" s="22">
        <f>SUM('All American cheese'!K38,'All Italian cheese'!K38,'Total miscellaneous cheese'!K38)</f>
        <v>0.57704197317862704</v>
      </c>
    </row>
    <row r="39" spans="1:25" ht="12" customHeight="1" x14ac:dyDescent="0.2">
      <c r="A39" s="15">
        <v>2003</v>
      </c>
      <c r="B39" s="16">
        <f>SUM('All American cheese'!B39,'All Italian cheese'!B39,'Total miscellaneous cheese'!B39)</f>
        <v>27.509790798895882</v>
      </c>
      <c r="C39" s="16">
        <f>SUM('All American cheese'!C39,'All Italian cheese'!C39,'Total miscellaneous cheese'!C39)</f>
        <v>27.509790798895882</v>
      </c>
      <c r="D39" s="16">
        <f>SUM('All American cheese'!D39,'All Italian cheese'!D39,'Total miscellaneous cheese'!D39)</f>
        <v>25.85920335096213</v>
      </c>
      <c r="E39" s="16">
        <f>SUM('All American cheese'!E39,'All Italian cheese'!E39,'Total miscellaneous cheese'!E39)</f>
        <v>25.85920335096213</v>
      </c>
      <c r="F39" s="16">
        <f t="shared" si="0"/>
        <v>28.445227440948599</v>
      </c>
      <c r="G39" s="16">
        <f>SUM('All American cheese'!G39,'All Italian cheese'!G39,'Total miscellaneous cheese'!G39)</f>
        <v>19.684568237620795</v>
      </c>
      <c r="H39" s="16">
        <f>SUM('All American cheese'!H39,'All Italian cheese'!H39,'Total miscellaneous cheese'!H39)</f>
        <v>0.86288518301899364</v>
      </c>
      <c r="I39" s="16">
        <f>SUM('All American cheese'!I39,'All Italian cheese'!I39,'Total miscellaneous cheese'!I39)</f>
        <v>24.462363495996961</v>
      </c>
      <c r="J39" s="16">
        <f>SUM('All American cheese'!J39,'All Italian cheese'!J39,'Total miscellaneous cheese'!J39)</f>
        <v>89.053552733678217</v>
      </c>
      <c r="K39" s="22">
        <f>SUM('All American cheese'!K39,'All Italian cheese'!K39,'Total miscellaneous cheese'!K39)</f>
        <v>0.57558502343522255</v>
      </c>
    </row>
    <row r="40" spans="1:25" ht="12" customHeight="1" x14ac:dyDescent="0.2">
      <c r="A40" s="15">
        <v>2004</v>
      </c>
      <c r="B40" s="16">
        <f>SUM('All American cheese'!B40,'All Italian cheese'!B40,'Total miscellaneous cheese'!B40)</f>
        <v>28.13987316493758</v>
      </c>
      <c r="C40" s="16">
        <f>SUM('All American cheese'!C40,'All Italian cheese'!C40,'Total miscellaneous cheese'!C40)</f>
        <v>28.13987316493758</v>
      </c>
      <c r="D40" s="16">
        <f>SUM('All American cheese'!D40,'All Italian cheese'!D40,'Total miscellaneous cheese'!D40)</f>
        <v>26.451480775041325</v>
      </c>
      <c r="E40" s="16">
        <f>SUM('All American cheese'!E40,'All Italian cheese'!E40,'Total miscellaneous cheese'!E40)</f>
        <v>26.451480775041325</v>
      </c>
      <c r="F40" s="16">
        <f t="shared" si="0"/>
        <v>28.113286614674877</v>
      </c>
      <c r="G40" s="16">
        <f>SUM('All American cheese'!G40,'All Italian cheese'!G40,'Total miscellaneous cheese'!G40)</f>
        <v>20.228829969072695</v>
      </c>
      <c r="H40" s="16">
        <f>SUM('All American cheese'!H40,'All Italian cheese'!H40,'Total miscellaneous cheese'!H40)</f>
        <v>0.88674323152099488</v>
      </c>
      <c r="I40" s="16">
        <f>SUM('All American cheese'!I40,'All Italian cheese'!I40,'Total miscellaneous cheese'!I40)</f>
        <v>25.138727242004443</v>
      </c>
      <c r="J40" s="16">
        <f>SUM('All American cheese'!J40,'All Italian cheese'!J40,'Total miscellaneous cheese'!J40)</f>
        <v>91.679978024607522</v>
      </c>
      <c r="K40" s="22">
        <f>SUM('All American cheese'!K40,'All Italian cheese'!K40,'Total miscellaneous cheese'!K40)</f>
        <v>0.59149946451775171</v>
      </c>
    </row>
    <row r="41" spans="1:25" ht="12" customHeight="1" x14ac:dyDescent="0.2">
      <c r="A41" s="15">
        <v>2005</v>
      </c>
      <c r="B41" s="16">
        <f>SUM('All American cheese'!B41,'All Italian cheese'!B41,'Total miscellaneous cheese'!B41)</f>
        <v>28.382128319337824</v>
      </c>
      <c r="C41" s="16">
        <f>SUM('All American cheese'!C41,'All Italian cheese'!C41,'Total miscellaneous cheese'!C41)</f>
        <v>28.382128319337824</v>
      </c>
      <c r="D41" s="16">
        <f>SUM('All American cheese'!D41,'All Italian cheese'!D41,'Total miscellaneous cheese'!D41)</f>
        <v>26.679200620177561</v>
      </c>
      <c r="E41" s="16">
        <f>SUM('All American cheese'!E41,'All Italian cheese'!E41,'Total miscellaneous cheese'!E41)</f>
        <v>26.679200620177561</v>
      </c>
      <c r="F41" s="16">
        <f t="shared" si="0"/>
        <v>28.196721657473901</v>
      </c>
      <c r="G41" s="16">
        <f>SUM('All American cheese'!G41,'All Italian cheese'!G41,'Total miscellaneous cheese'!G41)</f>
        <v>20.379298596667063</v>
      </c>
      <c r="H41" s="16">
        <f>SUM('All American cheese'!H41,'All Italian cheese'!H41,'Total miscellaneous cheese'!H41)</f>
        <v>0.89333911656622755</v>
      </c>
      <c r="I41" s="16">
        <f>SUM('All American cheese'!I41,'All Italian cheese'!I41,'Total miscellaneous cheese'!I41)</f>
        <v>25.325717285094264</v>
      </c>
      <c r="J41" s="16">
        <f>SUM('All American cheese'!J41,'All Italian cheese'!J41,'Total miscellaneous cheese'!J41)</f>
        <v>92.193083935431162</v>
      </c>
      <c r="K41" s="22">
        <f>SUM('All American cheese'!K41,'All Italian cheese'!K41,'Total miscellaneous cheese'!K41)</f>
        <v>0.59589923023751212</v>
      </c>
    </row>
    <row r="42" spans="1:25" ht="12" customHeight="1" x14ac:dyDescent="0.2">
      <c r="A42" s="10">
        <v>2006</v>
      </c>
      <c r="B42" s="11">
        <f>SUM('All American cheese'!B42,'All Italian cheese'!B42,'Total miscellaneous cheese'!B42)</f>
        <v>29.128090897115978</v>
      </c>
      <c r="C42" s="11">
        <f>SUM('All American cheese'!C42,'All Italian cheese'!C42,'Total miscellaneous cheese'!C42)</f>
        <v>29.128090897115978</v>
      </c>
      <c r="D42" s="11">
        <f>SUM('All American cheese'!D42,'All Italian cheese'!D42,'Total miscellaneous cheese'!D42)</f>
        <v>27.380405443289018</v>
      </c>
      <c r="E42" s="11">
        <f>SUM('All American cheese'!E42,'All Italian cheese'!E42,'Total miscellaneous cheese'!E42)</f>
        <v>27.380405443289018</v>
      </c>
      <c r="F42" s="11">
        <f t="shared" si="0"/>
        <v>28.147761877607266</v>
      </c>
      <c r="G42" s="11">
        <f>SUM('All American cheese'!G42,'All Italian cheese'!G42,'Total miscellaneous cheese'!G42)</f>
        <v>20.929185231902775</v>
      </c>
      <c r="H42" s="11">
        <f>SUM('All American cheese'!H42,'All Italian cheese'!H42,'Total miscellaneous cheese'!H42)</f>
        <v>0.91744373619299835</v>
      </c>
      <c r="I42" s="11">
        <f>SUM('All American cheese'!I42,'All Italian cheese'!I42,'Total miscellaneous cheese'!I42)</f>
        <v>26.009071199203404</v>
      </c>
      <c r="J42" s="11">
        <f>SUM('All American cheese'!J42,'All Italian cheese'!J42,'Total miscellaneous cheese'!J42)</f>
        <v>94.742662815669718</v>
      </c>
      <c r="K42" s="21">
        <f>SUM('All American cheese'!K42,'All Italian cheese'!K42,'Total miscellaneous cheese'!K42)</f>
        <v>0.61197814586360955</v>
      </c>
    </row>
    <row r="43" spans="1:25" ht="12" customHeight="1" x14ac:dyDescent="0.2">
      <c r="A43" s="10">
        <v>2007</v>
      </c>
      <c r="B43" s="11">
        <f>SUM('All American cheese'!B43,'All Italian cheese'!B43,'Total miscellaneous cheese'!B43)</f>
        <v>29.567757955954065</v>
      </c>
      <c r="C43" s="11">
        <f>SUM('All American cheese'!C43,'All Italian cheese'!C43,'Total miscellaneous cheese'!C43)</f>
        <v>29.567757955954065</v>
      </c>
      <c r="D43" s="11">
        <f>SUM('All American cheese'!D43,'All Italian cheese'!D43,'Total miscellaneous cheese'!D43)</f>
        <v>27.793692478596817</v>
      </c>
      <c r="E43" s="11">
        <f>SUM('All American cheese'!E43,'All Italian cheese'!E43,'Total miscellaneous cheese'!E43)</f>
        <v>27.793692478596817</v>
      </c>
      <c r="F43" s="11">
        <f t="shared" si="0"/>
        <v>28.419889989861119</v>
      </c>
      <c r="G43" s="11">
        <f>SUM('All American cheese'!G43,'All Italian cheese'!G43,'Total miscellaneous cheese'!G43)</f>
        <v>21.164633672403511</v>
      </c>
      <c r="H43" s="11">
        <f>SUM('All American cheese'!H43,'All Italian cheese'!H43,'Total miscellaneous cheese'!H43)</f>
        <v>0.92776476372179761</v>
      </c>
      <c r="I43" s="11">
        <f>SUM('All American cheese'!I43,'All Italian cheese'!I43,'Total miscellaneous cheese'!I43)</f>
        <v>26.3016671691311</v>
      </c>
      <c r="J43" s="11">
        <f>SUM('All American cheese'!J43,'All Italian cheese'!J43,'Total miscellaneous cheese'!J43)</f>
        <v>95.385777913317995</v>
      </c>
      <c r="K43" s="21">
        <f>SUM('All American cheese'!K43,'All Italian cheese'!K43,'Total miscellaneous cheese'!K43)</f>
        <v>0.61886275692073178</v>
      </c>
    </row>
    <row r="44" spans="1:25" ht="12" customHeight="1" x14ac:dyDescent="0.2">
      <c r="A44" s="10">
        <v>2008</v>
      </c>
      <c r="B44" s="11">
        <f>SUM('All American cheese'!B44,'All Italian cheese'!B44,'Total miscellaneous cheese'!B44)</f>
        <v>29.125798498584647</v>
      </c>
      <c r="C44" s="11">
        <f>SUM('All American cheese'!C44,'All Italian cheese'!C44,'Total miscellaneous cheese'!C44)</f>
        <v>29.125798498584647</v>
      </c>
      <c r="D44" s="11">
        <f>SUM('All American cheese'!D44,'All Italian cheese'!D44,'Total miscellaneous cheese'!D44)</f>
        <v>27.378250588669566</v>
      </c>
      <c r="E44" s="11">
        <f>SUM('All American cheese'!E44,'All Italian cheese'!E44,'Total miscellaneous cheese'!E44)</f>
        <v>27.378250588669566</v>
      </c>
      <c r="F44" s="11">
        <f t="shared" si="0"/>
        <v>28.078599560342724</v>
      </c>
      <c r="G44" s="11">
        <f>SUM('All American cheese'!G44,'All Italian cheese'!G44,'Total miscellaneous cheese'!G44)</f>
        <v>20.947682169414751</v>
      </c>
      <c r="H44" s="11">
        <f>SUM('All American cheese'!H44,'All Italian cheese'!H44,'Total miscellaneous cheese'!H44)</f>
        <v>0.91825456085105772</v>
      </c>
      <c r="I44" s="11">
        <f>SUM('All American cheese'!I44,'All Italian cheese'!I44,'Total miscellaneous cheese'!I44)</f>
        <v>26.03205767284706</v>
      </c>
      <c r="J44" s="11">
        <f>SUM('All American cheese'!J44,'All Italian cheese'!J44,'Total miscellaneous cheese'!J44)</f>
        <v>94.79280833004367</v>
      </c>
      <c r="K44" s="21">
        <f>SUM('All American cheese'!K44,'All Italian cheese'!K44,'Total miscellaneous cheese'!K44)</f>
        <v>0.61251900406698967</v>
      </c>
    </row>
    <row r="45" spans="1:25" ht="12" customHeight="1" x14ac:dyDescent="0.2">
      <c r="A45" s="10">
        <v>2009</v>
      </c>
      <c r="B45" s="11">
        <f>SUM('All American cheese'!B45,'All Italian cheese'!B45,'Total miscellaneous cheese'!B45)</f>
        <v>29.223308660316306</v>
      </c>
      <c r="C45" s="11">
        <f>SUM('All American cheese'!C45,'All Italian cheese'!C45,'Total miscellaneous cheese'!C45)</f>
        <v>29.223308660316306</v>
      </c>
      <c r="D45" s="11">
        <f>SUM('All American cheese'!D45,'All Italian cheese'!D45,'Total miscellaneous cheese'!D45)</f>
        <v>27.469910140697326</v>
      </c>
      <c r="E45" s="11">
        <f>SUM('All American cheese'!E45,'All Italian cheese'!E45,'Total miscellaneous cheese'!E45)</f>
        <v>27.469910140697326</v>
      </c>
      <c r="F45" s="11">
        <f t="shared" si="0"/>
        <v>28.052530699055609</v>
      </c>
      <c r="G45" s="11">
        <f>SUM('All American cheese'!G45,'All Italian cheese'!G45,'Total miscellaneous cheese'!G45)</f>
        <v>21.025431027101298</v>
      </c>
      <c r="H45" s="11">
        <f>SUM('All American cheese'!H45,'All Italian cheese'!H45,'Total miscellaneous cheese'!H45)</f>
        <v>0.92166272995512555</v>
      </c>
      <c r="I45" s="11">
        <f>SUM('All American cheese'!I45,'All Italian cheese'!I45,'Total miscellaneous cheese'!I45)</f>
        <v>26.128677562862833</v>
      </c>
      <c r="J45" s="11">
        <f>SUM('All American cheese'!J45,'All Italian cheese'!J45,'Total miscellaneous cheese'!J45)</f>
        <v>95.201597501558155</v>
      </c>
      <c r="K45" s="21">
        <f>SUM('All American cheese'!K45,'All Italian cheese'!K45,'Total miscellaneous cheese'!K45)</f>
        <v>0.61479241324383127</v>
      </c>
    </row>
    <row r="46" spans="1:25" ht="12" customHeight="1" x14ac:dyDescent="0.2">
      <c r="A46" s="10">
        <v>2010</v>
      </c>
      <c r="B46" s="11">
        <f>SUM('All American cheese'!B46,'All Italian cheese'!B46,'Total miscellaneous cheese'!B46)</f>
        <v>29.762373054423012</v>
      </c>
      <c r="C46" s="11">
        <f>SUM('All American cheese'!C46,'All Italian cheese'!C46,'Total miscellaneous cheese'!C46)</f>
        <v>29.762373054423012</v>
      </c>
      <c r="D46" s="11">
        <f>SUM('All American cheese'!D46,'All Italian cheese'!D46,'Total miscellaneous cheese'!D46)</f>
        <v>27.976630671157633</v>
      </c>
      <c r="E46" s="11">
        <f>SUM('All American cheese'!E46,'All Italian cheese'!E46,'Total miscellaneous cheese'!E46)</f>
        <v>27.976630671157633</v>
      </c>
      <c r="F46" s="11">
        <f t="shared" si="0"/>
        <v>28.309545436249124</v>
      </c>
      <c r="G46" s="11">
        <f>SUM('All American cheese'!G46,'All Italian cheese'!G46,'Total miscellaneous cheese'!G46)</f>
        <v>21.336780531675164</v>
      </c>
      <c r="H46" s="11">
        <f>SUM('All American cheese'!H46,'All Italian cheese'!H46,'Total miscellaneous cheese'!H46)</f>
        <v>0.93531092741589772</v>
      </c>
      <c r="I46" s="11">
        <f>SUM('All American cheese'!I46,'All Italian cheese'!I46,'Total miscellaneous cheese'!I46)</f>
        <v>26.515597136776993</v>
      </c>
      <c r="J46" s="11">
        <f>SUM('All American cheese'!J46,'All Italian cheese'!J46,'Total miscellaneous cheese'!J46)</f>
        <v>96.248350653617678</v>
      </c>
      <c r="K46" s="21">
        <f>SUM('All American cheese'!K46,'All Italian cheese'!K46,'Total miscellaneous cheese'!K46)</f>
        <v>0.6238964032182821</v>
      </c>
    </row>
    <row r="47" spans="1:25" ht="12" customHeight="1" x14ac:dyDescent="0.2">
      <c r="A47" s="15">
        <v>2011</v>
      </c>
      <c r="B47" s="16">
        <f>SUM('All American cheese'!B47,'All Italian cheese'!B47,'Total miscellaneous cheese'!B47)</f>
        <v>30.128978291481115</v>
      </c>
      <c r="C47" s="16">
        <f>SUM('All American cheese'!C47,'All Italian cheese'!C47,'Total miscellaneous cheese'!C47)</f>
        <v>30.128978291481115</v>
      </c>
      <c r="D47" s="16">
        <f>SUM('All American cheese'!D47,'All Italian cheese'!D47,'Total miscellaneous cheese'!D47)</f>
        <v>28.321239593992246</v>
      </c>
      <c r="E47" s="16">
        <f>SUM('All American cheese'!E47,'All Italian cheese'!E47,'Total miscellaneous cheese'!E47)</f>
        <v>28.321239593992246</v>
      </c>
      <c r="F47" s="16">
        <f t="shared" si="0"/>
        <v>28.618838541875107</v>
      </c>
      <c r="G47" s="16">
        <f>SUM('All American cheese'!G47,'All Italian cheese'!G47,'Total miscellaneous cheese'!G47)</f>
        <v>21.506414639925534</v>
      </c>
      <c r="H47" s="16">
        <f>SUM('All American cheese'!H47,'All Italian cheese'!H47,'Total miscellaneous cheese'!H47)</f>
        <v>0.94274694312002338</v>
      </c>
      <c r="I47" s="16">
        <f>SUM('All American cheese'!I47,'All Italian cheese'!I47,'Total miscellaneous cheese'!I47)</f>
        <v>26.726404463981101</v>
      </c>
      <c r="J47" s="16">
        <f>SUM('All American cheese'!J47,'All Italian cheese'!J47,'Total miscellaneous cheese'!J47)</f>
        <v>96.733610679525555</v>
      </c>
      <c r="K47" s="22">
        <f>SUM('All American cheese'!K47,'All Italian cheese'!K47,'Total miscellaneous cheese'!K47)</f>
        <v>0.62885657562308472</v>
      </c>
      <c r="L47" s="8"/>
      <c r="M47" s="8"/>
      <c r="N47" s="8"/>
      <c r="O47" s="8"/>
      <c r="P47" s="8"/>
      <c r="Q47" s="8"/>
      <c r="R47" s="8"/>
      <c r="S47" s="8"/>
      <c r="T47" s="8"/>
      <c r="U47" s="8"/>
      <c r="V47" s="8"/>
      <c r="W47" s="8"/>
      <c r="X47" s="8"/>
      <c r="Y47" s="8"/>
    </row>
    <row r="48" spans="1:25" ht="12" customHeight="1" x14ac:dyDescent="0.2">
      <c r="A48" s="15">
        <v>2012</v>
      </c>
      <c r="B48" s="16">
        <f>SUM('All American cheese'!B48,'All Italian cheese'!B48,'Total miscellaneous cheese'!B48)</f>
        <v>30.225666207691994</v>
      </c>
      <c r="C48" s="16">
        <f>SUM('All American cheese'!C48,'All Italian cheese'!C48,'Total miscellaneous cheese'!C48)</f>
        <v>30.225666207691994</v>
      </c>
      <c r="D48" s="16">
        <f>SUM('All American cheese'!D48,'All Italian cheese'!D48,'Total miscellaneous cheese'!D48)</f>
        <v>28.412126235230474</v>
      </c>
      <c r="E48" s="16">
        <f>SUM('All American cheese'!E48,'All Italian cheese'!E48,'Total miscellaneous cheese'!E48)</f>
        <v>28.412126235230474</v>
      </c>
      <c r="F48" s="16">
        <f t="shared" ref="F48:F57" si="1">100-(G48/B48*100)</f>
        <v>28.642039718348684</v>
      </c>
      <c r="G48" s="16">
        <f>SUM('All American cheese'!G48,'All Italian cheese'!G48,'Total miscellaneous cheese'!G48)</f>
        <v>21.568418887349356</v>
      </c>
      <c r="H48" s="16">
        <f>SUM('All American cheese'!H48,'All Italian cheese'!H48,'Total miscellaneous cheese'!H48)</f>
        <v>0.94546493752764305</v>
      </c>
      <c r="I48" s="16">
        <f>SUM('All American cheese'!I48,'All Italian cheese'!I48,'Total miscellaneous cheese'!I48)</f>
        <v>26.803458246439916</v>
      </c>
      <c r="J48" s="16">
        <f>SUM('All American cheese'!J48,'All Italian cheese'!J48,'Total miscellaneous cheese'!J48)</f>
        <v>97.121461709200432</v>
      </c>
      <c r="K48" s="22">
        <f>SUM('All American cheese'!K48,'All Italian cheese'!K48,'Total miscellaneous cheese'!K48)</f>
        <v>0.63066960579858633</v>
      </c>
      <c r="L48" s="8"/>
      <c r="M48" s="8"/>
      <c r="N48" s="8"/>
      <c r="O48" s="8"/>
      <c r="P48" s="8"/>
      <c r="Q48" s="8"/>
      <c r="R48" s="8"/>
      <c r="S48" s="8"/>
      <c r="T48" s="8"/>
      <c r="U48" s="8"/>
      <c r="V48" s="8"/>
      <c r="W48" s="8"/>
      <c r="X48" s="8"/>
      <c r="Y48" s="8"/>
    </row>
    <row r="49" spans="1:25" ht="12" customHeight="1" x14ac:dyDescent="0.2">
      <c r="A49" s="15">
        <v>2013</v>
      </c>
      <c r="B49" s="16">
        <f>SUM('All American cheese'!B49,'All Italian cheese'!B49,'Total miscellaneous cheese'!B49)</f>
        <v>30.271944950800552</v>
      </c>
      <c r="C49" s="16">
        <f>SUM('All American cheese'!C49,'All Italian cheese'!C49,'Total miscellaneous cheese'!C49)</f>
        <v>30.271944950800552</v>
      </c>
      <c r="D49" s="16">
        <f>SUM('All American cheese'!D49,'All Italian cheese'!D49,'Total miscellaneous cheese'!D49)</f>
        <v>28.455628253752518</v>
      </c>
      <c r="E49" s="16">
        <f>SUM('All American cheese'!E49,'All Italian cheese'!E49,'Total miscellaneous cheese'!E49)</f>
        <v>28.455628253752518</v>
      </c>
      <c r="F49" s="16">
        <f t="shared" si="1"/>
        <v>28.568426735812949</v>
      </c>
      <c r="G49" s="16">
        <f>SUM('All American cheese'!G49,'All Italian cheese'!G49,'Total miscellaneous cheese'!G49)</f>
        <v>21.623726536025469</v>
      </c>
      <c r="H49" s="16">
        <f>SUM('All American cheese'!H49,'All Italian cheese'!H49,'Total miscellaneous cheese'!H49)</f>
        <v>0.94788938240111642</v>
      </c>
      <c r="I49" s="16">
        <f>SUM('All American cheese'!I49,'All Italian cheese'!I49,'Total miscellaneous cheese'!I49)</f>
        <v>26.872190046380446</v>
      </c>
      <c r="J49" s="16">
        <f>SUM('All American cheese'!J49,'All Italian cheese'!J49,'Total miscellaneous cheese'!J49)</f>
        <v>97.363057328972886</v>
      </c>
      <c r="K49" s="22">
        <f>SUM('All American cheese'!K49,'All Italian cheese'!K49,'Total miscellaneous cheese'!K49)</f>
        <v>0.63228682462071639</v>
      </c>
      <c r="L49" s="8"/>
      <c r="M49" s="8"/>
      <c r="N49" s="8"/>
      <c r="O49" s="8"/>
      <c r="P49" s="8"/>
      <c r="Q49" s="8"/>
      <c r="R49" s="8"/>
      <c r="S49" s="8"/>
      <c r="T49" s="8"/>
      <c r="U49" s="8"/>
      <c r="V49" s="8"/>
      <c r="W49" s="8"/>
      <c r="X49" s="8"/>
      <c r="Y49" s="8"/>
    </row>
    <row r="50" spans="1:25" ht="12" customHeight="1" x14ac:dyDescent="0.2">
      <c r="A50" s="15">
        <v>2014</v>
      </c>
      <c r="B50" s="16">
        <f>SUM('All American cheese'!B50,'All Italian cheese'!B50,'Total miscellaneous cheese'!B50)</f>
        <v>30.994650970989628</v>
      </c>
      <c r="C50" s="16">
        <f>SUM('All American cheese'!C50,'All Italian cheese'!C50,'Total miscellaneous cheese'!C50)</f>
        <v>30.994650970989628</v>
      </c>
      <c r="D50" s="16">
        <f>SUM('All American cheese'!D50,'All Italian cheese'!D50,'Total miscellaneous cheese'!D50)</f>
        <v>29.134971912730254</v>
      </c>
      <c r="E50" s="16">
        <f>SUM('All American cheese'!E50,'All Italian cheese'!E50,'Total miscellaneous cheese'!E50)</f>
        <v>29.134971912730254</v>
      </c>
      <c r="F50" s="16">
        <f t="shared" si="1"/>
        <v>28.641087832056428</v>
      </c>
      <c r="G50" s="16">
        <f>SUM('All American cheese'!G50,'All Italian cheese'!G50,'Total miscellaneous cheese'!G50)</f>
        <v>22.11744576314916</v>
      </c>
      <c r="H50" s="16">
        <f>SUM('All American cheese'!H50,'All Italian cheese'!H50,'Total miscellaneous cheese'!H50)</f>
        <v>0.96953186906955213</v>
      </c>
      <c r="I50" s="16">
        <f>SUM('All American cheese'!I50,'All Italian cheese'!I50,'Total miscellaneous cheese'!I50)</f>
        <v>27.485743722187273</v>
      </c>
      <c r="J50" s="16">
        <f>SUM('All American cheese'!J50,'All Italian cheese'!J50,'Total miscellaneous cheese'!J50)</f>
        <v>99.450112398810617</v>
      </c>
      <c r="K50" s="22">
        <f>SUM('All American cheese'!K50,'All Italian cheese'!K50,'Total miscellaneous cheese'!K50)</f>
        <v>0.64672338169852395</v>
      </c>
      <c r="L50" s="8"/>
      <c r="M50" s="8"/>
      <c r="N50" s="8"/>
      <c r="O50" s="8"/>
      <c r="P50" s="8"/>
      <c r="Q50" s="8"/>
      <c r="R50" s="8"/>
      <c r="S50" s="8"/>
      <c r="T50" s="8"/>
      <c r="U50" s="8"/>
      <c r="V50" s="8"/>
      <c r="W50" s="8"/>
      <c r="X50" s="8"/>
      <c r="Y50" s="8"/>
    </row>
    <row r="51" spans="1:25" ht="12" customHeight="1" x14ac:dyDescent="0.2">
      <c r="A51" s="15">
        <v>2015</v>
      </c>
      <c r="B51" s="16">
        <f>SUM('All American cheese'!B51,'All Italian cheese'!B51,'Total miscellaneous cheese'!B51)</f>
        <v>31.882823382664245</v>
      </c>
      <c r="C51" s="16">
        <f>SUM('All American cheese'!C51,'All Italian cheese'!C51,'Total miscellaneous cheese'!C51)</f>
        <v>31.882823382664245</v>
      </c>
      <c r="D51" s="16">
        <f>SUM('All American cheese'!D51,'All Italian cheese'!D51,'Total miscellaneous cheese'!D51)</f>
        <v>29.969853979704389</v>
      </c>
      <c r="E51" s="16">
        <f>SUM('All American cheese'!E51,'All Italian cheese'!E51,'Total miscellaneous cheese'!E51)</f>
        <v>29.969853979704389</v>
      </c>
      <c r="F51" s="16">
        <f t="shared" si="1"/>
        <v>28.627355671182471</v>
      </c>
      <c r="G51" s="16">
        <f>SUM('All American cheese'!G51,'All Italian cheese'!G51,'Total miscellaneous cheese'!G51)</f>
        <v>22.755614134894024</v>
      </c>
      <c r="H51" s="16">
        <f>SUM('All American cheese'!H51,'All Italian cheese'!H51,'Total miscellaneous cheese'!H51)</f>
        <v>0.9975063730364504</v>
      </c>
      <c r="I51" s="16">
        <f>SUM('All American cheese'!I51,'All Italian cheese'!I51,'Total miscellaneous cheese'!I51)</f>
        <v>28.278806922396853</v>
      </c>
      <c r="J51" s="16">
        <f>SUM('All American cheese'!J51,'All Italian cheese'!J51,'Total miscellaneous cheese'!J51)</f>
        <v>102.47051295906155</v>
      </c>
      <c r="K51" s="22">
        <f>SUM('All American cheese'!K51,'All Italian cheese'!K51,'Total miscellaneous cheese'!K51)</f>
        <v>0.66538369229169059</v>
      </c>
      <c r="L51" s="8"/>
      <c r="M51" s="8"/>
      <c r="N51" s="8"/>
      <c r="O51" s="8"/>
      <c r="P51" s="8"/>
      <c r="Q51" s="8"/>
      <c r="R51" s="8"/>
      <c r="S51" s="8"/>
      <c r="T51" s="8"/>
      <c r="U51" s="8"/>
      <c r="V51" s="8"/>
      <c r="W51" s="8"/>
      <c r="X51" s="8"/>
      <c r="Y51" s="8"/>
    </row>
    <row r="52" spans="1:25" ht="12" customHeight="1" x14ac:dyDescent="0.2">
      <c r="A52" s="33">
        <v>2016</v>
      </c>
      <c r="B52" s="11">
        <f>SUM('All American cheese'!B52,'All Italian cheese'!B52,'Total miscellaneous cheese'!B52)</f>
        <v>33.055643379092324</v>
      </c>
      <c r="C52" s="34">
        <f>SUM('All American cheese'!C52,'All Italian cheese'!C52,'Total miscellaneous cheese'!C52)</f>
        <v>33.055643379092324</v>
      </c>
      <c r="D52" s="34">
        <f>SUM('All American cheese'!D52,'All Italian cheese'!D52,'Total miscellaneous cheese'!D52)</f>
        <v>31.072304776346783</v>
      </c>
      <c r="E52" s="11">
        <f>SUM('All American cheese'!E52,'All Italian cheese'!E52,'Total miscellaneous cheese'!E52)</f>
        <v>31.072304776346783</v>
      </c>
      <c r="F52" s="34">
        <f t="shared" si="1"/>
        <v>28.627417555856425</v>
      </c>
      <c r="G52" s="34">
        <f>SUM('All American cheese'!G52,'All Italian cheese'!G52,'Total miscellaneous cheese'!G52)</f>
        <v>23.592666323184755</v>
      </c>
      <c r="H52" s="34">
        <f>SUM('All American cheese'!H52,'All Italian cheese'!H52,'Total miscellaneous cheese'!H52)</f>
        <v>1.0341990717012495</v>
      </c>
      <c r="I52" s="34">
        <f>SUM('All American cheese'!I52,'All Italian cheese'!I52,'Total miscellaneous cheese'!I52)</f>
        <v>29.319026583194571</v>
      </c>
      <c r="J52" s="34">
        <f>SUM('All American cheese'!J52,'All Italian cheese'!J52,'Total miscellaneous cheese'!J52)</f>
        <v>106.16901669398264</v>
      </c>
      <c r="K52" s="51">
        <f>SUM('All American cheese'!K52,'All Italian cheese'!K52,'Total miscellaneous cheese'!K52)</f>
        <v>0.68985944901634288</v>
      </c>
      <c r="L52" s="8"/>
      <c r="M52" s="8"/>
      <c r="N52" s="8"/>
      <c r="O52" s="8"/>
      <c r="P52" s="8"/>
      <c r="Q52" s="8"/>
      <c r="R52" s="8"/>
      <c r="S52" s="8"/>
      <c r="T52" s="8"/>
      <c r="U52" s="8"/>
      <c r="V52" s="8"/>
      <c r="W52" s="8"/>
      <c r="X52" s="8"/>
      <c r="Y52" s="8"/>
    </row>
    <row r="53" spans="1:25" ht="12" customHeight="1" x14ac:dyDescent="0.2">
      <c r="A53" s="57">
        <v>2017</v>
      </c>
      <c r="B53" s="11">
        <f>SUM('All American cheese'!B53,'All Italian cheese'!B53,'Total miscellaneous cheese'!B53)</f>
        <v>33.562156403909853</v>
      </c>
      <c r="C53" s="58">
        <f>SUM('All American cheese'!C53,'All Italian cheese'!C53,'Total miscellaneous cheese'!C53)</f>
        <v>33.562156403909853</v>
      </c>
      <c r="D53" s="58">
        <f>SUM('All American cheese'!D53,'All Italian cheese'!D53,'Total miscellaneous cheese'!D53)</f>
        <v>31.548427019675263</v>
      </c>
      <c r="E53" s="59">
        <f>SUM('All American cheese'!E53,'All Italian cheese'!E53,'Total miscellaneous cheese'!E53)</f>
        <v>31.548427019675263</v>
      </c>
      <c r="F53" s="58">
        <f t="shared" si="1"/>
        <v>28.293229171225491</v>
      </c>
      <c r="G53" s="58">
        <f>SUM('All American cheese'!G53,'All Italian cheese'!G53,'Total miscellaneous cheese'!G53)</f>
        <v>24.066338577746507</v>
      </c>
      <c r="H53" s="58">
        <f>SUM('All American cheese'!H53,'All Italian cheese'!H53,'Total miscellaneous cheese'!H53)</f>
        <v>1.0549627869697098</v>
      </c>
      <c r="I53" s="58">
        <f>SUM('All American cheese'!I53,'All Italian cheese'!I53,'Total miscellaneous cheese'!I53)</f>
        <v>29.907667529197788</v>
      </c>
      <c r="J53" s="58">
        <f>SUM('All American cheese'!J53,'All Italian cheese'!J53,'Total miscellaneous cheese'!J53)</f>
        <v>108.6985842527609</v>
      </c>
      <c r="K53" s="63">
        <f>SUM('All American cheese'!K53,'All Italian cheese'!K53,'Total miscellaneous cheese'!K53)</f>
        <v>0.70370982421641848</v>
      </c>
      <c r="L53" s="8"/>
      <c r="M53" s="8"/>
      <c r="N53" s="8"/>
      <c r="O53" s="8"/>
      <c r="P53" s="8"/>
      <c r="Q53" s="8"/>
      <c r="R53" s="8"/>
      <c r="S53" s="8"/>
      <c r="T53" s="8"/>
      <c r="U53" s="8"/>
      <c r="V53" s="8"/>
      <c r="W53" s="8"/>
      <c r="X53" s="8"/>
      <c r="Y53" s="8"/>
    </row>
    <row r="54" spans="1:25" ht="12" customHeight="1" x14ac:dyDescent="0.2">
      <c r="A54" s="33">
        <v>2018</v>
      </c>
      <c r="B54" s="11">
        <f>SUM('All American cheese'!B54,'All Italian cheese'!B54,'Total miscellaneous cheese'!B54)</f>
        <v>34.514595671708747</v>
      </c>
      <c r="C54" s="34">
        <f>SUM('All American cheese'!C54,'All Italian cheese'!C54,'Total miscellaneous cheese'!C54)</f>
        <v>34.514595671708747</v>
      </c>
      <c r="D54" s="34">
        <f>SUM('All American cheese'!D54,'All Italian cheese'!D54,'Total miscellaneous cheese'!D54)</f>
        <v>32.443719931406228</v>
      </c>
      <c r="E54" s="11">
        <f>SUM('All American cheese'!E54,'All Italian cheese'!E54,'Total miscellaneous cheese'!E54)</f>
        <v>32.443719931406228</v>
      </c>
      <c r="F54" s="34">
        <f t="shared" si="1"/>
        <v>28.428594639285748</v>
      </c>
      <c r="G54" s="34">
        <f>SUM('All American cheese'!G54,'All Italian cheese'!G54,'Total miscellaneous cheese'!G54)</f>
        <v>24.702581176810202</v>
      </c>
      <c r="H54" s="34">
        <f>SUM('All American cheese'!H54,'All Italian cheese'!H54,'Total miscellaneous cheese'!H54)</f>
        <v>1.0828528735040088</v>
      </c>
      <c r="I54" s="34">
        <f>SUM('All American cheese'!I54,'All Italian cheese'!I54,'Total miscellaneous cheese'!I54)</f>
        <v>30.698337537401898</v>
      </c>
      <c r="J54" s="34">
        <f>SUM('All American cheese'!J54,'All Italian cheese'!J54,'Total miscellaneous cheese'!J54)</f>
        <v>111.32428330877181</v>
      </c>
      <c r="K54" s="51">
        <f>SUM('All American cheese'!K54,'All Italian cheese'!K54,'Total miscellaneous cheese'!K54)</f>
        <v>0.72231382440945635</v>
      </c>
      <c r="L54" s="8"/>
      <c r="M54" s="8"/>
      <c r="N54" s="8"/>
      <c r="O54" s="8"/>
      <c r="P54" s="8"/>
      <c r="Q54" s="8"/>
      <c r="R54" s="8"/>
      <c r="S54" s="8"/>
      <c r="T54" s="8"/>
      <c r="U54" s="8"/>
      <c r="V54" s="8"/>
      <c r="W54" s="8"/>
      <c r="X54" s="8"/>
      <c r="Y54" s="8"/>
    </row>
    <row r="55" spans="1:25" ht="12" customHeight="1" x14ac:dyDescent="0.2">
      <c r="A55" s="78">
        <v>2019</v>
      </c>
      <c r="B55" s="59">
        <f>SUM('All American cheese'!B55,'All Italian cheese'!B55,'Total miscellaneous cheese'!B55)</f>
        <v>34.778233504499141</v>
      </c>
      <c r="C55" s="79">
        <f>SUM('All American cheese'!C55,'All Italian cheese'!C55,'Total miscellaneous cheese'!C55)</f>
        <v>34.778233504499141</v>
      </c>
      <c r="D55" s="79">
        <f>SUM('All American cheese'!D55,'All Italian cheese'!D55,'Total miscellaneous cheese'!D55)</f>
        <v>32.691539494229197</v>
      </c>
      <c r="E55" s="80">
        <f>SUM('All American cheese'!E55,'All Italian cheese'!E55,'Total miscellaneous cheese'!E55)</f>
        <v>32.691539494229197</v>
      </c>
      <c r="F55" s="79">
        <f t="shared" si="1"/>
        <v>28.524471812388882</v>
      </c>
      <c r="G55" s="79">
        <f>SUM('All American cheese'!G55,'All Italian cheese'!G55,'Total miscellaneous cheese'!G55)</f>
        <v>24.857926091661497</v>
      </c>
      <c r="H55" s="79">
        <f>SUM('All American cheese'!H55,'All Italian cheese'!H55,'Total miscellaneous cheese'!H55)</f>
        <v>1.0896625136070794</v>
      </c>
      <c r="I55" s="79">
        <f>SUM('All American cheese'!I55,'All Italian cheese'!I55,'Total miscellaneous cheese'!I55)</f>
        <v>30.891387429503894</v>
      </c>
      <c r="J55" s="79">
        <f>SUM('All American cheese'!J55,'All Italian cheese'!J55,'Total miscellaneous cheese'!J55)</f>
        <v>111.86911836557168</v>
      </c>
      <c r="K55" s="90">
        <f>SUM('All American cheese'!K55,'All Italian cheese'!K55,'Total miscellaneous cheese'!K55)</f>
        <v>0.72685617481185638</v>
      </c>
      <c r="L55" s="8"/>
      <c r="M55" s="8"/>
      <c r="N55" s="8"/>
      <c r="O55" s="8"/>
      <c r="P55" s="8"/>
      <c r="Q55" s="8"/>
      <c r="R55" s="8"/>
      <c r="S55" s="8"/>
      <c r="T55" s="8"/>
      <c r="U55" s="8"/>
      <c r="V55" s="8"/>
      <c r="W55" s="8"/>
      <c r="X55" s="8"/>
      <c r="Y55" s="8"/>
    </row>
    <row r="56" spans="1:25" ht="12" customHeight="1" x14ac:dyDescent="0.2">
      <c r="A56" s="33">
        <v>2020</v>
      </c>
      <c r="B56" s="11">
        <f>SUM('All American cheese'!B56,'All Italian cheese'!B56,'Total miscellaneous cheese'!B56)</f>
        <v>34.29606267765179</v>
      </c>
      <c r="C56" s="34">
        <f>SUM('All American cheese'!C56,'All Italian cheese'!C56,'Total miscellaneous cheese'!C56)</f>
        <v>34.29606267765179</v>
      </c>
      <c r="D56" s="34">
        <f>SUM('All American cheese'!D56,'All Italian cheese'!D56,'Total miscellaneous cheese'!D56)</f>
        <v>32.238298916992676</v>
      </c>
      <c r="E56" s="11">
        <f>SUM('All American cheese'!E56,'All Italian cheese'!E56,'Total miscellaneous cheese'!E56)</f>
        <v>32.238298916992676</v>
      </c>
      <c r="F56" s="34">
        <f t="shared" si="1"/>
        <v>28.374921140256276</v>
      </c>
      <c r="G56" s="34">
        <f>SUM('All American cheese'!G56,'All Italian cheese'!G56,'Total miscellaneous cheese'!G56)</f>
        <v>24.56458193865523</v>
      </c>
      <c r="H56" s="34">
        <f>SUM('All American cheese'!H56,'All Italian cheese'!H56,'Total miscellaneous cheese'!H56)</f>
        <v>1.0768035918314622</v>
      </c>
      <c r="I56" s="34">
        <f>SUM('All American cheese'!I56,'All Italian cheese'!I56,'Total miscellaneous cheese'!I56)</f>
        <v>30.526843426626037</v>
      </c>
      <c r="J56" s="34">
        <f>SUM('All American cheese'!J56,'All Italian cheese'!J56,'Total miscellaneous cheese'!J56)</f>
        <v>110.65951460794372</v>
      </c>
      <c r="K56" s="51">
        <f>SUM('All American cheese'!K56,'All Italian cheese'!K56,'Total miscellaneous cheese'!K56)</f>
        <v>0.71827866886178915</v>
      </c>
      <c r="L56" s="8"/>
      <c r="M56" s="8"/>
      <c r="N56" s="8"/>
      <c r="O56" s="8"/>
      <c r="P56" s="8"/>
      <c r="Q56" s="8"/>
      <c r="R56" s="8"/>
      <c r="S56" s="8"/>
      <c r="T56" s="8"/>
      <c r="U56" s="8"/>
      <c r="V56" s="8"/>
      <c r="W56" s="8"/>
      <c r="X56" s="8"/>
      <c r="Y56" s="8"/>
    </row>
    <row r="57" spans="1:25" ht="12" customHeight="1" thickBot="1" x14ac:dyDescent="0.25">
      <c r="A57" s="84">
        <v>2021</v>
      </c>
      <c r="B57" s="85">
        <f>SUM('All American cheese'!B57,'All Italian cheese'!B57,'Total miscellaneous cheese'!B57)</f>
        <v>35.283398289618688</v>
      </c>
      <c r="C57" s="86">
        <f>SUM('All American cheese'!C57,'All Italian cheese'!C57,'Total miscellaneous cheese'!C57)</f>
        <v>35.283398289618688</v>
      </c>
      <c r="D57" s="86">
        <f>SUM('All American cheese'!D57,'All Italian cheese'!D57,'Total miscellaneous cheese'!D57)</f>
        <v>33.166394392241564</v>
      </c>
      <c r="E57" s="86">
        <f>SUM('All American cheese'!E57,'All Italian cheese'!E57,'Total miscellaneous cheese'!E57)</f>
        <v>33.166394392241564</v>
      </c>
      <c r="F57" s="86">
        <f t="shared" si="1"/>
        <v>28.395957972016873</v>
      </c>
      <c r="G57" s="86">
        <f>SUM('All American cheese'!G57,'All Italian cheese'!G57,'Total miscellaneous cheese'!G57)</f>
        <v>25.264339340199246</v>
      </c>
      <c r="H57" s="86">
        <f>SUM('All American cheese'!H57,'All Italian cheese'!H57,'Total miscellaneous cheese'!H57)</f>
        <v>1.1074778888854464</v>
      </c>
      <c r="I57" s="86">
        <f>SUM('All American cheese'!I57,'All Italian cheese'!I57,'Total miscellaneous cheese'!I57)</f>
        <v>31.396444410957962</v>
      </c>
      <c r="J57" s="86">
        <f>SUM('All American cheese'!J57,'All Italian cheese'!J57,'Total miscellaneous cheese'!J57)</f>
        <v>114.00706498892193</v>
      </c>
      <c r="K57" s="91">
        <f>SUM('All American cheese'!K57,'All Italian cheese'!K57,'Total miscellaneous cheese'!K57)</f>
        <v>0.73873986849312845</v>
      </c>
      <c r="L57" s="8"/>
      <c r="M57" s="8"/>
      <c r="N57" s="8"/>
      <c r="O57" s="8"/>
      <c r="P57" s="8"/>
      <c r="Q57" s="8"/>
      <c r="R57" s="8"/>
      <c r="S57" s="8"/>
      <c r="T57" s="8"/>
      <c r="U57" s="8"/>
      <c r="V57" s="8"/>
      <c r="W57" s="8"/>
      <c r="X57" s="8"/>
      <c r="Y57" s="8"/>
    </row>
    <row r="58" spans="1:25" ht="12" customHeight="1" thickTop="1" x14ac:dyDescent="0.2">
      <c r="A58" s="115" t="s">
        <v>147</v>
      </c>
      <c r="B58" s="115"/>
      <c r="C58" s="115"/>
      <c r="D58" s="8"/>
      <c r="E58" s="8"/>
      <c r="F58" s="8"/>
      <c r="G58" s="8"/>
      <c r="H58" s="8"/>
      <c r="I58" s="8"/>
      <c r="J58" s="8"/>
      <c r="K58" s="8"/>
      <c r="L58" s="8"/>
      <c r="M58" s="8"/>
      <c r="N58" s="8"/>
      <c r="O58" s="8"/>
      <c r="P58" s="8"/>
      <c r="Q58" s="8"/>
      <c r="R58" s="8"/>
      <c r="S58" s="8"/>
      <c r="T58" s="8"/>
      <c r="U58" s="8"/>
      <c r="V58" s="8"/>
      <c r="W58" s="8"/>
      <c r="X58" s="8"/>
      <c r="Y58" s="8"/>
    </row>
    <row r="59" spans="1:25" ht="12" customHeight="1" x14ac:dyDescent="0.2">
      <c r="A59" s="8"/>
      <c r="B59" s="8"/>
      <c r="C59" s="8"/>
      <c r="D59" s="8"/>
      <c r="E59" s="8"/>
      <c r="F59" s="8"/>
      <c r="G59" s="8"/>
      <c r="H59" s="8"/>
      <c r="I59" s="8"/>
      <c r="J59" s="8"/>
      <c r="K59" s="8"/>
      <c r="L59" s="8"/>
      <c r="M59" s="8"/>
      <c r="N59" s="8"/>
      <c r="O59" s="8"/>
      <c r="P59" s="8"/>
      <c r="Q59" s="8"/>
      <c r="R59" s="8"/>
      <c r="S59" s="8"/>
      <c r="T59" s="8"/>
      <c r="U59" s="8"/>
      <c r="V59" s="8"/>
      <c r="W59" s="8"/>
      <c r="X59" s="8"/>
      <c r="Y59" s="8"/>
    </row>
    <row r="60" spans="1:25" ht="12" customHeight="1" x14ac:dyDescent="0.2">
      <c r="A60" s="116" t="s">
        <v>152</v>
      </c>
    </row>
    <row r="61" spans="1:25" ht="12" customHeight="1" x14ac:dyDescent="0.2">
      <c r="A61" s="123" t="s">
        <v>148</v>
      </c>
    </row>
    <row r="62" spans="1:25" ht="12" customHeight="1" x14ac:dyDescent="0.2">
      <c r="A62" s="116" t="s">
        <v>142</v>
      </c>
    </row>
    <row r="63" spans="1:25" ht="12" customHeight="1" x14ac:dyDescent="0.2">
      <c r="A63" s="116" t="s">
        <v>143</v>
      </c>
    </row>
    <row r="64" spans="1:25" ht="12" customHeight="1" x14ac:dyDescent="0.2">
      <c r="A64" s="117"/>
    </row>
    <row r="65" spans="1:1" ht="12" customHeight="1" x14ac:dyDescent="0.2">
      <c r="A65" s="116" t="s">
        <v>136</v>
      </c>
    </row>
  </sheetData>
  <mergeCells count="10">
    <mergeCell ref="J2:J4"/>
    <mergeCell ref="K2:K4"/>
    <mergeCell ref="A1:K1"/>
    <mergeCell ref="B2:B4"/>
    <mergeCell ref="G2:I4"/>
    <mergeCell ref="C2:C4"/>
    <mergeCell ref="F2:F4"/>
    <mergeCell ref="E2:E4"/>
    <mergeCell ref="D2:D4"/>
    <mergeCell ref="A2:A4"/>
  </mergeCells>
  <phoneticPr fontId="0" type="noConversion"/>
  <printOptions horizontalCentered="1"/>
  <pageMargins left="0.34" right="0.3" top="0.61" bottom="0.56000000000000005" header="0.5" footer="0.5"/>
  <pageSetup scale="78" orientation="landscape"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53">
    <pageSetUpPr fitToPage="1"/>
  </sheetPr>
  <dimension ref="A1:R67"/>
  <sheetViews>
    <sheetView zoomScaleNormal="100" workbookViewId="0">
      <pane ySplit="6" topLeftCell="A7" activePane="bottomLeft" state="frozen"/>
      <selection pane="bottomLeft" sqref="A1:Q1"/>
    </sheetView>
  </sheetViews>
  <sheetFormatPr defaultColWidth="10.77734375" defaultRowHeight="12" customHeight="1" x14ac:dyDescent="0.2"/>
  <cols>
    <col min="1" max="17" width="10.77734375" style="6" customWidth="1"/>
    <col min="18" max="16384" width="10.77734375" style="7"/>
  </cols>
  <sheetData>
    <row r="1" spans="1:18" ht="12" customHeight="1" thickBot="1" x14ac:dyDescent="0.25">
      <c r="A1" s="126" t="s">
        <v>101</v>
      </c>
      <c r="B1" s="126"/>
      <c r="C1" s="126"/>
      <c r="D1" s="126"/>
      <c r="E1" s="126"/>
      <c r="F1" s="126"/>
      <c r="G1" s="126"/>
      <c r="H1" s="126"/>
      <c r="I1" s="126"/>
      <c r="J1" s="126"/>
      <c r="K1" s="126"/>
      <c r="L1" s="126"/>
      <c r="M1" s="126"/>
      <c r="N1" s="126"/>
      <c r="O1" s="126"/>
      <c r="P1" s="126"/>
      <c r="Q1" s="126"/>
    </row>
    <row r="2" spans="1:18" ht="12" customHeight="1" thickTop="1" x14ac:dyDescent="0.2">
      <c r="A2" s="138" t="s">
        <v>0</v>
      </c>
      <c r="B2" s="124" t="s">
        <v>9</v>
      </c>
      <c r="C2" s="131" t="s">
        <v>3</v>
      </c>
      <c r="D2" s="124" t="s">
        <v>1</v>
      </c>
      <c r="E2" s="124" t="s">
        <v>4</v>
      </c>
      <c r="F2" s="124" t="s">
        <v>5</v>
      </c>
      <c r="G2" s="132" t="s">
        <v>6</v>
      </c>
      <c r="H2" s="133"/>
      <c r="I2" s="133"/>
      <c r="J2" s="124" t="s">
        <v>7</v>
      </c>
      <c r="K2" s="124" t="s">
        <v>54</v>
      </c>
      <c r="L2" s="140"/>
      <c r="M2" s="140"/>
      <c r="N2" s="130" t="s">
        <v>58</v>
      </c>
      <c r="O2" s="130" t="s">
        <v>130</v>
      </c>
      <c r="P2" s="127" t="s">
        <v>59</v>
      </c>
      <c r="Q2" s="127" t="s">
        <v>62</v>
      </c>
      <c r="R2" s="35"/>
    </row>
    <row r="3" spans="1:18" ht="12" customHeight="1" x14ac:dyDescent="0.2">
      <c r="A3" s="138"/>
      <c r="B3" s="124"/>
      <c r="C3" s="124"/>
      <c r="D3" s="124"/>
      <c r="E3" s="124"/>
      <c r="F3" s="124"/>
      <c r="G3" s="134" t="s">
        <v>2</v>
      </c>
      <c r="H3" s="135" t="s">
        <v>120</v>
      </c>
      <c r="I3" s="134" t="s">
        <v>8</v>
      </c>
      <c r="J3" s="124"/>
      <c r="K3" s="141"/>
      <c r="L3" s="140"/>
      <c r="M3" s="140"/>
      <c r="N3" s="128"/>
      <c r="O3" s="128"/>
      <c r="P3" s="128"/>
      <c r="Q3" s="128"/>
    </row>
    <row r="4" spans="1:18" ht="12" customHeight="1" x14ac:dyDescent="0.2">
      <c r="A4" s="138"/>
      <c r="B4" s="124"/>
      <c r="C4" s="124"/>
      <c r="D4" s="124"/>
      <c r="E4" s="124"/>
      <c r="F4" s="124"/>
      <c r="G4" s="124"/>
      <c r="H4" s="136"/>
      <c r="I4" s="124"/>
      <c r="J4" s="124"/>
      <c r="K4" s="141"/>
      <c r="L4" s="140"/>
      <c r="M4" s="140"/>
      <c r="N4" s="128"/>
      <c r="O4" s="128"/>
      <c r="P4" s="128"/>
      <c r="Q4" s="128"/>
    </row>
    <row r="5" spans="1:18" ht="18.75" customHeight="1" x14ac:dyDescent="0.2">
      <c r="A5" s="139"/>
      <c r="B5" s="125"/>
      <c r="C5" s="125"/>
      <c r="D5" s="125"/>
      <c r="E5" s="125"/>
      <c r="F5" s="125"/>
      <c r="G5" s="125"/>
      <c r="H5" s="137"/>
      <c r="I5" s="125"/>
      <c r="J5" s="125"/>
      <c r="K5" s="142"/>
      <c r="L5" s="143"/>
      <c r="M5" s="143"/>
      <c r="N5" s="129"/>
      <c r="O5" s="129"/>
      <c r="P5" s="129"/>
      <c r="Q5" s="129"/>
    </row>
    <row r="6" spans="1:18" ht="12" customHeight="1" x14ac:dyDescent="0.2">
      <c r="A6" s="5"/>
      <c r="B6" s="36" t="s">
        <v>64</v>
      </c>
      <c r="C6" s="36" t="s">
        <v>65</v>
      </c>
      <c r="D6" s="36" t="s">
        <v>64</v>
      </c>
      <c r="E6" s="36" t="s">
        <v>65</v>
      </c>
      <c r="F6" s="36" t="s">
        <v>64</v>
      </c>
      <c r="G6" s="36" t="s">
        <v>65</v>
      </c>
      <c r="H6" s="36" t="s">
        <v>64</v>
      </c>
      <c r="I6" s="36" t="s">
        <v>65</v>
      </c>
      <c r="J6" s="36" t="s">
        <v>65</v>
      </c>
      <c r="K6" s="36" t="s">
        <v>64</v>
      </c>
      <c r="L6" s="36" t="s">
        <v>66</v>
      </c>
      <c r="M6" s="36" t="s">
        <v>67</v>
      </c>
      <c r="N6" s="36" t="s">
        <v>68</v>
      </c>
      <c r="O6" s="36" t="s">
        <v>69</v>
      </c>
      <c r="P6" s="36" t="s">
        <v>68</v>
      </c>
      <c r="Q6" s="36" t="s">
        <v>70</v>
      </c>
    </row>
    <row r="7" spans="1:18" ht="12" customHeight="1" x14ac:dyDescent="0.2">
      <c r="A7" s="10">
        <v>1970</v>
      </c>
      <c r="B7" s="11">
        <v>4.7717261962819189</v>
      </c>
      <c r="C7" s="11">
        <v>0</v>
      </c>
      <c r="D7" s="11">
        <f t="shared" ref="D7:D48" si="0">+B7-B7*(C7/100)</f>
        <v>4.7717261962819189</v>
      </c>
      <c r="E7" s="11">
        <v>12</v>
      </c>
      <c r="F7" s="11">
        <f t="shared" ref="F7:F48" si="1">+(D7-D7*(E7)/100)</f>
        <v>4.1991190527280882</v>
      </c>
      <c r="G7" s="11">
        <v>0</v>
      </c>
      <c r="H7" s="11">
        <f>F7-(F7*G7/100)</f>
        <v>4.1991190527280882</v>
      </c>
      <c r="I7" s="11">
        <v>31</v>
      </c>
      <c r="J7" s="12">
        <f t="shared" ref="J7:J48" si="2">100-(K7/B7*100)</f>
        <v>39.28</v>
      </c>
      <c r="K7" s="11">
        <f>+H7-H7*I7/100</f>
        <v>2.8973921463823809</v>
      </c>
      <c r="L7" s="13">
        <f t="shared" ref="L7:L48" si="3">+(K7/365)*16</f>
        <v>0.12700897080032356</v>
      </c>
      <c r="M7" s="11">
        <f t="shared" ref="M7:M39" si="4">+L7*28.3495</f>
        <v>3.6006408177037725</v>
      </c>
      <c r="N7" s="12">
        <v>366</v>
      </c>
      <c r="O7" s="12">
        <v>452</v>
      </c>
      <c r="P7" s="11">
        <f t="shared" ref="P7:P48" si="5">+Q7*N7</f>
        <v>2.9155631399990725</v>
      </c>
      <c r="Q7" s="21">
        <f t="shared" ref="Q7:Q48" si="6">+M7/O7</f>
        <v>7.9660195081941877E-3</v>
      </c>
    </row>
    <row r="8" spans="1:18" ht="12" customHeight="1" x14ac:dyDescent="0.2">
      <c r="A8" s="15">
        <v>1971</v>
      </c>
      <c r="B8" s="16">
        <v>4.8331270676727938</v>
      </c>
      <c r="C8" s="16">
        <v>0</v>
      </c>
      <c r="D8" s="16">
        <f t="shared" si="0"/>
        <v>4.8331270676727938</v>
      </c>
      <c r="E8" s="16">
        <v>12</v>
      </c>
      <c r="F8" s="16">
        <f t="shared" si="1"/>
        <v>4.253151819552059</v>
      </c>
      <c r="G8" s="16">
        <v>0</v>
      </c>
      <c r="H8" s="16">
        <f t="shared" ref="H8:H53" si="7">F8-(F8*G8/100)</f>
        <v>4.253151819552059</v>
      </c>
      <c r="I8" s="16">
        <v>31</v>
      </c>
      <c r="J8" s="17">
        <f t="shared" si="2"/>
        <v>39.279999999999994</v>
      </c>
      <c r="K8" s="16">
        <f t="shared" ref="K8:K53" si="8">+H8-H8*I8/100</f>
        <v>2.9346747554909207</v>
      </c>
      <c r="L8" s="18">
        <f t="shared" si="3"/>
        <v>0.12864327695302666</v>
      </c>
      <c r="M8" s="16">
        <f t="shared" si="4"/>
        <v>3.6469725799798289</v>
      </c>
      <c r="N8" s="17">
        <v>366</v>
      </c>
      <c r="O8" s="17">
        <v>452</v>
      </c>
      <c r="P8" s="16">
        <f t="shared" si="5"/>
        <v>2.9530795669748171</v>
      </c>
      <c r="Q8" s="22">
        <f t="shared" si="6"/>
        <v>8.0685234070350196E-3</v>
      </c>
    </row>
    <row r="9" spans="1:18" ht="12" customHeight="1" x14ac:dyDescent="0.2">
      <c r="A9" s="15">
        <v>1972</v>
      </c>
      <c r="B9" s="16">
        <v>4.8246798414452874</v>
      </c>
      <c r="C9" s="16">
        <v>0</v>
      </c>
      <c r="D9" s="16">
        <f t="shared" si="0"/>
        <v>4.8246798414452874</v>
      </c>
      <c r="E9" s="16">
        <v>12</v>
      </c>
      <c r="F9" s="16">
        <f t="shared" si="1"/>
        <v>4.2457182604718531</v>
      </c>
      <c r="G9" s="16">
        <v>0</v>
      </c>
      <c r="H9" s="16">
        <f t="shared" si="7"/>
        <v>4.2457182604718531</v>
      </c>
      <c r="I9" s="16">
        <v>31</v>
      </c>
      <c r="J9" s="17">
        <f t="shared" si="2"/>
        <v>39.279999999999994</v>
      </c>
      <c r="K9" s="16">
        <f t="shared" si="8"/>
        <v>2.9295455997255786</v>
      </c>
      <c r="L9" s="18">
        <f t="shared" si="3"/>
        <v>0.12841843724824453</v>
      </c>
      <c r="M9" s="16">
        <f t="shared" si="4"/>
        <v>3.6405984867691084</v>
      </c>
      <c r="N9" s="17">
        <v>366</v>
      </c>
      <c r="O9" s="17">
        <v>452</v>
      </c>
      <c r="P9" s="16">
        <f t="shared" si="5"/>
        <v>2.9479182437112694</v>
      </c>
      <c r="Q9" s="22">
        <f t="shared" si="6"/>
        <v>8.0544214309051076E-3</v>
      </c>
    </row>
    <row r="10" spans="1:18" ht="12" customHeight="1" x14ac:dyDescent="0.2">
      <c r="A10" s="15">
        <v>1973</v>
      </c>
      <c r="B10" s="16">
        <v>4.5217664186042121</v>
      </c>
      <c r="C10" s="16">
        <v>0</v>
      </c>
      <c r="D10" s="16">
        <f t="shared" si="0"/>
        <v>4.5217664186042121</v>
      </c>
      <c r="E10" s="16">
        <v>12</v>
      </c>
      <c r="F10" s="16">
        <f t="shared" si="1"/>
        <v>3.9791544483717067</v>
      </c>
      <c r="G10" s="16">
        <v>0</v>
      </c>
      <c r="H10" s="16">
        <f t="shared" si="7"/>
        <v>3.9791544483717067</v>
      </c>
      <c r="I10" s="16">
        <v>31</v>
      </c>
      <c r="J10" s="17">
        <f t="shared" si="2"/>
        <v>39.28</v>
      </c>
      <c r="K10" s="16">
        <f t="shared" si="8"/>
        <v>2.7456165693764776</v>
      </c>
      <c r="L10" s="18">
        <f t="shared" si="3"/>
        <v>0.12035579482198258</v>
      </c>
      <c r="M10" s="16">
        <f t="shared" si="4"/>
        <v>3.4120266053057953</v>
      </c>
      <c r="N10" s="17">
        <v>366</v>
      </c>
      <c r="O10" s="17">
        <v>452</v>
      </c>
      <c r="P10" s="16">
        <f t="shared" si="5"/>
        <v>2.7628357025263743</v>
      </c>
      <c r="Q10" s="22">
        <f t="shared" si="6"/>
        <v>7.548731427667689E-3</v>
      </c>
    </row>
    <row r="11" spans="1:18" ht="12" customHeight="1" x14ac:dyDescent="0.2">
      <c r="A11" s="15">
        <v>1974</v>
      </c>
      <c r="B11" s="16">
        <v>4.0012438392548182</v>
      </c>
      <c r="C11" s="16">
        <v>0</v>
      </c>
      <c r="D11" s="16">
        <f t="shared" si="0"/>
        <v>4.0012438392548182</v>
      </c>
      <c r="E11" s="16">
        <v>12</v>
      </c>
      <c r="F11" s="16">
        <f t="shared" si="1"/>
        <v>3.5210945785442398</v>
      </c>
      <c r="G11" s="16">
        <v>0</v>
      </c>
      <c r="H11" s="16">
        <f t="shared" si="7"/>
        <v>3.5210945785442398</v>
      </c>
      <c r="I11" s="16">
        <v>31</v>
      </c>
      <c r="J11" s="17">
        <f t="shared" si="2"/>
        <v>39.280000000000015</v>
      </c>
      <c r="K11" s="16">
        <f t="shared" si="8"/>
        <v>2.4295552591955252</v>
      </c>
      <c r="L11" s="18">
        <f t="shared" si="3"/>
        <v>0.10650105245788603</v>
      </c>
      <c r="M11" s="16">
        <f t="shared" si="4"/>
        <v>3.0192515866548399</v>
      </c>
      <c r="N11" s="17">
        <v>366</v>
      </c>
      <c r="O11" s="17">
        <v>452</v>
      </c>
      <c r="P11" s="16">
        <f t="shared" si="5"/>
        <v>2.4447922139727245</v>
      </c>
      <c r="Q11" s="22">
        <f t="shared" si="6"/>
        <v>6.6797601474664599E-3</v>
      </c>
    </row>
    <row r="12" spans="1:18" ht="12" customHeight="1" x14ac:dyDescent="0.2">
      <c r="A12" s="15">
        <v>1975</v>
      </c>
      <c r="B12" s="16">
        <v>3.9897070467141722</v>
      </c>
      <c r="C12" s="16">
        <v>0</v>
      </c>
      <c r="D12" s="16">
        <f t="shared" si="0"/>
        <v>3.9897070467141722</v>
      </c>
      <c r="E12" s="16">
        <v>12</v>
      </c>
      <c r="F12" s="16">
        <f t="shared" si="1"/>
        <v>3.5109422011084717</v>
      </c>
      <c r="G12" s="16">
        <v>0</v>
      </c>
      <c r="H12" s="16">
        <f t="shared" si="7"/>
        <v>3.5109422011084717</v>
      </c>
      <c r="I12" s="16">
        <v>31</v>
      </c>
      <c r="J12" s="17">
        <f t="shared" si="2"/>
        <v>39.28</v>
      </c>
      <c r="K12" s="16">
        <f t="shared" si="8"/>
        <v>2.4225501187648453</v>
      </c>
      <c r="L12" s="18">
        <f t="shared" si="3"/>
        <v>0.10619397780886992</v>
      </c>
      <c r="M12" s="16">
        <f t="shared" si="4"/>
        <v>3.0105461738925579</v>
      </c>
      <c r="N12" s="17">
        <v>366</v>
      </c>
      <c r="O12" s="17">
        <v>452</v>
      </c>
      <c r="P12" s="16">
        <f t="shared" si="5"/>
        <v>2.4377431408068055</v>
      </c>
      <c r="Q12" s="22">
        <f t="shared" si="6"/>
        <v>6.660500384718048E-3</v>
      </c>
    </row>
    <row r="13" spans="1:18" ht="12" customHeight="1" x14ac:dyDescent="0.2">
      <c r="A13" s="10">
        <v>1976</v>
      </c>
      <c r="B13" s="11">
        <v>4.011305524342422</v>
      </c>
      <c r="C13" s="11">
        <v>0</v>
      </c>
      <c r="D13" s="11">
        <f t="shared" si="0"/>
        <v>4.011305524342422</v>
      </c>
      <c r="E13" s="11">
        <v>12</v>
      </c>
      <c r="F13" s="11">
        <f t="shared" si="1"/>
        <v>3.5299488614213312</v>
      </c>
      <c r="G13" s="11">
        <v>0</v>
      </c>
      <c r="H13" s="11">
        <f t="shared" si="7"/>
        <v>3.5299488614213312</v>
      </c>
      <c r="I13" s="11">
        <v>31</v>
      </c>
      <c r="J13" s="12">
        <f t="shared" si="2"/>
        <v>39.28</v>
      </c>
      <c r="K13" s="11">
        <f t="shared" si="8"/>
        <v>2.4356647143807186</v>
      </c>
      <c r="L13" s="13">
        <f t="shared" si="3"/>
        <v>0.10676886419203151</v>
      </c>
      <c r="M13" s="11">
        <f t="shared" si="4"/>
        <v>3.0268439154119973</v>
      </c>
      <c r="N13" s="12">
        <v>366</v>
      </c>
      <c r="O13" s="12">
        <v>452</v>
      </c>
      <c r="P13" s="11">
        <f t="shared" si="5"/>
        <v>2.45093998460352</v>
      </c>
      <c r="Q13" s="21">
        <f t="shared" si="6"/>
        <v>6.6965573349822951E-3</v>
      </c>
    </row>
    <row r="14" spans="1:18" ht="12" customHeight="1" x14ac:dyDescent="0.2">
      <c r="A14" s="10">
        <v>1977</v>
      </c>
      <c r="B14" s="11">
        <v>3.9864783258187697</v>
      </c>
      <c r="C14" s="11">
        <v>0</v>
      </c>
      <c r="D14" s="11">
        <f t="shared" si="0"/>
        <v>3.9864783258187697</v>
      </c>
      <c r="E14" s="11">
        <v>12</v>
      </c>
      <c r="F14" s="11">
        <f t="shared" si="1"/>
        <v>3.5081009267205174</v>
      </c>
      <c r="G14" s="11">
        <v>0</v>
      </c>
      <c r="H14" s="11">
        <f t="shared" si="7"/>
        <v>3.5081009267205174</v>
      </c>
      <c r="I14" s="11">
        <v>31</v>
      </c>
      <c r="J14" s="12">
        <f t="shared" si="2"/>
        <v>39.279999999999994</v>
      </c>
      <c r="K14" s="11">
        <f t="shared" si="8"/>
        <v>2.4205896394371571</v>
      </c>
      <c r="L14" s="13">
        <f t="shared" si="3"/>
        <v>0.10610803898902607</v>
      </c>
      <c r="M14" s="11">
        <f t="shared" si="4"/>
        <v>3.0081098513193947</v>
      </c>
      <c r="N14" s="12">
        <v>366</v>
      </c>
      <c r="O14" s="12">
        <v>452</v>
      </c>
      <c r="P14" s="11">
        <f t="shared" si="5"/>
        <v>2.4357703663338461</v>
      </c>
      <c r="Q14" s="21">
        <f t="shared" si="6"/>
        <v>6.6551102905296339E-3</v>
      </c>
    </row>
    <row r="15" spans="1:18" ht="12" customHeight="1" x14ac:dyDescent="0.2">
      <c r="A15" s="10">
        <v>1978</v>
      </c>
      <c r="B15" s="11">
        <v>3.9109957993575488</v>
      </c>
      <c r="C15" s="11">
        <v>0</v>
      </c>
      <c r="D15" s="11">
        <f t="shared" si="0"/>
        <v>3.9109957993575488</v>
      </c>
      <c r="E15" s="11">
        <v>12</v>
      </c>
      <c r="F15" s="11">
        <f t="shared" si="1"/>
        <v>3.4416763034346429</v>
      </c>
      <c r="G15" s="11">
        <v>0</v>
      </c>
      <c r="H15" s="11">
        <f t="shared" si="7"/>
        <v>3.4416763034346429</v>
      </c>
      <c r="I15" s="11">
        <v>31</v>
      </c>
      <c r="J15" s="12">
        <f t="shared" si="2"/>
        <v>39.279999999999994</v>
      </c>
      <c r="K15" s="11">
        <f t="shared" si="8"/>
        <v>2.3747566493699037</v>
      </c>
      <c r="L15" s="13">
        <f t="shared" si="3"/>
        <v>0.10409892161621495</v>
      </c>
      <c r="M15" s="11">
        <f t="shared" si="4"/>
        <v>2.9511523783588856</v>
      </c>
      <c r="N15" s="12">
        <v>366</v>
      </c>
      <c r="O15" s="12">
        <v>452</v>
      </c>
      <c r="P15" s="11">
        <f t="shared" si="5"/>
        <v>2.389649934688832</v>
      </c>
      <c r="Q15" s="21">
        <f t="shared" si="6"/>
        <v>6.5290981822099239E-3</v>
      </c>
    </row>
    <row r="16" spans="1:18" ht="12" customHeight="1" x14ac:dyDescent="0.2">
      <c r="A16" s="10">
        <v>1979</v>
      </c>
      <c r="B16" s="11">
        <v>3.7312434738175111</v>
      </c>
      <c r="C16" s="11">
        <v>0</v>
      </c>
      <c r="D16" s="11">
        <f t="shared" si="0"/>
        <v>3.7312434738175111</v>
      </c>
      <c r="E16" s="11">
        <v>12</v>
      </c>
      <c r="F16" s="11">
        <f t="shared" si="1"/>
        <v>3.2834942569594099</v>
      </c>
      <c r="G16" s="11">
        <v>0</v>
      </c>
      <c r="H16" s="11">
        <f t="shared" si="7"/>
        <v>3.2834942569594099</v>
      </c>
      <c r="I16" s="11">
        <v>31</v>
      </c>
      <c r="J16" s="12">
        <f t="shared" si="2"/>
        <v>39.279999999999994</v>
      </c>
      <c r="K16" s="11">
        <f t="shared" si="8"/>
        <v>2.2656110373019929</v>
      </c>
      <c r="L16" s="13">
        <f t="shared" si="3"/>
        <v>9.9314456429676401E-2</v>
      </c>
      <c r="M16" s="11">
        <f t="shared" si="4"/>
        <v>2.8155151825531108</v>
      </c>
      <c r="N16" s="12">
        <v>366</v>
      </c>
      <c r="O16" s="12">
        <v>452</v>
      </c>
      <c r="P16" s="11">
        <f t="shared" si="5"/>
        <v>2.2798198159611474</v>
      </c>
      <c r="Q16" s="21">
        <f t="shared" si="6"/>
        <v>6.2290158906042276E-3</v>
      </c>
    </row>
    <row r="17" spans="1:17" ht="12" customHeight="1" x14ac:dyDescent="0.2">
      <c r="A17" s="10">
        <v>1980</v>
      </c>
      <c r="B17" s="11">
        <v>3.6207811141459474</v>
      </c>
      <c r="C17" s="11">
        <v>0</v>
      </c>
      <c r="D17" s="11">
        <f t="shared" si="0"/>
        <v>3.6207811141459474</v>
      </c>
      <c r="E17" s="11">
        <v>12</v>
      </c>
      <c r="F17" s="11">
        <f t="shared" si="1"/>
        <v>3.1862873804484337</v>
      </c>
      <c r="G17" s="11">
        <v>0</v>
      </c>
      <c r="H17" s="11">
        <f t="shared" si="7"/>
        <v>3.1862873804484337</v>
      </c>
      <c r="I17" s="11">
        <v>31</v>
      </c>
      <c r="J17" s="12">
        <f t="shared" si="2"/>
        <v>39.279999999999994</v>
      </c>
      <c r="K17" s="11">
        <f t="shared" si="8"/>
        <v>2.1985382925094195</v>
      </c>
      <c r="L17" s="13">
        <f t="shared" si="3"/>
        <v>9.6374281315481397E-2</v>
      </c>
      <c r="M17" s="11">
        <f t="shared" si="4"/>
        <v>2.7321626881532399</v>
      </c>
      <c r="N17" s="12">
        <v>366</v>
      </c>
      <c r="O17" s="12">
        <v>452</v>
      </c>
      <c r="P17" s="11">
        <f t="shared" si="5"/>
        <v>2.212326424478066</v>
      </c>
      <c r="Q17" s="21">
        <f t="shared" si="6"/>
        <v>6.0446077171531854E-3</v>
      </c>
    </row>
    <row r="18" spans="1:17" ht="12" customHeight="1" x14ac:dyDescent="0.2">
      <c r="A18" s="15">
        <v>1981</v>
      </c>
      <c r="B18" s="16">
        <v>3.3627623213866396</v>
      </c>
      <c r="C18" s="16">
        <v>0</v>
      </c>
      <c r="D18" s="16">
        <f t="shared" si="0"/>
        <v>3.3627623213866396</v>
      </c>
      <c r="E18" s="16">
        <v>12</v>
      </c>
      <c r="F18" s="16">
        <f t="shared" si="1"/>
        <v>2.9592308428202427</v>
      </c>
      <c r="G18" s="16">
        <v>0</v>
      </c>
      <c r="H18" s="16">
        <f t="shared" si="7"/>
        <v>2.9592308428202427</v>
      </c>
      <c r="I18" s="16">
        <v>31</v>
      </c>
      <c r="J18" s="17">
        <f t="shared" si="2"/>
        <v>39.28</v>
      </c>
      <c r="K18" s="16">
        <f t="shared" si="8"/>
        <v>2.0418692815459676</v>
      </c>
      <c r="L18" s="18">
        <f t="shared" si="3"/>
        <v>8.9506598643110905E-2</v>
      </c>
      <c r="M18" s="16">
        <f t="shared" si="4"/>
        <v>2.5374673182328724</v>
      </c>
      <c r="N18" s="17">
        <v>366</v>
      </c>
      <c r="O18" s="17">
        <v>452</v>
      </c>
      <c r="P18" s="16">
        <f t="shared" si="5"/>
        <v>2.0546748638788301</v>
      </c>
      <c r="Q18" s="22">
        <f t="shared" si="6"/>
        <v>5.6138657483028147E-3</v>
      </c>
    </row>
    <row r="19" spans="1:17" ht="12" customHeight="1" x14ac:dyDescent="0.2">
      <c r="A19" s="15">
        <v>1982</v>
      </c>
      <c r="B19" s="16">
        <v>3.2252700397953387</v>
      </c>
      <c r="C19" s="16">
        <v>0</v>
      </c>
      <c r="D19" s="16">
        <f t="shared" si="0"/>
        <v>3.2252700397953387</v>
      </c>
      <c r="E19" s="16">
        <v>12</v>
      </c>
      <c r="F19" s="16">
        <f t="shared" si="1"/>
        <v>2.8382376350198979</v>
      </c>
      <c r="G19" s="16">
        <v>0</v>
      </c>
      <c r="H19" s="16">
        <f t="shared" si="7"/>
        <v>2.8382376350198979</v>
      </c>
      <c r="I19" s="16">
        <v>31</v>
      </c>
      <c r="J19" s="17">
        <f t="shared" si="2"/>
        <v>39.28</v>
      </c>
      <c r="K19" s="16">
        <f t="shared" si="8"/>
        <v>1.9583839681637296</v>
      </c>
      <c r="L19" s="18">
        <f t="shared" si="3"/>
        <v>8.5846968467451157E-2</v>
      </c>
      <c r="M19" s="16">
        <f t="shared" si="4"/>
        <v>2.4337186325680067</v>
      </c>
      <c r="N19" s="17">
        <v>366</v>
      </c>
      <c r="O19" s="17">
        <v>452</v>
      </c>
      <c r="P19" s="16">
        <f t="shared" si="5"/>
        <v>1.970665972389138</v>
      </c>
      <c r="Q19" s="22">
        <f t="shared" si="6"/>
        <v>5.3843332578938198E-3</v>
      </c>
    </row>
    <row r="20" spans="1:17" ht="12" customHeight="1" x14ac:dyDescent="0.2">
      <c r="A20" s="15">
        <v>1983</v>
      </c>
      <c r="B20" s="16">
        <v>3.1689450165808108</v>
      </c>
      <c r="C20" s="16">
        <v>0</v>
      </c>
      <c r="D20" s="16">
        <f t="shared" si="0"/>
        <v>3.1689450165808108</v>
      </c>
      <c r="E20" s="16">
        <v>12</v>
      </c>
      <c r="F20" s="16">
        <f t="shared" si="1"/>
        <v>2.7886716145911135</v>
      </c>
      <c r="G20" s="16">
        <v>0</v>
      </c>
      <c r="H20" s="16">
        <f t="shared" si="7"/>
        <v>2.7886716145911135</v>
      </c>
      <c r="I20" s="16">
        <v>31</v>
      </c>
      <c r="J20" s="17">
        <f t="shared" si="2"/>
        <v>39.28</v>
      </c>
      <c r="K20" s="16">
        <f t="shared" si="8"/>
        <v>1.9241834140678682</v>
      </c>
      <c r="L20" s="18">
        <f t="shared" si="3"/>
        <v>8.4347766096125723E-2</v>
      </c>
      <c r="M20" s="16">
        <f t="shared" si="4"/>
        <v>2.3912169949421163</v>
      </c>
      <c r="N20" s="17">
        <v>366</v>
      </c>
      <c r="O20" s="17">
        <v>452</v>
      </c>
      <c r="P20" s="16">
        <f t="shared" si="5"/>
        <v>1.9362509295327754</v>
      </c>
      <c r="Q20" s="22">
        <f t="shared" si="6"/>
        <v>5.2903030861551244E-3</v>
      </c>
    </row>
    <row r="21" spans="1:17" ht="12" customHeight="1" x14ac:dyDescent="0.2">
      <c r="A21" s="15">
        <v>1984</v>
      </c>
      <c r="B21" s="16">
        <v>3.1143102543706735</v>
      </c>
      <c r="C21" s="16">
        <v>0</v>
      </c>
      <c r="D21" s="16">
        <f t="shared" si="0"/>
        <v>3.1143102543706735</v>
      </c>
      <c r="E21" s="16">
        <v>12</v>
      </c>
      <c r="F21" s="16">
        <f t="shared" si="1"/>
        <v>2.7405930238461926</v>
      </c>
      <c r="G21" s="16">
        <v>0</v>
      </c>
      <c r="H21" s="16">
        <f t="shared" si="7"/>
        <v>2.7405930238461926</v>
      </c>
      <c r="I21" s="16">
        <v>31</v>
      </c>
      <c r="J21" s="17">
        <f t="shared" si="2"/>
        <v>39.28</v>
      </c>
      <c r="K21" s="16">
        <f t="shared" si="8"/>
        <v>1.8910091864538727</v>
      </c>
      <c r="L21" s="18">
        <f t="shared" si="3"/>
        <v>8.2893553378799903E-2</v>
      </c>
      <c r="M21" s="16">
        <f t="shared" si="4"/>
        <v>2.3499907915122877</v>
      </c>
      <c r="N21" s="17">
        <v>366</v>
      </c>
      <c r="O21" s="17">
        <v>452</v>
      </c>
      <c r="P21" s="16">
        <f t="shared" si="5"/>
        <v>1.9028686497643745</v>
      </c>
      <c r="Q21" s="22">
        <f t="shared" si="6"/>
        <v>5.1990946714873618E-3</v>
      </c>
    </row>
    <row r="22" spans="1:17" ht="12" customHeight="1" x14ac:dyDescent="0.2">
      <c r="A22" s="15">
        <v>1985</v>
      </c>
      <c r="B22" s="16">
        <v>3.0007674049969388</v>
      </c>
      <c r="C22" s="16">
        <v>0</v>
      </c>
      <c r="D22" s="16">
        <f t="shared" si="0"/>
        <v>3.0007674049969388</v>
      </c>
      <c r="E22" s="16">
        <v>12</v>
      </c>
      <c r="F22" s="16">
        <f t="shared" si="1"/>
        <v>2.640675316397306</v>
      </c>
      <c r="G22" s="16">
        <v>0</v>
      </c>
      <c r="H22" s="16">
        <f t="shared" si="7"/>
        <v>2.640675316397306</v>
      </c>
      <c r="I22" s="16">
        <v>31</v>
      </c>
      <c r="J22" s="17">
        <f t="shared" si="2"/>
        <v>39.28</v>
      </c>
      <c r="K22" s="16">
        <f t="shared" si="8"/>
        <v>1.8220659683141411</v>
      </c>
      <c r="L22" s="18">
        <f t="shared" si="3"/>
        <v>7.9871384912400714E-2</v>
      </c>
      <c r="M22" s="16">
        <f t="shared" si="4"/>
        <v>2.2643138265741038</v>
      </c>
      <c r="N22" s="17">
        <v>366</v>
      </c>
      <c r="O22" s="17">
        <v>452</v>
      </c>
      <c r="P22" s="16">
        <f t="shared" si="5"/>
        <v>1.8334930542613319</v>
      </c>
      <c r="Q22" s="22">
        <f t="shared" si="6"/>
        <v>5.009543864102E-3</v>
      </c>
    </row>
    <row r="23" spans="1:17" ht="12" customHeight="1" x14ac:dyDescent="0.2">
      <c r="A23" s="10">
        <v>1986</v>
      </c>
      <c r="B23" s="11">
        <v>2.9288014593747791</v>
      </c>
      <c r="C23" s="11">
        <v>0</v>
      </c>
      <c r="D23" s="11">
        <f t="shared" si="0"/>
        <v>2.9288014593747791</v>
      </c>
      <c r="E23" s="11">
        <v>12</v>
      </c>
      <c r="F23" s="11">
        <f t="shared" si="1"/>
        <v>2.5773452842498057</v>
      </c>
      <c r="G23" s="11">
        <v>0</v>
      </c>
      <c r="H23" s="11">
        <f t="shared" si="7"/>
        <v>2.5773452842498057</v>
      </c>
      <c r="I23" s="11">
        <v>31</v>
      </c>
      <c r="J23" s="12">
        <f t="shared" si="2"/>
        <v>39.279999999999994</v>
      </c>
      <c r="K23" s="11">
        <f t="shared" si="8"/>
        <v>1.778368246132366</v>
      </c>
      <c r="L23" s="13">
        <f t="shared" si="3"/>
        <v>7.7955868323610567E-2</v>
      </c>
      <c r="M23" s="11">
        <f t="shared" si="4"/>
        <v>2.2100098890401978</v>
      </c>
      <c r="N23" s="12">
        <v>366</v>
      </c>
      <c r="O23" s="12">
        <v>452</v>
      </c>
      <c r="P23" s="11">
        <f t="shared" si="5"/>
        <v>1.7895212818334345</v>
      </c>
      <c r="Q23" s="21">
        <f t="shared" si="6"/>
        <v>4.8894024093809685E-3</v>
      </c>
    </row>
    <row r="24" spans="1:17" ht="12" customHeight="1" x14ac:dyDescent="0.2">
      <c r="A24" s="10">
        <v>1987</v>
      </c>
      <c r="B24" s="11">
        <v>2.7792169815983261</v>
      </c>
      <c r="C24" s="11">
        <v>0</v>
      </c>
      <c r="D24" s="11">
        <f t="shared" si="0"/>
        <v>2.7792169815983261</v>
      </c>
      <c r="E24" s="11">
        <v>12</v>
      </c>
      <c r="F24" s="11">
        <f t="shared" si="1"/>
        <v>2.4457109438065272</v>
      </c>
      <c r="G24" s="11">
        <v>0</v>
      </c>
      <c r="H24" s="11">
        <f t="shared" si="7"/>
        <v>2.4457109438065272</v>
      </c>
      <c r="I24" s="11">
        <v>31</v>
      </c>
      <c r="J24" s="12">
        <f t="shared" si="2"/>
        <v>39.279999999999994</v>
      </c>
      <c r="K24" s="11">
        <f t="shared" si="8"/>
        <v>1.6875405512265038</v>
      </c>
      <c r="L24" s="13">
        <f t="shared" si="3"/>
        <v>7.3974380327737149E-2</v>
      </c>
      <c r="M24" s="11">
        <f t="shared" si="4"/>
        <v>2.0971366951011841</v>
      </c>
      <c r="N24" s="12">
        <v>366</v>
      </c>
      <c r="O24" s="12">
        <v>452</v>
      </c>
      <c r="P24" s="11">
        <f t="shared" si="5"/>
        <v>1.6981239610775076</v>
      </c>
      <c r="Q24" s="21">
        <f t="shared" si="6"/>
        <v>4.6396829537636818E-3</v>
      </c>
    </row>
    <row r="25" spans="1:17" ht="12" customHeight="1" x14ac:dyDescent="0.2">
      <c r="A25" s="10">
        <v>1988</v>
      </c>
      <c r="B25" s="11">
        <v>2.6409287367205261</v>
      </c>
      <c r="C25" s="11">
        <v>0</v>
      </c>
      <c r="D25" s="11">
        <f t="shared" si="0"/>
        <v>2.6409287367205261</v>
      </c>
      <c r="E25" s="11">
        <v>12</v>
      </c>
      <c r="F25" s="11">
        <f t="shared" si="1"/>
        <v>2.3240172883140628</v>
      </c>
      <c r="G25" s="11">
        <v>0</v>
      </c>
      <c r="H25" s="11">
        <f t="shared" si="7"/>
        <v>2.3240172883140628</v>
      </c>
      <c r="I25" s="11">
        <v>31</v>
      </c>
      <c r="J25" s="12">
        <f t="shared" si="2"/>
        <v>39.28</v>
      </c>
      <c r="K25" s="11">
        <f t="shared" si="8"/>
        <v>1.6035719289367034</v>
      </c>
      <c r="L25" s="13">
        <f t="shared" si="3"/>
        <v>7.0293564008184262E-2</v>
      </c>
      <c r="M25" s="11">
        <f t="shared" si="4"/>
        <v>1.9927873928500197</v>
      </c>
      <c r="N25" s="12">
        <v>366</v>
      </c>
      <c r="O25" s="12">
        <v>452</v>
      </c>
      <c r="P25" s="11">
        <f t="shared" si="5"/>
        <v>1.6136287296086445</v>
      </c>
      <c r="Q25" s="21">
        <f t="shared" si="6"/>
        <v>4.4088216655973891E-3</v>
      </c>
    </row>
    <row r="26" spans="1:17" ht="12" customHeight="1" x14ac:dyDescent="0.2">
      <c r="A26" s="10">
        <v>1989</v>
      </c>
      <c r="B26" s="11">
        <v>2.3136507346103774</v>
      </c>
      <c r="C26" s="11">
        <v>0</v>
      </c>
      <c r="D26" s="11">
        <f t="shared" si="0"/>
        <v>2.3136507346103774</v>
      </c>
      <c r="E26" s="11">
        <v>12</v>
      </c>
      <c r="F26" s="11">
        <f t="shared" si="1"/>
        <v>2.0360126464571322</v>
      </c>
      <c r="G26" s="11">
        <v>0</v>
      </c>
      <c r="H26" s="11">
        <f t="shared" si="7"/>
        <v>2.0360126464571322</v>
      </c>
      <c r="I26" s="11">
        <v>31</v>
      </c>
      <c r="J26" s="12">
        <f t="shared" si="2"/>
        <v>39.279999999999994</v>
      </c>
      <c r="K26" s="11">
        <f t="shared" si="8"/>
        <v>1.4048487260554212</v>
      </c>
      <c r="L26" s="13">
        <f t="shared" si="3"/>
        <v>6.158240990927874E-2</v>
      </c>
      <c r="M26" s="11">
        <f t="shared" si="4"/>
        <v>1.7458305297230976</v>
      </c>
      <c r="N26" s="12">
        <v>366</v>
      </c>
      <c r="O26" s="12">
        <v>452</v>
      </c>
      <c r="P26" s="11">
        <f t="shared" si="5"/>
        <v>1.4136592342448091</v>
      </c>
      <c r="Q26" s="21">
        <f t="shared" si="6"/>
        <v>3.8624569241661453E-3</v>
      </c>
    </row>
    <row r="27" spans="1:17" ht="12" customHeight="1" x14ac:dyDescent="0.2">
      <c r="A27" s="10">
        <v>1990</v>
      </c>
      <c r="B27" s="11">
        <v>2.1214238881870369</v>
      </c>
      <c r="C27" s="11">
        <v>0</v>
      </c>
      <c r="D27" s="11">
        <f t="shared" si="0"/>
        <v>2.1214238881870369</v>
      </c>
      <c r="E27" s="11">
        <v>12</v>
      </c>
      <c r="F27" s="11">
        <f t="shared" si="1"/>
        <v>1.8668530216045924</v>
      </c>
      <c r="G27" s="11">
        <v>0</v>
      </c>
      <c r="H27" s="11">
        <f t="shared" si="7"/>
        <v>1.8668530216045924</v>
      </c>
      <c r="I27" s="11">
        <v>31</v>
      </c>
      <c r="J27" s="12">
        <f t="shared" si="2"/>
        <v>39.279999999999994</v>
      </c>
      <c r="K27" s="11">
        <f t="shared" si="8"/>
        <v>1.2881285849071689</v>
      </c>
      <c r="L27" s="13">
        <f t="shared" si="3"/>
        <v>5.6465910571273155E-2</v>
      </c>
      <c r="M27" s="11">
        <f t="shared" si="4"/>
        <v>1.6007803317403082</v>
      </c>
      <c r="N27" s="12">
        <v>366</v>
      </c>
      <c r="O27" s="12">
        <v>452</v>
      </c>
      <c r="P27" s="11">
        <f t="shared" si="5"/>
        <v>1.2962070827808689</v>
      </c>
      <c r="Q27" s="21">
        <f t="shared" si="6"/>
        <v>3.5415494065051067E-3</v>
      </c>
    </row>
    <row r="28" spans="1:17" ht="12" customHeight="1" x14ac:dyDescent="0.2">
      <c r="A28" s="15">
        <v>1991</v>
      </c>
      <c r="B28" s="16">
        <v>1.9642672578729985</v>
      </c>
      <c r="C28" s="16">
        <v>0</v>
      </c>
      <c r="D28" s="16">
        <f t="shared" si="0"/>
        <v>1.9642672578729985</v>
      </c>
      <c r="E28" s="16">
        <v>12</v>
      </c>
      <c r="F28" s="16">
        <f t="shared" si="1"/>
        <v>1.7285551869282387</v>
      </c>
      <c r="G28" s="16">
        <v>0</v>
      </c>
      <c r="H28" s="16">
        <f t="shared" si="7"/>
        <v>1.7285551869282387</v>
      </c>
      <c r="I28" s="16">
        <v>31</v>
      </c>
      <c r="J28" s="17">
        <f t="shared" si="2"/>
        <v>39.28</v>
      </c>
      <c r="K28" s="16">
        <f t="shared" si="8"/>
        <v>1.1927030789804847</v>
      </c>
      <c r="L28" s="18">
        <f t="shared" si="3"/>
        <v>5.2282874695034946E-2</v>
      </c>
      <c r="M28" s="16">
        <f t="shared" si="4"/>
        <v>1.4821933561668932</v>
      </c>
      <c r="N28" s="17">
        <v>366</v>
      </c>
      <c r="O28" s="17">
        <v>452</v>
      </c>
      <c r="P28" s="16">
        <f t="shared" si="5"/>
        <v>1.2001831158342542</v>
      </c>
      <c r="Q28" s="22">
        <f t="shared" si="6"/>
        <v>3.2791888410771972E-3</v>
      </c>
    </row>
    <row r="29" spans="1:17" ht="12" customHeight="1" x14ac:dyDescent="0.2">
      <c r="A29" s="15">
        <v>1992</v>
      </c>
      <c r="B29" s="16">
        <v>1.7802673476219761</v>
      </c>
      <c r="C29" s="16">
        <v>0</v>
      </c>
      <c r="D29" s="16">
        <f t="shared" si="0"/>
        <v>1.7802673476219761</v>
      </c>
      <c r="E29" s="16">
        <v>12</v>
      </c>
      <c r="F29" s="16">
        <f t="shared" si="1"/>
        <v>1.566635265907339</v>
      </c>
      <c r="G29" s="16">
        <v>0</v>
      </c>
      <c r="H29" s="16">
        <f t="shared" si="7"/>
        <v>1.566635265907339</v>
      </c>
      <c r="I29" s="16">
        <v>31</v>
      </c>
      <c r="J29" s="17">
        <f t="shared" si="2"/>
        <v>39.28</v>
      </c>
      <c r="K29" s="16">
        <f t="shared" si="8"/>
        <v>1.0809783334760639</v>
      </c>
      <c r="L29" s="18">
        <f t="shared" si="3"/>
        <v>4.73853516044302E-2</v>
      </c>
      <c r="M29" s="16">
        <f t="shared" si="4"/>
        <v>1.343351025309794</v>
      </c>
      <c r="N29" s="17">
        <v>366</v>
      </c>
      <c r="O29" s="17">
        <v>452</v>
      </c>
      <c r="P29" s="16">
        <f t="shared" si="5"/>
        <v>1.0877576886358065</v>
      </c>
      <c r="Q29" s="22">
        <f t="shared" si="6"/>
        <v>2.972015542720783E-3</v>
      </c>
    </row>
    <row r="30" spans="1:17" ht="12" customHeight="1" x14ac:dyDescent="0.2">
      <c r="A30" s="15">
        <v>1993</v>
      </c>
      <c r="B30" s="16">
        <v>1.6542160573283893</v>
      </c>
      <c r="C30" s="16">
        <v>0</v>
      </c>
      <c r="D30" s="16">
        <f t="shared" si="0"/>
        <v>1.6542160573283893</v>
      </c>
      <c r="E30" s="16">
        <v>12</v>
      </c>
      <c r="F30" s="16">
        <f t="shared" si="1"/>
        <v>1.4557101304489826</v>
      </c>
      <c r="G30" s="16">
        <v>0</v>
      </c>
      <c r="H30" s="16">
        <f t="shared" si="7"/>
        <v>1.4557101304489826</v>
      </c>
      <c r="I30" s="16">
        <v>31</v>
      </c>
      <c r="J30" s="17">
        <f t="shared" si="2"/>
        <v>39.279999999999994</v>
      </c>
      <c r="K30" s="16">
        <f t="shared" si="8"/>
        <v>1.004439990009798</v>
      </c>
      <c r="L30" s="18">
        <f t="shared" si="3"/>
        <v>4.4030246137415803E-2</v>
      </c>
      <c r="M30" s="16">
        <f t="shared" si="4"/>
        <v>1.2482354628726693</v>
      </c>
      <c r="N30" s="17">
        <v>366</v>
      </c>
      <c r="O30" s="17">
        <v>452</v>
      </c>
      <c r="P30" s="16">
        <f t="shared" si="5"/>
        <v>1.0107393349809668</v>
      </c>
      <c r="Q30" s="22">
        <f t="shared" si="6"/>
        <v>2.7615828824616578E-3</v>
      </c>
    </row>
    <row r="31" spans="1:17" ht="12" customHeight="1" x14ac:dyDescent="0.2">
      <c r="A31" s="15">
        <v>1994</v>
      </c>
      <c r="B31" s="16">
        <v>1.5561806283120001</v>
      </c>
      <c r="C31" s="16">
        <v>0</v>
      </c>
      <c r="D31" s="16">
        <f t="shared" si="0"/>
        <v>1.5561806283120001</v>
      </c>
      <c r="E31" s="16">
        <v>12</v>
      </c>
      <c r="F31" s="16">
        <f t="shared" si="1"/>
        <v>1.3694389529145601</v>
      </c>
      <c r="G31" s="16">
        <v>0</v>
      </c>
      <c r="H31" s="16">
        <f t="shared" si="7"/>
        <v>1.3694389529145601</v>
      </c>
      <c r="I31" s="16">
        <v>31</v>
      </c>
      <c r="J31" s="17">
        <f t="shared" si="2"/>
        <v>39.28</v>
      </c>
      <c r="K31" s="16">
        <f t="shared" si="8"/>
        <v>0.94491287751104647</v>
      </c>
      <c r="L31" s="18">
        <f t="shared" si="3"/>
        <v>4.1420838466237654E-2</v>
      </c>
      <c r="M31" s="16">
        <f t="shared" si="4"/>
        <v>1.1742600600986044</v>
      </c>
      <c r="N31" s="17">
        <v>366</v>
      </c>
      <c r="O31" s="17">
        <v>452</v>
      </c>
      <c r="P31" s="16">
        <f t="shared" si="5"/>
        <v>0.95083889822143641</v>
      </c>
      <c r="Q31" s="22">
        <f t="shared" si="6"/>
        <v>2.5979204869438152E-3</v>
      </c>
    </row>
    <row r="32" spans="1:17" ht="12" customHeight="1" x14ac:dyDescent="0.2">
      <c r="A32" s="15">
        <v>1995</v>
      </c>
      <c r="B32" s="16">
        <v>1.4439275652111931</v>
      </c>
      <c r="C32" s="16">
        <v>0</v>
      </c>
      <c r="D32" s="16">
        <f t="shared" si="0"/>
        <v>1.4439275652111931</v>
      </c>
      <c r="E32" s="16">
        <v>12</v>
      </c>
      <c r="F32" s="16">
        <f t="shared" si="1"/>
        <v>1.27065625738585</v>
      </c>
      <c r="G32" s="16">
        <v>0</v>
      </c>
      <c r="H32" s="16">
        <f t="shared" si="7"/>
        <v>1.27065625738585</v>
      </c>
      <c r="I32" s="16">
        <v>31</v>
      </c>
      <c r="J32" s="17">
        <f t="shared" si="2"/>
        <v>39.28</v>
      </c>
      <c r="K32" s="16">
        <f t="shared" si="8"/>
        <v>0.87675281759623647</v>
      </c>
      <c r="L32" s="18">
        <f t="shared" si="3"/>
        <v>3.8433000223396664E-2</v>
      </c>
      <c r="M32" s="16">
        <f t="shared" si="4"/>
        <v>1.0895563398331838</v>
      </c>
      <c r="N32" s="17">
        <v>366</v>
      </c>
      <c r="O32" s="17">
        <v>452</v>
      </c>
      <c r="P32" s="16">
        <f t="shared" si="5"/>
        <v>0.88225137251979036</v>
      </c>
      <c r="Q32" s="22">
        <f t="shared" si="6"/>
        <v>2.4105228757371321E-3</v>
      </c>
    </row>
    <row r="33" spans="1:17" ht="12" customHeight="1" x14ac:dyDescent="0.2">
      <c r="A33" s="10">
        <v>1996</v>
      </c>
      <c r="B33" s="11">
        <v>1.336511326932847</v>
      </c>
      <c r="C33" s="11">
        <v>0</v>
      </c>
      <c r="D33" s="11">
        <f t="shared" si="0"/>
        <v>1.336511326932847</v>
      </c>
      <c r="E33" s="11">
        <v>12</v>
      </c>
      <c r="F33" s="11">
        <f t="shared" si="1"/>
        <v>1.1761299677009054</v>
      </c>
      <c r="G33" s="11">
        <v>0</v>
      </c>
      <c r="H33" s="11">
        <f t="shared" si="7"/>
        <v>1.1761299677009054</v>
      </c>
      <c r="I33" s="11">
        <v>31</v>
      </c>
      <c r="J33" s="12">
        <f t="shared" si="2"/>
        <v>39.28</v>
      </c>
      <c r="K33" s="11">
        <f t="shared" si="8"/>
        <v>0.81152967771362472</v>
      </c>
      <c r="L33" s="13">
        <f t="shared" si="3"/>
        <v>3.5573903680597249E-2</v>
      </c>
      <c r="M33" s="11">
        <f t="shared" si="4"/>
        <v>1.0085023823930916</v>
      </c>
      <c r="N33" s="12">
        <v>366</v>
      </c>
      <c r="O33" s="12">
        <v>452</v>
      </c>
      <c r="P33" s="11">
        <f t="shared" si="5"/>
        <v>0.81661918574307868</v>
      </c>
      <c r="Q33" s="21">
        <f t="shared" si="6"/>
        <v>2.2311999610466629E-3</v>
      </c>
    </row>
    <row r="34" spans="1:17" ht="12" customHeight="1" x14ac:dyDescent="0.2">
      <c r="A34" s="10">
        <v>1997</v>
      </c>
      <c r="B34" s="11">
        <v>1.3173660374039984</v>
      </c>
      <c r="C34" s="11">
        <v>0</v>
      </c>
      <c r="D34" s="11">
        <f t="shared" si="0"/>
        <v>1.3173660374039984</v>
      </c>
      <c r="E34" s="11">
        <v>12</v>
      </c>
      <c r="F34" s="11">
        <f t="shared" si="1"/>
        <v>1.1592821129155186</v>
      </c>
      <c r="G34" s="11">
        <v>0</v>
      </c>
      <c r="H34" s="11">
        <f t="shared" si="7"/>
        <v>1.1592821129155186</v>
      </c>
      <c r="I34" s="11">
        <v>31</v>
      </c>
      <c r="J34" s="12">
        <f t="shared" si="2"/>
        <v>39.279999999999994</v>
      </c>
      <c r="K34" s="11">
        <f t="shared" si="8"/>
        <v>0.79990465791170795</v>
      </c>
      <c r="L34" s="13">
        <f t="shared" si="3"/>
        <v>3.5064313771472129E-2</v>
      </c>
      <c r="M34" s="11">
        <f t="shared" si="4"/>
        <v>0.99405576326434908</v>
      </c>
      <c r="N34" s="12">
        <v>366</v>
      </c>
      <c r="O34" s="12">
        <v>452</v>
      </c>
      <c r="P34" s="11">
        <f t="shared" si="5"/>
        <v>0.80492125963440653</v>
      </c>
      <c r="Q34" s="21">
        <f t="shared" si="6"/>
        <v>2.1992384143016573E-3</v>
      </c>
    </row>
    <row r="35" spans="1:17" ht="12" customHeight="1" x14ac:dyDescent="0.2">
      <c r="A35" s="10">
        <v>1998</v>
      </c>
      <c r="B35" s="11">
        <v>1.3282907484200424</v>
      </c>
      <c r="C35" s="11">
        <v>0</v>
      </c>
      <c r="D35" s="11">
        <f t="shared" si="0"/>
        <v>1.3282907484200424</v>
      </c>
      <c r="E35" s="11">
        <v>12</v>
      </c>
      <c r="F35" s="11">
        <f t="shared" si="1"/>
        <v>1.1688958586096372</v>
      </c>
      <c r="G35" s="11">
        <v>0</v>
      </c>
      <c r="H35" s="11">
        <f t="shared" si="7"/>
        <v>1.1688958586096372</v>
      </c>
      <c r="I35" s="11">
        <v>31</v>
      </c>
      <c r="J35" s="12">
        <f t="shared" si="2"/>
        <v>39.28</v>
      </c>
      <c r="K35" s="11">
        <f t="shared" si="8"/>
        <v>0.8065381424406497</v>
      </c>
      <c r="L35" s="13">
        <f t="shared" si="3"/>
        <v>3.535509665493259E-2</v>
      </c>
      <c r="M35" s="11">
        <f t="shared" si="4"/>
        <v>1.0022993126190114</v>
      </c>
      <c r="N35" s="12">
        <v>366</v>
      </c>
      <c r="O35" s="12">
        <v>452</v>
      </c>
      <c r="P35" s="11">
        <f t="shared" si="5"/>
        <v>0.81159634605875708</v>
      </c>
      <c r="Q35" s="21">
        <f t="shared" si="6"/>
        <v>2.2174763553517952E-3</v>
      </c>
    </row>
    <row r="36" spans="1:17" ht="12" customHeight="1" x14ac:dyDescent="0.2">
      <c r="A36" s="10">
        <v>1999</v>
      </c>
      <c r="B36" s="11">
        <v>1.2909325265400382</v>
      </c>
      <c r="C36" s="11">
        <v>0</v>
      </c>
      <c r="D36" s="11">
        <f t="shared" si="0"/>
        <v>1.2909325265400382</v>
      </c>
      <c r="E36" s="11">
        <v>12</v>
      </c>
      <c r="F36" s="11">
        <f t="shared" si="1"/>
        <v>1.1360206233552337</v>
      </c>
      <c r="G36" s="11">
        <v>0</v>
      </c>
      <c r="H36" s="11">
        <f t="shared" si="7"/>
        <v>1.1360206233552337</v>
      </c>
      <c r="I36" s="11">
        <v>31</v>
      </c>
      <c r="J36" s="12">
        <f t="shared" si="2"/>
        <v>39.279999999999994</v>
      </c>
      <c r="K36" s="11">
        <f t="shared" si="8"/>
        <v>0.78385423011511124</v>
      </c>
      <c r="L36" s="13">
        <f t="shared" si="3"/>
        <v>3.4360733374908983E-2</v>
      </c>
      <c r="M36" s="11">
        <f t="shared" si="4"/>
        <v>0.97410961081198222</v>
      </c>
      <c r="N36" s="12">
        <v>366</v>
      </c>
      <c r="O36" s="12">
        <v>452</v>
      </c>
      <c r="P36" s="11">
        <f t="shared" si="5"/>
        <v>0.7887701715866936</v>
      </c>
      <c r="Q36" s="21">
        <f t="shared" si="6"/>
        <v>2.155109758433589E-3</v>
      </c>
    </row>
    <row r="37" spans="1:17" ht="12" customHeight="1" x14ac:dyDescent="0.2">
      <c r="A37" s="10">
        <v>2000</v>
      </c>
      <c r="B37" s="11">
        <v>1.3154381429608513</v>
      </c>
      <c r="C37" s="11">
        <v>0</v>
      </c>
      <c r="D37" s="11">
        <f t="shared" si="0"/>
        <v>1.3154381429608513</v>
      </c>
      <c r="E37" s="11">
        <v>12</v>
      </c>
      <c r="F37" s="11">
        <f t="shared" si="1"/>
        <v>1.1575855658055492</v>
      </c>
      <c r="G37" s="11">
        <v>0</v>
      </c>
      <c r="H37" s="11">
        <f t="shared" si="7"/>
        <v>1.1575855658055492</v>
      </c>
      <c r="I37" s="11">
        <v>31</v>
      </c>
      <c r="J37" s="12">
        <f t="shared" si="2"/>
        <v>39.279999999999994</v>
      </c>
      <c r="K37" s="11">
        <f t="shared" si="8"/>
        <v>0.79873404040582896</v>
      </c>
      <c r="L37" s="13">
        <f t="shared" si="3"/>
        <v>3.5012999031488391E-2</v>
      </c>
      <c r="M37" s="11">
        <f t="shared" si="4"/>
        <v>0.99260101604318007</v>
      </c>
      <c r="N37" s="12">
        <v>366</v>
      </c>
      <c r="O37" s="12">
        <v>452</v>
      </c>
      <c r="P37" s="11">
        <f t="shared" si="5"/>
        <v>0.80374330060133614</v>
      </c>
      <c r="Q37" s="21">
        <f t="shared" si="6"/>
        <v>2.196019946998186E-3</v>
      </c>
    </row>
    <row r="38" spans="1:17" ht="12" customHeight="1" x14ac:dyDescent="0.2">
      <c r="A38" s="15">
        <v>2001</v>
      </c>
      <c r="B38" s="16">
        <v>1.3025280494199871</v>
      </c>
      <c r="C38" s="16">
        <v>0</v>
      </c>
      <c r="D38" s="16">
        <f t="shared" si="0"/>
        <v>1.3025280494199871</v>
      </c>
      <c r="E38" s="16">
        <v>12</v>
      </c>
      <c r="F38" s="16">
        <f t="shared" si="1"/>
        <v>1.1462246834895886</v>
      </c>
      <c r="G38" s="16">
        <v>0</v>
      </c>
      <c r="H38" s="16">
        <f t="shared" si="7"/>
        <v>1.1462246834895886</v>
      </c>
      <c r="I38" s="16">
        <v>31</v>
      </c>
      <c r="J38" s="17">
        <f t="shared" si="2"/>
        <v>39.28</v>
      </c>
      <c r="K38" s="16">
        <f t="shared" si="8"/>
        <v>0.79089503160781616</v>
      </c>
      <c r="L38" s="18">
        <f t="shared" si="3"/>
        <v>3.4669371248561807E-2</v>
      </c>
      <c r="M38" s="16">
        <f t="shared" si="4"/>
        <v>0.98285934021110288</v>
      </c>
      <c r="N38" s="17">
        <v>366</v>
      </c>
      <c r="O38" s="17">
        <v>452</v>
      </c>
      <c r="P38" s="16">
        <f t="shared" si="5"/>
        <v>0.79585512946297277</v>
      </c>
      <c r="Q38" s="22">
        <f t="shared" si="6"/>
        <v>2.1744675668387233E-3</v>
      </c>
    </row>
    <row r="39" spans="1:17" ht="12" customHeight="1" x14ac:dyDescent="0.2">
      <c r="A39" s="15">
        <v>2002</v>
      </c>
      <c r="B39" s="16">
        <v>1.2987009470976634</v>
      </c>
      <c r="C39" s="16">
        <v>0</v>
      </c>
      <c r="D39" s="16">
        <f t="shared" si="0"/>
        <v>1.2987009470976634</v>
      </c>
      <c r="E39" s="16">
        <v>12</v>
      </c>
      <c r="F39" s="16">
        <f t="shared" si="1"/>
        <v>1.1428568334459437</v>
      </c>
      <c r="G39" s="16">
        <v>0</v>
      </c>
      <c r="H39" s="16">
        <f t="shared" si="7"/>
        <v>1.1428568334459437</v>
      </c>
      <c r="I39" s="16">
        <v>31</v>
      </c>
      <c r="J39" s="17">
        <f t="shared" si="2"/>
        <v>39.28</v>
      </c>
      <c r="K39" s="16">
        <f t="shared" si="8"/>
        <v>0.78857121507770112</v>
      </c>
      <c r="L39" s="18">
        <f t="shared" si="3"/>
        <v>3.4567505318474571E-2</v>
      </c>
      <c r="M39" s="16">
        <f t="shared" si="4"/>
        <v>0.97997149202609479</v>
      </c>
      <c r="N39" s="17">
        <v>366</v>
      </c>
      <c r="O39" s="17">
        <v>452</v>
      </c>
      <c r="P39" s="16">
        <f t="shared" si="5"/>
        <v>0.79351673911847498</v>
      </c>
      <c r="Q39" s="22">
        <f t="shared" si="6"/>
        <v>2.1680785221816256E-3</v>
      </c>
    </row>
    <row r="40" spans="1:17" ht="12" customHeight="1" x14ac:dyDescent="0.2">
      <c r="A40" s="15">
        <v>2003</v>
      </c>
      <c r="B40" s="16">
        <v>1.3243810079205312</v>
      </c>
      <c r="C40" s="16">
        <v>0</v>
      </c>
      <c r="D40" s="16">
        <f t="shared" si="0"/>
        <v>1.3243810079205312</v>
      </c>
      <c r="E40" s="16">
        <v>12</v>
      </c>
      <c r="F40" s="16">
        <f t="shared" si="1"/>
        <v>1.1654552869700674</v>
      </c>
      <c r="G40" s="16">
        <v>0</v>
      </c>
      <c r="H40" s="16">
        <f t="shared" si="7"/>
        <v>1.1654552869700674</v>
      </c>
      <c r="I40" s="16">
        <v>31</v>
      </c>
      <c r="J40" s="17">
        <f t="shared" si="2"/>
        <v>39.28</v>
      </c>
      <c r="K40" s="16">
        <f t="shared" si="8"/>
        <v>0.80416414800934644</v>
      </c>
      <c r="L40" s="18">
        <f t="shared" si="3"/>
        <v>3.5251031145615189E-2</v>
      </c>
      <c r="M40" s="16">
        <f t="shared" ref="M40:M45" si="9">+L40*28.3495</f>
        <v>0.99934910746261774</v>
      </c>
      <c r="N40" s="17">
        <v>366</v>
      </c>
      <c r="O40" s="17">
        <v>452</v>
      </c>
      <c r="P40" s="16">
        <f t="shared" si="5"/>
        <v>0.80920746312238512</v>
      </c>
      <c r="Q40" s="22">
        <f t="shared" si="6"/>
        <v>2.2109493527934019E-3</v>
      </c>
    </row>
    <row r="41" spans="1:17" ht="12" customHeight="1" x14ac:dyDescent="0.2">
      <c r="A41" s="15">
        <v>2004</v>
      </c>
      <c r="B41" s="16">
        <v>1.3030118241236972</v>
      </c>
      <c r="C41" s="16">
        <v>0</v>
      </c>
      <c r="D41" s="16">
        <f t="shared" si="0"/>
        <v>1.3030118241236972</v>
      </c>
      <c r="E41" s="16">
        <v>12</v>
      </c>
      <c r="F41" s="16">
        <f t="shared" si="1"/>
        <v>1.1466504052288535</v>
      </c>
      <c r="G41" s="16">
        <v>0</v>
      </c>
      <c r="H41" s="16">
        <f t="shared" si="7"/>
        <v>1.1466504052288535</v>
      </c>
      <c r="I41" s="16">
        <v>31</v>
      </c>
      <c r="J41" s="17">
        <f t="shared" si="2"/>
        <v>39.28</v>
      </c>
      <c r="K41" s="16">
        <f t="shared" si="8"/>
        <v>0.7911887796079089</v>
      </c>
      <c r="L41" s="18">
        <f t="shared" si="3"/>
        <v>3.4682247873223403E-2</v>
      </c>
      <c r="M41" s="16">
        <f t="shared" si="9"/>
        <v>0.98322438608194684</v>
      </c>
      <c r="N41" s="17">
        <v>366</v>
      </c>
      <c r="O41" s="17">
        <v>452</v>
      </c>
      <c r="P41" s="16">
        <f t="shared" si="5"/>
        <v>0.79615071970352336</v>
      </c>
      <c r="Q41" s="22">
        <f t="shared" si="6"/>
        <v>2.175275190446785E-3</v>
      </c>
    </row>
    <row r="42" spans="1:17" ht="12" customHeight="1" x14ac:dyDescent="0.2">
      <c r="A42" s="15">
        <v>2005</v>
      </c>
      <c r="B42" s="16">
        <v>1.2718890334856097</v>
      </c>
      <c r="C42" s="16">
        <v>0</v>
      </c>
      <c r="D42" s="16">
        <f t="shared" si="0"/>
        <v>1.2718890334856097</v>
      </c>
      <c r="E42" s="16">
        <v>12</v>
      </c>
      <c r="F42" s="16">
        <f t="shared" si="1"/>
        <v>1.1192623494673364</v>
      </c>
      <c r="G42" s="16">
        <v>0</v>
      </c>
      <c r="H42" s="16">
        <f t="shared" si="7"/>
        <v>1.1192623494673364</v>
      </c>
      <c r="I42" s="16">
        <v>31</v>
      </c>
      <c r="J42" s="17">
        <f t="shared" si="2"/>
        <v>39.280000000000015</v>
      </c>
      <c r="K42" s="16">
        <f t="shared" si="8"/>
        <v>0.77229102113246206</v>
      </c>
      <c r="L42" s="18">
        <f t="shared" si="3"/>
        <v>3.385385298114902E-2</v>
      </c>
      <c r="M42" s="16">
        <f t="shared" si="9"/>
        <v>0.95973980508908407</v>
      </c>
      <c r="N42" s="17">
        <v>366</v>
      </c>
      <c r="O42" s="17">
        <v>452</v>
      </c>
      <c r="P42" s="16">
        <f t="shared" si="5"/>
        <v>0.77713444394381581</v>
      </c>
      <c r="Q42" s="22">
        <f t="shared" si="6"/>
        <v>2.1233181528519558E-3</v>
      </c>
    </row>
    <row r="43" spans="1:17" ht="12" customHeight="1" x14ac:dyDescent="0.2">
      <c r="A43" s="10">
        <v>2006</v>
      </c>
      <c r="B43" s="11">
        <v>1.2334988289552202</v>
      </c>
      <c r="C43" s="11">
        <v>0</v>
      </c>
      <c r="D43" s="11">
        <f t="shared" si="0"/>
        <v>1.2334988289552202</v>
      </c>
      <c r="E43" s="11">
        <v>12</v>
      </c>
      <c r="F43" s="11">
        <f t="shared" si="1"/>
        <v>1.0854789694805937</v>
      </c>
      <c r="G43" s="11">
        <v>0</v>
      </c>
      <c r="H43" s="11">
        <f t="shared" si="7"/>
        <v>1.0854789694805937</v>
      </c>
      <c r="I43" s="11">
        <v>31</v>
      </c>
      <c r="J43" s="12">
        <f t="shared" si="2"/>
        <v>39.28</v>
      </c>
      <c r="K43" s="11">
        <f t="shared" si="8"/>
        <v>0.74898048894160962</v>
      </c>
      <c r="L43" s="13">
        <f t="shared" si="3"/>
        <v>3.2832021433056857E-2</v>
      </c>
      <c r="M43" s="11">
        <f t="shared" si="9"/>
        <v>0.93077139161644529</v>
      </c>
      <c r="N43" s="12">
        <v>366</v>
      </c>
      <c r="O43" s="12">
        <v>452</v>
      </c>
      <c r="P43" s="11">
        <f t="shared" si="5"/>
        <v>0.75367771976021891</v>
      </c>
      <c r="Q43" s="21">
        <f t="shared" si="6"/>
        <v>2.0592287425142595E-3</v>
      </c>
    </row>
    <row r="44" spans="1:17" ht="12" customHeight="1" x14ac:dyDescent="0.2">
      <c r="A44" s="10">
        <v>2007</v>
      </c>
      <c r="B44" s="11">
        <v>1.1542333737346857</v>
      </c>
      <c r="C44" s="11">
        <v>0</v>
      </c>
      <c r="D44" s="11">
        <f t="shared" si="0"/>
        <v>1.1542333737346857</v>
      </c>
      <c r="E44" s="11">
        <v>12</v>
      </c>
      <c r="F44" s="11">
        <f t="shared" si="1"/>
        <v>1.0157253688865233</v>
      </c>
      <c r="G44" s="11">
        <v>0</v>
      </c>
      <c r="H44" s="11">
        <f t="shared" si="7"/>
        <v>1.0157253688865233</v>
      </c>
      <c r="I44" s="11">
        <v>31</v>
      </c>
      <c r="J44" s="12">
        <f t="shared" si="2"/>
        <v>39.28</v>
      </c>
      <c r="K44" s="11">
        <f t="shared" si="8"/>
        <v>0.70085050453170106</v>
      </c>
      <c r="L44" s="13">
        <f t="shared" si="3"/>
        <v>3.0722213897280047E-2</v>
      </c>
      <c r="M44" s="11">
        <f t="shared" si="9"/>
        <v>0.87095940288094065</v>
      </c>
      <c r="N44" s="12">
        <v>366</v>
      </c>
      <c r="O44" s="12">
        <v>452</v>
      </c>
      <c r="P44" s="11">
        <f t="shared" si="5"/>
        <v>0.70524588817350498</v>
      </c>
      <c r="Q44" s="21">
        <f t="shared" si="6"/>
        <v>1.9269013338073908E-3</v>
      </c>
    </row>
    <row r="45" spans="1:17" ht="12" customHeight="1" x14ac:dyDescent="0.2">
      <c r="A45" s="10">
        <v>2008</v>
      </c>
      <c r="B45" s="11">
        <v>1.0662151812854033</v>
      </c>
      <c r="C45" s="11">
        <v>0</v>
      </c>
      <c r="D45" s="11">
        <f t="shared" si="0"/>
        <v>1.0662151812854033</v>
      </c>
      <c r="E45" s="11">
        <v>12</v>
      </c>
      <c r="F45" s="11">
        <f t="shared" si="1"/>
        <v>0.93826935953115487</v>
      </c>
      <c r="G45" s="11">
        <v>0</v>
      </c>
      <c r="H45" s="11">
        <f t="shared" si="7"/>
        <v>0.93826935953115487</v>
      </c>
      <c r="I45" s="11">
        <v>31</v>
      </c>
      <c r="J45" s="12">
        <f t="shared" si="2"/>
        <v>39.28</v>
      </c>
      <c r="K45" s="11">
        <f t="shared" si="8"/>
        <v>0.64740585807649687</v>
      </c>
      <c r="L45" s="13">
        <f t="shared" si="3"/>
        <v>2.8379434874586162E-2</v>
      </c>
      <c r="M45" s="11">
        <f t="shared" si="9"/>
        <v>0.80454278897708043</v>
      </c>
      <c r="N45" s="12">
        <v>366</v>
      </c>
      <c r="O45" s="12">
        <v>452</v>
      </c>
      <c r="P45" s="11">
        <f t="shared" si="5"/>
        <v>0.65146606364073323</v>
      </c>
      <c r="Q45" s="21">
        <f t="shared" si="6"/>
        <v>1.7799619225156646E-3</v>
      </c>
    </row>
    <row r="46" spans="1:17" ht="12" customHeight="1" x14ac:dyDescent="0.2">
      <c r="A46" s="10">
        <v>2009</v>
      </c>
      <c r="B46" s="11">
        <v>1.1137056386324138</v>
      </c>
      <c r="C46" s="11">
        <v>0</v>
      </c>
      <c r="D46" s="11">
        <f t="shared" si="0"/>
        <v>1.1137056386324138</v>
      </c>
      <c r="E46" s="11">
        <v>12</v>
      </c>
      <c r="F46" s="11">
        <f t="shared" si="1"/>
        <v>0.98006096199652415</v>
      </c>
      <c r="G46" s="11">
        <v>0</v>
      </c>
      <c r="H46" s="11">
        <f t="shared" si="7"/>
        <v>0.98006096199652415</v>
      </c>
      <c r="I46" s="11">
        <v>31</v>
      </c>
      <c r="J46" s="12">
        <f t="shared" si="2"/>
        <v>39.28</v>
      </c>
      <c r="K46" s="11">
        <f t="shared" si="8"/>
        <v>0.67624206377760165</v>
      </c>
      <c r="L46" s="13">
        <f t="shared" si="3"/>
        <v>2.9643487727237332E-2</v>
      </c>
      <c r="M46" s="11">
        <f t="shared" ref="M46:M51" si="10">+L46*28.3495</f>
        <v>0.84037805532331478</v>
      </c>
      <c r="N46" s="12">
        <v>366</v>
      </c>
      <c r="O46" s="12">
        <v>452</v>
      </c>
      <c r="P46" s="11">
        <f t="shared" si="5"/>
        <v>0.68048311559365759</v>
      </c>
      <c r="Q46" s="21">
        <f t="shared" si="6"/>
        <v>1.8592434852285726E-3</v>
      </c>
    </row>
    <row r="47" spans="1:17" ht="12" customHeight="1" x14ac:dyDescent="0.2">
      <c r="A47" s="10">
        <v>2010</v>
      </c>
      <c r="B47" s="11">
        <v>1.0697573183327624</v>
      </c>
      <c r="C47" s="11">
        <v>0</v>
      </c>
      <c r="D47" s="11">
        <f t="shared" si="0"/>
        <v>1.0697573183327624</v>
      </c>
      <c r="E47" s="11">
        <v>12</v>
      </c>
      <c r="F47" s="11">
        <f t="shared" si="1"/>
        <v>0.9413864401328309</v>
      </c>
      <c r="G47" s="11">
        <v>0</v>
      </c>
      <c r="H47" s="11">
        <f t="shared" si="7"/>
        <v>0.9413864401328309</v>
      </c>
      <c r="I47" s="11">
        <v>31</v>
      </c>
      <c r="J47" s="12">
        <f t="shared" si="2"/>
        <v>39.28</v>
      </c>
      <c r="K47" s="11">
        <f t="shared" si="8"/>
        <v>0.64955664369165333</v>
      </c>
      <c r="L47" s="13">
        <f t="shared" si="3"/>
        <v>2.8473715887853298E-2</v>
      </c>
      <c r="M47" s="11">
        <f t="shared" si="10"/>
        <v>0.80721560856269703</v>
      </c>
      <c r="N47" s="12">
        <v>366</v>
      </c>
      <c r="O47" s="12">
        <v>452</v>
      </c>
      <c r="P47" s="11">
        <f t="shared" si="5"/>
        <v>0.65363033790696268</v>
      </c>
      <c r="Q47" s="21">
        <f t="shared" si="6"/>
        <v>1.7858752401829581E-3</v>
      </c>
    </row>
    <row r="48" spans="1:17" ht="12" customHeight="1" x14ac:dyDescent="0.2">
      <c r="A48" s="15">
        <v>2011</v>
      </c>
      <c r="B48" s="16">
        <v>1.0324549122398741</v>
      </c>
      <c r="C48" s="16">
        <v>0</v>
      </c>
      <c r="D48" s="16">
        <f t="shared" si="0"/>
        <v>1.0324549122398741</v>
      </c>
      <c r="E48" s="16">
        <v>12</v>
      </c>
      <c r="F48" s="16">
        <f t="shared" si="1"/>
        <v>0.90856032277108922</v>
      </c>
      <c r="G48" s="16">
        <v>0</v>
      </c>
      <c r="H48" s="16">
        <f t="shared" si="7"/>
        <v>0.90856032277108922</v>
      </c>
      <c r="I48" s="16">
        <v>31</v>
      </c>
      <c r="J48" s="17">
        <f t="shared" si="2"/>
        <v>39.279999999999994</v>
      </c>
      <c r="K48" s="16">
        <f t="shared" si="8"/>
        <v>0.62690662271205155</v>
      </c>
      <c r="L48" s="18">
        <f t="shared" si="3"/>
        <v>2.7480838255870752E-2</v>
      </c>
      <c r="M48" s="16">
        <f t="shared" si="10"/>
        <v>0.77906802413480791</v>
      </c>
      <c r="N48" s="17">
        <v>366</v>
      </c>
      <c r="O48" s="17">
        <v>452</v>
      </c>
      <c r="P48" s="16">
        <f t="shared" si="5"/>
        <v>0.63083826733039761</v>
      </c>
      <c r="Q48" s="22">
        <f t="shared" si="6"/>
        <v>1.7236018233070971E-3</v>
      </c>
    </row>
    <row r="49" spans="1:18" ht="12" customHeight="1" x14ac:dyDescent="0.2">
      <c r="A49" s="15">
        <v>2012</v>
      </c>
      <c r="B49" s="16">
        <v>1.0288140572426643</v>
      </c>
      <c r="C49" s="16">
        <v>0</v>
      </c>
      <c r="D49" s="16">
        <f t="shared" ref="D49:D58" si="11">+B49-B49*(C49/100)</f>
        <v>1.0288140572426643</v>
      </c>
      <c r="E49" s="16">
        <v>12</v>
      </c>
      <c r="F49" s="16">
        <f t="shared" ref="F49:F58" si="12">+(D49-D49*(E49)/100)</f>
        <v>0.90535637037354455</v>
      </c>
      <c r="G49" s="16">
        <v>0</v>
      </c>
      <c r="H49" s="16">
        <f t="shared" si="7"/>
        <v>0.90535637037354455</v>
      </c>
      <c r="I49" s="16">
        <v>31</v>
      </c>
      <c r="J49" s="17">
        <f t="shared" ref="J49:J58" si="13">100-(K49/B49*100)</f>
        <v>39.28</v>
      </c>
      <c r="K49" s="16">
        <f t="shared" si="8"/>
        <v>0.62469589555774574</v>
      </c>
      <c r="L49" s="18">
        <f t="shared" ref="L49:L58" si="14">+(K49/365)*16</f>
        <v>2.7383929668284745E-2</v>
      </c>
      <c r="M49" s="16">
        <f t="shared" si="10"/>
        <v>0.77632071413103831</v>
      </c>
      <c r="N49" s="17">
        <v>366</v>
      </c>
      <c r="O49" s="17">
        <v>452</v>
      </c>
      <c r="P49" s="16">
        <f t="shared" ref="P49:P58" si="15">+Q49*N49</f>
        <v>0.62861367560168147</v>
      </c>
      <c r="Q49" s="22">
        <f t="shared" ref="Q49:Q58" si="16">+M49/O49</f>
        <v>1.7175237038297307E-3</v>
      </c>
    </row>
    <row r="50" spans="1:18" ht="12" customHeight="1" x14ac:dyDescent="0.2">
      <c r="A50" s="15">
        <v>2013</v>
      </c>
      <c r="B50" s="16">
        <v>0.97184978394489152</v>
      </c>
      <c r="C50" s="16">
        <v>0</v>
      </c>
      <c r="D50" s="16">
        <f t="shared" si="11"/>
        <v>0.97184978394489152</v>
      </c>
      <c r="E50" s="16">
        <v>12</v>
      </c>
      <c r="F50" s="16">
        <f t="shared" si="12"/>
        <v>0.85522780987150449</v>
      </c>
      <c r="G50" s="16">
        <v>0</v>
      </c>
      <c r="H50" s="16">
        <f t="shared" si="7"/>
        <v>0.85522780987150449</v>
      </c>
      <c r="I50" s="16">
        <v>31</v>
      </c>
      <c r="J50" s="17">
        <f t="shared" si="13"/>
        <v>39.28</v>
      </c>
      <c r="K50" s="16">
        <f t="shared" si="8"/>
        <v>0.59010718881133806</v>
      </c>
      <c r="L50" s="18">
        <f t="shared" si="14"/>
        <v>2.5867712386250435E-2</v>
      </c>
      <c r="M50" s="16">
        <f t="shared" si="10"/>
        <v>0.73333671229400665</v>
      </c>
      <c r="N50" s="17">
        <v>366</v>
      </c>
      <c r="O50" s="17">
        <v>452</v>
      </c>
      <c r="P50" s="16">
        <f t="shared" si="15"/>
        <v>0.59380804579558943</v>
      </c>
      <c r="Q50" s="22">
        <f t="shared" si="16"/>
        <v>1.622426354632758E-3</v>
      </c>
    </row>
    <row r="51" spans="1:18" ht="12" customHeight="1" x14ac:dyDescent="0.2">
      <c r="A51" s="15">
        <v>2014</v>
      </c>
      <c r="B51" s="16">
        <v>0.95145927928151619</v>
      </c>
      <c r="C51" s="16">
        <v>0</v>
      </c>
      <c r="D51" s="16">
        <f t="shared" si="11"/>
        <v>0.95145927928151619</v>
      </c>
      <c r="E51" s="16">
        <v>12</v>
      </c>
      <c r="F51" s="16">
        <f t="shared" si="12"/>
        <v>0.83728416576773423</v>
      </c>
      <c r="G51" s="16">
        <v>0</v>
      </c>
      <c r="H51" s="16">
        <f t="shared" si="7"/>
        <v>0.83728416576773423</v>
      </c>
      <c r="I51" s="16">
        <v>31</v>
      </c>
      <c r="J51" s="17">
        <f t="shared" si="13"/>
        <v>39.28</v>
      </c>
      <c r="K51" s="16">
        <f t="shared" si="8"/>
        <v>0.57772607437973655</v>
      </c>
      <c r="L51" s="18">
        <f t="shared" si="14"/>
        <v>2.5324978602947357E-2</v>
      </c>
      <c r="M51" s="16">
        <f t="shared" si="10"/>
        <v>0.71795048090425606</v>
      </c>
      <c r="N51" s="17">
        <v>366</v>
      </c>
      <c r="O51" s="17">
        <v>452</v>
      </c>
      <c r="P51" s="16">
        <f t="shared" si="15"/>
        <v>0.5813492832100835</v>
      </c>
      <c r="Q51" s="22">
        <f t="shared" si="16"/>
        <v>1.5883860196996816E-3</v>
      </c>
    </row>
    <row r="52" spans="1:18" ht="12" customHeight="1" x14ac:dyDescent="0.2">
      <c r="A52" s="15">
        <v>2015</v>
      </c>
      <c r="B52" s="16">
        <v>0.98959174842459829</v>
      </c>
      <c r="C52" s="16">
        <v>0</v>
      </c>
      <c r="D52" s="16">
        <f t="shared" si="11"/>
        <v>0.98959174842459829</v>
      </c>
      <c r="E52" s="16">
        <v>12</v>
      </c>
      <c r="F52" s="16">
        <f t="shared" si="12"/>
        <v>0.87084073861364653</v>
      </c>
      <c r="G52" s="16">
        <v>0</v>
      </c>
      <c r="H52" s="16">
        <f t="shared" si="7"/>
        <v>0.87084073861364653</v>
      </c>
      <c r="I52" s="16">
        <v>31</v>
      </c>
      <c r="J52" s="17">
        <f t="shared" si="13"/>
        <v>39.28</v>
      </c>
      <c r="K52" s="16">
        <f t="shared" si="8"/>
        <v>0.60088010964341609</v>
      </c>
      <c r="L52" s="18">
        <f t="shared" si="14"/>
        <v>2.6339950011766186E-2</v>
      </c>
      <c r="M52" s="16">
        <f>+L52*28.3495</f>
        <v>0.7467244128585655</v>
      </c>
      <c r="N52" s="17">
        <v>366</v>
      </c>
      <c r="O52" s="17">
        <v>452</v>
      </c>
      <c r="P52" s="16">
        <f t="shared" si="15"/>
        <v>0.604648528996095</v>
      </c>
      <c r="Q52" s="22">
        <f t="shared" si="16"/>
        <v>1.6520451611915165E-3</v>
      </c>
    </row>
    <row r="53" spans="1:18" ht="12" customHeight="1" x14ac:dyDescent="0.2">
      <c r="A53" s="33">
        <v>2016</v>
      </c>
      <c r="B53" s="11">
        <v>1.0194422866191617</v>
      </c>
      <c r="C53" s="34">
        <v>0</v>
      </c>
      <c r="D53" s="34">
        <f t="shared" si="11"/>
        <v>1.0194422866191617</v>
      </c>
      <c r="E53" s="34">
        <v>12</v>
      </c>
      <c r="F53" s="34">
        <f t="shared" si="12"/>
        <v>0.89710921222486228</v>
      </c>
      <c r="G53" s="34">
        <v>0</v>
      </c>
      <c r="H53" s="11">
        <f t="shared" si="7"/>
        <v>0.89710921222486228</v>
      </c>
      <c r="I53" s="34">
        <v>31</v>
      </c>
      <c r="J53" s="49">
        <f t="shared" si="13"/>
        <v>39.28</v>
      </c>
      <c r="K53" s="11">
        <f t="shared" si="8"/>
        <v>0.61900535643515497</v>
      </c>
      <c r="L53" s="50">
        <f t="shared" si="14"/>
        <v>2.7134481377979396E-2</v>
      </c>
      <c r="M53" s="34">
        <f>+L53*28.3495</f>
        <v>0.76924897982502682</v>
      </c>
      <c r="N53" s="49">
        <v>366</v>
      </c>
      <c r="O53" s="49">
        <v>452</v>
      </c>
      <c r="P53" s="34">
        <f t="shared" si="15"/>
        <v>0.62288744826539777</v>
      </c>
      <c r="Q53" s="51">
        <f t="shared" si="16"/>
        <v>1.7018782739491743E-3</v>
      </c>
    </row>
    <row r="54" spans="1:18" ht="12" customHeight="1" x14ac:dyDescent="0.2">
      <c r="A54" s="57">
        <v>2017</v>
      </c>
      <c r="B54" s="11">
        <v>1.0162296191125362</v>
      </c>
      <c r="C54" s="58">
        <v>0</v>
      </c>
      <c r="D54" s="58">
        <f t="shared" si="11"/>
        <v>1.0162296191125362</v>
      </c>
      <c r="E54" s="58">
        <v>12</v>
      </c>
      <c r="F54" s="58">
        <f t="shared" si="12"/>
        <v>0.89428206481903183</v>
      </c>
      <c r="G54" s="58">
        <v>0</v>
      </c>
      <c r="H54" s="59">
        <f>F54-(F54*G54/100)</f>
        <v>0.89428206481903183</v>
      </c>
      <c r="I54" s="58">
        <v>31</v>
      </c>
      <c r="J54" s="60">
        <f t="shared" si="13"/>
        <v>39.28</v>
      </c>
      <c r="K54" s="59">
        <f>+H54-H54*I54/100</f>
        <v>0.61705462472513195</v>
      </c>
      <c r="L54" s="61">
        <f t="shared" si="14"/>
        <v>2.7048969850964687E-2</v>
      </c>
      <c r="M54" s="58">
        <f>+L54*28.3495</f>
        <v>0.76682477078992339</v>
      </c>
      <c r="N54" s="60">
        <v>366</v>
      </c>
      <c r="O54" s="60">
        <v>452</v>
      </c>
      <c r="P54" s="58">
        <f t="shared" si="15"/>
        <v>0.62092448254228305</v>
      </c>
      <c r="Q54" s="63">
        <f t="shared" si="16"/>
        <v>1.6965149796237242E-3</v>
      </c>
    </row>
    <row r="55" spans="1:18" ht="12" customHeight="1" x14ac:dyDescent="0.2">
      <c r="A55" s="33">
        <v>2018</v>
      </c>
      <c r="B55" s="11">
        <v>1.0791040911603254</v>
      </c>
      <c r="C55" s="34">
        <v>0</v>
      </c>
      <c r="D55" s="34">
        <f t="shared" si="11"/>
        <v>1.0791040911603254</v>
      </c>
      <c r="E55" s="34">
        <v>12</v>
      </c>
      <c r="F55" s="34">
        <f t="shared" si="12"/>
        <v>0.94961160022108637</v>
      </c>
      <c r="G55" s="34">
        <v>0</v>
      </c>
      <c r="H55" s="11">
        <f>F55-(F55*G55/100)</f>
        <v>0.94961160022108637</v>
      </c>
      <c r="I55" s="34">
        <v>31</v>
      </c>
      <c r="J55" s="49">
        <f t="shared" si="13"/>
        <v>39.279999999999994</v>
      </c>
      <c r="K55" s="11">
        <f>+H55-H55*I55/100</f>
        <v>0.65523200415254967</v>
      </c>
      <c r="L55" s="50">
        <f t="shared" si="14"/>
        <v>2.8722498812166562E-2</v>
      </c>
      <c r="M55" s="34">
        <f>+L55*28.3495</f>
        <v>0.81426848007551589</v>
      </c>
      <c r="N55" s="49">
        <v>366</v>
      </c>
      <c r="O55" s="49">
        <v>452</v>
      </c>
      <c r="P55" s="34">
        <f t="shared" si="15"/>
        <v>0.65934129138858144</v>
      </c>
      <c r="Q55" s="51">
        <f t="shared" si="16"/>
        <v>1.8014789382201678E-3</v>
      </c>
    </row>
    <row r="56" spans="1:18" ht="12" customHeight="1" x14ac:dyDescent="0.2">
      <c r="A56" s="78">
        <v>2019</v>
      </c>
      <c r="B56" s="59">
        <v>1.0894616415778422</v>
      </c>
      <c r="C56" s="79">
        <v>0</v>
      </c>
      <c r="D56" s="79">
        <f t="shared" si="11"/>
        <v>1.0894616415778422</v>
      </c>
      <c r="E56" s="79">
        <v>12</v>
      </c>
      <c r="F56" s="79">
        <f t="shared" si="12"/>
        <v>0.9587262445885012</v>
      </c>
      <c r="G56" s="79">
        <v>0</v>
      </c>
      <c r="H56" s="80">
        <f>F56-(F56*G56/100)</f>
        <v>0.9587262445885012</v>
      </c>
      <c r="I56" s="79">
        <v>31</v>
      </c>
      <c r="J56" s="81">
        <f t="shared" si="13"/>
        <v>39.279999999999994</v>
      </c>
      <c r="K56" s="80">
        <f>+H56-H56*I56/100</f>
        <v>0.66152110876606585</v>
      </c>
      <c r="L56" s="82">
        <f t="shared" si="14"/>
        <v>2.8998185589745352E-2</v>
      </c>
      <c r="M56" s="79">
        <f>+L56*28.3495</f>
        <v>0.82208406237648579</v>
      </c>
      <c r="N56" s="81">
        <v>366</v>
      </c>
      <c r="O56" s="81">
        <v>452</v>
      </c>
      <c r="P56" s="79">
        <f t="shared" si="15"/>
        <v>0.66566983811901281</v>
      </c>
      <c r="Q56" s="90">
        <f t="shared" si="16"/>
        <v>1.8187700495054995E-3</v>
      </c>
    </row>
    <row r="57" spans="1:18" ht="12" customHeight="1" x14ac:dyDescent="0.2">
      <c r="A57" s="33">
        <v>2020</v>
      </c>
      <c r="B57" s="11">
        <v>1.0987295963654735</v>
      </c>
      <c r="C57" s="34">
        <v>0</v>
      </c>
      <c r="D57" s="34">
        <f t="shared" si="11"/>
        <v>1.0987295963654735</v>
      </c>
      <c r="E57" s="34">
        <v>12</v>
      </c>
      <c r="F57" s="34">
        <f t="shared" si="12"/>
        <v>0.96688204480161666</v>
      </c>
      <c r="G57" s="34">
        <v>0</v>
      </c>
      <c r="H57" s="11">
        <f t="shared" ref="H57:H58" si="17">F57-(F57*G57/100)</f>
        <v>0.96688204480161666</v>
      </c>
      <c r="I57" s="34">
        <v>31</v>
      </c>
      <c r="J57" s="49">
        <f t="shared" si="13"/>
        <v>39.28</v>
      </c>
      <c r="K57" s="11">
        <f t="shared" ref="K57:K58" si="18">+H57-H57*I57/100</f>
        <v>0.6671486109131155</v>
      </c>
      <c r="L57" s="50">
        <f t="shared" si="14"/>
        <v>2.9244870615369446E-2</v>
      </c>
      <c r="M57" s="34">
        <f t="shared" ref="M57:M58" si="19">+L57*28.3495</f>
        <v>0.82907745951041611</v>
      </c>
      <c r="N57" s="49">
        <v>366</v>
      </c>
      <c r="O57" s="49">
        <v>452</v>
      </c>
      <c r="P57" s="34">
        <f t="shared" si="15"/>
        <v>0.67133263314338998</v>
      </c>
      <c r="Q57" s="51">
        <f t="shared" si="16"/>
        <v>1.8342421670584426E-3</v>
      </c>
    </row>
    <row r="58" spans="1:18" ht="12" customHeight="1" thickBot="1" x14ac:dyDescent="0.25">
      <c r="A58" s="84">
        <v>2021</v>
      </c>
      <c r="B58" s="85">
        <v>1.0192854426257407</v>
      </c>
      <c r="C58" s="86">
        <v>0</v>
      </c>
      <c r="D58" s="86">
        <f t="shared" si="11"/>
        <v>1.0192854426257407</v>
      </c>
      <c r="E58" s="86">
        <v>12</v>
      </c>
      <c r="F58" s="86">
        <f t="shared" si="12"/>
        <v>0.8969711895106518</v>
      </c>
      <c r="G58" s="86">
        <v>0</v>
      </c>
      <c r="H58" s="86">
        <f t="shared" si="17"/>
        <v>0.8969711895106518</v>
      </c>
      <c r="I58" s="86">
        <v>31</v>
      </c>
      <c r="J58" s="87">
        <f t="shared" si="13"/>
        <v>39.28</v>
      </c>
      <c r="K58" s="86">
        <f t="shared" si="18"/>
        <v>0.61891012076234975</v>
      </c>
      <c r="L58" s="88">
        <f t="shared" si="14"/>
        <v>2.7130306663555058E-2</v>
      </c>
      <c r="M58" s="86">
        <f t="shared" si="19"/>
        <v>0.76913062875845406</v>
      </c>
      <c r="N58" s="87">
        <v>366</v>
      </c>
      <c r="O58" s="87">
        <v>452</v>
      </c>
      <c r="P58" s="86">
        <f t="shared" si="15"/>
        <v>0.62279161532211103</v>
      </c>
      <c r="Q58" s="91">
        <f t="shared" si="16"/>
        <v>1.7016164353063142E-3</v>
      </c>
    </row>
    <row r="59" spans="1:18" ht="12" customHeight="1" thickTop="1" x14ac:dyDescent="0.2">
      <c r="A59" s="115" t="s">
        <v>147</v>
      </c>
      <c r="B59" s="115"/>
      <c r="C59" s="115"/>
      <c r="R59" s="6"/>
    </row>
    <row r="60" spans="1:18" ht="12" customHeight="1" x14ac:dyDescent="0.2">
      <c r="R60" s="6"/>
    </row>
    <row r="61" spans="1:18" ht="12" customHeight="1" x14ac:dyDescent="0.2">
      <c r="A61" s="116" t="s">
        <v>137</v>
      </c>
    </row>
    <row r="62" spans="1:18" ht="12" customHeight="1" x14ac:dyDescent="0.2">
      <c r="A62" s="123" t="s">
        <v>153</v>
      </c>
    </row>
    <row r="63" spans="1:18" ht="12" customHeight="1" x14ac:dyDescent="0.2">
      <c r="A63" s="116" t="s">
        <v>139</v>
      </c>
    </row>
    <row r="64" spans="1:18" ht="12" customHeight="1" x14ac:dyDescent="0.2">
      <c r="A64" s="116" t="s">
        <v>140</v>
      </c>
    </row>
    <row r="65" spans="1:1" ht="12" customHeight="1" x14ac:dyDescent="0.2">
      <c r="A65" s="116" t="s">
        <v>141</v>
      </c>
    </row>
    <row r="66" spans="1:1" ht="12" customHeight="1" x14ac:dyDescent="0.2">
      <c r="A66" s="117"/>
    </row>
    <row r="67" spans="1:1" ht="12" customHeight="1" x14ac:dyDescent="0.2">
      <c r="A67" s="116" t="s">
        <v>136</v>
      </c>
    </row>
  </sheetData>
  <mergeCells count="17">
    <mergeCell ref="G3:G5"/>
    <mergeCell ref="C2:C5"/>
    <mergeCell ref="P2:P5"/>
    <mergeCell ref="A1:Q1"/>
    <mergeCell ref="G2:I2"/>
    <mergeCell ref="Q2:Q5"/>
    <mergeCell ref="N2:N5"/>
    <mergeCell ref="F2:F5"/>
    <mergeCell ref="O2:O5"/>
    <mergeCell ref="J2:J5"/>
    <mergeCell ref="E2:E5"/>
    <mergeCell ref="K2:M5"/>
    <mergeCell ref="I3:I5"/>
    <mergeCell ref="H3:H5"/>
    <mergeCell ref="A2:A5"/>
    <mergeCell ref="B2:B5"/>
    <mergeCell ref="D2:D5"/>
  </mergeCells>
  <phoneticPr fontId="0" type="noConversion"/>
  <printOptions horizontalCentered="1"/>
  <pageMargins left="0.34" right="0.3" top="0.61" bottom="0.56000000000000005" header="0.5" footer="0.5"/>
  <pageSetup scale="7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54">
    <pageSetUpPr fitToPage="1"/>
  </sheetPr>
  <dimension ref="A1:S67"/>
  <sheetViews>
    <sheetView zoomScaleNormal="100" workbookViewId="0">
      <pane ySplit="6" topLeftCell="A7" activePane="bottomLeft" state="frozen"/>
      <selection pane="bottomLeft" sqref="A1:Q1"/>
    </sheetView>
  </sheetViews>
  <sheetFormatPr defaultColWidth="10.77734375" defaultRowHeight="12" customHeight="1" x14ac:dyDescent="0.2"/>
  <cols>
    <col min="1" max="17" width="10.77734375" style="6" customWidth="1"/>
    <col min="18" max="16384" width="10.77734375" style="7"/>
  </cols>
  <sheetData>
    <row r="1" spans="1:18" ht="12" customHeight="1" thickBot="1" x14ac:dyDescent="0.25">
      <c r="A1" s="126" t="s">
        <v>102</v>
      </c>
      <c r="B1" s="126"/>
      <c r="C1" s="126"/>
      <c r="D1" s="126"/>
      <c r="E1" s="126"/>
      <c r="F1" s="126"/>
      <c r="G1" s="126"/>
      <c r="H1" s="126"/>
      <c r="I1" s="126"/>
      <c r="J1" s="126"/>
      <c r="K1" s="126"/>
      <c r="L1" s="126"/>
      <c r="M1" s="126"/>
      <c r="N1" s="126"/>
      <c r="O1" s="126"/>
      <c r="P1" s="126"/>
      <c r="Q1" s="126"/>
    </row>
    <row r="2" spans="1:18" ht="12" customHeight="1" thickTop="1" x14ac:dyDescent="0.2">
      <c r="A2" s="138" t="s">
        <v>0</v>
      </c>
      <c r="B2" s="124" t="s">
        <v>9</v>
      </c>
      <c r="C2" s="131" t="s">
        <v>3</v>
      </c>
      <c r="D2" s="124" t="s">
        <v>1</v>
      </c>
      <c r="E2" s="124" t="s">
        <v>4</v>
      </c>
      <c r="F2" s="124" t="s">
        <v>5</v>
      </c>
      <c r="G2" s="132" t="s">
        <v>6</v>
      </c>
      <c r="H2" s="133"/>
      <c r="I2" s="133"/>
      <c r="J2" s="124" t="s">
        <v>7</v>
      </c>
      <c r="K2" s="124" t="s">
        <v>54</v>
      </c>
      <c r="L2" s="140"/>
      <c r="M2" s="140"/>
      <c r="N2" s="130" t="s">
        <v>58</v>
      </c>
      <c r="O2" s="130" t="s">
        <v>130</v>
      </c>
      <c r="P2" s="127" t="s">
        <v>59</v>
      </c>
      <c r="Q2" s="127" t="s">
        <v>62</v>
      </c>
      <c r="R2" s="35"/>
    </row>
    <row r="3" spans="1:18" ht="12" customHeight="1" x14ac:dyDescent="0.2">
      <c r="A3" s="138"/>
      <c r="B3" s="124"/>
      <c r="C3" s="124"/>
      <c r="D3" s="124"/>
      <c r="E3" s="124"/>
      <c r="F3" s="124"/>
      <c r="G3" s="134" t="s">
        <v>2</v>
      </c>
      <c r="H3" s="135" t="s">
        <v>120</v>
      </c>
      <c r="I3" s="134" t="s">
        <v>8</v>
      </c>
      <c r="J3" s="124"/>
      <c r="K3" s="141"/>
      <c r="L3" s="140"/>
      <c r="M3" s="140"/>
      <c r="N3" s="128"/>
      <c r="O3" s="128"/>
      <c r="P3" s="128"/>
      <c r="Q3" s="128"/>
    </row>
    <row r="4" spans="1:18" ht="12" customHeight="1" x14ac:dyDescent="0.2">
      <c r="A4" s="138"/>
      <c r="B4" s="124"/>
      <c r="C4" s="124"/>
      <c r="D4" s="124"/>
      <c r="E4" s="124"/>
      <c r="F4" s="124"/>
      <c r="G4" s="124"/>
      <c r="H4" s="136"/>
      <c r="I4" s="124"/>
      <c r="J4" s="124"/>
      <c r="K4" s="141"/>
      <c r="L4" s="140"/>
      <c r="M4" s="140"/>
      <c r="N4" s="128"/>
      <c r="O4" s="128"/>
      <c r="P4" s="128"/>
      <c r="Q4" s="128"/>
    </row>
    <row r="5" spans="1:18" ht="18.75" customHeight="1" x14ac:dyDescent="0.2">
      <c r="A5" s="139"/>
      <c r="B5" s="125"/>
      <c r="C5" s="125"/>
      <c r="D5" s="125"/>
      <c r="E5" s="125"/>
      <c r="F5" s="125"/>
      <c r="G5" s="125"/>
      <c r="H5" s="137"/>
      <c r="I5" s="125"/>
      <c r="J5" s="125"/>
      <c r="K5" s="142"/>
      <c r="L5" s="143"/>
      <c r="M5" s="143"/>
      <c r="N5" s="129"/>
      <c r="O5" s="129"/>
      <c r="P5" s="129"/>
      <c r="Q5" s="129"/>
    </row>
    <row r="6" spans="1:18" ht="12" customHeight="1" x14ac:dyDescent="0.2">
      <c r="A6" s="5"/>
      <c r="B6" s="36" t="s">
        <v>64</v>
      </c>
      <c r="C6" s="36" t="s">
        <v>65</v>
      </c>
      <c r="D6" s="36" t="s">
        <v>64</v>
      </c>
      <c r="E6" s="36" t="s">
        <v>65</v>
      </c>
      <c r="F6" s="36" t="s">
        <v>64</v>
      </c>
      <c r="G6" s="36" t="s">
        <v>65</v>
      </c>
      <c r="H6" s="36" t="s">
        <v>64</v>
      </c>
      <c r="I6" s="36" t="s">
        <v>65</v>
      </c>
      <c r="J6" s="36" t="s">
        <v>65</v>
      </c>
      <c r="K6" s="36" t="s">
        <v>64</v>
      </c>
      <c r="L6" s="36" t="s">
        <v>66</v>
      </c>
      <c r="M6" s="36" t="s">
        <v>67</v>
      </c>
      <c r="N6" s="36" t="s">
        <v>68</v>
      </c>
      <c r="O6" s="36" t="s">
        <v>69</v>
      </c>
      <c r="P6" s="36" t="s">
        <v>68</v>
      </c>
      <c r="Q6" s="36" t="s">
        <v>70</v>
      </c>
    </row>
    <row r="7" spans="1:18" ht="12" customHeight="1" x14ac:dyDescent="0.2">
      <c r="A7" s="10">
        <v>1970</v>
      </c>
      <c r="B7" s="11">
        <v>0.29323781284747286</v>
      </c>
      <c r="C7" s="11">
        <v>0</v>
      </c>
      <c r="D7" s="11">
        <f t="shared" ref="D7:D48" si="0">+B7-B7*(C7/100)</f>
        <v>0.29323781284747286</v>
      </c>
      <c r="E7" s="11">
        <v>12</v>
      </c>
      <c r="F7" s="11">
        <f t="shared" ref="F7:F48" si="1">+(D7-D7*(E7)/100)</f>
        <v>0.25804927530577609</v>
      </c>
      <c r="G7" s="11">
        <v>0</v>
      </c>
      <c r="H7" s="11">
        <f>F7-(F7*G7/100)</f>
        <v>0.25804927530577609</v>
      </c>
      <c r="I7" s="11">
        <v>4</v>
      </c>
      <c r="J7" s="12">
        <f t="shared" ref="J7:J48" si="2">100-(K7/B7*100)</f>
        <v>15.519999999999996</v>
      </c>
      <c r="K7" s="11">
        <f>+H7-H7*I7/100</f>
        <v>0.24772730429354506</v>
      </c>
      <c r="L7" s="13">
        <f t="shared" ref="L7:L48" si="3">+(K7/365)*16</f>
        <v>1.0859279092319783E-2</v>
      </c>
      <c r="M7" s="11">
        <f t="shared" ref="M7:M39" si="4">+L7*28.3495</f>
        <v>0.30785513262771969</v>
      </c>
      <c r="N7" s="12">
        <v>325</v>
      </c>
      <c r="O7" s="12">
        <v>452</v>
      </c>
      <c r="P7" s="11">
        <f t="shared" ref="P7:P48" si="5">+Q7*N7</f>
        <v>0.22135601350444448</v>
      </c>
      <c r="Q7" s="21">
        <f t="shared" ref="Q7:Q48" si="6">+M7/O7</f>
        <v>6.8109542616752146E-4</v>
      </c>
    </row>
    <row r="8" spans="1:18" ht="12" customHeight="1" x14ac:dyDescent="0.2">
      <c r="A8" s="15">
        <v>1971</v>
      </c>
      <c r="B8" s="16">
        <v>0.4104622437530398</v>
      </c>
      <c r="C8" s="16">
        <v>0</v>
      </c>
      <c r="D8" s="16">
        <f t="shared" si="0"/>
        <v>0.4104622437530398</v>
      </c>
      <c r="E8" s="16">
        <v>12</v>
      </c>
      <c r="F8" s="16">
        <f t="shared" si="1"/>
        <v>0.36120677450267502</v>
      </c>
      <c r="G8" s="16">
        <v>0</v>
      </c>
      <c r="H8" s="16">
        <f t="shared" ref="H8:H53" si="7">F8-(F8*G8/100)</f>
        <v>0.36120677450267502</v>
      </c>
      <c r="I8" s="16">
        <v>4</v>
      </c>
      <c r="J8" s="17">
        <f t="shared" si="2"/>
        <v>15.519999999999996</v>
      </c>
      <c r="K8" s="16">
        <f t="shared" ref="K8:K53" si="8">+H8-H8*I8/100</f>
        <v>0.34675850352256804</v>
      </c>
      <c r="L8" s="18">
        <f t="shared" si="3"/>
        <v>1.5200372757153668E-2</v>
      </c>
      <c r="M8" s="16">
        <f t="shared" si="4"/>
        <v>0.43092296747892789</v>
      </c>
      <c r="N8" s="17">
        <v>325</v>
      </c>
      <c r="O8" s="17">
        <v>452</v>
      </c>
      <c r="P8" s="16">
        <f t="shared" si="5"/>
        <v>0.30984505405011409</v>
      </c>
      <c r="Q8" s="22">
        <f t="shared" si="6"/>
        <v>9.5336939707727408E-4</v>
      </c>
    </row>
    <row r="9" spans="1:18" ht="12" customHeight="1" x14ac:dyDescent="0.2">
      <c r="A9" s="15">
        <v>1972</v>
      </c>
      <c r="B9" s="16">
        <v>0.48791306170675003</v>
      </c>
      <c r="C9" s="16">
        <v>0</v>
      </c>
      <c r="D9" s="16">
        <f t="shared" si="0"/>
        <v>0.48791306170675003</v>
      </c>
      <c r="E9" s="16">
        <v>12</v>
      </c>
      <c r="F9" s="16">
        <f t="shared" si="1"/>
        <v>0.42936349430194004</v>
      </c>
      <c r="G9" s="16">
        <v>0</v>
      </c>
      <c r="H9" s="16">
        <f t="shared" si="7"/>
        <v>0.42936349430194004</v>
      </c>
      <c r="I9" s="16">
        <v>4</v>
      </c>
      <c r="J9" s="17">
        <f t="shared" si="2"/>
        <v>15.519999999999996</v>
      </c>
      <c r="K9" s="16">
        <f t="shared" si="8"/>
        <v>0.41218895452986243</v>
      </c>
      <c r="L9" s="18">
        <f t="shared" si="3"/>
        <v>1.8068556910898079E-2</v>
      </c>
      <c r="M9" s="16">
        <f t="shared" si="4"/>
        <v>0.51223455414550512</v>
      </c>
      <c r="N9" s="17">
        <v>325</v>
      </c>
      <c r="O9" s="17">
        <v>452</v>
      </c>
      <c r="P9" s="16">
        <f t="shared" si="5"/>
        <v>0.36831024357807335</v>
      </c>
      <c r="Q9" s="22">
        <f t="shared" si="6"/>
        <v>1.1332622879325334E-3</v>
      </c>
    </row>
    <row r="10" spans="1:18" ht="12" customHeight="1" x14ac:dyDescent="0.2">
      <c r="A10" s="15">
        <v>1973</v>
      </c>
      <c r="B10" s="16">
        <v>0.60412252429108726</v>
      </c>
      <c r="C10" s="16">
        <v>0</v>
      </c>
      <c r="D10" s="16">
        <f t="shared" si="0"/>
        <v>0.60412252429108726</v>
      </c>
      <c r="E10" s="16">
        <v>12</v>
      </c>
      <c r="F10" s="16">
        <f t="shared" si="1"/>
        <v>0.53162782137615683</v>
      </c>
      <c r="G10" s="16">
        <v>0</v>
      </c>
      <c r="H10" s="16">
        <f t="shared" si="7"/>
        <v>0.53162782137615683</v>
      </c>
      <c r="I10" s="16">
        <v>4</v>
      </c>
      <c r="J10" s="17">
        <f t="shared" si="2"/>
        <v>15.519999999999996</v>
      </c>
      <c r="K10" s="16">
        <f t="shared" si="8"/>
        <v>0.51036270852111054</v>
      </c>
      <c r="L10" s="18">
        <f t="shared" si="3"/>
        <v>2.2372063935171969E-2</v>
      </c>
      <c r="M10" s="16">
        <f t="shared" si="4"/>
        <v>0.63423682653015767</v>
      </c>
      <c r="N10" s="17">
        <v>325</v>
      </c>
      <c r="O10" s="17">
        <v>452</v>
      </c>
      <c r="P10" s="16">
        <f t="shared" si="5"/>
        <v>0.45603311642102046</v>
      </c>
      <c r="Q10" s="22">
        <f t="shared" si="6"/>
        <v>1.403178819756986E-3</v>
      </c>
    </row>
    <row r="11" spans="1:18" ht="12" customHeight="1" x14ac:dyDescent="0.2">
      <c r="A11" s="15">
        <v>1974</v>
      </c>
      <c r="B11" s="16">
        <v>0.57020677658589503</v>
      </c>
      <c r="C11" s="16">
        <v>0</v>
      </c>
      <c r="D11" s="16">
        <f t="shared" si="0"/>
        <v>0.57020677658589503</v>
      </c>
      <c r="E11" s="16">
        <v>12</v>
      </c>
      <c r="F11" s="16">
        <f t="shared" si="1"/>
        <v>0.50178196339558756</v>
      </c>
      <c r="G11" s="16">
        <v>0</v>
      </c>
      <c r="H11" s="16">
        <f t="shared" si="7"/>
        <v>0.50178196339558756</v>
      </c>
      <c r="I11" s="16">
        <v>4</v>
      </c>
      <c r="J11" s="17">
        <f t="shared" si="2"/>
        <v>15.52000000000001</v>
      </c>
      <c r="K11" s="16">
        <f t="shared" si="8"/>
        <v>0.48171068485976404</v>
      </c>
      <c r="L11" s="18">
        <f t="shared" si="3"/>
        <v>2.1116084815770479E-2</v>
      </c>
      <c r="M11" s="16">
        <f t="shared" si="4"/>
        <v>0.59863044648468522</v>
      </c>
      <c r="N11" s="17">
        <v>325</v>
      </c>
      <c r="O11" s="17">
        <v>452</v>
      </c>
      <c r="P11" s="16">
        <f t="shared" si="5"/>
        <v>0.43043118386620061</v>
      </c>
      <c r="Q11" s="22">
        <f t="shared" si="6"/>
        <v>1.3244036426652327E-3</v>
      </c>
    </row>
    <row r="12" spans="1:18" ht="12" customHeight="1" x14ac:dyDescent="0.2">
      <c r="A12" s="15">
        <v>1975</v>
      </c>
      <c r="B12" s="16">
        <v>0.59876003018895874</v>
      </c>
      <c r="C12" s="16">
        <v>0</v>
      </c>
      <c r="D12" s="16">
        <f t="shared" si="0"/>
        <v>0.59876003018895874</v>
      </c>
      <c r="E12" s="16">
        <v>12</v>
      </c>
      <c r="F12" s="16">
        <f t="shared" si="1"/>
        <v>0.52690882656628368</v>
      </c>
      <c r="G12" s="16">
        <v>0</v>
      </c>
      <c r="H12" s="16">
        <f t="shared" si="7"/>
        <v>0.52690882656628368</v>
      </c>
      <c r="I12" s="16">
        <v>4</v>
      </c>
      <c r="J12" s="17">
        <f t="shared" si="2"/>
        <v>15.519999999999996</v>
      </c>
      <c r="K12" s="16">
        <f t="shared" si="8"/>
        <v>0.50583247350363236</v>
      </c>
      <c r="L12" s="18">
        <f t="shared" si="3"/>
        <v>2.2173478290570186E-2</v>
      </c>
      <c r="M12" s="16">
        <f t="shared" si="4"/>
        <v>0.62860702279851943</v>
      </c>
      <c r="N12" s="17">
        <v>325</v>
      </c>
      <c r="O12" s="17">
        <v>452</v>
      </c>
      <c r="P12" s="16">
        <f t="shared" si="5"/>
        <v>0.45198513807415669</v>
      </c>
      <c r="Q12" s="22">
        <f t="shared" si="6"/>
        <v>1.390723501766636E-3</v>
      </c>
    </row>
    <row r="13" spans="1:18" ht="12" customHeight="1" x14ac:dyDescent="0.2">
      <c r="A13" s="10">
        <v>1976</v>
      </c>
      <c r="B13" s="11">
        <v>0.62083610429518199</v>
      </c>
      <c r="C13" s="11">
        <v>0</v>
      </c>
      <c r="D13" s="11">
        <f t="shared" si="0"/>
        <v>0.62083610429518199</v>
      </c>
      <c r="E13" s="11">
        <v>12</v>
      </c>
      <c r="F13" s="11">
        <f t="shared" si="1"/>
        <v>0.54633577177976012</v>
      </c>
      <c r="G13" s="11">
        <v>0</v>
      </c>
      <c r="H13" s="11">
        <f t="shared" si="7"/>
        <v>0.54633577177976012</v>
      </c>
      <c r="I13" s="11">
        <v>4</v>
      </c>
      <c r="J13" s="12">
        <f t="shared" si="2"/>
        <v>15.519999999999996</v>
      </c>
      <c r="K13" s="11">
        <f t="shared" si="8"/>
        <v>0.52448234090856971</v>
      </c>
      <c r="L13" s="13">
        <f t="shared" si="3"/>
        <v>2.2991006724759219E-2</v>
      </c>
      <c r="M13" s="11">
        <f t="shared" si="4"/>
        <v>0.65178354514356152</v>
      </c>
      <c r="N13" s="12">
        <v>325</v>
      </c>
      <c r="O13" s="12">
        <v>452</v>
      </c>
      <c r="P13" s="11">
        <f t="shared" si="5"/>
        <v>0.46864967294614485</v>
      </c>
      <c r="Q13" s="21">
        <f t="shared" si="6"/>
        <v>1.4419989936804458E-3</v>
      </c>
    </row>
    <row r="14" spans="1:18" ht="12" customHeight="1" x14ac:dyDescent="0.2">
      <c r="A14" s="10">
        <v>1977</v>
      </c>
      <c r="B14" s="11">
        <v>0.63116432602763373</v>
      </c>
      <c r="C14" s="11">
        <v>0</v>
      </c>
      <c r="D14" s="11">
        <f t="shared" si="0"/>
        <v>0.63116432602763373</v>
      </c>
      <c r="E14" s="11">
        <v>12</v>
      </c>
      <c r="F14" s="11">
        <f t="shared" si="1"/>
        <v>0.55542460690431772</v>
      </c>
      <c r="G14" s="11">
        <v>0</v>
      </c>
      <c r="H14" s="11">
        <f t="shared" si="7"/>
        <v>0.55542460690431772</v>
      </c>
      <c r="I14" s="11">
        <v>4</v>
      </c>
      <c r="J14" s="12">
        <f t="shared" si="2"/>
        <v>15.519999999999996</v>
      </c>
      <c r="K14" s="11">
        <f t="shared" si="8"/>
        <v>0.53320762262814503</v>
      </c>
      <c r="L14" s="13">
        <f t="shared" si="3"/>
        <v>2.3373484827535124E-2</v>
      </c>
      <c r="M14" s="11">
        <f t="shared" si="4"/>
        <v>0.66262660811820695</v>
      </c>
      <c r="N14" s="12">
        <v>325</v>
      </c>
      <c r="O14" s="12">
        <v>452</v>
      </c>
      <c r="P14" s="11">
        <f t="shared" si="5"/>
        <v>0.47644612309384349</v>
      </c>
      <c r="Q14" s="21">
        <f t="shared" si="6"/>
        <v>1.4659880710579799E-3</v>
      </c>
    </row>
    <row r="15" spans="1:18" ht="12" customHeight="1" x14ac:dyDescent="0.2">
      <c r="A15" s="10">
        <v>1978</v>
      </c>
      <c r="B15" s="11">
        <v>0.68800233618617612</v>
      </c>
      <c r="C15" s="11">
        <v>0</v>
      </c>
      <c r="D15" s="11">
        <f t="shared" si="0"/>
        <v>0.68800233618617612</v>
      </c>
      <c r="E15" s="11">
        <v>12</v>
      </c>
      <c r="F15" s="11">
        <f t="shared" si="1"/>
        <v>0.60544205584383504</v>
      </c>
      <c r="G15" s="11">
        <v>0</v>
      </c>
      <c r="H15" s="11">
        <f t="shared" si="7"/>
        <v>0.60544205584383504</v>
      </c>
      <c r="I15" s="11">
        <v>4</v>
      </c>
      <c r="J15" s="12">
        <f t="shared" si="2"/>
        <v>15.519999999999996</v>
      </c>
      <c r="K15" s="11">
        <f t="shared" si="8"/>
        <v>0.58122437361008161</v>
      </c>
      <c r="L15" s="13">
        <f t="shared" si="3"/>
        <v>2.5478328706195357E-2</v>
      </c>
      <c r="M15" s="11">
        <f t="shared" si="4"/>
        <v>0.72229787965628522</v>
      </c>
      <c r="N15" s="12">
        <v>325</v>
      </c>
      <c r="O15" s="12">
        <v>452</v>
      </c>
      <c r="P15" s="11">
        <f t="shared" si="5"/>
        <v>0.51935135152277145</v>
      </c>
      <c r="Q15" s="21">
        <f t="shared" si="6"/>
        <v>1.5980041585316044E-3</v>
      </c>
    </row>
    <row r="16" spans="1:18" ht="12" customHeight="1" x14ac:dyDescent="0.2">
      <c r="A16" s="10">
        <v>1979</v>
      </c>
      <c r="B16" s="11">
        <v>0.70375241607607031</v>
      </c>
      <c r="C16" s="11">
        <v>0</v>
      </c>
      <c r="D16" s="11">
        <f t="shared" si="0"/>
        <v>0.70375241607607031</v>
      </c>
      <c r="E16" s="11">
        <v>12</v>
      </c>
      <c r="F16" s="11">
        <f t="shared" si="1"/>
        <v>0.61930212614694191</v>
      </c>
      <c r="G16" s="11">
        <v>0</v>
      </c>
      <c r="H16" s="11">
        <f t="shared" si="7"/>
        <v>0.61930212614694191</v>
      </c>
      <c r="I16" s="11">
        <v>4</v>
      </c>
      <c r="J16" s="12">
        <f t="shared" si="2"/>
        <v>15.519999999999996</v>
      </c>
      <c r="K16" s="11">
        <f t="shared" si="8"/>
        <v>0.59453004110106422</v>
      </c>
      <c r="L16" s="13">
        <f t="shared" si="3"/>
        <v>2.6061590842786378E-2</v>
      </c>
      <c r="M16" s="11">
        <f t="shared" si="4"/>
        <v>0.73883306959757244</v>
      </c>
      <c r="N16" s="12">
        <v>325</v>
      </c>
      <c r="O16" s="12">
        <v>452</v>
      </c>
      <c r="P16" s="11">
        <f t="shared" si="5"/>
        <v>0.53124059207790053</v>
      </c>
      <c r="Q16" s="21">
        <f t="shared" si="6"/>
        <v>1.634586437162771E-3</v>
      </c>
    </row>
    <row r="17" spans="1:17" ht="12" customHeight="1" x14ac:dyDescent="0.2">
      <c r="A17" s="10">
        <v>1980</v>
      </c>
      <c r="B17" s="11">
        <v>0.78970341550811063</v>
      </c>
      <c r="C17" s="11">
        <v>0</v>
      </c>
      <c r="D17" s="11">
        <f t="shared" si="0"/>
        <v>0.78970341550811063</v>
      </c>
      <c r="E17" s="11">
        <v>12</v>
      </c>
      <c r="F17" s="11">
        <f t="shared" si="1"/>
        <v>0.6949390056471374</v>
      </c>
      <c r="G17" s="11">
        <v>0</v>
      </c>
      <c r="H17" s="11">
        <f t="shared" si="7"/>
        <v>0.6949390056471374</v>
      </c>
      <c r="I17" s="11">
        <v>4</v>
      </c>
      <c r="J17" s="12">
        <f t="shared" si="2"/>
        <v>15.519999999999996</v>
      </c>
      <c r="K17" s="11">
        <f t="shared" si="8"/>
        <v>0.66714144542125187</v>
      </c>
      <c r="L17" s="13">
        <f t="shared" si="3"/>
        <v>2.9244556511616521E-2</v>
      </c>
      <c r="M17" s="11">
        <f t="shared" si="4"/>
        <v>0.82906855482607256</v>
      </c>
      <c r="N17" s="12">
        <v>325</v>
      </c>
      <c r="O17" s="12">
        <v>452</v>
      </c>
      <c r="P17" s="11">
        <f t="shared" si="5"/>
        <v>0.59612230158954327</v>
      </c>
      <c r="Q17" s="21">
        <f t="shared" si="6"/>
        <v>1.834222466429364E-3</v>
      </c>
    </row>
    <row r="18" spans="1:17" ht="12" customHeight="1" x14ac:dyDescent="0.2">
      <c r="A18" s="15">
        <v>1981</v>
      </c>
      <c r="B18" s="16">
        <v>0.90592957219762915</v>
      </c>
      <c r="C18" s="16">
        <v>0</v>
      </c>
      <c r="D18" s="16">
        <f t="shared" si="0"/>
        <v>0.90592957219762915</v>
      </c>
      <c r="E18" s="16">
        <v>12</v>
      </c>
      <c r="F18" s="16">
        <f t="shared" si="1"/>
        <v>0.79721802353391369</v>
      </c>
      <c r="G18" s="16">
        <v>0</v>
      </c>
      <c r="H18" s="16">
        <f t="shared" si="7"/>
        <v>0.79721802353391369</v>
      </c>
      <c r="I18" s="16">
        <v>4</v>
      </c>
      <c r="J18" s="17">
        <f t="shared" si="2"/>
        <v>15.519999999999996</v>
      </c>
      <c r="K18" s="16">
        <f t="shared" si="8"/>
        <v>0.76532930259255716</v>
      </c>
      <c r="L18" s="18">
        <f t="shared" si="3"/>
        <v>3.3548681757481956E-2</v>
      </c>
      <c r="M18" s="16">
        <f t="shared" si="4"/>
        <v>0.95108835348373466</v>
      </c>
      <c r="N18" s="17">
        <v>325</v>
      </c>
      <c r="O18" s="17">
        <v>452</v>
      </c>
      <c r="P18" s="16">
        <f t="shared" si="5"/>
        <v>0.68385777628808364</v>
      </c>
      <c r="Q18" s="22">
        <f t="shared" si="6"/>
        <v>2.1041777731941034E-3</v>
      </c>
    </row>
    <row r="19" spans="1:17" ht="12" customHeight="1" x14ac:dyDescent="0.2">
      <c r="A19" s="15">
        <v>1982</v>
      </c>
      <c r="B19" s="16">
        <v>0.93705101038813376</v>
      </c>
      <c r="C19" s="16">
        <v>0</v>
      </c>
      <c r="D19" s="16">
        <f t="shared" si="0"/>
        <v>0.93705101038813376</v>
      </c>
      <c r="E19" s="16">
        <v>12</v>
      </c>
      <c r="F19" s="16">
        <f t="shared" si="1"/>
        <v>0.82460488914155772</v>
      </c>
      <c r="G19" s="16">
        <v>0</v>
      </c>
      <c r="H19" s="16">
        <f t="shared" si="7"/>
        <v>0.82460488914155772</v>
      </c>
      <c r="I19" s="16">
        <v>4</v>
      </c>
      <c r="J19" s="17">
        <f t="shared" si="2"/>
        <v>15.519999999999996</v>
      </c>
      <c r="K19" s="16">
        <f t="shared" si="8"/>
        <v>0.79162069357589537</v>
      </c>
      <c r="L19" s="18">
        <f t="shared" si="3"/>
        <v>3.4701181088258426E-2</v>
      </c>
      <c r="M19" s="16">
        <f t="shared" si="4"/>
        <v>0.98376113326158221</v>
      </c>
      <c r="N19" s="17">
        <v>325</v>
      </c>
      <c r="O19" s="17">
        <v>452</v>
      </c>
      <c r="P19" s="16">
        <f t="shared" si="5"/>
        <v>0.70735037236728804</v>
      </c>
      <c r="Q19" s="22">
        <f t="shared" si="6"/>
        <v>2.1764626842070401E-3</v>
      </c>
    </row>
    <row r="20" spans="1:17" ht="12" customHeight="1" x14ac:dyDescent="0.2">
      <c r="A20" s="15">
        <v>1983</v>
      </c>
      <c r="B20" s="16">
        <v>0.92161565808960044</v>
      </c>
      <c r="C20" s="16">
        <v>0</v>
      </c>
      <c r="D20" s="16">
        <f t="shared" si="0"/>
        <v>0.92161565808960044</v>
      </c>
      <c r="E20" s="16">
        <v>12</v>
      </c>
      <c r="F20" s="16">
        <f t="shared" si="1"/>
        <v>0.81102177911884843</v>
      </c>
      <c r="G20" s="16">
        <v>0</v>
      </c>
      <c r="H20" s="16">
        <f t="shared" si="7"/>
        <v>0.81102177911884843</v>
      </c>
      <c r="I20" s="16">
        <v>4</v>
      </c>
      <c r="J20" s="17">
        <f t="shared" si="2"/>
        <v>15.519999999999996</v>
      </c>
      <c r="K20" s="16">
        <f t="shared" si="8"/>
        <v>0.77858090795409451</v>
      </c>
      <c r="L20" s="18">
        <f t="shared" si="3"/>
        <v>3.4129574047302776E-2</v>
      </c>
      <c r="M20" s="16">
        <f t="shared" si="4"/>
        <v>0.96755635945400997</v>
      </c>
      <c r="N20" s="17">
        <v>325</v>
      </c>
      <c r="O20" s="17">
        <v>452</v>
      </c>
      <c r="P20" s="16">
        <f t="shared" si="5"/>
        <v>0.69569870978440984</v>
      </c>
      <c r="Q20" s="22">
        <f t="shared" si="6"/>
        <v>2.140611414721261E-3</v>
      </c>
    </row>
    <row r="21" spans="1:17" ht="12" customHeight="1" x14ac:dyDescent="0.2">
      <c r="A21" s="15">
        <v>1984</v>
      </c>
      <c r="B21" s="16">
        <v>0.97031072824817632</v>
      </c>
      <c r="C21" s="16">
        <v>0</v>
      </c>
      <c r="D21" s="16">
        <f t="shared" si="0"/>
        <v>0.97031072824817632</v>
      </c>
      <c r="E21" s="16">
        <v>12</v>
      </c>
      <c r="F21" s="16">
        <f t="shared" si="1"/>
        <v>0.85387344085839523</v>
      </c>
      <c r="G21" s="16">
        <v>0</v>
      </c>
      <c r="H21" s="16">
        <f t="shared" si="7"/>
        <v>0.85387344085839523</v>
      </c>
      <c r="I21" s="16">
        <v>4</v>
      </c>
      <c r="J21" s="17">
        <f t="shared" si="2"/>
        <v>15.519999999999996</v>
      </c>
      <c r="K21" s="16">
        <f t="shared" si="8"/>
        <v>0.81971850322405937</v>
      </c>
      <c r="L21" s="18">
        <f t="shared" si="3"/>
        <v>3.5932865894753287E-2</v>
      </c>
      <c r="M21" s="16">
        <f t="shared" si="4"/>
        <v>1.0186787816833083</v>
      </c>
      <c r="N21" s="17">
        <v>325</v>
      </c>
      <c r="O21" s="17">
        <v>452</v>
      </c>
      <c r="P21" s="16">
        <f t="shared" si="5"/>
        <v>0.7324570885997238</v>
      </c>
      <c r="Q21" s="22">
        <f t="shared" si="6"/>
        <v>2.253714118768381E-3</v>
      </c>
    </row>
    <row r="22" spans="1:17" ht="12" customHeight="1" x14ac:dyDescent="0.2">
      <c r="A22" s="15">
        <v>1985</v>
      </c>
      <c r="B22" s="16">
        <v>1.024842115857187</v>
      </c>
      <c r="C22" s="16">
        <v>0</v>
      </c>
      <c r="D22" s="16">
        <f t="shared" si="0"/>
        <v>1.024842115857187</v>
      </c>
      <c r="E22" s="16">
        <v>12</v>
      </c>
      <c r="F22" s="16">
        <f t="shared" si="1"/>
        <v>0.90186106195432458</v>
      </c>
      <c r="G22" s="16">
        <v>0</v>
      </c>
      <c r="H22" s="16">
        <f t="shared" si="7"/>
        <v>0.90186106195432458</v>
      </c>
      <c r="I22" s="16">
        <v>4</v>
      </c>
      <c r="J22" s="17">
        <f t="shared" si="2"/>
        <v>15.519999999999996</v>
      </c>
      <c r="K22" s="16">
        <f t="shared" si="8"/>
        <v>0.86578661947615165</v>
      </c>
      <c r="L22" s="18">
        <f t="shared" si="3"/>
        <v>3.7952290168817605E-2</v>
      </c>
      <c r="M22" s="16">
        <f t="shared" si="4"/>
        <v>1.0759284501408948</v>
      </c>
      <c r="N22" s="17">
        <v>325</v>
      </c>
      <c r="O22" s="17">
        <v>452</v>
      </c>
      <c r="P22" s="16">
        <f t="shared" si="5"/>
        <v>0.77362112012343087</v>
      </c>
      <c r="Q22" s="22">
        <f t="shared" si="6"/>
        <v>2.3803726773028644E-3</v>
      </c>
    </row>
    <row r="23" spans="1:17" ht="12" customHeight="1" x14ac:dyDescent="0.2">
      <c r="A23" s="10">
        <v>1986</v>
      </c>
      <c r="B23" s="11">
        <v>1.1031535293848769</v>
      </c>
      <c r="C23" s="11">
        <v>0</v>
      </c>
      <c r="D23" s="11">
        <f t="shared" si="0"/>
        <v>1.1031535293848769</v>
      </c>
      <c r="E23" s="11">
        <v>12</v>
      </c>
      <c r="F23" s="11">
        <f t="shared" si="1"/>
        <v>0.97077510585869164</v>
      </c>
      <c r="G23" s="11">
        <v>0</v>
      </c>
      <c r="H23" s="11">
        <f t="shared" si="7"/>
        <v>0.97077510585869164</v>
      </c>
      <c r="I23" s="11">
        <v>4</v>
      </c>
      <c r="J23" s="12">
        <f t="shared" si="2"/>
        <v>15.519999999999996</v>
      </c>
      <c r="K23" s="11">
        <f t="shared" si="8"/>
        <v>0.93194410162434393</v>
      </c>
      <c r="L23" s="13">
        <f t="shared" si="3"/>
        <v>4.0852344180793157E-2</v>
      </c>
      <c r="M23" s="11">
        <f t="shared" si="4"/>
        <v>1.1581435313533956</v>
      </c>
      <c r="N23" s="12">
        <v>325</v>
      </c>
      <c r="O23" s="12">
        <v>452</v>
      </c>
      <c r="P23" s="11">
        <f t="shared" si="5"/>
        <v>0.83273594621649027</v>
      </c>
      <c r="Q23" s="21">
        <f t="shared" si="6"/>
        <v>2.562264449896893E-3</v>
      </c>
    </row>
    <row r="24" spans="1:17" ht="12" customHeight="1" x14ac:dyDescent="0.2">
      <c r="A24" s="10">
        <v>1987</v>
      </c>
      <c r="B24" s="11">
        <v>1.1141826329055535</v>
      </c>
      <c r="C24" s="11">
        <v>0</v>
      </c>
      <c r="D24" s="11">
        <f t="shared" si="0"/>
        <v>1.1141826329055535</v>
      </c>
      <c r="E24" s="11">
        <v>12</v>
      </c>
      <c r="F24" s="11">
        <f t="shared" si="1"/>
        <v>0.9804807169568871</v>
      </c>
      <c r="G24" s="11">
        <v>0</v>
      </c>
      <c r="H24" s="11">
        <f t="shared" si="7"/>
        <v>0.9804807169568871</v>
      </c>
      <c r="I24" s="11">
        <v>4</v>
      </c>
      <c r="J24" s="12">
        <f t="shared" si="2"/>
        <v>15.519999999999996</v>
      </c>
      <c r="K24" s="11">
        <f t="shared" si="8"/>
        <v>0.94126148827861167</v>
      </c>
      <c r="L24" s="13">
        <f t="shared" si="3"/>
        <v>4.1260777568377496E-2</v>
      </c>
      <c r="M24" s="11">
        <f t="shared" si="4"/>
        <v>1.1697224136747177</v>
      </c>
      <c r="N24" s="12">
        <v>325</v>
      </c>
      <c r="O24" s="12">
        <v>452</v>
      </c>
      <c r="P24" s="11">
        <f t="shared" si="5"/>
        <v>0.84106147000947629</v>
      </c>
      <c r="Q24" s="21">
        <f t="shared" si="6"/>
        <v>2.5878814461830039E-3</v>
      </c>
    </row>
    <row r="25" spans="1:17" ht="12" customHeight="1" x14ac:dyDescent="0.2">
      <c r="A25" s="10">
        <v>1988</v>
      </c>
      <c r="B25" s="11">
        <v>1.18705743589325</v>
      </c>
      <c r="C25" s="11">
        <v>0</v>
      </c>
      <c r="D25" s="11">
        <f t="shared" si="0"/>
        <v>1.18705743589325</v>
      </c>
      <c r="E25" s="11">
        <v>12</v>
      </c>
      <c r="F25" s="11">
        <f t="shared" si="1"/>
        <v>1.04461054358606</v>
      </c>
      <c r="G25" s="11">
        <v>0</v>
      </c>
      <c r="H25" s="11">
        <f t="shared" si="7"/>
        <v>1.04461054358606</v>
      </c>
      <c r="I25" s="11">
        <v>4</v>
      </c>
      <c r="J25" s="12">
        <f t="shared" si="2"/>
        <v>15.519999999999996</v>
      </c>
      <c r="K25" s="11">
        <f t="shared" si="8"/>
        <v>1.0028261218426175</v>
      </c>
      <c r="L25" s="13">
        <f t="shared" si="3"/>
        <v>4.3959501231457206E-2</v>
      </c>
      <c r="M25" s="11">
        <f t="shared" si="4"/>
        <v>1.246229880161196</v>
      </c>
      <c r="N25" s="12">
        <v>325</v>
      </c>
      <c r="O25" s="12">
        <v>452</v>
      </c>
      <c r="P25" s="11">
        <f t="shared" si="5"/>
        <v>0.89607236958493064</v>
      </c>
      <c r="Q25" s="21">
        <f t="shared" si="6"/>
        <v>2.7571457525690174E-3</v>
      </c>
    </row>
    <row r="26" spans="1:17" ht="12" customHeight="1" x14ac:dyDescent="0.2">
      <c r="A26" s="10">
        <v>1989</v>
      </c>
      <c r="B26" s="11">
        <v>1.2164573748089689</v>
      </c>
      <c r="C26" s="11">
        <v>0</v>
      </c>
      <c r="D26" s="11">
        <f t="shared" si="0"/>
        <v>1.2164573748089689</v>
      </c>
      <c r="E26" s="11">
        <v>12</v>
      </c>
      <c r="F26" s="11">
        <f t="shared" si="1"/>
        <v>1.0704824898318925</v>
      </c>
      <c r="G26" s="11">
        <v>0</v>
      </c>
      <c r="H26" s="11">
        <f t="shared" si="7"/>
        <v>1.0704824898318925</v>
      </c>
      <c r="I26" s="11">
        <v>4</v>
      </c>
      <c r="J26" s="12">
        <f t="shared" si="2"/>
        <v>15.519999999999996</v>
      </c>
      <c r="K26" s="11">
        <f t="shared" si="8"/>
        <v>1.0276631902386169</v>
      </c>
      <c r="L26" s="13">
        <f t="shared" si="3"/>
        <v>4.5048249435117454E-2</v>
      </c>
      <c r="M26" s="11">
        <f t="shared" si="4"/>
        <v>1.2770953473608622</v>
      </c>
      <c r="N26" s="12">
        <v>325</v>
      </c>
      <c r="O26" s="12">
        <v>452</v>
      </c>
      <c r="P26" s="11">
        <f t="shared" si="5"/>
        <v>0.91826545993867303</v>
      </c>
      <c r="Q26" s="21">
        <f t="shared" si="6"/>
        <v>2.8254321844266863E-3</v>
      </c>
    </row>
    <row r="27" spans="1:17" ht="12" customHeight="1" x14ac:dyDescent="0.2">
      <c r="A27" s="10">
        <v>1990</v>
      </c>
      <c r="B27" s="11">
        <v>1.2066948651112213</v>
      </c>
      <c r="C27" s="11">
        <v>0</v>
      </c>
      <c r="D27" s="11">
        <f t="shared" si="0"/>
        <v>1.2066948651112213</v>
      </c>
      <c r="E27" s="11">
        <v>12</v>
      </c>
      <c r="F27" s="11">
        <f t="shared" si="1"/>
        <v>1.0618914812978748</v>
      </c>
      <c r="G27" s="11">
        <v>0</v>
      </c>
      <c r="H27" s="11">
        <f t="shared" si="7"/>
        <v>1.0618914812978748</v>
      </c>
      <c r="I27" s="11">
        <v>4</v>
      </c>
      <c r="J27" s="12">
        <f t="shared" si="2"/>
        <v>15.519999999999996</v>
      </c>
      <c r="K27" s="11">
        <f t="shared" si="8"/>
        <v>1.0194158220459597</v>
      </c>
      <c r="L27" s="13">
        <f t="shared" si="3"/>
        <v>4.4686720966398231E-2</v>
      </c>
      <c r="M27" s="11">
        <f t="shared" si="4"/>
        <v>1.2668461960369066</v>
      </c>
      <c r="N27" s="12">
        <v>325</v>
      </c>
      <c r="O27" s="12">
        <v>452</v>
      </c>
      <c r="P27" s="11">
        <f t="shared" si="5"/>
        <v>0.91089604803538637</v>
      </c>
      <c r="Q27" s="21">
        <f t="shared" si="6"/>
        <v>2.8027570708781119E-3</v>
      </c>
    </row>
    <row r="28" spans="1:17" ht="12" customHeight="1" x14ac:dyDescent="0.2">
      <c r="A28" s="15">
        <v>1991</v>
      </c>
      <c r="B28" s="16">
        <v>1.2667371485603152</v>
      </c>
      <c r="C28" s="16">
        <v>0</v>
      </c>
      <c r="D28" s="16">
        <f t="shared" si="0"/>
        <v>1.2667371485603152</v>
      </c>
      <c r="E28" s="16">
        <v>12</v>
      </c>
      <c r="F28" s="16">
        <f t="shared" si="1"/>
        <v>1.1147286907330773</v>
      </c>
      <c r="G28" s="16">
        <v>0</v>
      </c>
      <c r="H28" s="16">
        <f t="shared" si="7"/>
        <v>1.1147286907330773</v>
      </c>
      <c r="I28" s="16">
        <v>4</v>
      </c>
      <c r="J28" s="17">
        <f t="shared" si="2"/>
        <v>15.52000000000001</v>
      </c>
      <c r="K28" s="16">
        <f t="shared" si="8"/>
        <v>1.0701395431037541</v>
      </c>
      <c r="L28" s="18">
        <f t="shared" si="3"/>
        <v>4.6910226547013878E-2</v>
      </c>
      <c r="M28" s="16">
        <f t="shared" si="4"/>
        <v>1.3298814674945698</v>
      </c>
      <c r="N28" s="17">
        <v>325</v>
      </c>
      <c r="O28" s="17">
        <v>452</v>
      </c>
      <c r="P28" s="16">
        <f t="shared" si="5"/>
        <v>0.95622008171622841</v>
      </c>
      <c r="Q28" s="22">
        <f t="shared" si="6"/>
        <v>2.9422156360499334E-3</v>
      </c>
    </row>
    <row r="29" spans="1:17" ht="12" customHeight="1" x14ac:dyDescent="0.2">
      <c r="A29" s="15">
        <v>1992</v>
      </c>
      <c r="B29" s="16">
        <v>1.2826457605082253</v>
      </c>
      <c r="C29" s="16">
        <v>0</v>
      </c>
      <c r="D29" s="16">
        <f t="shared" si="0"/>
        <v>1.2826457605082253</v>
      </c>
      <c r="E29" s="16">
        <v>12</v>
      </c>
      <c r="F29" s="16">
        <f t="shared" si="1"/>
        <v>1.1287282692472382</v>
      </c>
      <c r="G29" s="16">
        <v>0</v>
      </c>
      <c r="H29" s="16">
        <f t="shared" si="7"/>
        <v>1.1287282692472382</v>
      </c>
      <c r="I29" s="16">
        <v>4</v>
      </c>
      <c r="J29" s="17">
        <f t="shared" si="2"/>
        <v>15.519999999999996</v>
      </c>
      <c r="K29" s="16">
        <f t="shared" si="8"/>
        <v>1.0835791384773488</v>
      </c>
      <c r="L29" s="18">
        <f t="shared" si="3"/>
        <v>4.7499359494897482E-2</v>
      </c>
      <c r="M29" s="16">
        <f t="shared" si="4"/>
        <v>1.3465830920005961</v>
      </c>
      <c r="N29" s="17">
        <v>325</v>
      </c>
      <c r="O29" s="17">
        <v>452</v>
      </c>
      <c r="P29" s="16">
        <f t="shared" si="5"/>
        <v>0.9682289931420216</v>
      </c>
      <c r="Q29" s="22">
        <f t="shared" si="6"/>
        <v>2.9791661327446817E-3</v>
      </c>
    </row>
    <row r="30" spans="1:17" ht="12" customHeight="1" x14ac:dyDescent="0.2">
      <c r="A30" s="15">
        <v>1993</v>
      </c>
      <c r="B30" s="16">
        <v>1.2180707383143456</v>
      </c>
      <c r="C30" s="16">
        <v>0</v>
      </c>
      <c r="D30" s="16">
        <f t="shared" si="0"/>
        <v>1.2180707383143456</v>
      </c>
      <c r="E30" s="16">
        <v>12</v>
      </c>
      <c r="F30" s="16">
        <f t="shared" si="1"/>
        <v>1.0719022497166242</v>
      </c>
      <c r="G30" s="16">
        <v>0</v>
      </c>
      <c r="H30" s="16">
        <f t="shared" si="7"/>
        <v>1.0719022497166242</v>
      </c>
      <c r="I30" s="16">
        <v>4</v>
      </c>
      <c r="J30" s="17">
        <f t="shared" si="2"/>
        <v>15.519999999999996</v>
      </c>
      <c r="K30" s="16">
        <f t="shared" si="8"/>
        <v>1.0290261597279593</v>
      </c>
      <c r="L30" s="18">
        <f t="shared" si="3"/>
        <v>4.5107996042869448E-2</v>
      </c>
      <c r="M30" s="16">
        <f t="shared" si="4"/>
        <v>1.2787891338173274</v>
      </c>
      <c r="N30" s="17">
        <v>325</v>
      </c>
      <c r="O30" s="17">
        <v>452</v>
      </c>
      <c r="P30" s="16">
        <f t="shared" si="5"/>
        <v>0.91948333736865351</v>
      </c>
      <c r="Q30" s="22">
        <f t="shared" si="6"/>
        <v>2.8291794995958571E-3</v>
      </c>
    </row>
    <row r="31" spans="1:17" ht="12" customHeight="1" x14ac:dyDescent="0.2">
      <c r="A31" s="15">
        <v>1994</v>
      </c>
      <c r="B31" s="16">
        <v>1.2188045673332424</v>
      </c>
      <c r="C31" s="16">
        <v>0</v>
      </c>
      <c r="D31" s="16">
        <f t="shared" si="0"/>
        <v>1.2188045673332424</v>
      </c>
      <c r="E31" s="16">
        <v>12</v>
      </c>
      <c r="F31" s="16">
        <f t="shared" si="1"/>
        <v>1.0725480192532533</v>
      </c>
      <c r="G31" s="16">
        <v>0</v>
      </c>
      <c r="H31" s="16">
        <f t="shared" si="7"/>
        <v>1.0725480192532533</v>
      </c>
      <c r="I31" s="16">
        <v>4</v>
      </c>
      <c r="J31" s="17">
        <f t="shared" si="2"/>
        <v>15.52000000000001</v>
      </c>
      <c r="K31" s="16">
        <f t="shared" si="8"/>
        <v>1.0296460984831231</v>
      </c>
      <c r="L31" s="18">
        <f t="shared" si="3"/>
        <v>4.513517144035608E-2</v>
      </c>
      <c r="M31" s="16">
        <f t="shared" si="4"/>
        <v>1.2795595427483746</v>
      </c>
      <c r="N31" s="17">
        <v>325</v>
      </c>
      <c r="O31" s="17">
        <v>452</v>
      </c>
      <c r="P31" s="16">
        <f t="shared" si="5"/>
        <v>0.92003728184341105</v>
      </c>
      <c r="Q31" s="22">
        <f t="shared" si="6"/>
        <v>2.8308839441335723E-3</v>
      </c>
    </row>
    <row r="32" spans="1:17" ht="12" customHeight="1" x14ac:dyDescent="0.2">
      <c r="A32" s="15">
        <v>1995</v>
      </c>
      <c r="B32" s="16">
        <v>1.2227328488841036</v>
      </c>
      <c r="C32" s="16">
        <v>0</v>
      </c>
      <c r="D32" s="16">
        <f t="shared" si="0"/>
        <v>1.2227328488841036</v>
      </c>
      <c r="E32" s="16">
        <v>12</v>
      </c>
      <c r="F32" s="16">
        <f t="shared" si="1"/>
        <v>1.0760049070180111</v>
      </c>
      <c r="G32" s="16">
        <v>0</v>
      </c>
      <c r="H32" s="16">
        <f t="shared" si="7"/>
        <v>1.0760049070180111</v>
      </c>
      <c r="I32" s="16">
        <v>4</v>
      </c>
      <c r="J32" s="17">
        <f t="shared" si="2"/>
        <v>15.52000000000001</v>
      </c>
      <c r="K32" s="16">
        <f t="shared" si="8"/>
        <v>1.0329647107372906</v>
      </c>
      <c r="L32" s="18">
        <f t="shared" si="3"/>
        <v>4.5280644854237398E-2</v>
      </c>
      <c r="M32" s="16">
        <f t="shared" si="4"/>
        <v>1.2836836412952031</v>
      </c>
      <c r="N32" s="17">
        <v>325</v>
      </c>
      <c r="O32" s="17">
        <v>452</v>
      </c>
      <c r="P32" s="16">
        <f t="shared" si="5"/>
        <v>0.92300261818792262</v>
      </c>
      <c r="Q32" s="22">
        <f t="shared" si="6"/>
        <v>2.8400080559628387E-3</v>
      </c>
    </row>
    <row r="33" spans="1:17" ht="12" customHeight="1" x14ac:dyDescent="0.2">
      <c r="A33" s="10">
        <v>1996</v>
      </c>
      <c r="B33" s="11">
        <v>1.2233235805641773</v>
      </c>
      <c r="C33" s="11">
        <v>0</v>
      </c>
      <c r="D33" s="11">
        <f t="shared" si="0"/>
        <v>1.2233235805641773</v>
      </c>
      <c r="E33" s="11">
        <v>12</v>
      </c>
      <c r="F33" s="11">
        <f t="shared" si="1"/>
        <v>1.0765247508964761</v>
      </c>
      <c r="G33" s="11">
        <v>0</v>
      </c>
      <c r="H33" s="11">
        <f t="shared" si="7"/>
        <v>1.0765247508964761</v>
      </c>
      <c r="I33" s="11">
        <v>4</v>
      </c>
      <c r="J33" s="12">
        <f t="shared" si="2"/>
        <v>15.519999999999996</v>
      </c>
      <c r="K33" s="11">
        <f t="shared" si="8"/>
        <v>1.0334637608606172</v>
      </c>
      <c r="L33" s="13">
        <f t="shared" si="3"/>
        <v>4.5302521024027056E-2</v>
      </c>
      <c r="M33" s="11">
        <f t="shared" si="4"/>
        <v>1.2843038197706549</v>
      </c>
      <c r="N33" s="12">
        <v>325</v>
      </c>
      <c r="O33" s="12">
        <v>452</v>
      </c>
      <c r="P33" s="11">
        <f t="shared" si="5"/>
        <v>0.92344854297668777</v>
      </c>
      <c r="Q33" s="21">
        <f t="shared" si="6"/>
        <v>2.8413801322359623E-3</v>
      </c>
    </row>
    <row r="34" spans="1:17" ht="12" customHeight="1" x14ac:dyDescent="0.2">
      <c r="A34" s="10">
        <v>1997</v>
      </c>
      <c r="B34" s="11">
        <v>1.2703252330421528</v>
      </c>
      <c r="C34" s="11">
        <v>0</v>
      </c>
      <c r="D34" s="11">
        <f t="shared" si="0"/>
        <v>1.2703252330421528</v>
      </c>
      <c r="E34" s="11">
        <v>12</v>
      </c>
      <c r="F34" s="11">
        <f t="shared" si="1"/>
        <v>1.1178862050770946</v>
      </c>
      <c r="G34" s="11">
        <v>0</v>
      </c>
      <c r="H34" s="11">
        <f t="shared" si="7"/>
        <v>1.1178862050770946</v>
      </c>
      <c r="I34" s="11">
        <v>4</v>
      </c>
      <c r="J34" s="12">
        <f t="shared" si="2"/>
        <v>15.519999999999996</v>
      </c>
      <c r="K34" s="11">
        <f t="shared" si="8"/>
        <v>1.0731707568740108</v>
      </c>
      <c r="L34" s="13">
        <f t="shared" si="3"/>
        <v>4.7043101671189511E-2</v>
      </c>
      <c r="M34" s="11">
        <f t="shared" si="4"/>
        <v>1.3336484108273869</v>
      </c>
      <c r="N34" s="12">
        <v>325</v>
      </c>
      <c r="O34" s="12">
        <v>452</v>
      </c>
      <c r="P34" s="11">
        <f t="shared" si="5"/>
        <v>0.95892861397986895</v>
      </c>
      <c r="Q34" s="21">
        <f t="shared" si="6"/>
        <v>2.9505495814765199E-3</v>
      </c>
    </row>
    <row r="35" spans="1:17" ht="12" customHeight="1" x14ac:dyDescent="0.2">
      <c r="A35" s="10">
        <v>1998</v>
      </c>
      <c r="B35" s="11">
        <v>1.3083171866794632</v>
      </c>
      <c r="C35" s="11">
        <v>0</v>
      </c>
      <c r="D35" s="11">
        <f t="shared" si="0"/>
        <v>1.3083171866794632</v>
      </c>
      <c r="E35" s="11">
        <v>12</v>
      </c>
      <c r="F35" s="11">
        <f t="shared" si="1"/>
        <v>1.1513191242779275</v>
      </c>
      <c r="G35" s="11">
        <v>0</v>
      </c>
      <c r="H35" s="11">
        <f t="shared" si="7"/>
        <v>1.1513191242779275</v>
      </c>
      <c r="I35" s="11">
        <v>4</v>
      </c>
      <c r="J35" s="12">
        <f t="shared" si="2"/>
        <v>15.52000000000001</v>
      </c>
      <c r="K35" s="11">
        <f t="shared" si="8"/>
        <v>1.1052663593068104</v>
      </c>
      <c r="L35" s="13">
        <f t="shared" si="3"/>
        <v>4.8450032188791688E-2</v>
      </c>
      <c r="M35" s="11">
        <f t="shared" si="4"/>
        <v>1.37353418753615</v>
      </c>
      <c r="N35" s="12">
        <v>325</v>
      </c>
      <c r="O35" s="12">
        <v>452</v>
      </c>
      <c r="P35" s="11">
        <f t="shared" si="5"/>
        <v>0.98760754634789538</v>
      </c>
      <c r="Q35" s="21">
        <f t="shared" si="6"/>
        <v>3.0387924503012167E-3</v>
      </c>
    </row>
    <row r="36" spans="1:17" ht="12" customHeight="1" x14ac:dyDescent="0.2">
      <c r="A36" s="10">
        <v>1999</v>
      </c>
      <c r="B36" s="11">
        <v>1.2865070982294706</v>
      </c>
      <c r="C36" s="11">
        <v>0</v>
      </c>
      <c r="D36" s="11">
        <f t="shared" si="0"/>
        <v>1.2865070982294706</v>
      </c>
      <c r="E36" s="11">
        <v>12</v>
      </c>
      <c r="F36" s="11">
        <f t="shared" si="1"/>
        <v>1.1321262464419342</v>
      </c>
      <c r="G36" s="11">
        <v>0</v>
      </c>
      <c r="H36" s="11">
        <f t="shared" si="7"/>
        <v>1.1321262464419342</v>
      </c>
      <c r="I36" s="11">
        <v>4</v>
      </c>
      <c r="J36" s="12">
        <f t="shared" si="2"/>
        <v>15.519999999999996</v>
      </c>
      <c r="K36" s="11">
        <f t="shared" si="8"/>
        <v>1.0868411965842568</v>
      </c>
      <c r="L36" s="13">
        <f t="shared" si="3"/>
        <v>4.7642353822871533E-2</v>
      </c>
      <c r="M36" s="11">
        <f t="shared" si="4"/>
        <v>1.3506369097014965</v>
      </c>
      <c r="N36" s="12">
        <v>325</v>
      </c>
      <c r="O36" s="12">
        <v>452</v>
      </c>
      <c r="P36" s="11">
        <f t="shared" si="5"/>
        <v>0.97114379569244769</v>
      </c>
      <c r="Q36" s="21">
        <f t="shared" si="6"/>
        <v>2.988134755976762E-3</v>
      </c>
    </row>
    <row r="37" spans="1:17" ht="12" customHeight="1" x14ac:dyDescent="0.2">
      <c r="A37" s="10">
        <v>2000</v>
      </c>
      <c r="B37" s="11">
        <v>1.287809196664129</v>
      </c>
      <c r="C37" s="11">
        <v>0</v>
      </c>
      <c r="D37" s="11">
        <f t="shared" si="0"/>
        <v>1.287809196664129</v>
      </c>
      <c r="E37" s="11">
        <v>12</v>
      </c>
      <c r="F37" s="11">
        <f t="shared" si="1"/>
        <v>1.1332720930644335</v>
      </c>
      <c r="G37" s="11">
        <v>0</v>
      </c>
      <c r="H37" s="11">
        <f t="shared" si="7"/>
        <v>1.1332720930644335</v>
      </c>
      <c r="I37" s="11">
        <v>4</v>
      </c>
      <c r="J37" s="12">
        <f t="shared" si="2"/>
        <v>15.519999999999996</v>
      </c>
      <c r="K37" s="11">
        <f t="shared" si="8"/>
        <v>1.0879412093418561</v>
      </c>
      <c r="L37" s="13">
        <f t="shared" si="3"/>
        <v>4.7690573560190956E-2</v>
      </c>
      <c r="M37" s="11">
        <f t="shared" si="4"/>
        <v>1.3520039151446335</v>
      </c>
      <c r="N37" s="12">
        <v>325</v>
      </c>
      <c r="O37" s="12">
        <v>452</v>
      </c>
      <c r="P37" s="11">
        <f t="shared" si="5"/>
        <v>0.97212670889824315</v>
      </c>
      <c r="Q37" s="21">
        <f t="shared" si="6"/>
        <v>2.9911591043022866E-3</v>
      </c>
    </row>
    <row r="38" spans="1:17" ht="12" customHeight="1" x14ac:dyDescent="0.2">
      <c r="A38" s="15">
        <v>2001</v>
      </c>
      <c r="B38" s="16">
        <v>1.2976561389389518</v>
      </c>
      <c r="C38" s="16">
        <v>0</v>
      </c>
      <c r="D38" s="16">
        <f t="shared" si="0"/>
        <v>1.2976561389389518</v>
      </c>
      <c r="E38" s="16">
        <v>12</v>
      </c>
      <c r="F38" s="16">
        <f t="shared" si="1"/>
        <v>1.1419374022662776</v>
      </c>
      <c r="G38" s="16">
        <v>0</v>
      </c>
      <c r="H38" s="16">
        <f t="shared" si="7"/>
        <v>1.1419374022662776</v>
      </c>
      <c r="I38" s="16">
        <v>4</v>
      </c>
      <c r="J38" s="17">
        <f t="shared" si="2"/>
        <v>15.52000000000001</v>
      </c>
      <c r="K38" s="16">
        <f t="shared" si="8"/>
        <v>1.0962599061756264</v>
      </c>
      <c r="L38" s="18">
        <f t="shared" si="3"/>
        <v>4.8055228763863075E-2</v>
      </c>
      <c r="M38" s="16">
        <f t="shared" si="4"/>
        <v>1.3623417078411362</v>
      </c>
      <c r="N38" s="17">
        <v>325</v>
      </c>
      <c r="O38" s="17">
        <v>452</v>
      </c>
      <c r="P38" s="16">
        <f t="shared" si="5"/>
        <v>0.97955985630170184</v>
      </c>
      <c r="Q38" s="22">
        <f t="shared" si="6"/>
        <v>3.0140303270821595E-3</v>
      </c>
    </row>
    <row r="39" spans="1:17" ht="12" customHeight="1" x14ac:dyDescent="0.2">
      <c r="A39" s="15">
        <v>2002</v>
      </c>
      <c r="B39" s="16">
        <v>1.2991556427216708</v>
      </c>
      <c r="C39" s="16">
        <v>0</v>
      </c>
      <c r="D39" s="16">
        <f t="shared" si="0"/>
        <v>1.2991556427216708</v>
      </c>
      <c r="E39" s="16">
        <v>12</v>
      </c>
      <c r="F39" s="16">
        <f t="shared" si="1"/>
        <v>1.1432569655950704</v>
      </c>
      <c r="G39" s="16">
        <v>0</v>
      </c>
      <c r="H39" s="16">
        <f t="shared" si="7"/>
        <v>1.1432569655950704</v>
      </c>
      <c r="I39" s="16">
        <v>4</v>
      </c>
      <c r="J39" s="17">
        <f t="shared" si="2"/>
        <v>15.519999999999996</v>
      </c>
      <c r="K39" s="16">
        <f t="shared" si="8"/>
        <v>1.0975266869712677</v>
      </c>
      <c r="L39" s="18">
        <f t="shared" si="3"/>
        <v>4.8110758880932282E-2</v>
      </c>
      <c r="M39" s="16">
        <f t="shared" si="4"/>
        <v>1.3639159588949896</v>
      </c>
      <c r="N39" s="17">
        <v>325</v>
      </c>
      <c r="O39" s="17">
        <v>452</v>
      </c>
      <c r="P39" s="16">
        <f t="shared" si="5"/>
        <v>0.98069178460369832</v>
      </c>
      <c r="Q39" s="22">
        <f t="shared" si="6"/>
        <v>3.0175131833959949E-3</v>
      </c>
    </row>
    <row r="40" spans="1:17" ht="12" customHeight="1" x14ac:dyDescent="0.2">
      <c r="A40" s="15">
        <v>2003</v>
      </c>
      <c r="B40" s="16">
        <v>1.3216851789312134</v>
      </c>
      <c r="C40" s="16">
        <v>0</v>
      </c>
      <c r="D40" s="16">
        <f t="shared" si="0"/>
        <v>1.3216851789312134</v>
      </c>
      <c r="E40" s="16">
        <v>12</v>
      </c>
      <c r="F40" s="16">
        <f t="shared" si="1"/>
        <v>1.1630829574594679</v>
      </c>
      <c r="G40" s="16">
        <v>0</v>
      </c>
      <c r="H40" s="16">
        <f t="shared" si="7"/>
        <v>1.1630829574594679</v>
      </c>
      <c r="I40" s="16">
        <v>4</v>
      </c>
      <c r="J40" s="17">
        <f t="shared" si="2"/>
        <v>15.519999999999996</v>
      </c>
      <c r="K40" s="16">
        <f t="shared" si="8"/>
        <v>1.1165596391610892</v>
      </c>
      <c r="L40" s="18">
        <f t="shared" si="3"/>
        <v>4.8945080072814874E-2</v>
      </c>
      <c r="M40" s="16">
        <f t="shared" ref="M40:M45" si="9">+L40*28.3495</f>
        <v>1.3875685475242652</v>
      </c>
      <c r="N40" s="17">
        <v>325</v>
      </c>
      <c r="O40" s="17">
        <v>452</v>
      </c>
      <c r="P40" s="16">
        <f t="shared" si="5"/>
        <v>0.99769862377297824</v>
      </c>
      <c r="Q40" s="22">
        <f t="shared" si="6"/>
        <v>3.0698419193014716E-3</v>
      </c>
    </row>
    <row r="41" spans="1:17" ht="12" customHeight="1" x14ac:dyDescent="0.2">
      <c r="A41" s="15">
        <v>2004</v>
      </c>
      <c r="B41" s="16">
        <v>1.3508713196852953</v>
      </c>
      <c r="C41" s="16">
        <v>0</v>
      </c>
      <c r="D41" s="16">
        <f t="shared" si="0"/>
        <v>1.3508713196852953</v>
      </c>
      <c r="E41" s="16">
        <v>12</v>
      </c>
      <c r="F41" s="16">
        <f t="shared" si="1"/>
        <v>1.1887667613230599</v>
      </c>
      <c r="G41" s="16">
        <v>0</v>
      </c>
      <c r="H41" s="16">
        <f t="shared" si="7"/>
        <v>1.1887667613230599</v>
      </c>
      <c r="I41" s="16">
        <v>4</v>
      </c>
      <c r="J41" s="17">
        <f t="shared" si="2"/>
        <v>15.519999999999996</v>
      </c>
      <c r="K41" s="16">
        <f t="shared" si="8"/>
        <v>1.1412160908701374</v>
      </c>
      <c r="L41" s="18">
        <f t="shared" si="3"/>
        <v>5.0025910832663556E-2</v>
      </c>
      <c r="M41" s="16">
        <f t="shared" si="9"/>
        <v>1.4182095591505954</v>
      </c>
      <c r="N41" s="17">
        <v>325</v>
      </c>
      <c r="O41" s="17">
        <v>452</v>
      </c>
      <c r="P41" s="16">
        <f t="shared" si="5"/>
        <v>1.0197303246104945</v>
      </c>
      <c r="Q41" s="22">
        <f t="shared" si="6"/>
        <v>3.1376317680322906E-3</v>
      </c>
    </row>
    <row r="42" spans="1:17" ht="12" customHeight="1" x14ac:dyDescent="0.2">
      <c r="A42" s="15">
        <v>2005</v>
      </c>
      <c r="B42" s="16">
        <v>1.3771876541344517</v>
      </c>
      <c r="C42" s="16">
        <v>0</v>
      </c>
      <c r="D42" s="16">
        <f t="shared" si="0"/>
        <v>1.3771876541344517</v>
      </c>
      <c r="E42" s="16">
        <v>12</v>
      </c>
      <c r="F42" s="16">
        <f t="shared" si="1"/>
        <v>1.2119251356383174</v>
      </c>
      <c r="G42" s="16">
        <v>0</v>
      </c>
      <c r="H42" s="16">
        <f t="shared" si="7"/>
        <v>1.2119251356383174</v>
      </c>
      <c r="I42" s="16">
        <v>4</v>
      </c>
      <c r="J42" s="17">
        <f t="shared" si="2"/>
        <v>15.52000000000001</v>
      </c>
      <c r="K42" s="16">
        <f t="shared" si="8"/>
        <v>1.1634481302127846</v>
      </c>
      <c r="L42" s="18">
        <f t="shared" si="3"/>
        <v>5.1000465981930282E-2</v>
      </c>
      <c r="M42" s="16">
        <f t="shared" si="9"/>
        <v>1.4458377103547324</v>
      </c>
      <c r="N42" s="17">
        <v>325</v>
      </c>
      <c r="O42" s="17">
        <v>452</v>
      </c>
      <c r="P42" s="16">
        <f t="shared" si="5"/>
        <v>1.039595698817009</v>
      </c>
      <c r="Q42" s="22">
        <f t="shared" si="6"/>
        <v>3.1987559963600276E-3</v>
      </c>
    </row>
    <row r="43" spans="1:17" ht="12" customHeight="1" x14ac:dyDescent="0.2">
      <c r="A43" s="10">
        <v>2006</v>
      </c>
      <c r="B43" s="11">
        <v>1.3686211170339919</v>
      </c>
      <c r="C43" s="11">
        <v>0</v>
      </c>
      <c r="D43" s="11">
        <f t="shared" si="0"/>
        <v>1.3686211170339919</v>
      </c>
      <c r="E43" s="11">
        <v>12</v>
      </c>
      <c r="F43" s="11">
        <f t="shared" si="1"/>
        <v>1.204386582989913</v>
      </c>
      <c r="G43" s="11">
        <v>0</v>
      </c>
      <c r="H43" s="11">
        <f t="shared" si="7"/>
        <v>1.204386582989913</v>
      </c>
      <c r="I43" s="11">
        <v>4</v>
      </c>
      <c r="J43" s="12">
        <f t="shared" si="2"/>
        <v>15.519999999999996</v>
      </c>
      <c r="K43" s="11">
        <f t="shared" si="8"/>
        <v>1.1562111196703164</v>
      </c>
      <c r="L43" s="13">
        <f t="shared" si="3"/>
        <v>5.0683227163630308E-2</v>
      </c>
      <c r="M43" s="11">
        <f t="shared" si="9"/>
        <v>1.4368441484753374</v>
      </c>
      <c r="N43" s="12">
        <v>325</v>
      </c>
      <c r="O43" s="12">
        <v>452</v>
      </c>
      <c r="P43" s="11">
        <f t="shared" si="5"/>
        <v>1.0331290890585942</v>
      </c>
      <c r="Q43" s="21">
        <f t="shared" si="6"/>
        <v>3.1788587355649055E-3</v>
      </c>
    </row>
    <row r="44" spans="1:17" ht="12" customHeight="1" x14ac:dyDescent="0.2">
      <c r="A44" s="10">
        <v>2007</v>
      </c>
      <c r="B44" s="11">
        <v>1.4087466289385908</v>
      </c>
      <c r="C44" s="11">
        <v>0</v>
      </c>
      <c r="D44" s="11">
        <f t="shared" si="0"/>
        <v>1.4087466289385908</v>
      </c>
      <c r="E44" s="11">
        <v>12</v>
      </c>
      <c r="F44" s="11">
        <f t="shared" si="1"/>
        <v>1.2396970334659598</v>
      </c>
      <c r="G44" s="11">
        <v>0</v>
      </c>
      <c r="H44" s="11">
        <f t="shared" si="7"/>
        <v>1.2396970334659598</v>
      </c>
      <c r="I44" s="11">
        <v>4</v>
      </c>
      <c r="J44" s="12">
        <f t="shared" si="2"/>
        <v>15.519999999999996</v>
      </c>
      <c r="K44" s="11">
        <f t="shared" si="8"/>
        <v>1.1901091521273215</v>
      </c>
      <c r="L44" s="13">
        <f t="shared" si="3"/>
        <v>5.2169168312430528E-2</v>
      </c>
      <c r="M44" s="11">
        <f t="shared" si="9"/>
        <v>1.4789698370732491</v>
      </c>
      <c r="N44" s="12">
        <v>325</v>
      </c>
      <c r="O44" s="12">
        <v>452</v>
      </c>
      <c r="P44" s="11">
        <f t="shared" si="5"/>
        <v>1.0634185775416061</v>
      </c>
      <c r="Q44" s="21">
        <f t="shared" si="6"/>
        <v>3.2720571616664802E-3</v>
      </c>
    </row>
    <row r="45" spans="1:17" ht="12" customHeight="1" x14ac:dyDescent="0.2">
      <c r="A45" s="10">
        <v>2008</v>
      </c>
      <c r="B45" s="11">
        <v>1.2768958627619316</v>
      </c>
      <c r="C45" s="11">
        <v>0</v>
      </c>
      <c r="D45" s="11">
        <f t="shared" si="0"/>
        <v>1.2768958627619316</v>
      </c>
      <c r="E45" s="11">
        <v>12</v>
      </c>
      <c r="F45" s="11">
        <f t="shared" si="1"/>
        <v>1.1236683592304999</v>
      </c>
      <c r="G45" s="11">
        <v>0</v>
      </c>
      <c r="H45" s="11">
        <f t="shared" si="7"/>
        <v>1.1236683592304999</v>
      </c>
      <c r="I45" s="11">
        <v>4</v>
      </c>
      <c r="J45" s="12">
        <f t="shared" si="2"/>
        <v>15.519999999999996</v>
      </c>
      <c r="K45" s="11">
        <f t="shared" si="8"/>
        <v>1.0787216248612799</v>
      </c>
      <c r="L45" s="13">
        <f t="shared" si="3"/>
        <v>4.7286427391179393E-2</v>
      </c>
      <c r="M45" s="11">
        <f t="shared" si="9"/>
        <v>1.3405465733262403</v>
      </c>
      <c r="N45" s="12">
        <v>325</v>
      </c>
      <c r="O45" s="12">
        <v>452</v>
      </c>
      <c r="P45" s="11">
        <f t="shared" si="5"/>
        <v>0.963888575953602</v>
      </c>
      <c r="Q45" s="21">
        <f t="shared" si="6"/>
        <v>2.9658110029341599E-3</v>
      </c>
    </row>
    <row r="46" spans="1:17" ht="12" customHeight="1" x14ac:dyDescent="0.2">
      <c r="A46" s="10">
        <v>2009</v>
      </c>
      <c r="B46" s="11">
        <v>1.2652151689364113</v>
      </c>
      <c r="C46" s="11">
        <v>0</v>
      </c>
      <c r="D46" s="11">
        <f t="shared" si="0"/>
        <v>1.2652151689364113</v>
      </c>
      <c r="E46" s="11">
        <v>12</v>
      </c>
      <c r="F46" s="11">
        <f t="shared" si="1"/>
        <v>1.1133893486640418</v>
      </c>
      <c r="G46" s="11">
        <v>0</v>
      </c>
      <c r="H46" s="11">
        <f t="shared" si="7"/>
        <v>1.1133893486640418</v>
      </c>
      <c r="I46" s="11">
        <v>4</v>
      </c>
      <c r="J46" s="12">
        <f t="shared" si="2"/>
        <v>15.519999999999996</v>
      </c>
      <c r="K46" s="11">
        <f t="shared" si="8"/>
        <v>1.0688537747174802</v>
      </c>
      <c r="L46" s="13">
        <f t="shared" si="3"/>
        <v>4.6853864097204614E-2</v>
      </c>
      <c r="M46" s="11">
        <f t="shared" ref="M46:M51" si="10">+L46*28.3495</f>
        <v>1.3282836202237023</v>
      </c>
      <c r="N46" s="12">
        <v>325</v>
      </c>
      <c r="O46" s="12">
        <v>452</v>
      </c>
      <c r="P46" s="11">
        <f t="shared" si="5"/>
        <v>0.95507118710775063</v>
      </c>
      <c r="Q46" s="21">
        <f t="shared" si="6"/>
        <v>2.9386805757161557E-3</v>
      </c>
    </row>
    <row r="47" spans="1:17" ht="12" customHeight="1" x14ac:dyDescent="0.2">
      <c r="A47" s="10">
        <v>2010</v>
      </c>
      <c r="B47" s="11">
        <v>1.2516542879000638</v>
      </c>
      <c r="C47" s="11">
        <v>0</v>
      </c>
      <c r="D47" s="11">
        <f t="shared" si="0"/>
        <v>1.2516542879000638</v>
      </c>
      <c r="E47" s="11">
        <v>12</v>
      </c>
      <c r="F47" s="11">
        <f t="shared" si="1"/>
        <v>1.1014557733520562</v>
      </c>
      <c r="G47" s="11">
        <v>0</v>
      </c>
      <c r="H47" s="11">
        <f t="shared" si="7"/>
        <v>1.1014557733520562</v>
      </c>
      <c r="I47" s="11">
        <v>4</v>
      </c>
      <c r="J47" s="12">
        <f t="shared" si="2"/>
        <v>15.519999999999996</v>
      </c>
      <c r="K47" s="11">
        <f t="shared" si="8"/>
        <v>1.057397542417974</v>
      </c>
      <c r="L47" s="13">
        <f t="shared" si="3"/>
        <v>4.6351673092294751E-2</v>
      </c>
      <c r="M47" s="11">
        <f t="shared" si="10"/>
        <v>1.31404675633001</v>
      </c>
      <c r="N47" s="12">
        <v>325</v>
      </c>
      <c r="O47" s="12">
        <v>452</v>
      </c>
      <c r="P47" s="11">
        <f t="shared" si="5"/>
        <v>0.9448345039983479</v>
      </c>
      <c r="Q47" s="21">
        <f t="shared" si="6"/>
        <v>2.9071830892256857E-3</v>
      </c>
    </row>
    <row r="48" spans="1:17" ht="12" customHeight="1" x14ac:dyDescent="0.2">
      <c r="A48" s="15">
        <v>2011</v>
      </c>
      <c r="B48" s="16">
        <v>1.2228554468179029</v>
      </c>
      <c r="C48" s="16">
        <v>0</v>
      </c>
      <c r="D48" s="16">
        <f t="shared" si="0"/>
        <v>1.2228554468179029</v>
      </c>
      <c r="E48" s="16">
        <v>12</v>
      </c>
      <c r="F48" s="16">
        <f t="shared" si="1"/>
        <v>1.0761127931997545</v>
      </c>
      <c r="G48" s="16">
        <v>0</v>
      </c>
      <c r="H48" s="16">
        <f t="shared" si="7"/>
        <v>1.0761127931997545</v>
      </c>
      <c r="I48" s="16">
        <v>4</v>
      </c>
      <c r="J48" s="17">
        <f t="shared" si="2"/>
        <v>15.52000000000001</v>
      </c>
      <c r="K48" s="16">
        <f t="shared" si="8"/>
        <v>1.0330682814717642</v>
      </c>
      <c r="L48" s="18">
        <f t="shared" si="3"/>
        <v>4.5285184941228018E-2</v>
      </c>
      <c r="M48" s="16">
        <f t="shared" si="10"/>
        <v>1.2838123504913437</v>
      </c>
      <c r="N48" s="17">
        <v>325</v>
      </c>
      <c r="O48" s="17">
        <v>452</v>
      </c>
      <c r="P48" s="16">
        <f t="shared" si="5"/>
        <v>0.92309516351700605</v>
      </c>
      <c r="Q48" s="22">
        <f t="shared" si="6"/>
        <v>2.8402928108215569E-3</v>
      </c>
    </row>
    <row r="49" spans="1:19" ht="12" customHeight="1" x14ac:dyDescent="0.2">
      <c r="A49" s="15">
        <v>2012</v>
      </c>
      <c r="B49" s="16">
        <v>1.2289779455840568</v>
      </c>
      <c r="C49" s="16">
        <v>0</v>
      </c>
      <c r="D49" s="16">
        <f t="shared" ref="D49:D58" si="11">+B49-B49*(C49/100)</f>
        <v>1.2289779455840568</v>
      </c>
      <c r="E49" s="16">
        <v>12</v>
      </c>
      <c r="F49" s="16">
        <f t="shared" ref="F49:F58" si="12">+(D49-D49*(E49)/100)</f>
        <v>1.08150059211397</v>
      </c>
      <c r="G49" s="16">
        <v>0</v>
      </c>
      <c r="H49" s="16">
        <f t="shared" si="7"/>
        <v>1.08150059211397</v>
      </c>
      <c r="I49" s="16">
        <v>4</v>
      </c>
      <c r="J49" s="17">
        <f t="shared" ref="J49:J58" si="13">100-(K49/B49*100)</f>
        <v>15.519999999999996</v>
      </c>
      <c r="K49" s="16">
        <f t="shared" si="8"/>
        <v>1.0382405684294111</v>
      </c>
      <c r="L49" s="18">
        <f t="shared" ref="L49:L58" si="14">+(K49/365)*16</f>
        <v>4.551191532841254E-2</v>
      </c>
      <c r="M49" s="16">
        <f t="shared" si="10"/>
        <v>1.2902400436028312</v>
      </c>
      <c r="N49" s="17">
        <v>325</v>
      </c>
      <c r="O49" s="17">
        <v>452</v>
      </c>
      <c r="P49" s="16">
        <f t="shared" ref="P49:P58" si="15">+Q49*N49</f>
        <v>0.92771684551088529</v>
      </c>
      <c r="Q49" s="22">
        <f t="shared" ref="Q49:Q58" si="16">+M49/O49</f>
        <v>2.854513370802724E-3</v>
      </c>
    </row>
    <row r="50" spans="1:19" ht="12" customHeight="1" x14ac:dyDescent="0.2">
      <c r="A50" s="15">
        <v>2013</v>
      </c>
      <c r="B50" s="16">
        <v>1.1708160861567971</v>
      </c>
      <c r="C50" s="16">
        <v>0</v>
      </c>
      <c r="D50" s="16">
        <f t="shared" si="11"/>
        <v>1.1708160861567971</v>
      </c>
      <c r="E50" s="16">
        <v>12</v>
      </c>
      <c r="F50" s="16">
        <f t="shared" si="12"/>
        <v>1.0303181558179815</v>
      </c>
      <c r="G50" s="16">
        <v>0</v>
      </c>
      <c r="H50" s="16">
        <f t="shared" si="7"/>
        <v>1.0303181558179815</v>
      </c>
      <c r="I50" s="16">
        <v>4</v>
      </c>
      <c r="J50" s="17">
        <f t="shared" si="13"/>
        <v>15.519999999999996</v>
      </c>
      <c r="K50" s="16">
        <f t="shared" si="8"/>
        <v>0.98910542958526226</v>
      </c>
      <c r="L50" s="18">
        <f t="shared" si="14"/>
        <v>4.3358046228395057E-2</v>
      </c>
      <c r="M50" s="16">
        <f t="shared" si="10"/>
        <v>1.2291789315518857</v>
      </c>
      <c r="N50" s="17">
        <v>325</v>
      </c>
      <c r="O50" s="17">
        <v>452</v>
      </c>
      <c r="P50" s="16">
        <f t="shared" si="15"/>
        <v>0.88381228485478514</v>
      </c>
      <c r="Q50" s="22">
        <f t="shared" si="16"/>
        <v>2.7194224149378003E-3</v>
      </c>
    </row>
    <row r="51" spans="1:19" ht="12" customHeight="1" x14ac:dyDescent="0.2">
      <c r="A51" s="15">
        <v>2014</v>
      </c>
      <c r="B51" s="16">
        <v>1.1445083967231715</v>
      </c>
      <c r="C51" s="16">
        <v>0</v>
      </c>
      <c r="D51" s="16">
        <f t="shared" si="11"/>
        <v>1.1445083967231715</v>
      </c>
      <c r="E51" s="16">
        <v>12</v>
      </c>
      <c r="F51" s="16">
        <f t="shared" si="12"/>
        <v>1.007167389116391</v>
      </c>
      <c r="G51" s="16">
        <v>0</v>
      </c>
      <c r="H51" s="16">
        <f t="shared" si="7"/>
        <v>1.007167389116391</v>
      </c>
      <c r="I51" s="16">
        <v>4</v>
      </c>
      <c r="J51" s="17">
        <f t="shared" si="13"/>
        <v>15.519999999999996</v>
      </c>
      <c r="K51" s="16">
        <f t="shared" si="8"/>
        <v>0.96688069355173534</v>
      </c>
      <c r="L51" s="18">
        <f t="shared" si="14"/>
        <v>4.2383811224185657E-2</v>
      </c>
      <c r="M51" s="16">
        <f t="shared" si="10"/>
        <v>1.2015598563000511</v>
      </c>
      <c r="N51" s="17">
        <v>325</v>
      </c>
      <c r="O51" s="17">
        <v>452</v>
      </c>
      <c r="P51" s="16">
        <f t="shared" si="15"/>
        <v>0.86395343649893064</v>
      </c>
      <c r="Q51" s="22">
        <f t="shared" si="16"/>
        <v>2.6583182661505558E-3</v>
      </c>
    </row>
    <row r="52" spans="1:19" ht="12" customHeight="1" x14ac:dyDescent="0.2">
      <c r="A52" s="15">
        <v>2015</v>
      </c>
      <c r="B52" s="16">
        <v>1.1313092675837098</v>
      </c>
      <c r="C52" s="16">
        <v>0</v>
      </c>
      <c r="D52" s="16">
        <f t="shared" si="11"/>
        <v>1.1313092675837098</v>
      </c>
      <c r="E52" s="16">
        <v>12</v>
      </c>
      <c r="F52" s="16">
        <f t="shared" si="12"/>
        <v>0.9955521554736646</v>
      </c>
      <c r="G52" s="16">
        <v>0</v>
      </c>
      <c r="H52" s="16">
        <f t="shared" si="7"/>
        <v>0.9955521554736646</v>
      </c>
      <c r="I52" s="16">
        <v>4</v>
      </c>
      <c r="J52" s="17">
        <f t="shared" si="13"/>
        <v>15.519999999999996</v>
      </c>
      <c r="K52" s="16">
        <f t="shared" si="8"/>
        <v>0.95573006925471804</v>
      </c>
      <c r="L52" s="18">
        <f t="shared" si="14"/>
        <v>4.1895016734453394E-2</v>
      </c>
      <c r="M52" s="16">
        <f>+L52*28.3495</f>
        <v>1.1877027769133865</v>
      </c>
      <c r="N52" s="17">
        <v>325</v>
      </c>
      <c r="O52" s="17">
        <v>452</v>
      </c>
      <c r="P52" s="16">
        <f t="shared" si="15"/>
        <v>0.85398982853285532</v>
      </c>
      <c r="Q52" s="22">
        <f t="shared" si="16"/>
        <v>2.6276610108703241E-3</v>
      </c>
    </row>
    <row r="53" spans="1:19" ht="12" customHeight="1" x14ac:dyDescent="0.2">
      <c r="A53" s="33">
        <v>2016</v>
      </c>
      <c r="B53" s="11">
        <v>1.138178763774198</v>
      </c>
      <c r="C53" s="34">
        <v>0</v>
      </c>
      <c r="D53" s="34">
        <f t="shared" si="11"/>
        <v>1.138178763774198</v>
      </c>
      <c r="E53" s="34">
        <v>12</v>
      </c>
      <c r="F53" s="34">
        <f t="shared" si="12"/>
        <v>1.0015973121212942</v>
      </c>
      <c r="G53" s="34">
        <v>0</v>
      </c>
      <c r="H53" s="11">
        <f t="shared" si="7"/>
        <v>1.0015973121212942</v>
      </c>
      <c r="I53" s="34">
        <v>4</v>
      </c>
      <c r="J53" s="49">
        <f t="shared" si="13"/>
        <v>15.519999999999996</v>
      </c>
      <c r="K53" s="11">
        <f t="shared" si="8"/>
        <v>0.96153341963644245</v>
      </c>
      <c r="L53" s="50">
        <f t="shared" si="14"/>
        <v>4.2149410175844053E-2</v>
      </c>
      <c r="M53" s="34">
        <f>+L53*28.3495</f>
        <v>1.1949147037800909</v>
      </c>
      <c r="N53" s="49">
        <v>325</v>
      </c>
      <c r="O53" s="49">
        <v>452</v>
      </c>
      <c r="P53" s="34">
        <f t="shared" si="15"/>
        <v>0.85917539541710075</v>
      </c>
      <c r="Q53" s="51">
        <f t="shared" si="16"/>
        <v>2.6436166012833869E-3</v>
      </c>
    </row>
    <row r="54" spans="1:19" ht="12" customHeight="1" x14ac:dyDescent="0.2">
      <c r="A54" s="57">
        <v>2017</v>
      </c>
      <c r="B54" s="11">
        <v>1.0590855280266482</v>
      </c>
      <c r="C54" s="58">
        <v>0</v>
      </c>
      <c r="D54" s="58">
        <f t="shared" si="11"/>
        <v>1.0590855280266482</v>
      </c>
      <c r="E54" s="58">
        <v>12</v>
      </c>
      <c r="F54" s="58">
        <f t="shared" si="12"/>
        <v>0.9319952646634504</v>
      </c>
      <c r="G54" s="58">
        <v>0</v>
      </c>
      <c r="H54" s="59">
        <f>F54-(F54*G54/100)</f>
        <v>0.9319952646634504</v>
      </c>
      <c r="I54" s="58">
        <v>4</v>
      </c>
      <c r="J54" s="60">
        <f t="shared" si="13"/>
        <v>15.52000000000001</v>
      </c>
      <c r="K54" s="59">
        <f>+H54-H54*I54/100</f>
        <v>0.89471545407691233</v>
      </c>
      <c r="L54" s="61">
        <f t="shared" si="14"/>
        <v>3.9220403466385195E-2</v>
      </c>
      <c r="M54" s="58">
        <f>+L54*28.3495</f>
        <v>1.1118788280702872</v>
      </c>
      <c r="N54" s="60">
        <v>325</v>
      </c>
      <c r="O54" s="60">
        <v>452</v>
      </c>
      <c r="P54" s="58">
        <f t="shared" si="15"/>
        <v>0.79947039628947647</v>
      </c>
      <c r="Q54" s="63">
        <f t="shared" si="16"/>
        <v>2.4599089116599275E-3</v>
      </c>
    </row>
    <row r="55" spans="1:19" ht="12" customHeight="1" x14ac:dyDescent="0.2">
      <c r="A55" s="33">
        <v>2018</v>
      </c>
      <c r="B55" s="11">
        <v>1.0463717105899875</v>
      </c>
      <c r="C55" s="34">
        <v>0</v>
      </c>
      <c r="D55" s="34">
        <f t="shared" si="11"/>
        <v>1.0463717105899875</v>
      </c>
      <c r="E55" s="34">
        <v>12</v>
      </c>
      <c r="F55" s="34">
        <f t="shared" si="12"/>
        <v>0.92080710531918897</v>
      </c>
      <c r="G55" s="34">
        <v>0</v>
      </c>
      <c r="H55" s="11">
        <f>F55-(F55*G55/100)</f>
        <v>0.92080710531918897</v>
      </c>
      <c r="I55" s="34">
        <v>4</v>
      </c>
      <c r="J55" s="49">
        <f t="shared" si="13"/>
        <v>15.519999999999996</v>
      </c>
      <c r="K55" s="11">
        <f>+H55-H55*I55/100</f>
        <v>0.88397482110642145</v>
      </c>
      <c r="L55" s="50">
        <f t="shared" si="14"/>
        <v>3.8749581199185597E-2</v>
      </c>
      <c r="M55" s="34">
        <f>+L55*28.3495</f>
        <v>1.098531252206312</v>
      </c>
      <c r="N55" s="49">
        <v>325</v>
      </c>
      <c r="O55" s="49">
        <v>452</v>
      </c>
      <c r="P55" s="34">
        <f t="shared" si="15"/>
        <v>0.78987313488285704</v>
      </c>
      <c r="Q55" s="51">
        <f t="shared" si="16"/>
        <v>2.4303788765626371E-3</v>
      </c>
    </row>
    <row r="56" spans="1:19" ht="12" customHeight="1" x14ac:dyDescent="0.2">
      <c r="A56" s="78">
        <v>2019</v>
      </c>
      <c r="B56" s="59">
        <v>0.99750362886484023</v>
      </c>
      <c r="C56" s="79">
        <v>0</v>
      </c>
      <c r="D56" s="79">
        <f t="shared" si="11"/>
        <v>0.99750362886484023</v>
      </c>
      <c r="E56" s="79">
        <v>12</v>
      </c>
      <c r="F56" s="79">
        <f t="shared" si="12"/>
        <v>0.87780319340105939</v>
      </c>
      <c r="G56" s="79">
        <v>0</v>
      </c>
      <c r="H56" s="80">
        <f>F56-(F56*G56/100)</f>
        <v>0.87780319340105939</v>
      </c>
      <c r="I56" s="79">
        <v>4</v>
      </c>
      <c r="J56" s="81">
        <f t="shared" si="13"/>
        <v>15.519999999999996</v>
      </c>
      <c r="K56" s="80">
        <f>+H56-H56*I56/100</f>
        <v>0.84269106566501706</v>
      </c>
      <c r="L56" s="82">
        <f t="shared" si="14"/>
        <v>3.6939882330521298E-2</v>
      </c>
      <c r="M56" s="79">
        <f>+L56*28.3495</f>
        <v>1.0472271941291136</v>
      </c>
      <c r="N56" s="81">
        <v>325</v>
      </c>
      <c r="O56" s="81">
        <v>452</v>
      </c>
      <c r="P56" s="79">
        <f t="shared" si="15"/>
        <v>0.75298415507071226</v>
      </c>
      <c r="Q56" s="90">
        <f t="shared" si="16"/>
        <v>2.3168743232944993E-3</v>
      </c>
    </row>
    <row r="57" spans="1:19" ht="12" customHeight="1" x14ac:dyDescent="0.2">
      <c r="A57" s="33">
        <v>2020</v>
      </c>
      <c r="B57" s="11">
        <v>0.93524969769532318</v>
      </c>
      <c r="C57" s="34">
        <v>0</v>
      </c>
      <c r="D57" s="34">
        <f t="shared" si="11"/>
        <v>0.93524969769532318</v>
      </c>
      <c r="E57" s="34">
        <v>12</v>
      </c>
      <c r="F57" s="34">
        <f t="shared" si="12"/>
        <v>0.82301973397188444</v>
      </c>
      <c r="G57" s="34">
        <v>0</v>
      </c>
      <c r="H57" s="11">
        <f t="shared" ref="H57:H58" si="17">F57-(F57*G57/100)</f>
        <v>0.82301973397188444</v>
      </c>
      <c r="I57" s="34">
        <v>4</v>
      </c>
      <c r="J57" s="49">
        <f t="shared" si="13"/>
        <v>15.519999999999996</v>
      </c>
      <c r="K57" s="11">
        <f t="shared" ref="K57:K58" si="18">+H57-H57*I57/100</f>
        <v>0.79009894461300911</v>
      </c>
      <c r="L57" s="50">
        <f t="shared" si="14"/>
        <v>3.4634474284405879E-2</v>
      </c>
      <c r="M57" s="34">
        <f t="shared" ref="M57:M58" si="19">+L57*28.3495</f>
        <v>0.98187002872576445</v>
      </c>
      <c r="N57" s="49">
        <v>325</v>
      </c>
      <c r="O57" s="49">
        <v>452</v>
      </c>
      <c r="P57" s="34">
        <f t="shared" si="15"/>
        <v>0.70599061799971996</v>
      </c>
      <c r="Q57" s="51">
        <f t="shared" si="16"/>
        <v>2.1722788246145231E-3</v>
      </c>
    </row>
    <row r="58" spans="1:19" ht="12" customHeight="1" thickBot="1" x14ac:dyDescent="0.25">
      <c r="A58" s="84">
        <v>2021</v>
      </c>
      <c r="B58" s="85">
        <v>0.91297501810701975</v>
      </c>
      <c r="C58" s="86">
        <v>0</v>
      </c>
      <c r="D58" s="86">
        <f t="shared" si="11"/>
        <v>0.91297501810701975</v>
      </c>
      <c r="E58" s="86">
        <v>12</v>
      </c>
      <c r="F58" s="86">
        <f t="shared" si="12"/>
        <v>0.80341801593417739</v>
      </c>
      <c r="G58" s="86">
        <v>0</v>
      </c>
      <c r="H58" s="86">
        <f t="shared" si="17"/>
        <v>0.80341801593417739</v>
      </c>
      <c r="I58" s="86">
        <v>4</v>
      </c>
      <c r="J58" s="87">
        <f t="shared" si="13"/>
        <v>15.519999999999996</v>
      </c>
      <c r="K58" s="86">
        <f t="shared" si="18"/>
        <v>0.77128129529681033</v>
      </c>
      <c r="L58" s="88">
        <f t="shared" si="14"/>
        <v>3.3809591026709496E-2</v>
      </c>
      <c r="M58" s="86">
        <f t="shared" si="19"/>
        <v>0.95848500081170085</v>
      </c>
      <c r="N58" s="87">
        <v>325</v>
      </c>
      <c r="O58" s="87">
        <v>452</v>
      </c>
      <c r="P58" s="86">
        <f t="shared" si="15"/>
        <v>0.68917616208805921</v>
      </c>
      <c r="Q58" s="91">
        <f t="shared" si="16"/>
        <v>2.1205420371940282E-3</v>
      </c>
    </row>
    <row r="59" spans="1:19" ht="12" customHeight="1" thickTop="1" x14ac:dyDescent="0.2">
      <c r="A59" s="115" t="s">
        <v>147</v>
      </c>
      <c r="B59" s="115"/>
      <c r="C59" s="115"/>
      <c r="R59" s="6"/>
      <c r="S59" s="6"/>
    </row>
    <row r="60" spans="1:19" ht="12" customHeight="1" x14ac:dyDescent="0.2">
      <c r="R60" s="6"/>
      <c r="S60" s="6"/>
    </row>
    <row r="61" spans="1:19" ht="12" customHeight="1" x14ac:dyDescent="0.2">
      <c r="A61" s="116" t="s">
        <v>137</v>
      </c>
    </row>
    <row r="62" spans="1:19" ht="12" customHeight="1" x14ac:dyDescent="0.2">
      <c r="A62" s="123" t="s">
        <v>153</v>
      </c>
    </row>
    <row r="63" spans="1:19" ht="12" customHeight="1" x14ac:dyDescent="0.2">
      <c r="A63" s="116" t="s">
        <v>139</v>
      </c>
    </row>
    <row r="64" spans="1:19" ht="12" customHeight="1" x14ac:dyDescent="0.2">
      <c r="A64" s="116" t="s">
        <v>140</v>
      </c>
    </row>
    <row r="65" spans="1:1" ht="12" customHeight="1" x14ac:dyDescent="0.2">
      <c r="A65" s="116" t="s">
        <v>141</v>
      </c>
    </row>
    <row r="66" spans="1:1" ht="12" customHeight="1" x14ac:dyDescent="0.2">
      <c r="A66" s="117"/>
    </row>
    <row r="67" spans="1:1" ht="12" customHeight="1" x14ac:dyDescent="0.2">
      <c r="A67" s="116" t="s">
        <v>136</v>
      </c>
    </row>
  </sheetData>
  <mergeCells count="17">
    <mergeCell ref="A1:Q1"/>
    <mergeCell ref="N2:N5"/>
    <mergeCell ref="G2:I2"/>
    <mergeCell ref="P2:P5"/>
    <mergeCell ref="I3:I5"/>
    <mergeCell ref="G3:G5"/>
    <mergeCell ref="D2:D5"/>
    <mergeCell ref="K2:M5"/>
    <mergeCell ref="B2:B5"/>
    <mergeCell ref="A2:A5"/>
    <mergeCell ref="O2:O5"/>
    <mergeCell ref="C2:C5"/>
    <mergeCell ref="H3:H5"/>
    <mergeCell ref="E2:E5"/>
    <mergeCell ref="F2:F5"/>
    <mergeCell ref="J2:J5"/>
    <mergeCell ref="Q2:Q5"/>
  </mergeCells>
  <phoneticPr fontId="0" type="noConversion"/>
  <printOptions horizontalCentered="1"/>
  <pageMargins left="0.34" right="0.3" top="0.61" bottom="0.56000000000000005" header="0.5" footer="0.5"/>
  <pageSetup scale="74" orientation="landscape"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55">
    <pageSetUpPr fitToPage="1"/>
  </sheetPr>
  <dimension ref="A1:Y65"/>
  <sheetViews>
    <sheetView workbookViewId="0">
      <pane ySplit="5" topLeftCell="A6" activePane="bottomLeft" state="frozen"/>
      <selection pane="bottomLeft" sqref="A1:K1"/>
    </sheetView>
  </sheetViews>
  <sheetFormatPr defaultColWidth="10.77734375" defaultRowHeight="12" customHeight="1" x14ac:dyDescent="0.2"/>
  <cols>
    <col min="1" max="11" width="10.77734375" style="6" customWidth="1"/>
    <col min="12" max="16384" width="10.77734375" style="7"/>
  </cols>
  <sheetData>
    <row r="1" spans="1:18" ht="12" customHeight="1" thickBot="1" x14ac:dyDescent="0.25">
      <c r="A1" s="126" t="s">
        <v>103</v>
      </c>
      <c r="B1" s="126"/>
      <c r="C1" s="126"/>
      <c r="D1" s="126"/>
      <c r="E1" s="126"/>
      <c r="F1" s="126"/>
      <c r="G1" s="126"/>
      <c r="H1" s="126"/>
      <c r="I1" s="126"/>
      <c r="J1" s="126"/>
      <c r="K1" s="126"/>
    </row>
    <row r="2" spans="1:18" ht="12" customHeight="1" thickTop="1" x14ac:dyDescent="0.2">
      <c r="A2" s="138" t="s">
        <v>0</v>
      </c>
      <c r="B2" s="124" t="s">
        <v>9</v>
      </c>
      <c r="C2" s="124" t="s">
        <v>10</v>
      </c>
      <c r="D2" s="124" t="s">
        <v>5</v>
      </c>
      <c r="E2" s="151" t="s">
        <v>120</v>
      </c>
      <c r="F2" s="124" t="s">
        <v>7</v>
      </c>
      <c r="G2" s="124" t="s">
        <v>54</v>
      </c>
      <c r="H2" s="140"/>
      <c r="I2" s="140"/>
      <c r="J2" s="127" t="s">
        <v>60</v>
      </c>
      <c r="K2" s="130" t="s">
        <v>63</v>
      </c>
      <c r="R2" s="35"/>
    </row>
    <row r="3" spans="1:18" ht="12" customHeight="1" x14ac:dyDescent="0.2">
      <c r="A3" s="138"/>
      <c r="B3" s="124"/>
      <c r="C3" s="124"/>
      <c r="D3" s="124"/>
      <c r="E3" s="136"/>
      <c r="F3" s="124"/>
      <c r="G3" s="141"/>
      <c r="H3" s="140"/>
      <c r="I3" s="140"/>
      <c r="J3" s="127"/>
      <c r="K3" s="130"/>
    </row>
    <row r="4" spans="1:18" ht="20.100000000000001" customHeight="1" x14ac:dyDescent="0.2">
      <c r="A4" s="139"/>
      <c r="B4" s="125"/>
      <c r="C4" s="125"/>
      <c r="D4" s="125"/>
      <c r="E4" s="137"/>
      <c r="F4" s="125"/>
      <c r="G4" s="142"/>
      <c r="H4" s="143"/>
      <c r="I4" s="143"/>
      <c r="J4" s="149"/>
      <c r="K4" s="150"/>
    </row>
    <row r="5" spans="1:18" ht="12" customHeight="1" x14ac:dyDescent="0.2">
      <c r="A5" s="5"/>
      <c r="B5" s="36" t="s">
        <v>64</v>
      </c>
      <c r="C5" s="36" t="s">
        <v>64</v>
      </c>
      <c r="D5" s="36" t="s">
        <v>64</v>
      </c>
      <c r="E5" s="36" t="s">
        <v>64</v>
      </c>
      <c r="F5" s="36" t="s">
        <v>65</v>
      </c>
      <c r="G5" s="36" t="s">
        <v>64</v>
      </c>
      <c r="H5" s="36" t="s">
        <v>66</v>
      </c>
      <c r="I5" s="36" t="s">
        <v>67</v>
      </c>
      <c r="J5" s="36" t="s">
        <v>68</v>
      </c>
      <c r="K5" s="36" t="s">
        <v>70</v>
      </c>
    </row>
    <row r="6" spans="1:18" ht="12" customHeight="1" x14ac:dyDescent="0.2">
      <c r="A6" s="10">
        <v>1970</v>
      </c>
      <c r="B6" s="11">
        <f>SUM('Regular cottage cheese'!B7,'Lowfat cottage cheese'!B7)</f>
        <v>5.0649640091293922</v>
      </c>
      <c r="C6" s="11">
        <f>SUM('Regular cottage cheese'!D7,'Lowfat cottage cheese'!D7)</f>
        <v>5.0649640091293922</v>
      </c>
      <c r="D6" s="11">
        <f>SUM('Regular cottage cheese'!F7,'Lowfat cottage cheese'!F7)</f>
        <v>4.4571683280338643</v>
      </c>
      <c r="E6" s="11">
        <f>SUM('Regular cottage cheese'!H7,'Lowfat cottage cheese'!H7)</f>
        <v>4.4571683280338643</v>
      </c>
      <c r="F6" s="11">
        <f t="shared" ref="F6:F47" si="0">100-(G6/B6*100)</f>
        <v>37.904406724174621</v>
      </c>
      <c r="G6" s="11">
        <f>SUM('Regular cottage cheese'!K7,'Lowfat cottage cheese'!K7)</f>
        <v>3.1451194506759261</v>
      </c>
      <c r="H6" s="11">
        <f>SUM('Regular cottage cheese'!L7,'Lowfat cottage cheese'!L7)</f>
        <v>0.13786824989264335</v>
      </c>
      <c r="I6" s="11">
        <f>SUM('Regular cottage cheese'!M7,'Lowfat cottage cheese'!M7)</f>
        <v>3.908495950331492</v>
      </c>
      <c r="J6" s="11">
        <f>SUM('Regular cottage cheese'!P7,'Lowfat cottage cheese'!P7)</f>
        <v>3.1369191535035168</v>
      </c>
      <c r="K6" s="21">
        <f>SUM('Regular cottage cheese'!Q7,'Lowfat cottage cheese'!Q7)</f>
        <v>8.6471149343617087E-3</v>
      </c>
    </row>
    <row r="7" spans="1:18" ht="12" customHeight="1" x14ac:dyDescent="0.2">
      <c r="A7" s="15">
        <v>1971</v>
      </c>
      <c r="B7" s="16">
        <f>SUM('Regular cottage cheese'!B8,'Lowfat cottage cheese'!B8)</f>
        <v>5.2435893114258336</v>
      </c>
      <c r="C7" s="16">
        <f>SUM('Regular cottage cheese'!D8,'Lowfat cottage cheese'!D8)</f>
        <v>5.2435893114258336</v>
      </c>
      <c r="D7" s="16">
        <f>SUM('Regular cottage cheese'!F8,'Lowfat cottage cheese'!F8)</f>
        <v>4.6143585940547336</v>
      </c>
      <c r="E7" s="16">
        <f>SUM('Regular cottage cheese'!H8,'Lowfat cottage cheese'!H8)</f>
        <v>4.6143585940547336</v>
      </c>
      <c r="F7" s="16">
        <f t="shared" si="0"/>
        <v>37.420094059174069</v>
      </c>
      <c r="G7" s="16">
        <f>SUM('Regular cottage cheese'!K8,'Lowfat cottage cheese'!K8)</f>
        <v>3.2814332590134887</v>
      </c>
      <c r="H7" s="16">
        <f>SUM('Regular cottage cheese'!L8,'Lowfat cottage cheese'!L8)</f>
        <v>0.14384364971018032</v>
      </c>
      <c r="I7" s="16">
        <f>SUM('Regular cottage cheese'!M8,'Lowfat cottage cheese'!M8)</f>
        <v>4.0778955474587573</v>
      </c>
      <c r="J7" s="16">
        <f>SUM('Regular cottage cheese'!P8,'Lowfat cottage cheese'!P8)</f>
        <v>3.262924621024931</v>
      </c>
      <c r="K7" s="22">
        <f>SUM('Regular cottage cheese'!Q8,'Lowfat cottage cheese'!Q8)</f>
        <v>9.0218928041122942E-3</v>
      </c>
    </row>
    <row r="8" spans="1:18" ht="12" customHeight="1" x14ac:dyDescent="0.2">
      <c r="A8" s="15">
        <v>1972</v>
      </c>
      <c r="B8" s="16">
        <f>SUM('Regular cottage cheese'!B9,'Lowfat cottage cheese'!B9)</f>
        <v>5.3125929031520371</v>
      </c>
      <c r="C8" s="16">
        <f>SUM('Regular cottage cheese'!D9,'Lowfat cottage cheese'!D9)</f>
        <v>5.3125929031520371</v>
      </c>
      <c r="D8" s="16">
        <f>SUM('Regular cottage cheese'!F9,'Lowfat cottage cheese'!F9)</f>
        <v>4.6750817547737933</v>
      </c>
      <c r="E8" s="16">
        <f>SUM('Regular cottage cheese'!H9,'Lowfat cottage cheese'!H9)</f>
        <v>4.6750817547737933</v>
      </c>
      <c r="F8" s="16">
        <f t="shared" si="0"/>
        <v>37.097861342382508</v>
      </c>
      <c r="G8" s="16">
        <f>SUM('Regular cottage cheese'!K9,'Lowfat cottage cheese'!K9)</f>
        <v>3.3417345542554409</v>
      </c>
      <c r="H8" s="16">
        <f>SUM('Regular cottage cheese'!L9,'Lowfat cottage cheese'!L9)</f>
        <v>0.14648699415914263</v>
      </c>
      <c r="I8" s="16">
        <f>SUM('Regular cottage cheese'!M9,'Lowfat cottage cheese'!M9)</f>
        <v>4.1528330409146132</v>
      </c>
      <c r="J8" s="16">
        <f>SUM('Regular cottage cheese'!P9,'Lowfat cottage cheese'!P9)</f>
        <v>3.3162284872893428</v>
      </c>
      <c r="K8" s="22">
        <f>SUM('Regular cottage cheese'!Q9,'Lowfat cottage cheese'!Q9)</f>
        <v>9.1876837188376408E-3</v>
      </c>
    </row>
    <row r="9" spans="1:18" ht="12" customHeight="1" x14ac:dyDescent="0.2">
      <c r="A9" s="15">
        <v>1973</v>
      </c>
      <c r="B9" s="16">
        <f>SUM('Regular cottage cheese'!B10,'Lowfat cottage cheese'!B10)</f>
        <v>5.1258889428952994</v>
      </c>
      <c r="C9" s="16">
        <f>SUM('Regular cottage cheese'!D10,'Lowfat cottage cheese'!D10)</f>
        <v>5.1258889428952994</v>
      </c>
      <c r="D9" s="16">
        <f>SUM('Regular cottage cheese'!F10,'Lowfat cottage cheese'!F10)</f>
        <v>4.5107822697478639</v>
      </c>
      <c r="E9" s="16">
        <f>SUM('Regular cottage cheese'!H10,'Lowfat cottage cheese'!H10)</f>
        <v>4.5107822697478639</v>
      </c>
      <c r="F9" s="16">
        <f t="shared" si="0"/>
        <v>36.479714754442462</v>
      </c>
      <c r="G9" s="16">
        <f>SUM('Regular cottage cheese'!K10,'Lowfat cottage cheese'!K10)</f>
        <v>3.255979277897588</v>
      </c>
      <c r="H9" s="16">
        <f>SUM('Regular cottage cheese'!L10,'Lowfat cottage cheese'!L10)</f>
        <v>0.14272785875715455</v>
      </c>
      <c r="I9" s="16">
        <f>SUM('Regular cottage cheese'!M10,'Lowfat cottage cheese'!M10)</f>
        <v>4.0462634318359534</v>
      </c>
      <c r="J9" s="16">
        <f>SUM('Regular cottage cheese'!P10,'Lowfat cottage cheese'!P10)</f>
        <v>3.2188688189473948</v>
      </c>
      <c r="K9" s="22">
        <f>SUM('Regular cottage cheese'!Q10,'Lowfat cottage cheese'!Q10)</f>
        <v>8.9519102474246749E-3</v>
      </c>
    </row>
    <row r="10" spans="1:18" ht="12" customHeight="1" x14ac:dyDescent="0.2">
      <c r="A10" s="15">
        <v>1974</v>
      </c>
      <c r="B10" s="16">
        <f>SUM('Regular cottage cheese'!B11,'Lowfat cottage cheese'!B11)</f>
        <v>4.5714506158407131</v>
      </c>
      <c r="C10" s="16">
        <f>SUM('Regular cottage cheese'!D11,'Lowfat cottage cheese'!D11)</f>
        <v>4.5714506158407131</v>
      </c>
      <c r="D10" s="16">
        <f>SUM('Regular cottage cheese'!F11,'Lowfat cottage cheese'!F11)</f>
        <v>4.0228765419398274</v>
      </c>
      <c r="E10" s="16">
        <f>SUM('Regular cottage cheese'!H11,'Lowfat cottage cheese'!H11)</f>
        <v>4.0228765419398274</v>
      </c>
      <c r="F10" s="16">
        <f t="shared" si="0"/>
        <v>36.316364569982504</v>
      </c>
      <c r="G10" s="16">
        <f>SUM('Regular cottage cheese'!K11,'Lowfat cottage cheese'!K11)</f>
        <v>2.9112659440552893</v>
      </c>
      <c r="H10" s="16">
        <f>SUM('Regular cottage cheese'!L11,'Lowfat cottage cheese'!L11)</f>
        <v>0.12761713727365651</v>
      </c>
      <c r="I10" s="16">
        <f>SUM('Regular cottage cheese'!M11,'Lowfat cottage cheese'!M11)</f>
        <v>3.6178820331395252</v>
      </c>
      <c r="J10" s="16">
        <f>SUM('Regular cottage cheese'!P11,'Lowfat cottage cheese'!P11)</f>
        <v>2.875223397838925</v>
      </c>
      <c r="K10" s="22">
        <f>SUM('Regular cottage cheese'!Q11,'Lowfat cottage cheese'!Q11)</f>
        <v>8.0041637901316926E-3</v>
      </c>
    </row>
    <row r="11" spans="1:18" ht="12" customHeight="1" x14ac:dyDescent="0.2">
      <c r="A11" s="15">
        <v>1975</v>
      </c>
      <c r="B11" s="16">
        <f>SUM('Regular cottage cheese'!B12,'Lowfat cottage cheese'!B12)</f>
        <v>4.5884670769031306</v>
      </c>
      <c r="C11" s="16">
        <f>SUM('Regular cottage cheese'!D12,'Lowfat cottage cheese'!D12)</f>
        <v>4.5884670769031306</v>
      </c>
      <c r="D11" s="16">
        <f>SUM('Regular cottage cheese'!F12,'Lowfat cottage cheese'!F12)</f>
        <v>4.0378510276747557</v>
      </c>
      <c r="E11" s="16">
        <f>SUM('Regular cottage cheese'!H12,'Lowfat cottage cheese'!H12)</f>
        <v>4.0378510276747557</v>
      </c>
      <c r="F11" s="16">
        <f t="shared" si="0"/>
        <v>36.179500840073253</v>
      </c>
      <c r="G11" s="16">
        <f>SUM('Regular cottage cheese'!K12,'Lowfat cottage cheese'!K12)</f>
        <v>2.9283825922684779</v>
      </c>
      <c r="H11" s="16">
        <f>SUM('Regular cottage cheese'!L12,'Lowfat cottage cheese'!L12)</f>
        <v>0.12836745609944011</v>
      </c>
      <c r="I11" s="16">
        <f>SUM('Regular cottage cheese'!M12,'Lowfat cottage cheese'!M12)</f>
        <v>3.6391531966910771</v>
      </c>
      <c r="J11" s="16">
        <f>SUM('Regular cottage cheese'!P12,'Lowfat cottage cheese'!P12)</f>
        <v>2.8897282788809622</v>
      </c>
      <c r="K11" s="22">
        <f>SUM('Regular cottage cheese'!Q12,'Lowfat cottage cheese'!Q12)</f>
        <v>8.051223886484684E-3</v>
      </c>
    </row>
    <row r="12" spans="1:18" ht="12" customHeight="1" x14ac:dyDescent="0.2">
      <c r="A12" s="10">
        <v>1976</v>
      </c>
      <c r="B12" s="11">
        <f>SUM('Regular cottage cheese'!B13,'Lowfat cottage cheese'!B13)</f>
        <v>4.632141628637604</v>
      </c>
      <c r="C12" s="11">
        <f>SUM('Regular cottage cheese'!D13,'Lowfat cottage cheese'!D13)</f>
        <v>4.632141628637604</v>
      </c>
      <c r="D12" s="11">
        <f>SUM('Regular cottage cheese'!F13,'Lowfat cottage cheese'!F13)</f>
        <v>4.0762846332010909</v>
      </c>
      <c r="E12" s="11">
        <f>SUM('Regular cottage cheese'!H13,'Lowfat cottage cheese'!H13)</f>
        <v>4.0762846332010909</v>
      </c>
      <c r="F12" s="11">
        <f t="shared" si="0"/>
        <v>36.095497663789679</v>
      </c>
      <c r="G12" s="11">
        <f>SUM('Regular cottage cheese'!K13,'Lowfat cottage cheese'!K13)</f>
        <v>2.9601470552892883</v>
      </c>
      <c r="H12" s="11">
        <f>SUM('Regular cottage cheese'!L13,'Lowfat cottage cheese'!L13)</f>
        <v>0.12975987091679073</v>
      </c>
      <c r="I12" s="11">
        <f>SUM('Regular cottage cheese'!M13,'Lowfat cottage cheese'!M13)</f>
        <v>3.6786274605555587</v>
      </c>
      <c r="J12" s="11">
        <f>SUM('Regular cottage cheese'!P13,'Lowfat cottage cheese'!P13)</f>
        <v>2.9195896575496647</v>
      </c>
      <c r="K12" s="21">
        <f>SUM('Regular cottage cheese'!Q13,'Lowfat cottage cheese'!Q13)</f>
        <v>8.138556328662741E-3</v>
      </c>
    </row>
    <row r="13" spans="1:18" ht="12" customHeight="1" x14ac:dyDescent="0.2">
      <c r="A13" s="10">
        <v>1977</v>
      </c>
      <c r="B13" s="11">
        <f>SUM('Regular cottage cheese'!B14,'Lowfat cottage cheese'!B14)</f>
        <v>4.6176426518464035</v>
      </c>
      <c r="C13" s="11">
        <f>SUM('Regular cottage cheese'!D14,'Lowfat cottage cheese'!D14)</f>
        <v>4.6176426518464035</v>
      </c>
      <c r="D13" s="11">
        <f>SUM('Regular cottage cheese'!F14,'Lowfat cottage cheese'!F14)</f>
        <v>4.0635255336248353</v>
      </c>
      <c r="E13" s="11">
        <f>SUM('Regular cottage cheese'!H14,'Lowfat cottage cheese'!H14)</f>
        <v>4.0635255336248353</v>
      </c>
      <c r="F13" s="11">
        <f t="shared" si="0"/>
        <v>36.032354931488662</v>
      </c>
      <c r="G13" s="11">
        <f>SUM('Regular cottage cheese'!K14,'Lowfat cottage cheese'!K14)</f>
        <v>2.9537972620653021</v>
      </c>
      <c r="H13" s="11">
        <f>SUM('Regular cottage cheese'!L14,'Lowfat cottage cheese'!L14)</f>
        <v>0.12948152381656119</v>
      </c>
      <c r="I13" s="11">
        <f>SUM('Regular cottage cheese'!M14,'Lowfat cottage cheese'!M14)</f>
        <v>3.6707364594376015</v>
      </c>
      <c r="J13" s="11">
        <f>SUM('Regular cottage cheese'!P14,'Lowfat cottage cheese'!P14)</f>
        <v>2.9122164894276894</v>
      </c>
      <c r="K13" s="21">
        <f>SUM('Regular cottage cheese'!Q14,'Lowfat cottage cheese'!Q14)</f>
        <v>8.1210983615876142E-3</v>
      </c>
    </row>
    <row r="14" spans="1:18" ht="12" customHeight="1" x14ac:dyDescent="0.2">
      <c r="A14" s="10">
        <v>1978</v>
      </c>
      <c r="B14" s="11">
        <f>SUM('Regular cottage cheese'!B15,'Lowfat cottage cheese'!B15)</f>
        <v>4.5989981355437246</v>
      </c>
      <c r="C14" s="11">
        <f>SUM('Regular cottage cheese'!D15,'Lowfat cottage cheese'!D15)</f>
        <v>4.5989981355437246</v>
      </c>
      <c r="D14" s="11">
        <f>SUM('Regular cottage cheese'!F15,'Lowfat cottage cheese'!F15)</f>
        <v>4.0471183592784783</v>
      </c>
      <c r="E14" s="11">
        <f>SUM('Regular cottage cheese'!H15,'Lowfat cottage cheese'!H15)</f>
        <v>4.0471183592784783</v>
      </c>
      <c r="F14" s="11">
        <f t="shared" si="0"/>
        <v>35.725544219414886</v>
      </c>
      <c r="G14" s="11">
        <f>SUM('Regular cottage cheese'!K15,'Lowfat cottage cheese'!K15)</f>
        <v>2.9559810229799854</v>
      </c>
      <c r="H14" s="11">
        <f>SUM('Regular cottage cheese'!L15,'Lowfat cottage cheese'!L15)</f>
        <v>0.1295772503224103</v>
      </c>
      <c r="I14" s="11">
        <f>SUM('Regular cottage cheese'!M15,'Lowfat cottage cheese'!M15)</f>
        <v>3.6734502580151709</v>
      </c>
      <c r="J14" s="11">
        <f>SUM('Regular cottage cheese'!P15,'Lowfat cottage cheese'!P15)</f>
        <v>2.9090012862116037</v>
      </c>
      <c r="K14" s="21">
        <f>SUM('Regular cottage cheese'!Q15,'Lowfat cottage cheese'!Q15)</f>
        <v>8.1271023407415276E-3</v>
      </c>
    </row>
    <row r="15" spans="1:18" ht="12" customHeight="1" x14ac:dyDescent="0.2">
      <c r="A15" s="10">
        <v>1979</v>
      </c>
      <c r="B15" s="11">
        <f>SUM('Regular cottage cheese'!B16,'Lowfat cottage cheese'!B16)</f>
        <v>4.4349958898935817</v>
      </c>
      <c r="C15" s="11">
        <f>SUM('Regular cottage cheese'!D16,'Lowfat cottage cheese'!D16)</f>
        <v>4.4349958898935817</v>
      </c>
      <c r="D15" s="11">
        <f>SUM('Regular cottage cheese'!F16,'Lowfat cottage cheese'!F16)</f>
        <v>3.9027963831063519</v>
      </c>
      <c r="E15" s="11">
        <f>SUM('Regular cottage cheese'!H16,'Lowfat cottage cheese'!H16)</f>
        <v>3.9027963831063519</v>
      </c>
      <c r="F15" s="11">
        <f t="shared" si="0"/>
        <v>35.509724261059318</v>
      </c>
      <c r="G15" s="11">
        <f>SUM('Regular cottage cheese'!K16,'Lowfat cottage cheese'!K16)</f>
        <v>2.860141078403057</v>
      </c>
      <c r="H15" s="11">
        <f>SUM('Regular cottage cheese'!L16,'Lowfat cottage cheese'!L16)</f>
        <v>0.12537604727246277</v>
      </c>
      <c r="I15" s="11">
        <f>SUM('Regular cottage cheese'!M16,'Lowfat cottage cheese'!M16)</f>
        <v>3.5543482521506835</v>
      </c>
      <c r="J15" s="11">
        <f>SUM('Regular cottage cheese'!P16,'Lowfat cottage cheese'!P16)</f>
        <v>2.8110604080390478</v>
      </c>
      <c r="K15" s="21">
        <f>SUM('Regular cottage cheese'!Q16,'Lowfat cottage cheese'!Q16)</f>
        <v>7.8636023277669984E-3</v>
      </c>
    </row>
    <row r="16" spans="1:18" ht="12" customHeight="1" x14ac:dyDescent="0.2">
      <c r="A16" s="10">
        <v>1980</v>
      </c>
      <c r="B16" s="11">
        <f>SUM('Regular cottage cheese'!B17,'Lowfat cottage cheese'!B17)</f>
        <v>4.4104845296540578</v>
      </c>
      <c r="C16" s="11">
        <f>SUM('Regular cottage cheese'!D17,'Lowfat cottage cheese'!D17)</f>
        <v>4.4104845296540578</v>
      </c>
      <c r="D16" s="11">
        <f>SUM('Regular cottage cheese'!F17,'Lowfat cottage cheese'!F17)</f>
        <v>3.8812263860955714</v>
      </c>
      <c r="E16" s="11">
        <f>SUM('Regular cottage cheese'!H17,'Lowfat cottage cheese'!H17)</f>
        <v>3.8812263860955714</v>
      </c>
      <c r="F16" s="11">
        <f t="shared" si="0"/>
        <v>35.025738812523514</v>
      </c>
      <c r="G16" s="11">
        <f>SUM('Regular cottage cheese'!K17,'Lowfat cottage cheese'!K17)</f>
        <v>2.8656797379306713</v>
      </c>
      <c r="H16" s="11">
        <f>SUM('Regular cottage cheese'!L17,'Lowfat cottage cheese'!L17)</f>
        <v>0.12561883782709793</v>
      </c>
      <c r="I16" s="11">
        <f>SUM('Regular cottage cheese'!M17,'Lowfat cottage cheese'!M17)</f>
        <v>3.5612312429793125</v>
      </c>
      <c r="J16" s="11">
        <f>SUM('Regular cottage cheese'!P17,'Lowfat cottage cheese'!P17)</f>
        <v>2.8084487260676094</v>
      </c>
      <c r="K16" s="21">
        <f>SUM('Regular cottage cheese'!Q17,'Lowfat cottage cheese'!Q17)</f>
        <v>7.8788301835825501E-3</v>
      </c>
    </row>
    <row r="17" spans="1:11" ht="12" customHeight="1" x14ac:dyDescent="0.2">
      <c r="A17" s="15">
        <v>1981</v>
      </c>
      <c r="B17" s="16">
        <f>SUM('Regular cottage cheese'!B18,'Lowfat cottage cheese'!B18)</f>
        <v>4.2686918935842684</v>
      </c>
      <c r="C17" s="16">
        <f>SUM('Regular cottage cheese'!D18,'Lowfat cottage cheese'!D18)</f>
        <v>4.2686918935842684</v>
      </c>
      <c r="D17" s="16">
        <f>SUM('Regular cottage cheese'!F18,'Lowfat cottage cheese'!F18)</f>
        <v>3.7564488663541562</v>
      </c>
      <c r="E17" s="16">
        <f>SUM('Regular cottage cheese'!H18,'Lowfat cottage cheese'!H18)</f>
        <v>3.7564488663541562</v>
      </c>
      <c r="F17" s="16">
        <f t="shared" si="0"/>
        <v>34.237498181640376</v>
      </c>
      <c r="G17" s="16">
        <f>SUM('Regular cottage cheese'!K18,'Lowfat cottage cheese'!K18)</f>
        <v>2.8071985841385247</v>
      </c>
      <c r="H17" s="16">
        <f>SUM('Regular cottage cheese'!L18,'Lowfat cottage cheese'!L18)</f>
        <v>0.12305528040059285</v>
      </c>
      <c r="I17" s="16">
        <f>SUM('Regular cottage cheese'!M18,'Lowfat cottage cheese'!M18)</f>
        <v>3.4885556717166071</v>
      </c>
      <c r="J17" s="16">
        <f>SUM('Regular cottage cheese'!P18,'Lowfat cottage cheese'!P18)</f>
        <v>2.7385326401669139</v>
      </c>
      <c r="K17" s="22">
        <f>SUM('Regular cottage cheese'!Q18,'Lowfat cottage cheese'!Q18)</f>
        <v>7.7180435214969176E-3</v>
      </c>
    </row>
    <row r="18" spans="1:11" ht="12" customHeight="1" x14ac:dyDescent="0.2">
      <c r="A18" s="15">
        <v>1982</v>
      </c>
      <c r="B18" s="16">
        <f>SUM('Regular cottage cheese'!B19,'Lowfat cottage cheese'!B19)</f>
        <v>4.162321050183472</v>
      </c>
      <c r="C18" s="16">
        <f>SUM('Regular cottage cheese'!D19,'Lowfat cottage cheese'!D19)</f>
        <v>4.162321050183472</v>
      </c>
      <c r="D18" s="16">
        <f>SUM('Regular cottage cheese'!F19,'Lowfat cottage cheese'!F19)</f>
        <v>3.6628425241614555</v>
      </c>
      <c r="E18" s="16">
        <f>SUM('Regular cottage cheese'!H19,'Lowfat cottage cheese'!H19)</f>
        <v>3.6628425241614555</v>
      </c>
      <c r="F18" s="16">
        <f t="shared" si="0"/>
        <v>33.930981570525248</v>
      </c>
      <c r="G18" s="16">
        <f>SUM('Regular cottage cheese'!K19,'Lowfat cottage cheese'!K19)</f>
        <v>2.750004661739625</v>
      </c>
      <c r="H18" s="16">
        <f>SUM('Regular cottage cheese'!L19,'Lowfat cottage cheese'!L19)</f>
        <v>0.12054814955570958</v>
      </c>
      <c r="I18" s="16">
        <f>SUM('Regular cottage cheese'!M19,'Lowfat cottage cheese'!M19)</f>
        <v>3.4174797658295888</v>
      </c>
      <c r="J18" s="16">
        <f>SUM('Regular cottage cheese'!P19,'Lowfat cottage cheese'!P19)</f>
        <v>2.678016344756426</v>
      </c>
      <c r="K18" s="22">
        <f>SUM('Regular cottage cheese'!Q19,'Lowfat cottage cheese'!Q19)</f>
        <v>7.5607959421008595E-3</v>
      </c>
    </row>
    <row r="19" spans="1:11" ht="12" customHeight="1" x14ac:dyDescent="0.2">
      <c r="A19" s="15">
        <v>1983</v>
      </c>
      <c r="B19" s="16">
        <f>SUM('Regular cottage cheese'!B20,'Lowfat cottage cheese'!B20)</f>
        <v>4.0905606746704111</v>
      </c>
      <c r="C19" s="16">
        <f>SUM('Regular cottage cheese'!D20,'Lowfat cottage cheese'!D20)</f>
        <v>4.0905606746704111</v>
      </c>
      <c r="D19" s="16">
        <f>SUM('Regular cottage cheese'!F20,'Lowfat cottage cheese'!F20)</f>
        <v>3.5996933937099618</v>
      </c>
      <c r="E19" s="16">
        <f>SUM('Regular cottage cheese'!H20,'Lowfat cottage cheese'!H20)</f>
        <v>3.5996933937099618</v>
      </c>
      <c r="F19" s="16">
        <f t="shared" si="0"/>
        <v>33.926800334290789</v>
      </c>
      <c r="G19" s="16">
        <f>SUM('Regular cottage cheese'!K20,'Lowfat cottage cheese'!K20)</f>
        <v>2.7027643220219626</v>
      </c>
      <c r="H19" s="16">
        <f>SUM('Regular cottage cheese'!L20,'Lowfat cottage cheese'!L20)</f>
        <v>0.11847734014342851</v>
      </c>
      <c r="I19" s="16">
        <f>SUM('Regular cottage cheese'!M20,'Lowfat cottage cheese'!M20)</f>
        <v>3.358773354396126</v>
      </c>
      <c r="J19" s="16">
        <f>SUM('Regular cottage cheese'!P20,'Lowfat cottage cheese'!P20)</f>
        <v>2.6319496393171855</v>
      </c>
      <c r="K19" s="22">
        <f>SUM('Regular cottage cheese'!Q20,'Lowfat cottage cheese'!Q20)</f>
        <v>7.4309145008763858E-3</v>
      </c>
    </row>
    <row r="20" spans="1:11" ht="12" customHeight="1" x14ac:dyDescent="0.2">
      <c r="A20" s="15">
        <v>1984</v>
      </c>
      <c r="B20" s="16">
        <f>SUM('Regular cottage cheese'!B21,'Lowfat cottage cheese'!B21)</f>
        <v>4.0846209826188495</v>
      </c>
      <c r="C20" s="16">
        <f>SUM('Regular cottage cheese'!D21,'Lowfat cottage cheese'!D21)</f>
        <v>4.0846209826188495</v>
      </c>
      <c r="D20" s="16">
        <f>SUM('Regular cottage cheese'!F21,'Lowfat cottage cheese'!F21)</f>
        <v>3.5944664647045879</v>
      </c>
      <c r="E20" s="16">
        <f>SUM('Regular cottage cheese'!H21,'Lowfat cottage cheese'!H21)</f>
        <v>3.5944664647045879</v>
      </c>
      <c r="F20" s="16">
        <f t="shared" si="0"/>
        <v>33.635759567098134</v>
      </c>
      <c r="G20" s="16">
        <f>SUM('Regular cottage cheese'!K21,'Lowfat cottage cheese'!K21)</f>
        <v>2.710727689677932</v>
      </c>
      <c r="H20" s="16">
        <f>SUM('Regular cottage cheese'!L21,'Lowfat cottage cheese'!L21)</f>
        <v>0.1188264192735532</v>
      </c>
      <c r="I20" s="16">
        <f>SUM('Regular cottage cheese'!M21,'Lowfat cottage cheese'!M21)</f>
        <v>3.368669573195596</v>
      </c>
      <c r="J20" s="16">
        <f>SUM('Regular cottage cheese'!P21,'Lowfat cottage cheese'!P21)</f>
        <v>2.6353257383640982</v>
      </c>
      <c r="K20" s="22">
        <f>SUM('Regular cottage cheese'!Q21,'Lowfat cottage cheese'!Q21)</f>
        <v>7.4528087902557428E-3</v>
      </c>
    </row>
    <row r="21" spans="1:11" ht="12" customHeight="1" x14ac:dyDescent="0.2">
      <c r="A21" s="15">
        <v>1985</v>
      </c>
      <c r="B21" s="16">
        <f>SUM('Regular cottage cheese'!B22,'Lowfat cottage cheese'!B22)</f>
        <v>4.0256095208541254</v>
      </c>
      <c r="C21" s="16">
        <f>SUM('Regular cottage cheese'!D22,'Lowfat cottage cheese'!D22)</f>
        <v>4.0256095208541254</v>
      </c>
      <c r="D21" s="16">
        <f>SUM('Regular cottage cheese'!F22,'Lowfat cottage cheese'!F22)</f>
        <v>3.5425363783516306</v>
      </c>
      <c r="E21" s="16">
        <f>SUM('Regular cottage cheese'!H22,'Lowfat cottage cheese'!H22)</f>
        <v>3.5425363783516306</v>
      </c>
      <c r="F21" s="16">
        <f t="shared" si="0"/>
        <v>33.231164774769226</v>
      </c>
      <c r="G21" s="16">
        <f>SUM('Regular cottage cheese'!K22,'Lowfat cottage cheese'!K22)</f>
        <v>2.6878525877902928</v>
      </c>
      <c r="H21" s="16">
        <f>SUM('Regular cottage cheese'!L22,'Lowfat cottage cheese'!L22)</f>
        <v>0.11782367508121833</v>
      </c>
      <c r="I21" s="16">
        <f>SUM('Regular cottage cheese'!M22,'Lowfat cottage cheese'!M22)</f>
        <v>3.3402422767149984</v>
      </c>
      <c r="J21" s="16">
        <f>SUM('Regular cottage cheese'!P22,'Lowfat cottage cheese'!P22)</f>
        <v>2.6071141743847628</v>
      </c>
      <c r="K21" s="22">
        <f>SUM('Regular cottage cheese'!Q22,'Lowfat cottage cheese'!Q22)</f>
        <v>7.3899165414048644E-3</v>
      </c>
    </row>
    <row r="22" spans="1:11" ht="12" customHeight="1" x14ac:dyDescent="0.2">
      <c r="A22" s="10">
        <v>1986</v>
      </c>
      <c r="B22" s="11">
        <f>SUM('Regular cottage cheese'!B23,'Lowfat cottage cheese'!B23)</f>
        <v>4.0319549887596562</v>
      </c>
      <c r="C22" s="11">
        <f>SUM('Regular cottage cheese'!D23,'Lowfat cottage cheese'!D23)</f>
        <v>4.0319549887596562</v>
      </c>
      <c r="D22" s="11">
        <f>SUM('Regular cottage cheese'!F23,'Lowfat cottage cheese'!F23)</f>
        <v>3.5481203901084974</v>
      </c>
      <c r="E22" s="11">
        <f>SUM('Regular cottage cheese'!H23,'Lowfat cottage cheese'!H23)</f>
        <v>3.5481203901084974</v>
      </c>
      <c r="F22" s="11">
        <f t="shared" si="0"/>
        <v>32.779201273016227</v>
      </c>
      <c r="G22" s="11">
        <f>SUM('Regular cottage cheese'!K23,'Lowfat cottage cheese'!K23)</f>
        <v>2.7103123477567097</v>
      </c>
      <c r="H22" s="11">
        <f>SUM('Regular cottage cheese'!L23,'Lowfat cottage cheese'!L23)</f>
        <v>0.11880821250440372</v>
      </c>
      <c r="I22" s="11">
        <f>SUM('Regular cottage cheese'!M23,'Lowfat cottage cheese'!M23)</f>
        <v>3.3681534203935932</v>
      </c>
      <c r="J22" s="11">
        <f>SUM('Regular cottage cheese'!P23,'Lowfat cottage cheese'!P23)</f>
        <v>2.622257228049925</v>
      </c>
      <c r="K22" s="21">
        <f>SUM('Regular cottage cheese'!Q23,'Lowfat cottage cheese'!Q23)</f>
        <v>7.4516668592778616E-3</v>
      </c>
    </row>
    <row r="23" spans="1:11" ht="12" customHeight="1" x14ac:dyDescent="0.2">
      <c r="A23" s="10">
        <v>1987</v>
      </c>
      <c r="B23" s="11">
        <f>SUM('Regular cottage cheese'!B24,'Lowfat cottage cheese'!B24)</f>
        <v>3.8933996145038794</v>
      </c>
      <c r="C23" s="11">
        <f>SUM('Regular cottage cheese'!D24,'Lowfat cottage cheese'!D24)</f>
        <v>3.8933996145038794</v>
      </c>
      <c r="D23" s="11">
        <f>SUM('Regular cottage cheese'!F24,'Lowfat cottage cheese'!F24)</f>
        <v>3.4261916607634144</v>
      </c>
      <c r="E23" s="11">
        <f>SUM('Regular cottage cheese'!H24,'Lowfat cottage cheese'!H24)</f>
        <v>3.4261916607634144</v>
      </c>
      <c r="F23" s="11">
        <f t="shared" si="0"/>
        <v>32.480549139826906</v>
      </c>
      <c r="G23" s="11">
        <f>SUM('Regular cottage cheese'!K24,'Lowfat cottage cheese'!K24)</f>
        <v>2.6288020395051155</v>
      </c>
      <c r="H23" s="11">
        <f>SUM('Regular cottage cheese'!L24,'Lowfat cottage cheese'!L24)</f>
        <v>0.11523515789611465</v>
      </c>
      <c r="I23" s="11">
        <f>SUM('Regular cottage cheese'!M24,'Lowfat cottage cheese'!M24)</f>
        <v>3.2668591087759018</v>
      </c>
      <c r="J23" s="11">
        <f>SUM('Regular cottage cheese'!P24,'Lowfat cottage cheese'!P24)</f>
        <v>2.5391854310869837</v>
      </c>
      <c r="K23" s="21">
        <f>SUM('Regular cottage cheese'!Q24,'Lowfat cottage cheese'!Q24)</f>
        <v>7.2275643999466857E-3</v>
      </c>
    </row>
    <row r="24" spans="1:11" ht="12" customHeight="1" x14ac:dyDescent="0.2">
      <c r="A24" s="10">
        <v>1988</v>
      </c>
      <c r="B24" s="11">
        <f>SUM('Regular cottage cheese'!B25,'Lowfat cottage cheese'!B25)</f>
        <v>3.8279861726137758</v>
      </c>
      <c r="C24" s="11">
        <f>SUM('Regular cottage cheese'!D25,'Lowfat cottage cheese'!D25)</f>
        <v>3.8279861726137758</v>
      </c>
      <c r="D24" s="11">
        <f>SUM('Regular cottage cheese'!F25,'Lowfat cottage cheese'!F25)</f>
        <v>3.368627831900123</v>
      </c>
      <c r="E24" s="11">
        <f>SUM('Regular cottage cheese'!H25,'Lowfat cottage cheese'!H25)</f>
        <v>3.368627831900123</v>
      </c>
      <c r="F24" s="11">
        <f t="shared" si="0"/>
        <v>31.912030680098994</v>
      </c>
      <c r="G24" s="11">
        <f>SUM('Regular cottage cheese'!K25,'Lowfat cottage cheese'!K25)</f>
        <v>2.6063980507793207</v>
      </c>
      <c r="H24" s="11">
        <f>SUM('Regular cottage cheese'!L25,'Lowfat cottage cheese'!L25)</f>
        <v>0.11425306523964146</v>
      </c>
      <c r="I24" s="11">
        <f>SUM('Regular cottage cheese'!M25,'Lowfat cottage cheese'!M25)</f>
        <v>3.2390172730112159</v>
      </c>
      <c r="J24" s="11">
        <f>SUM('Regular cottage cheese'!P25,'Lowfat cottage cheese'!P25)</f>
        <v>2.5097010991935749</v>
      </c>
      <c r="K24" s="21">
        <f>SUM('Regular cottage cheese'!Q25,'Lowfat cottage cheese'!Q25)</f>
        <v>7.1659674181664065E-3</v>
      </c>
    </row>
    <row r="25" spans="1:11" ht="12" customHeight="1" x14ac:dyDescent="0.2">
      <c r="A25" s="10">
        <v>1989</v>
      </c>
      <c r="B25" s="11">
        <f>SUM('Regular cottage cheese'!B26,'Lowfat cottage cheese'!B26)</f>
        <v>3.5301081094193463</v>
      </c>
      <c r="C25" s="11">
        <f>SUM('Regular cottage cheese'!D26,'Lowfat cottage cheese'!D26)</f>
        <v>3.5301081094193463</v>
      </c>
      <c r="D25" s="11">
        <f>SUM('Regular cottage cheese'!F26,'Lowfat cottage cheese'!F26)</f>
        <v>3.1064951362890247</v>
      </c>
      <c r="E25" s="11">
        <f>SUM('Regular cottage cheese'!H26,'Lowfat cottage cheese'!H26)</f>
        <v>3.1064951362890247</v>
      </c>
      <c r="F25" s="11">
        <f t="shared" si="0"/>
        <v>31.092424342376518</v>
      </c>
      <c r="G25" s="11">
        <f>SUM('Regular cottage cheese'!K26,'Lowfat cottage cheese'!K26)</f>
        <v>2.4325119162940378</v>
      </c>
      <c r="H25" s="11">
        <f>SUM('Regular cottage cheese'!L26,'Lowfat cottage cheese'!L26)</f>
        <v>0.10663065934439619</v>
      </c>
      <c r="I25" s="11">
        <f>SUM('Regular cottage cheese'!M26,'Lowfat cottage cheese'!M26)</f>
        <v>3.02292587708396</v>
      </c>
      <c r="J25" s="11">
        <f>SUM('Regular cottage cheese'!P26,'Lowfat cottage cheese'!P26)</f>
        <v>2.3319246941834821</v>
      </c>
      <c r="K25" s="21">
        <f>SUM('Regular cottage cheese'!Q26,'Lowfat cottage cheese'!Q26)</f>
        <v>6.6878891085928316E-3</v>
      </c>
    </row>
    <row r="26" spans="1:11" ht="12" customHeight="1" x14ac:dyDescent="0.2">
      <c r="A26" s="10">
        <v>1990</v>
      </c>
      <c r="B26" s="11">
        <f>SUM('Regular cottage cheese'!B27,'Lowfat cottage cheese'!B27)</f>
        <v>3.3281187532982583</v>
      </c>
      <c r="C26" s="11">
        <f>SUM('Regular cottage cheese'!D27,'Lowfat cottage cheese'!D27)</f>
        <v>3.3281187532982583</v>
      </c>
      <c r="D26" s="11">
        <f>SUM('Regular cottage cheese'!F27,'Lowfat cottage cheese'!F27)</f>
        <v>2.9287445029024672</v>
      </c>
      <c r="E26" s="11">
        <f>SUM('Regular cottage cheese'!H27,'Lowfat cottage cheese'!H27)</f>
        <v>2.9287445029024672</v>
      </c>
      <c r="F26" s="11">
        <f t="shared" si="0"/>
        <v>30.665202235758926</v>
      </c>
      <c r="G26" s="11">
        <f>SUM('Regular cottage cheese'!K27,'Lowfat cottage cheese'!K27)</f>
        <v>2.3075444069531286</v>
      </c>
      <c r="H26" s="11">
        <f>SUM('Regular cottage cheese'!L27,'Lowfat cottage cheese'!L27)</f>
        <v>0.10115263153767139</v>
      </c>
      <c r="I26" s="11">
        <f>SUM('Regular cottage cheese'!M27,'Lowfat cottage cheese'!M27)</f>
        <v>2.8676265277772148</v>
      </c>
      <c r="J26" s="11">
        <f>SUM('Regular cottage cheese'!P27,'Lowfat cottage cheese'!P27)</f>
        <v>2.2071031308162552</v>
      </c>
      <c r="K26" s="21">
        <f>SUM('Regular cottage cheese'!Q27,'Lowfat cottage cheese'!Q27)</f>
        <v>6.344306477383219E-3</v>
      </c>
    </row>
    <row r="27" spans="1:11" ht="12" customHeight="1" x14ac:dyDescent="0.2">
      <c r="A27" s="15">
        <v>1991</v>
      </c>
      <c r="B27" s="16">
        <f>SUM('Regular cottage cheese'!B28,'Lowfat cottage cheese'!B28)</f>
        <v>3.2310044064333137</v>
      </c>
      <c r="C27" s="16">
        <f>SUM('Regular cottage cheese'!D28,'Lowfat cottage cheese'!D28)</f>
        <v>3.2310044064333137</v>
      </c>
      <c r="D27" s="16">
        <f>SUM('Regular cottage cheese'!F28,'Lowfat cottage cheese'!F28)</f>
        <v>2.8432838776613161</v>
      </c>
      <c r="E27" s="16">
        <f>SUM('Regular cottage cheese'!H28,'Lowfat cottage cheese'!H28)</f>
        <v>2.8432838776613161</v>
      </c>
      <c r="F27" s="16">
        <f t="shared" si="0"/>
        <v>29.964731165991282</v>
      </c>
      <c r="G27" s="16">
        <f>SUM('Regular cottage cheese'!K28,'Lowfat cottage cheese'!K28)</f>
        <v>2.2628426220842388</v>
      </c>
      <c r="H27" s="16">
        <f>SUM('Regular cottage cheese'!L28,'Lowfat cottage cheese'!L28)</f>
        <v>9.9193101242048831E-2</v>
      </c>
      <c r="I27" s="16">
        <f>SUM('Regular cottage cheese'!M28,'Lowfat cottage cheese'!M28)</f>
        <v>2.812074823661463</v>
      </c>
      <c r="J27" s="16">
        <f>SUM('Regular cottage cheese'!P28,'Lowfat cottage cheese'!P28)</f>
        <v>2.1564031975504827</v>
      </c>
      <c r="K27" s="22">
        <f>SUM('Regular cottage cheese'!Q28,'Lowfat cottage cheese'!Q28)</f>
        <v>6.221404477127131E-3</v>
      </c>
    </row>
    <row r="28" spans="1:11" ht="12" customHeight="1" x14ac:dyDescent="0.2">
      <c r="A28" s="15">
        <v>1992</v>
      </c>
      <c r="B28" s="16">
        <f>SUM('Regular cottage cheese'!B29,'Lowfat cottage cheese'!B29)</f>
        <v>3.0629131081302017</v>
      </c>
      <c r="C28" s="16">
        <f>SUM('Regular cottage cheese'!D29,'Lowfat cottage cheese'!D29)</f>
        <v>3.0629131081302017</v>
      </c>
      <c r="D28" s="16">
        <f>SUM('Regular cottage cheese'!F29,'Lowfat cottage cheese'!F29)</f>
        <v>2.6953635351545771</v>
      </c>
      <c r="E28" s="16">
        <f>SUM('Regular cottage cheese'!H29,'Lowfat cottage cheese'!H29)</f>
        <v>2.6953635351545771</v>
      </c>
      <c r="F28" s="16">
        <f t="shared" si="0"/>
        <v>29.330105179679848</v>
      </c>
      <c r="G28" s="16">
        <f>SUM('Regular cottage cheese'!K29,'Lowfat cottage cheese'!K29)</f>
        <v>2.1645574719534126</v>
      </c>
      <c r="H28" s="16">
        <f>SUM('Regular cottage cheese'!L29,'Lowfat cottage cheese'!L29)</f>
        <v>9.4884711099327682E-2</v>
      </c>
      <c r="I28" s="16">
        <f>SUM('Regular cottage cheese'!M29,'Lowfat cottage cheese'!M29)</f>
        <v>2.6899341173103899</v>
      </c>
      <c r="J28" s="16">
        <f>SUM('Regular cottage cheese'!P29,'Lowfat cottage cheese'!P29)</f>
        <v>2.0559866817778278</v>
      </c>
      <c r="K28" s="22">
        <f>SUM('Regular cottage cheese'!Q29,'Lowfat cottage cheese'!Q29)</f>
        <v>5.9511816754654646E-3</v>
      </c>
    </row>
    <row r="29" spans="1:11" ht="12" customHeight="1" x14ac:dyDescent="0.2">
      <c r="A29" s="15">
        <v>1993</v>
      </c>
      <c r="B29" s="16">
        <f>SUM('Regular cottage cheese'!B30,'Lowfat cottage cheese'!B30)</f>
        <v>2.8722867956427347</v>
      </c>
      <c r="C29" s="16">
        <f>SUM('Regular cottage cheese'!D30,'Lowfat cottage cheese'!D30)</f>
        <v>2.8722867956427347</v>
      </c>
      <c r="D29" s="16">
        <f>SUM('Regular cottage cheese'!F30,'Lowfat cottage cheese'!F30)</f>
        <v>2.527612380165607</v>
      </c>
      <c r="E29" s="16">
        <f>SUM('Regular cottage cheese'!H30,'Lowfat cottage cheese'!H30)</f>
        <v>2.527612380165607</v>
      </c>
      <c r="F29" s="16">
        <f t="shared" si="0"/>
        <v>29.203930720897034</v>
      </c>
      <c r="G29" s="16">
        <f>SUM('Regular cottage cheese'!K30,'Lowfat cottage cheese'!K30)</f>
        <v>2.0334661497377571</v>
      </c>
      <c r="H29" s="16">
        <f>SUM('Regular cottage cheese'!L30,'Lowfat cottage cheese'!L30)</f>
        <v>8.9138242180285251E-2</v>
      </c>
      <c r="I29" s="16">
        <f>SUM('Regular cottage cheese'!M30,'Lowfat cottage cheese'!M30)</f>
        <v>2.5270245966899969</v>
      </c>
      <c r="J29" s="16">
        <f>SUM('Regular cottage cheese'!P30,'Lowfat cottage cheese'!P30)</f>
        <v>1.9302226723496203</v>
      </c>
      <c r="K29" s="22">
        <f>SUM('Regular cottage cheese'!Q30,'Lowfat cottage cheese'!Q30)</f>
        <v>5.590762382057515E-3</v>
      </c>
    </row>
    <row r="30" spans="1:11" ht="12" customHeight="1" x14ac:dyDescent="0.2">
      <c r="A30" s="15">
        <v>1994</v>
      </c>
      <c r="B30" s="16">
        <f>SUM('Regular cottage cheese'!B31,'Lowfat cottage cheese'!B31)</f>
        <v>2.7749851956452423</v>
      </c>
      <c r="C30" s="16">
        <f>SUM('Regular cottage cheese'!D31,'Lowfat cottage cheese'!D31)</f>
        <v>2.7749851956452423</v>
      </c>
      <c r="D30" s="16">
        <f>SUM('Regular cottage cheese'!F31,'Lowfat cottage cheese'!F31)</f>
        <v>2.4419869721678134</v>
      </c>
      <c r="E30" s="16">
        <f>SUM('Regular cottage cheese'!H31,'Lowfat cottage cheese'!H31)</f>
        <v>2.4419869721678134</v>
      </c>
      <c r="F30" s="16">
        <f t="shared" si="0"/>
        <v>28.844341977289616</v>
      </c>
      <c r="G30" s="16">
        <f>SUM('Regular cottage cheese'!K31,'Lowfat cottage cheese'!K31)</f>
        <v>1.9745589759941695</v>
      </c>
      <c r="H30" s="16">
        <f>SUM('Regular cottage cheese'!L31,'Lowfat cottage cheese'!L31)</f>
        <v>8.6556009906593734E-2</v>
      </c>
      <c r="I30" s="16">
        <f>SUM('Regular cottage cheese'!M31,'Lowfat cottage cheese'!M31)</f>
        <v>2.4538196028469788</v>
      </c>
      <c r="J30" s="16">
        <f>SUM('Regular cottage cheese'!P31,'Lowfat cottage cheese'!P31)</f>
        <v>1.8708761800648475</v>
      </c>
      <c r="K30" s="22">
        <f>SUM('Regular cottage cheese'!Q31,'Lowfat cottage cheese'!Q31)</f>
        <v>5.4288044310773879E-3</v>
      </c>
    </row>
    <row r="31" spans="1:11" ht="12" customHeight="1" x14ac:dyDescent="0.2">
      <c r="A31" s="15">
        <v>1995</v>
      </c>
      <c r="B31" s="16">
        <f>SUM('Regular cottage cheese'!B32,'Lowfat cottage cheese'!B32)</f>
        <v>2.666660414095297</v>
      </c>
      <c r="C31" s="16">
        <f>SUM('Regular cottage cheese'!D32,'Lowfat cottage cheese'!D32)</f>
        <v>2.666660414095297</v>
      </c>
      <c r="D31" s="16">
        <f>SUM('Regular cottage cheese'!F32,'Lowfat cottage cheese'!F32)</f>
        <v>2.3466611644038613</v>
      </c>
      <c r="E31" s="16">
        <f>SUM('Regular cottage cheese'!H32,'Lowfat cottage cheese'!H32)</f>
        <v>2.3466611644038613</v>
      </c>
      <c r="F31" s="16">
        <f t="shared" si="0"/>
        <v>28.385424771776712</v>
      </c>
      <c r="G31" s="16">
        <f>SUM('Regular cottage cheese'!K32,'Lowfat cottage cheese'!K32)</f>
        <v>1.909717528333527</v>
      </c>
      <c r="H31" s="16">
        <f>SUM('Regular cottage cheese'!L32,'Lowfat cottage cheese'!L32)</f>
        <v>8.3713645077634069E-2</v>
      </c>
      <c r="I31" s="16">
        <f>SUM('Regular cottage cheese'!M32,'Lowfat cottage cheese'!M32)</f>
        <v>2.3732399811283869</v>
      </c>
      <c r="J31" s="16">
        <f>SUM('Regular cottage cheese'!P32,'Lowfat cottage cheese'!P32)</f>
        <v>1.805253990707713</v>
      </c>
      <c r="K31" s="22">
        <f>SUM('Regular cottage cheese'!Q32,'Lowfat cottage cheese'!Q32)</f>
        <v>5.2505309316999704E-3</v>
      </c>
    </row>
    <row r="32" spans="1:11" ht="12" customHeight="1" x14ac:dyDescent="0.2">
      <c r="A32" s="10">
        <v>1996</v>
      </c>
      <c r="B32" s="11">
        <f>SUM('Regular cottage cheese'!B33,'Lowfat cottage cheese'!B33)</f>
        <v>2.5598349074970246</v>
      </c>
      <c r="C32" s="11">
        <f>SUM('Regular cottage cheese'!D33,'Lowfat cottage cheese'!D33)</f>
        <v>2.5598349074970246</v>
      </c>
      <c r="D32" s="11">
        <f>SUM('Regular cottage cheese'!F33,'Lowfat cottage cheese'!F33)</f>
        <v>2.2526547185973813</v>
      </c>
      <c r="E32" s="11">
        <f>SUM('Regular cottage cheese'!H33,'Lowfat cottage cheese'!H33)</f>
        <v>2.2526547185973813</v>
      </c>
      <c r="F32" s="11">
        <f t="shared" si="0"/>
        <v>27.925295761426511</v>
      </c>
      <c r="G32" s="11">
        <f>SUM('Regular cottage cheese'!K33,'Lowfat cottage cheese'!K33)</f>
        <v>1.8449934385742419</v>
      </c>
      <c r="H32" s="11">
        <f>SUM('Regular cottage cheese'!L33,'Lowfat cottage cheese'!L33)</f>
        <v>8.0876424704624306E-2</v>
      </c>
      <c r="I32" s="11">
        <f>SUM('Regular cottage cheese'!M33,'Lowfat cottage cheese'!M33)</f>
        <v>2.2928062021637468</v>
      </c>
      <c r="J32" s="11">
        <f>SUM('Regular cottage cheese'!P33,'Lowfat cottage cheese'!P33)</f>
        <v>1.7400677287197666</v>
      </c>
      <c r="K32" s="21">
        <f>SUM('Regular cottage cheese'!Q33,'Lowfat cottage cheese'!Q33)</f>
        <v>5.0725800932826248E-3</v>
      </c>
    </row>
    <row r="33" spans="1:25" ht="12" customHeight="1" x14ac:dyDescent="0.2">
      <c r="A33" s="10">
        <v>1997</v>
      </c>
      <c r="B33" s="11">
        <f>SUM('Regular cottage cheese'!B34,'Lowfat cottage cheese'!B34)</f>
        <v>2.5876912704461512</v>
      </c>
      <c r="C33" s="11">
        <f>SUM('Regular cottage cheese'!D34,'Lowfat cottage cheese'!D34)</f>
        <v>2.5876912704461512</v>
      </c>
      <c r="D33" s="11">
        <f>SUM('Regular cottage cheese'!F34,'Lowfat cottage cheese'!F34)</f>
        <v>2.2771683179926132</v>
      </c>
      <c r="E33" s="11">
        <f>SUM('Regular cottage cheese'!H34,'Lowfat cottage cheese'!H34)</f>
        <v>2.2771683179926132</v>
      </c>
      <c r="F33" s="11">
        <f t="shared" si="0"/>
        <v>27.615962685425899</v>
      </c>
      <c r="G33" s="11">
        <f>SUM('Regular cottage cheese'!K34,'Lowfat cottage cheese'!K34)</f>
        <v>1.8730754147857187</v>
      </c>
      <c r="H33" s="11">
        <f>SUM('Regular cottage cheese'!L34,'Lowfat cottage cheese'!L34)</f>
        <v>8.2107415442661646E-2</v>
      </c>
      <c r="I33" s="11">
        <f>SUM('Regular cottage cheese'!M34,'Lowfat cottage cheese'!M34)</f>
        <v>2.3277041740917359</v>
      </c>
      <c r="J33" s="11">
        <f>SUM('Regular cottage cheese'!P34,'Lowfat cottage cheese'!P34)</f>
        <v>1.7638498736142756</v>
      </c>
      <c r="K33" s="21">
        <f>SUM('Regular cottage cheese'!Q34,'Lowfat cottage cheese'!Q34)</f>
        <v>5.1497879957781772E-3</v>
      </c>
    </row>
    <row r="34" spans="1:25" ht="12" customHeight="1" x14ac:dyDescent="0.2">
      <c r="A34" s="10">
        <v>1998</v>
      </c>
      <c r="B34" s="11">
        <f>SUM('Regular cottage cheese'!B35,'Lowfat cottage cheese'!B35)</f>
        <v>2.6366079350995055</v>
      </c>
      <c r="C34" s="11">
        <f>SUM('Regular cottage cheese'!D35,'Lowfat cottage cheese'!D35)</f>
        <v>2.6366079350995055</v>
      </c>
      <c r="D34" s="11">
        <f>SUM('Regular cottage cheese'!F35,'Lowfat cottage cheese'!F35)</f>
        <v>2.3202149828875647</v>
      </c>
      <c r="E34" s="11">
        <f>SUM('Regular cottage cheese'!H35,'Lowfat cottage cheese'!H35)</f>
        <v>2.3202149828875647</v>
      </c>
      <c r="F34" s="11">
        <f t="shared" si="0"/>
        <v>27.489996662120006</v>
      </c>
      <c r="G34" s="11">
        <f>SUM('Regular cottage cheese'!K35,'Lowfat cottage cheese'!K35)</f>
        <v>1.9118045017474601</v>
      </c>
      <c r="H34" s="11">
        <f>SUM('Regular cottage cheese'!L35,'Lowfat cottage cheese'!L35)</f>
        <v>8.3805128843724278E-2</v>
      </c>
      <c r="I34" s="11">
        <f>SUM('Regular cottage cheese'!M35,'Lowfat cottage cheese'!M35)</f>
        <v>2.3758335001551614</v>
      </c>
      <c r="J34" s="11">
        <f>SUM('Regular cottage cheese'!P35,'Lowfat cottage cheese'!P35)</f>
        <v>1.7992038924066525</v>
      </c>
      <c r="K34" s="21">
        <f>SUM('Regular cottage cheese'!Q35,'Lowfat cottage cheese'!Q35)</f>
        <v>5.2562688056530119E-3</v>
      </c>
    </row>
    <row r="35" spans="1:25" ht="12" customHeight="1" x14ac:dyDescent="0.2">
      <c r="A35" s="10">
        <v>1999</v>
      </c>
      <c r="B35" s="11">
        <f>SUM('Regular cottage cheese'!B36,'Lowfat cottage cheese'!B36)</f>
        <v>2.5774396247695091</v>
      </c>
      <c r="C35" s="11">
        <f>SUM('Regular cottage cheese'!D36,'Lowfat cottage cheese'!D36)</f>
        <v>2.5774396247695091</v>
      </c>
      <c r="D35" s="11">
        <f>SUM('Regular cottage cheese'!F36,'Lowfat cottage cheese'!F36)</f>
        <v>2.2681468697971678</v>
      </c>
      <c r="E35" s="11">
        <f>SUM('Regular cottage cheese'!H36,'Lowfat cottage cheese'!H36)</f>
        <v>2.2681468697971678</v>
      </c>
      <c r="F35" s="11">
        <f t="shared" si="0"/>
        <v>27.420397796256523</v>
      </c>
      <c r="G35" s="11">
        <f>SUM('Regular cottage cheese'!K36,'Lowfat cottage cheese'!K36)</f>
        <v>1.8706954266993681</v>
      </c>
      <c r="H35" s="11">
        <f>SUM('Regular cottage cheese'!L36,'Lowfat cottage cheese'!L36)</f>
        <v>8.2003087197780516E-2</v>
      </c>
      <c r="I35" s="11">
        <f>SUM('Regular cottage cheese'!M36,'Lowfat cottage cheese'!M36)</f>
        <v>2.3247465205134787</v>
      </c>
      <c r="J35" s="11">
        <f>SUM('Regular cottage cheese'!P36,'Lowfat cottage cheese'!P36)</f>
        <v>1.7599139672791413</v>
      </c>
      <c r="K35" s="21">
        <f>SUM('Regular cottage cheese'!Q36,'Lowfat cottage cheese'!Q36)</f>
        <v>5.1432445144103511E-3</v>
      </c>
    </row>
    <row r="36" spans="1:25" ht="12" customHeight="1" x14ac:dyDescent="0.2">
      <c r="A36" s="10">
        <v>2000</v>
      </c>
      <c r="B36" s="11">
        <f>SUM('Regular cottage cheese'!B37,'Lowfat cottage cheese'!B37)</f>
        <v>2.6032473396249802</v>
      </c>
      <c r="C36" s="11">
        <f>SUM('Regular cottage cheese'!D37,'Lowfat cottage cheese'!D37)</f>
        <v>2.6032473396249802</v>
      </c>
      <c r="D36" s="11">
        <f>SUM('Regular cottage cheese'!F37,'Lowfat cottage cheese'!F37)</f>
        <v>2.2908576588699825</v>
      </c>
      <c r="E36" s="11">
        <f>SUM('Regular cottage cheese'!H37,'Lowfat cottage cheese'!H37)</f>
        <v>2.2908576588699825</v>
      </c>
      <c r="F36" s="11">
        <f t="shared" si="0"/>
        <v>27.526085553611807</v>
      </c>
      <c r="G36" s="11">
        <f>SUM('Regular cottage cheese'!K37,'Lowfat cottage cheese'!K37)</f>
        <v>1.8866752497476851</v>
      </c>
      <c r="H36" s="11">
        <f>SUM('Regular cottage cheese'!L37,'Lowfat cottage cheese'!L37)</f>
        <v>8.2703572591679347E-2</v>
      </c>
      <c r="I36" s="11">
        <f>SUM('Regular cottage cheese'!M37,'Lowfat cottage cheese'!M37)</f>
        <v>2.3446049311878134</v>
      </c>
      <c r="J36" s="11">
        <f>SUM('Regular cottage cheese'!P37,'Lowfat cottage cheese'!P37)</f>
        <v>1.7758700094995792</v>
      </c>
      <c r="K36" s="21">
        <f>SUM('Regular cottage cheese'!Q37,'Lowfat cottage cheese'!Q37)</f>
        <v>5.1871790513004726E-3</v>
      </c>
    </row>
    <row r="37" spans="1:25" ht="12" customHeight="1" x14ac:dyDescent="0.2">
      <c r="A37" s="15">
        <v>2001</v>
      </c>
      <c r="B37" s="16">
        <f>SUM('Regular cottage cheese'!B38,'Lowfat cottage cheese'!B38)</f>
        <v>2.6001841883589387</v>
      </c>
      <c r="C37" s="16">
        <f>SUM('Regular cottage cheese'!D38,'Lowfat cottage cheese'!D38)</f>
        <v>2.6001841883589387</v>
      </c>
      <c r="D37" s="16">
        <f>SUM('Regular cottage cheese'!F38,'Lowfat cottage cheese'!F38)</f>
        <v>2.2881620857558662</v>
      </c>
      <c r="E37" s="16">
        <f>SUM('Regular cottage cheese'!H38,'Lowfat cottage cheese'!H38)</f>
        <v>2.2881620857558662</v>
      </c>
      <c r="F37" s="16">
        <f t="shared" si="0"/>
        <v>27.422259306388298</v>
      </c>
      <c r="G37" s="16">
        <f>SUM('Regular cottage cheese'!K38,'Lowfat cottage cheese'!K38)</f>
        <v>1.8871549377834427</v>
      </c>
      <c r="H37" s="16">
        <f>SUM('Regular cottage cheese'!L38,'Lowfat cottage cheese'!L38)</f>
        <v>8.2724600012424876E-2</v>
      </c>
      <c r="I37" s="16">
        <f>SUM('Regular cottage cheese'!M38,'Lowfat cottage cheese'!M38)</f>
        <v>2.3452010480522389</v>
      </c>
      <c r="J37" s="16">
        <f>SUM('Regular cottage cheese'!P38,'Lowfat cottage cheese'!P38)</f>
        <v>1.7754149857646746</v>
      </c>
      <c r="K37" s="22">
        <f>SUM('Regular cottage cheese'!Q38,'Lowfat cottage cheese'!Q38)</f>
        <v>5.1884978939208829E-3</v>
      </c>
    </row>
    <row r="38" spans="1:25" ht="12" customHeight="1" x14ac:dyDescent="0.2">
      <c r="A38" s="15">
        <v>2002</v>
      </c>
      <c r="B38" s="16">
        <f>SUM('Regular cottage cheese'!B39,'Lowfat cottage cheese'!B39)</f>
        <v>2.597856589819334</v>
      </c>
      <c r="C38" s="16">
        <f>SUM('Regular cottage cheese'!D39,'Lowfat cottage cheese'!D39)</f>
        <v>2.597856589819334</v>
      </c>
      <c r="D38" s="16">
        <f>SUM('Regular cottage cheese'!F39,'Lowfat cottage cheese'!F39)</f>
        <v>2.2861137990410141</v>
      </c>
      <c r="E38" s="16">
        <f>SUM('Regular cottage cheese'!H39,'Lowfat cottage cheese'!H39)</f>
        <v>2.2861137990410141</v>
      </c>
      <c r="F38" s="16">
        <f t="shared" si="0"/>
        <v>27.397920676593785</v>
      </c>
      <c r="G38" s="16">
        <f>SUM('Regular cottage cheese'!K39,'Lowfat cottage cheese'!K39)</f>
        <v>1.8860979020489688</v>
      </c>
      <c r="H38" s="16">
        <f>SUM('Regular cottage cheese'!L39,'Lowfat cottage cheese'!L39)</f>
        <v>8.2678264199406853E-2</v>
      </c>
      <c r="I38" s="16">
        <f>SUM('Regular cottage cheese'!M39,'Lowfat cottage cheese'!M39)</f>
        <v>2.3438874509210845</v>
      </c>
      <c r="J38" s="16">
        <f>SUM('Regular cottage cheese'!P39,'Lowfat cottage cheese'!P39)</f>
        <v>1.7742085237221734</v>
      </c>
      <c r="K38" s="22">
        <f>SUM('Regular cottage cheese'!Q39,'Lowfat cottage cheese'!Q39)</f>
        <v>5.1855917055776204E-3</v>
      </c>
    </row>
    <row r="39" spans="1:25" ht="12" customHeight="1" x14ac:dyDescent="0.2">
      <c r="A39" s="15">
        <v>2003</v>
      </c>
      <c r="B39" s="16">
        <f>SUM('Regular cottage cheese'!B40,'Lowfat cottage cheese'!B40)</f>
        <v>2.6460661868517446</v>
      </c>
      <c r="C39" s="16">
        <f>SUM('Regular cottage cheese'!D40,'Lowfat cottage cheese'!D40)</f>
        <v>2.6460661868517446</v>
      </c>
      <c r="D39" s="16">
        <f>SUM('Regular cottage cheese'!F40,'Lowfat cottage cheese'!F40)</f>
        <v>2.3285382444295353</v>
      </c>
      <c r="E39" s="16">
        <f>SUM('Regular cottage cheese'!H40,'Lowfat cottage cheese'!H40)</f>
        <v>2.3285382444295353</v>
      </c>
      <c r="F39" s="16">
        <f t="shared" si="0"/>
        <v>27.412103419238804</v>
      </c>
      <c r="G39" s="16">
        <f>SUM('Regular cottage cheese'!K40,'Lowfat cottage cheese'!K40)</f>
        <v>1.9207237871704357</v>
      </c>
      <c r="H39" s="16">
        <f>SUM('Regular cottage cheese'!L40,'Lowfat cottage cheese'!L40)</f>
        <v>8.419611121843007E-2</v>
      </c>
      <c r="I39" s="16">
        <f>SUM('Regular cottage cheese'!M40,'Lowfat cottage cheese'!M40)</f>
        <v>2.3869176549868829</v>
      </c>
      <c r="J39" s="16">
        <f>SUM('Regular cottage cheese'!P40,'Lowfat cottage cheese'!P40)</f>
        <v>1.8069060868953635</v>
      </c>
      <c r="K39" s="22">
        <f>SUM('Regular cottage cheese'!Q40,'Lowfat cottage cheese'!Q40)</f>
        <v>5.2807912720948735E-3</v>
      </c>
    </row>
    <row r="40" spans="1:25" ht="12" customHeight="1" x14ac:dyDescent="0.2">
      <c r="A40" s="15">
        <v>2004</v>
      </c>
      <c r="B40" s="16">
        <f>SUM('Regular cottage cheese'!B41,'Lowfat cottage cheese'!B41)</f>
        <v>2.6538831438089927</v>
      </c>
      <c r="C40" s="16">
        <f>SUM('Regular cottage cheese'!D41,'Lowfat cottage cheese'!D41)</f>
        <v>2.6538831438089927</v>
      </c>
      <c r="D40" s="16">
        <f>SUM('Regular cottage cheese'!F41,'Lowfat cottage cheese'!F41)</f>
        <v>2.3354171665519132</v>
      </c>
      <c r="E40" s="16">
        <f>SUM('Regular cottage cheese'!H41,'Lowfat cottage cheese'!H41)</f>
        <v>2.3354171665519132</v>
      </c>
      <c r="F40" s="16">
        <f t="shared" si="0"/>
        <v>27.185758913839848</v>
      </c>
      <c r="G40" s="16">
        <f>SUM('Regular cottage cheese'!K41,'Lowfat cottage cheese'!K41)</f>
        <v>1.9324048704780463</v>
      </c>
      <c r="H40" s="16">
        <f>SUM('Regular cottage cheese'!L41,'Lowfat cottage cheese'!L41)</f>
        <v>8.4708158705886966E-2</v>
      </c>
      <c r="I40" s="16">
        <f>SUM('Regular cottage cheese'!M41,'Lowfat cottage cheese'!M41)</f>
        <v>2.4014339452325424</v>
      </c>
      <c r="J40" s="16">
        <f>SUM('Regular cottage cheese'!P41,'Lowfat cottage cheese'!P41)</f>
        <v>1.8158810443140179</v>
      </c>
      <c r="K40" s="22">
        <f>SUM('Regular cottage cheese'!Q41,'Lowfat cottage cheese'!Q41)</f>
        <v>5.3129069584790757E-3</v>
      </c>
    </row>
    <row r="41" spans="1:25" ht="12" customHeight="1" x14ac:dyDescent="0.2">
      <c r="A41" s="15">
        <v>2005</v>
      </c>
      <c r="B41" s="16">
        <f>SUM('Regular cottage cheese'!B42,'Lowfat cottage cheese'!B42)</f>
        <v>2.6490766876200613</v>
      </c>
      <c r="C41" s="16">
        <f>SUM('Regular cottage cheese'!D42,'Lowfat cottage cheese'!D42)</f>
        <v>2.6490766876200613</v>
      </c>
      <c r="D41" s="16">
        <f>SUM('Regular cottage cheese'!F42,'Lowfat cottage cheese'!F42)</f>
        <v>2.3311874851056538</v>
      </c>
      <c r="E41" s="16">
        <f>SUM('Regular cottage cheese'!H42,'Lowfat cottage cheese'!H42)</f>
        <v>2.3311874851056538</v>
      </c>
      <c r="F41" s="16">
        <f t="shared" si="0"/>
        <v>26.927779766001393</v>
      </c>
      <c r="G41" s="16">
        <f>SUM('Regular cottage cheese'!K42,'Lowfat cottage cheese'!K42)</f>
        <v>1.9357391513452467</v>
      </c>
      <c r="H41" s="16">
        <f>SUM('Regular cottage cheese'!L42,'Lowfat cottage cheese'!L42)</f>
        <v>8.4854318963079295E-2</v>
      </c>
      <c r="I41" s="16">
        <f>SUM('Regular cottage cheese'!M42,'Lowfat cottage cheese'!M42)</f>
        <v>2.4055775154438166</v>
      </c>
      <c r="J41" s="16">
        <f>SUM('Regular cottage cheese'!P42,'Lowfat cottage cheese'!P42)</f>
        <v>1.8167301427608247</v>
      </c>
      <c r="K41" s="22">
        <f>SUM('Regular cottage cheese'!Q42,'Lowfat cottage cheese'!Q42)</f>
        <v>5.3220741492119835E-3</v>
      </c>
    </row>
    <row r="42" spans="1:25" ht="12" customHeight="1" x14ac:dyDescent="0.2">
      <c r="A42" s="10">
        <v>2006</v>
      </c>
      <c r="B42" s="11">
        <f>SUM('Regular cottage cheese'!B43,'Lowfat cottage cheese'!B43)</f>
        <v>2.6021199459892124</v>
      </c>
      <c r="C42" s="11">
        <f>SUM('Regular cottage cheese'!D43,'Lowfat cottage cheese'!D43)</f>
        <v>2.6021199459892124</v>
      </c>
      <c r="D42" s="11">
        <f>SUM('Regular cottage cheese'!F43,'Lowfat cottage cheese'!F43)</f>
        <v>2.2898655524705065</v>
      </c>
      <c r="E42" s="11">
        <f>SUM('Regular cottage cheese'!H43,'Lowfat cottage cheese'!H43)</f>
        <v>2.2898655524705065</v>
      </c>
      <c r="F42" s="11">
        <f t="shared" si="0"/>
        <v>26.783098083218633</v>
      </c>
      <c r="G42" s="11">
        <f>SUM('Regular cottage cheese'!K43,'Lowfat cottage cheese'!K43)</f>
        <v>1.905191608611926</v>
      </c>
      <c r="H42" s="11">
        <f>SUM('Regular cottage cheese'!L43,'Lowfat cottage cheese'!L43)</f>
        <v>8.3515248596687158E-2</v>
      </c>
      <c r="I42" s="11">
        <f>SUM('Regular cottage cheese'!M43,'Lowfat cottage cheese'!M43)</f>
        <v>2.3676155400917827</v>
      </c>
      <c r="J42" s="11">
        <f>SUM('Regular cottage cheese'!P43,'Lowfat cottage cheese'!P43)</f>
        <v>1.7868068088188132</v>
      </c>
      <c r="K42" s="21">
        <f>SUM('Regular cottage cheese'!Q43,'Lowfat cottage cheese'!Q43)</f>
        <v>5.2380874780791654E-3</v>
      </c>
    </row>
    <row r="43" spans="1:25" ht="12" customHeight="1" x14ac:dyDescent="0.2">
      <c r="A43" s="10">
        <v>2007</v>
      </c>
      <c r="B43" s="11">
        <f>SUM('Regular cottage cheese'!B44,'Lowfat cottage cheese'!B44)</f>
        <v>2.5629800026732763</v>
      </c>
      <c r="C43" s="11">
        <f>SUM('Regular cottage cheese'!D44,'Lowfat cottage cheese'!D44)</f>
        <v>2.5629800026732763</v>
      </c>
      <c r="D43" s="11">
        <f>SUM('Regular cottage cheese'!F44,'Lowfat cottage cheese'!F44)</f>
        <v>2.2554224023524831</v>
      </c>
      <c r="E43" s="11">
        <f>SUM('Regular cottage cheese'!H44,'Lowfat cottage cheese'!H44)</f>
        <v>2.2554224023524831</v>
      </c>
      <c r="F43" s="11">
        <f t="shared" si="0"/>
        <v>26.220272702608426</v>
      </c>
      <c r="G43" s="11">
        <f>SUM('Regular cottage cheese'!K44,'Lowfat cottage cheese'!K44)</f>
        <v>1.8909596566590225</v>
      </c>
      <c r="H43" s="11">
        <f>SUM('Regular cottage cheese'!L44,'Lowfat cottage cheese'!L44)</f>
        <v>8.2891382209710568E-2</v>
      </c>
      <c r="I43" s="11">
        <f>SUM('Regular cottage cheese'!M44,'Lowfat cottage cheese'!M44)</f>
        <v>2.3499292399541898</v>
      </c>
      <c r="J43" s="11">
        <f>SUM('Regular cottage cheese'!P44,'Lowfat cottage cheese'!P44)</f>
        <v>1.7686644657151112</v>
      </c>
      <c r="K43" s="21">
        <f>SUM('Regular cottage cheese'!Q44,'Lowfat cottage cheese'!Q44)</f>
        <v>5.1989584954738712E-3</v>
      </c>
    </row>
    <row r="44" spans="1:25" ht="12" customHeight="1" x14ac:dyDescent="0.2">
      <c r="A44" s="10">
        <v>2008</v>
      </c>
      <c r="B44" s="11">
        <f>SUM('Regular cottage cheese'!B45,'Lowfat cottage cheese'!B45)</f>
        <v>2.3431110440473351</v>
      </c>
      <c r="C44" s="11">
        <f>SUM('Regular cottage cheese'!D45,'Lowfat cottage cheese'!D45)</f>
        <v>2.3431110440473351</v>
      </c>
      <c r="D44" s="11">
        <f>SUM('Regular cottage cheese'!F45,'Lowfat cottage cheese'!F45)</f>
        <v>2.061937718761655</v>
      </c>
      <c r="E44" s="11">
        <f>SUM('Regular cottage cheese'!H45,'Lowfat cottage cheese'!H45)</f>
        <v>2.061937718761655</v>
      </c>
      <c r="F44" s="11">
        <f t="shared" si="0"/>
        <v>26.331810550635353</v>
      </c>
      <c r="G44" s="11">
        <f>SUM('Regular cottage cheese'!K45,'Lowfat cottage cheese'!K45)</f>
        <v>1.7261274829377768</v>
      </c>
      <c r="H44" s="11">
        <f>SUM('Regular cottage cheese'!L45,'Lowfat cottage cheese'!L45)</f>
        <v>7.5665862265765549E-2</v>
      </c>
      <c r="I44" s="11">
        <f>SUM('Regular cottage cheese'!M45,'Lowfat cottage cheese'!M45)</f>
        <v>2.1450893623033207</v>
      </c>
      <c r="J44" s="11">
        <f>SUM('Regular cottage cheese'!P45,'Lowfat cottage cheese'!P45)</f>
        <v>1.6153546395943352</v>
      </c>
      <c r="K44" s="21">
        <f>SUM('Regular cottage cheese'!Q45,'Lowfat cottage cheese'!Q45)</f>
        <v>4.7457729254498249E-3</v>
      </c>
    </row>
    <row r="45" spans="1:25" ht="12" customHeight="1" x14ac:dyDescent="0.2">
      <c r="A45" s="10">
        <v>2009</v>
      </c>
      <c r="B45" s="11">
        <f>SUM('Regular cottage cheese'!B46,'Lowfat cottage cheese'!B46)</f>
        <v>2.3789208075688251</v>
      </c>
      <c r="C45" s="11">
        <f>SUM('Regular cottage cheese'!D46,'Lowfat cottage cheese'!D46)</f>
        <v>2.3789208075688251</v>
      </c>
      <c r="D45" s="11">
        <f>SUM('Regular cottage cheese'!F46,'Lowfat cottage cheese'!F46)</f>
        <v>2.093450310660566</v>
      </c>
      <c r="E45" s="11">
        <f>SUM('Regular cottage cheese'!H46,'Lowfat cottage cheese'!H46)</f>
        <v>2.093450310660566</v>
      </c>
      <c r="F45" s="11">
        <f t="shared" si="0"/>
        <v>26.643382455487895</v>
      </c>
      <c r="G45" s="11">
        <f>SUM('Regular cottage cheese'!K46,'Lowfat cottage cheese'!K46)</f>
        <v>1.7450958384950819</v>
      </c>
      <c r="H45" s="11">
        <f>SUM('Regular cottage cheese'!L46,'Lowfat cottage cheese'!L46)</f>
        <v>7.649735182444195E-2</v>
      </c>
      <c r="I45" s="11">
        <f>SUM('Regular cottage cheese'!M46,'Lowfat cottage cheese'!M46)</f>
        <v>2.1686616755470172</v>
      </c>
      <c r="J45" s="11">
        <f>SUM('Regular cottage cheese'!P46,'Lowfat cottage cheese'!P46)</f>
        <v>1.6355543027014083</v>
      </c>
      <c r="K45" s="21">
        <f>SUM('Regular cottage cheese'!Q46,'Lowfat cottage cheese'!Q46)</f>
        <v>4.7979240609447287E-3</v>
      </c>
    </row>
    <row r="46" spans="1:25" ht="12" customHeight="1" x14ac:dyDescent="0.2">
      <c r="A46" s="10">
        <v>2010</v>
      </c>
      <c r="B46" s="11">
        <f>SUM('Regular cottage cheese'!B47,'Lowfat cottage cheese'!B47)</f>
        <v>2.3214116062328261</v>
      </c>
      <c r="C46" s="11">
        <f>SUM('Regular cottage cheese'!D47,'Lowfat cottage cheese'!D47)</f>
        <v>2.3214116062328261</v>
      </c>
      <c r="D46" s="11">
        <f>SUM('Regular cottage cheese'!F47,'Lowfat cottage cheese'!F47)</f>
        <v>2.0428422134848869</v>
      </c>
      <c r="E46" s="11">
        <f>SUM('Regular cottage cheese'!H47,'Lowfat cottage cheese'!H47)</f>
        <v>2.0428422134848869</v>
      </c>
      <c r="F46" s="11">
        <f t="shared" si="0"/>
        <v>26.469128459314334</v>
      </c>
      <c r="G46" s="11">
        <f>SUM('Regular cottage cheese'!K47,'Lowfat cottage cheese'!K47)</f>
        <v>1.7069541861096273</v>
      </c>
      <c r="H46" s="11">
        <f>SUM('Regular cottage cheese'!L47,'Lowfat cottage cheese'!L47)</f>
        <v>7.4825388980148053E-2</v>
      </c>
      <c r="I46" s="11">
        <f>SUM('Regular cottage cheese'!M47,'Lowfat cottage cheese'!M47)</f>
        <v>2.1212623648927069</v>
      </c>
      <c r="J46" s="11">
        <f>SUM('Regular cottage cheese'!P47,'Lowfat cottage cheese'!P47)</f>
        <v>1.5984648419053107</v>
      </c>
      <c r="K46" s="21">
        <f>SUM('Regular cottage cheese'!Q47,'Lowfat cottage cheese'!Q47)</f>
        <v>4.6930583294086435E-3</v>
      </c>
    </row>
    <row r="47" spans="1:25" ht="12" customHeight="1" x14ac:dyDescent="0.2">
      <c r="A47" s="15">
        <v>2011</v>
      </c>
      <c r="B47" s="16">
        <f>SUM('Regular cottage cheese'!B48,'Lowfat cottage cheese'!B48)</f>
        <v>2.255310359057777</v>
      </c>
      <c r="C47" s="16">
        <f>SUM('Regular cottage cheese'!D48,'Lowfat cottage cheese'!D48)</f>
        <v>2.255310359057777</v>
      </c>
      <c r="D47" s="16">
        <f>SUM('Regular cottage cheese'!F48,'Lowfat cottage cheese'!F48)</f>
        <v>1.9846731159708437</v>
      </c>
      <c r="E47" s="16">
        <f>SUM('Regular cottage cheese'!H48,'Lowfat cottage cheese'!H48)</f>
        <v>1.9846731159708437</v>
      </c>
      <c r="F47" s="16">
        <f t="shared" si="0"/>
        <v>26.397052294065645</v>
      </c>
      <c r="G47" s="16">
        <f>SUM('Regular cottage cheese'!K48,'Lowfat cottage cheese'!K48)</f>
        <v>1.6599749041838159</v>
      </c>
      <c r="H47" s="16">
        <f>SUM('Regular cottage cheese'!L48,'Lowfat cottage cheese'!L48)</f>
        <v>7.2766023197098767E-2</v>
      </c>
      <c r="I47" s="16">
        <f>SUM('Regular cottage cheese'!M48,'Lowfat cottage cheese'!M48)</f>
        <v>2.0628803746261517</v>
      </c>
      <c r="J47" s="16">
        <f>SUM('Regular cottage cheese'!P48,'Lowfat cottage cheese'!P48)</f>
        <v>1.5539334308474038</v>
      </c>
      <c r="K47" s="22">
        <f>SUM('Regular cottage cheese'!Q48,'Lowfat cottage cheese'!Q48)</f>
        <v>4.5638946341286539E-3</v>
      </c>
      <c r="L47" s="8"/>
      <c r="M47" s="8"/>
      <c r="N47" s="8"/>
      <c r="O47" s="8"/>
      <c r="P47" s="8"/>
      <c r="Q47" s="8"/>
      <c r="R47" s="8"/>
      <c r="S47" s="8"/>
      <c r="T47" s="8"/>
      <c r="U47" s="8"/>
      <c r="V47" s="8"/>
      <c r="W47" s="8"/>
      <c r="X47" s="8"/>
      <c r="Y47" s="8"/>
    </row>
    <row r="48" spans="1:25" ht="12" customHeight="1" x14ac:dyDescent="0.2">
      <c r="A48" s="15">
        <v>2012</v>
      </c>
      <c r="B48" s="16">
        <f>SUM('Regular cottage cheese'!B49,'Lowfat cottage cheese'!B49)</f>
        <v>2.2577920028267213</v>
      </c>
      <c r="C48" s="16">
        <f>SUM('Regular cottage cheese'!D49,'Lowfat cottage cheese'!D49)</f>
        <v>2.2577920028267213</v>
      </c>
      <c r="D48" s="16">
        <f>SUM('Regular cottage cheese'!F49,'Lowfat cottage cheese'!F49)</f>
        <v>1.9868569624875145</v>
      </c>
      <c r="E48" s="16">
        <f>SUM('Regular cottage cheese'!H49,'Lowfat cottage cheese'!H49)</f>
        <v>1.9868569624875145</v>
      </c>
      <c r="F48" s="16">
        <f t="shared" ref="F48:F57" si="1">100-(G48/B48*100)</f>
        <v>26.346782081556412</v>
      </c>
      <c r="G48" s="16">
        <f>SUM('Regular cottage cheese'!K49,'Lowfat cottage cheese'!K49)</f>
        <v>1.6629364639871569</v>
      </c>
      <c r="H48" s="16">
        <f>SUM('Regular cottage cheese'!L49,'Lowfat cottage cheese'!L49)</f>
        <v>7.2895844996697282E-2</v>
      </c>
      <c r="I48" s="16">
        <f>SUM('Regular cottage cheese'!M49,'Lowfat cottage cheese'!M49)</f>
        <v>2.0665607577338694</v>
      </c>
      <c r="J48" s="16">
        <f>SUM('Regular cottage cheese'!P49,'Lowfat cottage cheese'!P49)</f>
        <v>1.5563305211125669</v>
      </c>
      <c r="K48" s="22">
        <f>SUM('Regular cottage cheese'!Q49,'Lowfat cottage cheese'!Q49)</f>
        <v>4.5720370746324549E-3</v>
      </c>
      <c r="L48" s="8"/>
      <c r="M48" s="8"/>
      <c r="N48" s="8"/>
      <c r="O48" s="8"/>
      <c r="P48" s="8"/>
      <c r="Q48" s="8"/>
      <c r="R48" s="8"/>
      <c r="S48" s="8"/>
      <c r="T48" s="8"/>
      <c r="U48" s="8"/>
      <c r="V48" s="8"/>
      <c r="W48" s="8"/>
      <c r="X48" s="8"/>
      <c r="Y48" s="8"/>
    </row>
    <row r="49" spans="1:25" ht="12" customHeight="1" x14ac:dyDescent="0.2">
      <c r="A49" s="15">
        <v>2013</v>
      </c>
      <c r="B49" s="16">
        <f>SUM('Regular cottage cheese'!B50,'Lowfat cottage cheese'!B50)</f>
        <v>2.1426658701016885</v>
      </c>
      <c r="C49" s="16">
        <f>SUM('Regular cottage cheese'!D50,'Lowfat cottage cheese'!D50)</f>
        <v>2.1426658701016885</v>
      </c>
      <c r="D49" s="16">
        <f>SUM('Regular cottage cheese'!F50,'Lowfat cottage cheese'!F50)</f>
        <v>1.885545965689486</v>
      </c>
      <c r="E49" s="16">
        <f>SUM('Regular cottage cheese'!H50,'Lowfat cottage cheese'!H50)</f>
        <v>1.885545965689486</v>
      </c>
      <c r="F49" s="16">
        <f t="shared" si="1"/>
        <v>26.296832351109771</v>
      </c>
      <c r="G49" s="16">
        <f>SUM('Regular cottage cheese'!K50,'Lowfat cottage cheese'!K50)</f>
        <v>1.5792126183966002</v>
      </c>
      <c r="H49" s="16">
        <f>SUM('Regular cottage cheese'!L50,'Lowfat cottage cheese'!L50)</f>
        <v>6.92257586146455E-2</v>
      </c>
      <c r="I49" s="16">
        <f>SUM('Regular cottage cheese'!M50,'Lowfat cottage cheese'!M50)</f>
        <v>1.9625156438458924</v>
      </c>
      <c r="J49" s="16">
        <f>SUM('Regular cottage cheese'!P50,'Lowfat cottage cheese'!P50)</f>
        <v>1.4776203306503746</v>
      </c>
      <c r="K49" s="22">
        <f>SUM('Regular cottage cheese'!Q50,'Lowfat cottage cheese'!Q50)</f>
        <v>4.341848769570558E-3</v>
      </c>
      <c r="L49" s="8"/>
      <c r="M49" s="8"/>
      <c r="N49" s="8"/>
      <c r="O49" s="8"/>
      <c r="P49" s="8"/>
      <c r="Q49" s="8"/>
      <c r="R49" s="8"/>
      <c r="S49" s="8"/>
      <c r="T49" s="8"/>
      <c r="U49" s="8"/>
      <c r="V49" s="8"/>
      <c r="W49" s="8"/>
      <c r="X49" s="8"/>
      <c r="Y49" s="8"/>
    </row>
    <row r="50" spans="1:25" ht="12" customHeight="1" x14ac:dyDescent="0.2">
      <c r="A50" s="15">
        <v>2014</v>
      </c>
      <c r="B50" s="16">
        <f>SUM('Regular cottage cheese'!B51,'Lowfat cottage cheese'!B51)</f>
        <v>2.0959676760046877</v>
      </c>
      <c r="C50" s="16">
        <f>SUM('Regular cottage cheese'!D51,'Lowfat cottage cheese'!D51)</f>
        <v>2.0959676760046877</v>
      </c>
      <c r="D50" s="16">
        <f>SUM('Regular cottage cheese'!F51,'Lowfat cottage cheese'!F51)</f>
        <v>1.8444515548841252</v>
      </c>
      <c r="E50" s="16">
        <f>SUM('Regular cottage cheese'!H51,'Lowfat cottage cheese'!H51)</f>
        <v>1.8444515548841252</v>
      </c>
      <c r="F50" s="16">
        <f t="shared" si="1"/>
        <v>26.30579251700172</v>
      </c>
      <c r="G50" s="16">
        <f>SUM('Regular cottage cheese'!K51,'Lowfat cottage cheese'!K51)</f>
        <v>1.5446067679314719</v>
      </c>
      <c r="H50" s="16">
        <f>SUM('Regular cottage cheese'!L51,'Lowfat cottage cheese'!L51)</f>
        <v>6.770878982713302E-2</v>
      </c>
      <c r="I50" s="16">
        <f>SUM('Regular cottage cheese'!M51,'Lowfat cottage cheese'!M51)</f>
        <v>1.9195103372043072</v>
      </c>
      <c r="J50" s="16">
        <f>SUM('Regular cottage cheese'!P51,'Lowfat cottage cheese'!P51)</f>
        <v>1.445302719709014</v>
      </c>
      <c r="K50" s="22">
        <f>SUM('Regular cottage cheese'!Q51,'Lowfat cottage cheese'!Q51)</f>
        <v>4.2467042858502372E-3</v>
      </c>
      <c r="L50" s="8"/>
      <c r="M50" s="8"/>
      <c r="N50" s="8"/>
      <c r="O50" s="8"/>
      <c r="P50" s="8"/>
      <c r="Q50" s="8"/>
      <c r="R50" s="8"/>
      <c r="S50" s="8"/>
      <c r="T50" s="8"/>
      <c r="U50" s="8"/>
      <c r="V50" s="8"/>
      <c r="W50" s="8"/>
      <c r="X50" s="8"/>
      <c r="Y50" s="8"/>
    </row>
    <row r="51" spans="1:25" ht="12" customHeight="1" x14ac:dyDescent="0.2">
      <c r="A51" s="15">
        <v>2015</v>
      </c>
      <c r="B51" s="16">
        <f>SUM('Regular cottage cheese'!B52,'Lowfat cottage cheese'!B52)</f>
        <v>2.1209010160083079</v>
      </c>
      <c r="C51" s="16">
        <f>SUM('Regular cottage cheese'!D52,'Lowfat cottage cheese'!D52)</f>
        <v>2.1209010160083079</v>
      </c>
      <c r="D51" s="16">
        <f>SUM('Regular cottage cheese'!F52,'Lowfat cottage cheese'!F52)</f>
        <v>1.8663928940873111</v>
      </c>
      <c r="E51" s="16">
        <f>SUM('Regular cottage cheese'!H52,'Lowfat cottage cheese'!H52)</f>
        <v>1.8663928940873111</v>
      </c>
      <c r="F51" s="16">
        <f t="shared" si="1"/>
        <v>26.606184487204914</v>
      </c>
      <c r="G51" s="16">
        <f>SUM('Regular cottage cheese'!K52,'Lowfat cottage cheese'!K52)</f>
        <v>1.5566101788981341</v>
      </c>
      <c r="H51" s="16">
        <f>SUM('Regular cottage cheese'!L52,'Lowfat cottage cheese'!L52)</f>
        <v>6.823496674621958E-2</v>
      </c>
      <c r="I51" s="16">
        <f>SUM('Regular cottage cheese'!M52,'Lowfat cottage cheese'!M52)</f>
        <v>1.934427189771952</v>
      </c>
      <c r="J51" s="16">
        <f>SUM('Regular cottage cheese'!P52,'Lowfat cottage cheese'!P52)</f>
        <v>1.4586383575289503</v>
      </c>
      <c r="K51" s="22">
        <f>SUM('Regular cottage cheese'!Q52,'Lowfat cottage cheese'!Q52)</f>
        <v>4.2797061720618408E-3</v>
      </c>
      <c r="L51" s="8"/>
      <c r="M51" s="8"/>
      <c r="N51" s="8"/>
      <c r="O51" s="8"/>
      <c r="P51" s="8"/>
      <c r="Q51" s="8"/>
      <c r="R51" s="8"/>
      <c r="S51" s="8"/>
      <c r="T51" s="8"/>
      <c r="U51" s="8"/>
      <c r="V51" s="8"/>
      <c r="W51" s="8"/>
      <c r="X51" s="8"/>
      <c r="Y51" s="8"/>
    </row>
    <row r="52" spans="1:25" ht="12" customHeight="1" x14ac:dyDescent="0.2">
      <c r="A52" s="33">
        <v>2016</v>
      </c>
      <c r="B52" s="34">
        <f>SUM('Regular cottage cheese'!B53,'Lowfat cottage cheese'!B53)</f>
        <v>2.1576210503933595</v>
      </c>
      <c r="C52" s="34">
        <f>SUM('Regular cottage cheese'!D53,'Lowfat cottage cheese'!D53)</f>
        <v>2.1576210503933595</v>
      </c>
      <c r="D52" s="34">
        <f>SUM('Regular cottage cheese'!F53,'Lowfat cottage cheese'!F53)</f>
        <v>1.8987065243461565</v>
      </c>
      <c r="E52" s="11">
        <f>SUM('Regular cottage cheese'!H53,'Lowfat cottage cheese'!H53)</f>
        <v>1.8987065243461565</v>
      </c>
      <c r="F52" s="34">
        <f t="shared" si="1"/>
        <v>26.746229335153799</v>
      </c>
      <c r="G52" s="34">
        <f>SUM('Regular cottage cheese'!K53,'Lowfat cottage cheese'!K53)</f>
        <v>1.5805387760715974</v>
      </c>
      <c r="H52" s="34">
        <f>SUM('Regular cottage cheese'!L53,'Lowfat cottage cheese'!L53)</f>
        <v>6.9283891553823446E-2</v>
      </c>
      <c r="I52" s="34">
        <f>SUM('Regular cottage cheese'!M53,'Lowfat cottage cheese'!M53)</f>
        <v>1.9641636836051177</v>
      </c>
      <c r="J52" s="34">
        <f>SUM('Regular cottage cheese'!P53,'Lowfat cottage cheese'!P53)</f>
        <v>1.4820628436824985</v>
      </c>
      <c r="K52" s="51">
        <f>SUM('Regular cottage cheese'!Q53,'Lowfat cottage cheese'!Q53)</f>
        <v>4.345494875232561E-3</v>
      </c>
      <c r="L52" s="8"/>
      <c r="M52" s="8"/>
      <c r="N52" s="8"/>
      <c r="O52" s="8"/>
      <c r="P52" s="8"/>
      <c r="Q52" s="8"/>
      <c r="R52" s="8"/>
      <c r="S52" s="8"/>
      <c r="T52" s="8"/>
      <c r="U52" s="8"/>
      <c r="V52" s="8"/>
      <c r="W52" s="8"/>
      <c r="X52" s="8"/>
      <c r="Y52" s="8"/>
    </row>
    <row r="53" spans="1:25" ht="12" customHeight="1" x14ac:dyDescent="0.2">
      <c r="A53" s="57">
        <v>2017</v>
      </c>
      <c r="B53" s="58">
        <f>SUM('Regular cottage cheese'!B54,'Lowfat cottage cheese'!B54)</f>
        <v>2.0753151471391842</v>
      </c>
      <c r="C53" s="58">
        <f>SUM('Regular cottage cheese'!D54,'Lowfat cottage cheese'!D54)</f>
        <v>2.0753151471391842</v>
      </c>
      <c r="D53" s="58">
        <f>SUM('Regular cottage cheese'!F54,'Lowfat cottage cheese'!F54)</f>
        <v>1.8262773294824823</v>
      </c>
      <c r="E53" s="59">
        <f>SUM('Regular cottage cheese'!H54,'Lowfat cottage cheese'!H54)</f>
        <v>1.8262773294824823</v>
      </c>
      <c r="F53" s="58">
        <f t="shared" si="1"/>
        <v>27.154674272675422</v>
      </c>
      <c r="G53" s="58">
        <f>SUM('Regular cottage cheese'!K54,'Lowfat cottage cheese'!K54)</f>
        <v>1.5117700788020443</v>
      </c>
      <c r="H53" s="58">
        <f>SUM('Regular cottage cheese'!L54,'Lowfat cottage cheese'!L54)</f>
        <v>6.6269373317349889E-2</v>
      </c>
      <c r="I53" s="58">
        <f>SUM('Regular cottage cheese'!M54,'Lowfat cottage cheese'!M54)</f>
        <v>1.8787035988602105</v>
      </c>
      <c r="J53" s="58">
        <f>SUM('Regular cottage cheese'!P54,'Lowfat cottage cheese'!P54)</f>
        <v>1.4203948788317595</v>
      </c>
      <c r="K53" s="63">
        <f>SUM('Regular cottage cheese'!Q54,'Lowfat cottage cheese'!Q54)</f>
        <v>4.1564238912836522E-3</v>
      </c>
      <c r="L53" s="8"/>
      <c r="M53" s="8"/>
      <c r="N53" s="8"/>
      <c r="O53" s="8"/>
      <c r="P53" s="8"/>
      <c r="Q53" s="8"/>
      <c r="R53" s="8"/>
      <c r="S53" s="8"/>
      <c r="T53" s="8"/>
      <c r="U53" s="8"/>
      <c r="V53" s="8"/>
      <c r="W53" s="8"/>
      <c r="X53" s="8"/>
      <c r="Y53" s="8"/>
    </row>
    <row r="54" spans="1:25" ht="12" customHeight="1" x14ac:dyDescent="0.2">
      <c r="A54" s="33">
        <v>2018</v>
      </c>
      <c r="B54" s="34">
        <f>SUM('Regular cottage cheese'!B55,'Lowfat cottage cheese'!B55)</f>
        <v>2.125475801750313</v>
      </c>
      <c r="C54" s="34">
        <f>SUM('Regular cottage cheese'!D55,'Lowfat cottage cheese'!D55)</f>
        <v>2.125475801750313</v>
      </c>
      <c r="D54" s="34">
        <f>SUM('Regular cottage cheese'!F55,'Lowfat cottage cheese'!F55)</f>
        <v>1.8704187055402755</v>
      </c>
      <c r="E54" s="11">
        <f>SUM('Regular cottage cheese'!H55,'Lowfat cottage cheese'!H55)</f>
        <v>1.8704187055402755</v>
      </c>
      <c r="F54" s="34">
        <f t="shared" si="1"/>
        <v>27.582952297483416</v>
      </c>
      <c r="G54" s="34">
        <f>SUM('Regular cottage cheese'!K55,'Lowfat cottage cheese'!K55)</f>
        <v>1.539206825258971</v>
      </c>
      <c r="H54" s="34">
        <f>SUM('Regular cottage cheese'!L55,'Lowfat cottage cheese'!L55)</f>
        <v>6.7472080011352159E-2</v>
      </c>
      <c r="I54" s="34">
        <f>SUM('Regular cottage cheese'!M55,'Lowfat cottage cheese'!M55)</f>
        <v>1.9127997322818278</v>
      </c>
      <c r="J54" s="34">
        <f>SUM('Regular cottage cheese'!P55,'Lowfat cottage cheese'!P55)</f>
        <v>1.4492144262714386</v>
      </c>
      <c r="K54" s="51">
        <f>SUM('Regular cottage cheese'!Q55,'Lowfat cottage cheese'!Q55)</f>
        <v>4.2318578147828049E-3</v>
      </c>
      <c r="L54" s="8"/>
      <c r="M54" s="8"/>
      <c r="N54" s="8"/>
      <c r="O54" s="8"/>
      <c r="P54" s="8"/>
      <c r="Q54" s="8"/>
      <c r="R54" s="8"/>
      <c r="S54" s="8"/>
      <c r="T54" s="8"/>
      <c r="U54" s="8"/>
      <c r="V54" s="8"/>
      <c r="W54" s="8"/>
      <c r="X54" s="8"/>
      <c r="Y54" s="8"/>
    </row>
    <row r="55" spans="1:25" ht="12" customHeight="1" x14ac:dyDescent="0.2">
      <c r="A55" s="78">
        <v>2019</v>
      </c>
      <c r="B55" s="79">
        <f>SUM('Regular cottage cheese'!B56,'Lowfat cottage cheese'!B56)</f>
        <v>2.0869652704426827</v>
      </c>
      <c r="C55" s="79">
        <f>SUM('Regular cottage cheese'!D56,'Lowfat cottage cheese'!D56)</f>
        <v>2.0869652704426827</v>
      </c>
      <c r="D55" s="79">
        <f>SUM('Regular cottage cheese'!F56,'Lowfat cottage cheese'!F56)</f>
        <v>1.8365294379895607</v>
      </c>
      <c r="E55" s="80">
        <f>SUM('Regular cottage cheese'!H56,'Lowfat cottage cheese'!H56)</f>
        <v>1.8365294379895607</v>
      </c>
      <c r="F55" s="79">
        <f t="shared" si="1"/>
        <v>27.923468792941989</v>
      </c>
      <c r="G55" s="79">
        <f>SUM('Regular cottage cheese'!K56,'Lowfat cottage cheese'!K56)</f>
        <v>1.5042121744310828</v>
      </c>
      <c r="H55" s="79">
        <f>SUM('Regular cottage cheese'!L56,'Lowfat cottage cheese'!L56)</f>
        <v>6.5938067920266658E-2</v>
      </c>
      <c r="I55" s="79">
        <f>SUM('Regular cottage cheese'!M56,'Lowfat cottage cheese'!M56)</f>
        <v>1.8693112565055994</v>
      </c>
      <c r="J55" s="79">
        <f>SUM('Regular cottage cheese'!P56,'Lowfat cottage cheese'!P56)</f>
        <v>1.4186539931897251</v>
      </c>
      <c r="K55" s="90">
        <f>SUM('Regular cottage cheese'!Q56,'Lowfat cottage cheese'!Q56)</f>
        <v>4.1356443727999983E-3</v>
      </c>
      <c r="L55" s="8"/>
      <c r="M55" s="8"/>
      <c r="N55" s="8"/>
      <c r="O55" s="8"/>
      <c r="P55" s="8"/>
      <c r="Q55" s="8"/>
      <c r="R55" s="8"/>
      <c r="S55" s="8"/>
      <c r="T55" s="8"/>
      <c r="U55" s="8"/>
      <c r="V55" s="8"/>
      <c r="W55" s="8"/>
      <c r="X55" s="8"/>
      <c r="Y55" s="8"/>
    </row>
    <row r="56" spans="1:25" ht="12" customHeight="1" x14ac:dyDescent="0.2">
      <c r="A56" s="33">
        <v>2020</v>
      </c>
      <c r="B56" s="34">
        <f>SUM('Regular cottage cheese'!B57,'Lowfat cottage cheese'!B57)</f>
        <v>2.0339792940607966</v>
      </c>
      <c r="C56" s="34">
        <f>SUM('Regular cottage cheese'!D57,'Lowfat cottage cheese'!D57)</f>
        <v>2.0339792940607966</v>
      </c>
      <c r="D56" s="34">
        <f>SUM('Regular cottage cheese'!F57,'Lowfat cottage cheese'!F57)</f>
        <v>1.7899017787735012</v>
      </c>
      <c r="E56" s="11">
        <f>SUM('Regular cottage cheese'!H57,'Lowfat cottage cheese'!H57)</f>
        <v>1.7899017787735012</v>
      </c>
      <c r="F56" s="34">
        <f t="shared" si="1"/>
        <v>28.35484806648347</v>
      </c>
      <c r="G56" s="34">
        <f>SUM('Regular cottage cheese'!K57,'Lowfat cottage cheese'!K57)</f>
        <v>1.4572475555261246</v>
      </c>
      <c r="H56" s="34">
        <f>SUM('Regular cottage cheese'!L57,'Lowfat cottage cheese'!L57)</f>
        <v>6.3879344899775328E-2</v>
      </c>
      <c r="I56" s="34">
        <f>SUM('Regular cottage cheese'!M57,'Lowfat cottage cheese'!M57)</f>
        <v>1.8109474882361805</v>
      </c>
      <c r="J56" s="34">
        <f>SUM('Regular cottage cheese'!P57,'Lowfat cottage cheese'!P57)</f>
        <v>1.3773232511431099</v>
      </c>
      <c r="K56" s="51">
        <f>SUM('Regular cottage cheese'!Q57,'Lowfat cottage cheese'!Q57)</f>
        <v>4.0065209916729655E-3</v>
      </c>
      <c r="L56" s="8"/>
      <c r="M56" s="8"/>
      <c r="N56" s="8"/>
      <c r="O56" s="8"/>
      <c r="P56" s="8"/>
      <c r="Q56" s="8"/>
      <c r="R56" s="8"/>
      <c r="S56" s="8"/>
      <c r="T56" s="8"/>
      <c r="U56" s="8"/>
      <c r="V56" s="8"/>
      <c r="W56" s="8"/>
      <c r="X56" s="8"/>
      <c r="Y56" s="8"/>
    </row>
    <row r="57" spans="1:25" ht="12" customHeight="1" thickBot="1" x14ac:dyDescent="0.25">
      <c r="A57" s="84">
        <v>2021</v>
      </c>
      <c r="B57" s="86">
        <f>SUM('Regular cottage cheese'!B58,'Lowfat cottage cheese'!B58)</f>
        <v>1.9322604607327605</v>
      </c>
      <c r="C57" s="86">
        <f>SUM('Regular cottage cheese'!D58,'Lowfat cottage cheese'!D58)</f>
        <v>1.9322604607327605</v>
      </c>
      <c r="D57" s="86">
        <f>SUM('Regular cottage cheese'!F58,'Lowfat cottage cheese'!F58)</f>
        <v>1.7003892054448291</v>
      </c>
      <c r="E57" s="86">
        <f>SUM('Regular cottage cheese'!H58,'Lowfat cottage cheese'!H58)</f>
        <v>1.7003892054448291</v>
      </c>
      <c r="F57" s="86">
        <f t="shared" si="1"/>
        <v>28.053621946393008</v>
      </c>
      <c r="G57" s="86">
        <f>SUM('Regular cottage cheese'!K58,'Lowfat cottage cheese'!K58)</f>
        <v>1.3901914160591602</v>
      </c>
      <c r="H57" s="86">
        <f>SUM('Regular cottage cheese'!L58,'Lowfat cottage cheese'!L58)</f>
        <v>6.0939897690264554E-2</v>
      </c>
      <c r="I57" s="86">
        <f>SUM('Regular cottage cheese'!M58,'Lowfat cottage cheese'!M58)</f>
        <v>1.7276156295701548</v>
      </c>
      <c r="J57" s="86">
        <f>SUM('Regular cottage cheese'!P58,'Lowfat cottage cheese'!P58)</f>
        <v>1.3119677774101701</v>
      </c>
      <c r="K57" s="91">
        <f>SUM('Regular cottage cheese'!Q58,'Lowfat cottage cheese'!Q58)</f>
        <v>3.8221584725003427E-3</v>
      </c>
      <c r="L57" s="8"/>
      <c r="M57" s="8"/>
      <c r="N57" s="8"/>
      <c r="O57" s="8"/>
      <c r="P57" s="8"/>
      <c r="Q57" s="8"/>
      <c r="R57" s="8"/>
      <c r="S57" s="8"/>
      <c r="T57" s="8"/>
      <c r="U57" s="8"/>
      <c r="V57" s="8"/>
      <c r="W57" s="8"/>
      <c r="X57" s="8"/>
      <c r="Y57" s="8"/>
    </row>
    <row r="58" spans="1:25" ht="12" customHeight="1" thickTop="1" x14ac:dyDescent="0.2">
      <c r="A58" s="115" t="s">
        <v>147</v>
      </c>
      <c r="B58" s="115"/>
      <c r="C58" s="115"/>
      <c r="L58" s="6"/>
      <c r="M58" s="6"/>
      <c r="N58" s="8"/>
      <c r="O58" s="8"/>
      <c r="P58" s="8"/>
      <c r="Q58" s="8"/>
      <c r="R58" s="8"/>
      <c r="S58" s="8"/>
      <c r="T58" s="8"/>
      <c r="U58" s="8"/>
      <c r="V58" s="8"/>
      <c r="W58" s="8"/>
      <c r="X58" s="8"/>
      <c r="Y58" s="8"/>
    </row>
    <row r="59" spans="1:25" ht="12" customHeight="1" x14ac:dyDescent="0.2">
      <c r="L59" s="6"/>
      <c r="M59" s="6"/>
      <c r="N59" s="8"/>
      <c r="O59" s="8"/>
      <c r="P59" s="8"/>
      <c r="Q59" s="8"/>
      <c r="R59" s="8"/>
      <c r="S59" s="8"/>
      <c r="T59" s="8"/>
      <c r="U59" s="8"/>
      <c r="V59" s="8"/>
      <c r="W59" s="8"/>
      <c r="X59" s="8"/>
      <c r="Y59" s="8"/>
    </row>
    <row r="60" spans="1:25" ht="12" customHeight="1" x14ac:dyDescent="0.2">
      <c r="A60" s="116" t="s">
        <v>137</v>
      </c>
    </row>
    <row r="61" spans="1:25" ht="12" customHeight="1" x14ac:dyDescent="0.2">
      <c r="A61" s="123" t="s">
        <v>153</v>
      </c>
    </row>
    <row r="62" spans="1:25" ht="12" customHeight="1" x14ac:dyDescent="0.2">
      <c r="A62" s="116" t="s">
        <v>142</v>
      </c>
    </row>
    <row r="63" spans="1:25" ht="12" customHeight="1" x14ac:dyDescent="0.2">
      <c r="A63" s="116" t="s">
        <v>143</v>
      </c>
    </row>
    <row r="64" spans="1:25" ht="12" customHeight="1" x14ac:dyDescent="0.2">
      <c r="A64" s="117"/>
    </row>
    <row r="65" spans="1:1" ht="12" customHeight="1" x14ac:dyDescent="0.2">
      <c r="A65" s="116" t="s">
        <v>136</v>
      </c>
    </row>
  </sheetData>
  <mergeCells count="10">
    <mergeCell ref="F2:F4"/>
    <mergeCell ref="G2:I4"/>
    <mergeCell ref="A1:K1"/>
    <mergeCell ref="D2:D4"/>
    <mergeCell ref="A2:A4"/>
    <mergeCell ref="J2:J4"/>
    <mergeCell ref="K2:K4"/>
    <mergeCell ref="E2:E4"/>
    <mergeCell ref="B2:B4"/>
    <mergeCell ref="C2:C4"/>
  </mergeCells>
  <phoneticPr fontId="0" type="noConversion"/>
  <printOptions horizontalCentered="1"/>
  <pageMargins left="0.34" right="0.3" top="0.61" bottom="0.56000000000000005" header="0.5" footer="0.5"/>
  <pageSetup scale="79" orientation="landscape"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56">
    <pageSetUpPr fitToPage="1"/>
  </sheetPr>
  <dimension ref="A1:R67"/>
  <sheetViews>
    <sheetView zoomScaleNormal="100" workbookViewId="0">
      <pane ySplit="6" topLeftCell="A7" activePane="bottomLeft" state="frozen"/>
      <selection pane="bottomLeft" sqref="A1:Q1"/>
    </sheetView>
  </sheetViews>
  <sheetFormatPr defaultColWidth="10.77734375" defaultRowHeight="12" customHeight="1" x14ac:dyDescent="0.2"/>
  <cols>
    <col min="1" max="17" width="10.77734375" style="6" customWidth="1"/>
    <col min="18" max="16384" width="10.77734375" style="7"/>
  </cols>
  <sheetData>
    <row r="1" spans="1:18" ht="12" customHeight="1" thickBot="1" x14ac:dyDescent="0.25">
      <c r="A1" s="126" t="s">
        <v>123</v>
      </c>
      <c r="B1" s="126"/>
      <c r="C1" s="126"/>
      <c r="D1" s="126"/>
      <c r="E1" s="126"/>
      <c r="F1" s="126"/>
      <c r="G1" s="126"/>
      <c r="H1" s="126"/>
      <c r="I1" s="126"/>
      <c r="J1" s="126"/>
      <c r="K1" s="126"/>
      <c r="L1" s="126"/>
      <c r="M1" s="126"/>
      <c r="N1" s="126"/>
      <c r="O1" s="126"/>
      <c r="P1" s="126"/>
      <c r="Q1" s="126"/>
    </row>
    <row r="2" spans="1:18" ht="12" customHeight="1" thickTop="1" x14ac:dyDescent="0.2">
      <c r="A2" s="138" t="s">
        <v>0</v>
      </c>
      <c r="B2" s="124" t="s">
        <v>9</v>
      </c>
      <c r="C2" s="131" t="s">
        <v>3</v>
      </c>
      <c r="D2" s="124" t="s">
        <v>1</v>
      </c>
      <c r="E2" s="124" t="s">
        <v>4</v>
      </c>
      <c r="F2" s="124" t="s">
        <v>5</v>
      </c>
      <c r="G2" s="132" t="s">
        <v>6</v>
      </c>
      <c r="H2" s="133"/>
      <c r="I2" s="133"/>
      <c r="J2" s="124" t="s">
        <v>7</v>
      </c>
      <c r="K2" s="124" t="s">
        <v>54</v>
      </c>
      <c r="L2" s="140"/>
      <c r="M2" s="140"/>
      <c r="N2" s="130" t="s">
        <v>58</v>
      </c>
      <c r="O2" s="130" t="s">
        <v>130</v>
      </c>
      <c r="P2" s="127" t="s">
        <v>59</v>
      </c>
      <c r="Q2" s="127" t="s">
        <v>62</v>
      </c>
      <c r="R2" s="35"/>
    </row>
    <row r="3" spans="1:18" ht="12" customHeight="1" x14ac:dyDescent="0.2">
      <c r="A3" s="138"/>
      <c r="B3" s="124"/>
      <c r="C3" s="124"/>
      <c r="D3" s="124"/>
      <c r="E3" s="124"/>
      <c r="F3" s="124"/>
      <c r="G3" s="134" t="s">
        <v>2</v>
      </c>
      <c r="H3" s="135" t="s">
        <v>120</v>
      </c>
      <c r="I3" s="134" t="s">
        <v>8</v>
      </c>
      <c r="J3" s="124"/>
      <c r="K3" s="141"/>
      <c r="L3" s="140"/>
      <c r="M3" s="140"/>
      <c r="N3" s="128"/>
      <c r="O3" s="128"/>
      <c r="P3" s="128"/>
      <c r="Q3" s="128"/>
    </row>
    <row r="4" spans="1:18" ht="12" customHeight="1" x14ac:dyDescent="0.2">
      <c r="A4" s="138"/>
      <c r="B4" s="124"/>
      <c r="C4" s="124"/>
      <c r="D4" s="124"/>
      <c r="E4" s="124"/>
      <c r="F4" s="124"/>
      <c r="G4" s="124"/>
      <c r="H4" s="136"/>
      <c r="I4" s="124"/>
      <c r="J4" s="124"/>
      <c r="K4" s="141"/>
      <c r="L4" s="140"/>
      <c r="M4" s="140"/>
      <c r="N4" s="128"/>
      <c r="O4" s="128"/>
      <c r="P4" s="128"/>
      <c r="Q4" s="128"/>
    </row>
    <row r="5" spans="1:18" ht="18.75" customHeight="1" x14ac:dyDescent="0.2">
      <c r="A5" s="139"/>
      <c r="B5" s="125"/>
      <c r="C5" s="125"/>
      <c r="D5" s="125"/>
      <c r="E5" s="125"/>
      <c r="F5" s="125"/>
      <c r="G5" s="125"/>
      <c r="H5" s="137"/>
      <c r="I5" s="125"/>
      <c r="J5" s="125"/>
      <c r="K5" s="142"/>
      <c r="L5" s="143"/>
      <c r="M5" s="143"/>
      <c r="N5" s="129"/>
      <c r="O5" s="129"/>
      <c r="P5" s="129"/>
      <c r="Q5" s="129"/>
    </row>
    <row r="6" spans="1:18" ht="12" customHeight="1" x14ac:dyDescent="0.2">
      <c r="A6" s="5"/>
      <c r="B6" s="36" t="s">
        <v>64</v>
      </c>
      <c r="C6" s="36" t="s">
        <v>65</v>
      </c>
      <c r="D6" s="36" t="s">
        <v>64</v>
      </c>
      <c r="E6" s="36" t="s">
        <v>65</v>
      </c>
      <c r="F6" s="36" t="s">
        <v>64</v>
      </c>
      <c r="G6" s="36" t="s">
        <v>65</v>
      </c>
      <c r="H6" s="36" t="s">
        <v>64</v>
      </c>
      <c r="I6" s="36" t="s">
        <v>65</v>
      </c>
      <c r="J6" s="36" t="s">
        <v>65</v>
      </c>
      <c r="K6" s="36" t="s">
        <v>64</v>
      </c>
      <c r="L6" s="36" t="s">
        <v>66</v>
      </c>
      <c r="M6" s="36" t="s">
        <v>67</v>
      </c>
      <c r="N6" s="36" t="s">
        <v>68</v>
      </c>
      <c r="O6" s="36" t="s">
        <v>69</v>
      </c>
      <c r="P6" s="36" t="s">
        <v>68</v>
      </c>
      <c r="Q6" s="36" t="s">
        <v>70</v>
      </c>
    </row>
    <row r="7" spans="1:18" ht="12" customHeight="1" x14ac:dyDescent="0.2">
      <c r="A7" s="10">
        <v>1970</v>
      </c>
      <c r="B7" s="11">
        <v>16.716706006281335</v>
      </c>
      <c r="C7" s="11">
        <v>0</v>
      </c>
      <c r="D7" s="11">
        <f t="shared" ref="D7:D48" si="0">+B7-B7*(C7/100)</f>
        <v>16.716706006281335</v>
      </c>
      <c r="E7" s="11">
        <v>12</v>
      </c>
      <c r="F7" s="11">
        <f t="shared" ref="F7:F48" si="1">+(D7-D7*(E7)/100)</f>
        <v>14.710701285527575</v>
      </c>
      <c r="G7" s="11">
        <v>0</v>
      </c>
      <c r="H7" s="11">
        <f>F7-(F7*G7/100)</f>
        <v>14.710701285527575</v>
      </c>
      <c r="I7" s="11">
        <v>24</v>
      </c>
      <c r="J7" s="12">
        <f t="shared" ref="J7:J48" si="2">100-(K7/B7*100)</f>
        <v>33.11999999999999</v>
      </c>
      <c r="K7" s="11">
        <f>+H7-H7*I7/100</f>
        <v>11.180132977000957</v>
      </c>
      <c r="L7" s="13">
        <f t="shared" ref="L7:L48" si="3">+(K7/365)*16</f>
        <v>0.49008802090963099</v>
      </c>
      <c r="M7" s="11">
        <f t="shared" ref="M7:M39" si="4">+L7*28.3495</f>
        <v>13.893750348777584</v>
      </c>
      <c r="N7" s="12">
        <v>410</v>
      </c>
      <c r="O7" s="12">
        <v>198</v>
      </c>
      <c r="P7" s="11">
        <f t="shared" ref="P7:P48" si="5">+Q7*N7</f>
        <v>28.769887085852574</v>
      </c>
      <c r="Q7" s="21">
        <f t="shared" ref="Q7:Q48" si="6">+M7/O7</f>
        <v>7.0170456306957493E-2</v>
      </c>
    </row>
    <row r="8" spans="1:18" ht="12" customHeight="1" x14ac:dyDescent="0.2">
      <c r="A8" s="15">
        <v>1971</v>
      </c>
      <c r="B8" s="16">
        <v>16.595766658159214</v>
      </c>
      <c r="C8" s="16">
        <v>0</v>
      </c>
      <c r="D8" s="16">
        <f t="shared" si="0"/>
        <v>16.595766658159214</v>
      </c>
      <c r="E8" s="16">
        <v>12</v>
      </c>
      <c r="F8" s="16">
        <f t="shared" si="1"/>
        <v>14.604274659180108</v>
      </c>
      <c r="G8" s="16">
        <v>0</v>
      </c>
      <c r="H8" s="16">
        <f t="shared" ref="H8:H53" si="7">F8-(F8*G8/100)</f>
        <v>14.604274659180108</v>
      </c>
      <c r="I8" s="16">
        <v>24</v>
      </c>
      <c r="J8" s="17">
        <f t="shared" si="2"/>
        <v>33.11999999999999</v>
      </c>
      <c r="K8" s="16">
        <f t="shared" ref="K8:K53" si="8">+H8-H8*I8/100</f>
        <v>11.099248740976883</v>
      </c>
      <c r="L8" s="18">
        <f t="shared" si="3"/>
        <v>0.48654241056337022</v>
      </c>
      <c r="M8" s="16">
        <f t="shared" si="4"/>
        <v>13.793234068266264</v>
      </c>
      <c r="N8" s="17">
        <v>410</v>
      </c>
      <c r="O8" s="17">
        <v>198</v>
      </c>
      <c r="P8" s="16">
        <f t="shared" si="5"/>
        <v>28.561747313076605</v>
      </c>
      <c r="Q8" s="22">
        <f t="shared" si="6"/>
        <v>6.9662798324577085E-2</v>
      </c>
    </row>
    <row r="9" spans="1:18" ht="12" customHeight="1" x14ac:dyDescent="0.2">
      <c r="A9" s="15">
        <v>1972</v>
      </c>
      <c r="B9" s="16">
        <v>16.459937302283038</v>
      </c>
      <c r="C9" s="16">
        <v>0</v>
      </c>
      <c r="D9" s="16">
        <f t="shared" si="0"/>
        <v>16.459937302283038</v>
      </c>
      <c r="E9" s="16">
        <v>12</v>
      </c>
      <c r="F9" s="16">
        <f t="shared" si="1"/>
        <v>14.484744826009074</v>
      </c>
      <c r="G9" s="16">
        <v>0</v>
      </c>
      <c r="H9" s="16">
        <f t="shared" si="7"/>
        <v>14.484744826009074</v>
      </c>
      <c r="I9" s="16">
        <v>24</v>
      </c>
      <c r="J9" s="17">
        <f t="shared" si="2"/>
        <v>33.11999999999999</v>
      </c>
      <c r="K9" s="16">
        <f t="shared" si="8"/>
        <v>11.008406067766897</v>
      </c>
      <c r="L9" s="18">
        <f t="shared" si="3"/>
        <v>0.48256026598430235</v>
      </c>
      <c r="M9" s="16">
        <f t="shared" si="4"/>
        <v>13.680342260521979</v>
      </c>
      <c r="N9" s="17">
        <v>410</v>
      </c>
      <c r="O9" s="17">
        <v>198</v>
      </c>
      <c r="P9" s="16">
        <f t="shared" si="5"/>
        <v>28.327981448555612</v>
      </c>
      <c r="Q9" s="22">
        <f t="shared" si="6"/>
        <v>6.9092637679403934E-2</v>
      </c>
    </row>
    <row r="10" spans="1:18" ht="12" customHeight="1" x14ac:dyDescent="0.2">
      <c r="A10" s="15">
        <v>1973</v>
      </c>
      <c r="B10" s="16">
        <v>16.429377704580741</v>
      </c>
      <c r="C10" s="16">
        <v>0</v>
      </c>
      <c r="D10" s="16">
        <f t="shared" si="0"/>
        <v>16.429377704580741</v>
      </c>
      <c r="E10" s="16">
        <v>12</v>
      </c>
      <c r="F10" s="16">
        <f t="shared" si="1"/>
        <v>14.457852380031053</v>
      </c>
      <c r="G10" s="16">
        <v>0</v>
      </c>
      <c r="H10" s="16">
        <f t="shared" si="7"/>
        <v>14.457852380031053</v>
      </c>
      <c r="I10" s="16">
        <v>24</v>
      </c>
      <c r="J10" s="17">
        <f t="shared" si="2"/>
        <v>33.11999999999999</v>
      </c>
      <c r="K10" s="16">
        <f t="shared" si="8"/>
        <v>10.987967808823601</v>
      </c>
      <c r="L10" s="18">
        <f t="shared" si="3"/>
        <v>0.4816643423045962</v>
      </c>
      <c r="M10" s="16">
        <f t="shared" si="4"/>
        <v>13.65494327216415</v>
      </c>
      <c r="N10" s="17">
        <v>410</v>
      </c>
      <c r="O10" s="17">
        <v>198</v>
      </c>
      <c r="P10" s="16">
        <f t="shared" si="5"/>
        <v>28.275387583774254</v>
      </c>
      <c r="Q10" s="22">
        <f t="shared" si="6"/>
        <v>6.8964359960425006E-2</v>
      </c>
    </row>
    <row r="11" spans="1:18" ht="12" customHeight="1" x14ac:dyDescent="0.2">
      <c r="A11" s="15">
        <v>1974</v>
      </c>
      <c r="B11" s="16">
        <v>16.454541416106313</v>
      </c>
      <c r="C11" s="16">
        <v>0</v>
      </c>
      <c r="D11" s="16">
        <f t="shared" si="0"/>
        <v>16.454541416106313</v>
      </c>
      <c r="E11" s="16">
        <v>12</v>
      </c>
      <c r="F11" s="16">
        <f t="shared" si="1"/>
        <v>14.479996446173555</v>
      </c>
      <c r="G11" s="16">
        <v>0</v>
      </c>
      <c r="H11" s="16">
        <f t="shared" si="7"/>
        <v>14.479996446173555</v>
      </c>
      <c r="I11" s="16">
        <v>24</v>
      </c>
      <c r="J11" s="17">
        <f t="shared" si="2"/>
        <v>33.120000000000005</v>
      </c>
      <c r="K11" s="16">
        <f t="shared" si="8"/>
        <v>11.004797299091901</v>
      </c>
      <c r="L11" s="18">
        <f t="shared" si="3"/>
        <v>0.48240207338485047</v>
      </c>
      <c r="M11" s="16">
        <f t="shared" si="4"/>
        <v>13.675857579423818</v>
      </c>
      <c r="N11" s="17">
        <v>410</v>
      </c>
      <c r="O11" s="17">
        <v>198</v>
      </c>
      <c r="P11" s="16">
        <f t="shared" si="5"/>
        <v>28.318694987695785</v>
      </c>
      <c r="Q11" s="22">
        <f t="shared" si="6"/>
        <v>6.9069987774867767E-2</v>
      </c>
    </row>
    <row r="12" spans="1:18" ht="12" customHeight="1" x14ac:dyDescent="0.2">
      <c r="A12" s="15">
        <v>1975</v>
      </c>
      <c r="B12" s="16">
        <v>18.20505340945396</v>
      </c>
      <c r="C12" s="16">
        <v>0</v>
      </c>
      <c r="D12" s="16">
        <f t="shared" si="0"/>
        <v>18.20505340945396</v>
      </c>
      <c r="E12" s="16">
        <v>12</v>
      </c>
      <c r="F12" s="16">
        <f t="shared" si="1"/>
        <v>16.020447000319486</v>
      </c>
      <c r="G12" s="16">
        <v>0</v>
      </c>
      <c r="H12" s="16">
        <f t="shared" si="7"/>
        <v>16.020447000319486</v>
      </c>
      <c r="I12" s="16">
        <v>24</v>
      </c>
      <c r="J12" s="17">
        <f t="shared" si="2"/>
        <v>33.11999999999999</v>
      </c>
      <c r="K12" s="16">
        <f t="shared" si="8"/>
        <v>12.17553972024281</v>
      </c>
      <c r="L12" s="18">
        <f t="shared" si="3"/>
        <v>0.53372228910653419</v>
      </c>
      <c r="M12" s="16">
        <f t="shared" si="4"/>
        <v>15.130760035025691</v>
      </c>
      <c r="N12" s="17">
        <v>410</v>
      </c>
      <c r="O12" s="17">
        <v>198</v>
      </c>
      <c r="P12" s="16">
        <f t="shared" si="5"/>
        <v>31.331371789699666</v>
      </c>
      <c r="Q12" s="22">
        <f t="shared" si="6"/>
        <v>7.6417979974877231E-2</v>
      </c>
    </row>
    <row r="13" spans="1:18" ht="12" customHeight="1" x14ac:dyDescent="0.2">
      <c r="A13" s="10">
        <v>1976</v>
      </c>
      <c r="B13" s="11">
        <v>17.638452542023067</v>
      </c>
      <c r="C13" s="11">
        <v>0</v>
      </c>
      <c r="D13" s="11">
        <f t="shared" si="0"/>
        <v>17.638452542023067</v>
      </c>
      <c r="E13" s="11">
        <v>12</v>
      </c>
      <c r="F13" s="11">
        <f t="shared" si="1"/>
        <v>15.521838236980299</v>
      </c>
      <c r="G13" s="11">
        <v>0</v>
      </c>
      <c r="H13" s="11">
        <f t="shared" si="7"/>
        <v>15.521838236980299</v>
      </c>
      <c r="I13" s="11">
        <v>24</v>
      </c>
      <c r="J13" s="12">
        <f t="shared" si="2"/>
        <v>33.120000000000005</v>
      </c>
      <c r="K13" s="11">
        <f t="shared" si="8"/>
        <v>11.796597060105027</v>
      </c>
      <c r="L13" s="13">
        <f t="shared" si="3"/>
        <v>0.51711110400460392</v>
      </c>
      <c r="M13" s="11">
        <f t="shared" si="4"/>
        <v>14.659841242978517</v>
      </c>
      <c r="N13" s="12">
        <v>410</v>
      </c>
      <c r="O13" s="12">
        <v>198</v>
      </c>
      <c r="P13" s="11">
        <f t="shared" si="5"/>
        <v>30.35623691727875</v>
      </c>
      <c r="Q13" s="21">
        <f t="shared" si="6"/>
        <v>7.4039602237265245E-2</v>
      </c>
    </row>
    <row r="14" spans="1:18" ht="12" customHeight="1" x14ac:dyDescent="0.2">
      <c r="A14" s="10">
        <v>1977</v>
      </c>
      <c r="B14" s="11">
        <v>17.288945191360298</v>
      </c>
      <c r="C14" s="11">
        <v>0</v>
      </c>
      <c r="D14" s="11">
        <f t="shared" si="0"/>
        <v>17.288945191360298</v>
      </c>
      <c r="E14" s="11">
        <v>12</v>
      </c>
      <c r="F14" s="11">
        <f t="shared" si="1"/>
        <v>15.214271768397062</v>
      </c>
      <c r="G14" s="11">
        <v>0</v>
      </c>
      <c r="H14" s="11">
        <f t="shared" si="7"/>
        <v>15.214271768397062</v>
      </c>
      <c r="I14" s="11">
        <v>24</v>
      </c>
      <c r="J14" s="12">
        <f t="shared" si="2"/>
        <v>33.120000000000005</v>
      </c>
      <c r="K14" s="11">
        <f t="shared" si="8"/>
        <v>11.562846543981767</v>
      </c>
      <c r="L14" s="13">
        <f t="shared" si="3"/>
        <v>0.50686450603755695</v>
      </c>
      <c r="M14" s="11">
        <f t="shared" si="4"/>
        <v>14.36935531391172</v>
      </c>
      <c r="N14" s="12">
        <v>410</v>
      </c>
      <c r="O14" s="12">
        <v>198</v>
      </c>
      <c r="P14" s="11">
        <f t="shared" si="5"/>
        <v>29.754725650019218</v>
      </c>
      <c r="Q14" s="21">
        <f t="shared" si="6"/>
        <v>7.257250158541273E-2</v>
      </c>
    </row>
    <row r="15" spans="1:18" ht="12" customHeight="1" x14ac:dyDescent="0.2">
      <c r="A15" s="10">
        <v>1978</v>
      </c>
      <c r="B15" s="11">
        <v>17.22532964934744</v>
      </c>
      <c r="C15" s="11">
        <v>0</v>
      </c>
      <c r="D15" s="11">
        <f t="shared" si="0"/>
        <v>17.22532964934744</v>
      </c>
      <c r="E15" s="11">
        <v>12</v>
      </c>
      <c r="F15" s="11">
        <f t="shared" si="1"/>
        <v>15.158290091425748</v>
      </c>
      <c r="G15" s="11">
        <v>0</v>
      </c>
      <c r="H15" s="11">
        <f t="shared" si="7"/>
        <v>15.158290091425748</v>
      </c>
      <c r="I15" s="11">
        <v>24</v>
      </c>
      <c r="J15" s="12">
        <f t="shared" si="2"/>
        <v>33.11999999999999</v>
      </c>
      <c r="K15" s="11">
        <f t="shared" si="8"/>
        <v>11.520300469483569</v>
      </c>
      <c r="L15" s="13">
        <f t="shared" si="3"/>
        <v>0.5049994726348962</v>
      </c>
      <c r="M15" s="11">
        <f t="shared" si="4"/>
        <v>14.316482549462989</v>
      </c>
      <c r="N15" s="12">
        <v>410</v>
      </c>
      <c r="O15" s="12">
        <v>198</v>
      </c>
      <c r="P15" s="11">
        <f t="shared" si="5"/>
        <v>29.645241642827404</v>
      </c>
      <c r="Q15" s="21">
        <f t="shared" si="6"/>
        <v>7.2305467421530253E-2</v>
      </c>
    </row>
    <row r="16" spans="1:18" ht="12" customHeight="1" x14ac:dyDescent="0.2">
      <c r="A16" s="10">
        <v>1979</v>
      </c>
      <c r="B16" s="11">
        <v>16.943413832174357</v>
      </c>
      <c r="C16" s="11">
        <v>0</v>
      </c>
      <c r="D16" s="11">
        <f t="shared" si="0"/>
        <v>16.943413832174357</v>
      </c>
      <c r="E16" s="11">
        <v>12</v>
      </c>
      <c r="F16" s="11">
        <f t="shared" si="1"/>
        <v>14.910204172313435</v>
      </c>
      <c r="G16" s="11">
        <v>0</v>
      </c>
      <c r="H16" s="11">
        <f t="shared" si="7"/>
        <v>14.910204172313435</v>
      </c>
      <c r="I16" s="11">
        <v>24</v>
      </c>
      <c r="J16" s="12">
        <f t="shared" si="2"/>
        <v>33.11999999999999</v>
      </c>
      <c r="K16" s="11">
        <f t="shared" si="8"/>
        <v>11.33175517095821</v>
      </c>
      <c r="L16" s="13">
        <f t="shared" si="3"/>
        <v>0.49673447324748321</v>
      </c>
      <c r="M16" s="11">
        <f t="shared" si="4"/>
        <v>14.082173949329524</v>
      </c>
      <c r="N16" s="12">
        <v>410</v>
      </c>
      <c r="O16" s="12">
        <v>198</v>
      </c>
      <c r="P16" s="11">
        <f t="shared" si="5"/>
        <v>29.160057167803558</v>
      </c>
      <c r="Q16" s="21">
        <f t="shared" si="6"/>
        <v>7.1122090653179412E-2</v>
      </c>
    </row>
    <row r="17" spans="1:17" ht="12" customHeight="1" x14ac:dyDescent="0.2">
      <c r="A17" s="10">
        <v>1980</v>
      </c>
      <c r="B17" s="11">
        <v>17.11750085629221</v>
      </c>
      <c r="C17" s="11">
        <v>0</v>
      </c>
      <c r="D17" s="11">
        <f t="shared" si="0"/>
        <v>17.11750085629221</v>
      </c>
      <c r="E17" s="11">
        <v>12</v>
      </c>
      <c r="F17" s="11">
        <f t="shared" si="1"/>
        <v>15.063400753537145</v>
      </c>
      <c r="G17" s="11">
        <v>0</v>
      </c>
      <c r="H17" s="11">
        <f t="shared" si="7"/>
        <v>15.063400753537145</v>
      </c>
      <c r="I17" s="11">
        <v>24</v>
      </c>
      <c r="J17" s="12">
        <f t="shared" si="2"/>
        <v>33.11999999999999</v>
      </c>
      <c r="K17" s="11">
        <f t="shared" si="8"/>
        <v>11.448184572688231</v>
      </c>
      <c r="L17" s="13">
        <f t="shared" si="3"/>
        <v>0.50183822784386767</v>
      </c>
      <c r="M17" s="11">
        <f t="shared" si="4"/>
        <v>14.226862840259725</v>
      </c>
      <c r="N17" s="12">
        <v>410</v>
      </c>
      <c r="O17" s="12">
        <v>198</v>
      </c>
      <c r="P17" s="11">
        <f t="shared" si="5"/>
        <v>29.459665477305492</v>
      </c>
      <c r="Q17" s="21">
        <f t="shared" si="6"/>
        <v>7.1852842627574368E-2</v>
      </c>
    </row>
    <row r="18" spans="1:17" ht="12" customHeight="1" x14ac:dyDescent="0.2">
      <c r="A18" s="15">
        <v>1981</v>
      </c>
      <c r="B18" s="16">
        <v>16.99642555856083</v>
      </c>
      <c r="C18" s="16">
        <v>0</v>
      </c>
      <c r="D18" s="16">
        <f t="shared" si="0"/>
        <v>16.99642555856083</v>
      </c>
      <c r="E18" s="16">
        <v>12</v>
      </c>
      <c r="F18" s="16">
        <f t="shared" si="1"/>
        <v>14.95685449153353</v>
      </c>
      <c r="G18" s="16">
        <v>0</v>
      </c>
      <c r="H18" s="16">
        <f t="shared" si="7"/>
        <v>14.95685449153353</v>
      </c>
      <c r="I18" s="16">
        <v>24</v>
      </c>
      <c r="J18" s="17">
        <f t="shared" si="2"/>
        <v>33.120000000000005</v>
      </c>
      <c r="K18" s="16">
        <f t="shared" si="8"/>
        <v>11.367209413565483</v>
      </c>
      <c r="L18" s="18">
        <f t="shared" si="3"/>
        <v>0.49828863182752803</v>
      </c>
      <c r="M18" s="16">
        <f t="shared" si="4"/>
        <v>14.126233567994506</v>
      </c>
      <c r="N18" s="17">
        <v>410</v>
      </c>
      <c r="O18" s="17">
        <v>198</v>
      </c>
      <c r="P18" s="16">
        <f t="shared" si="5"/>
        <v>29.251291731705791</v>
      </c>
      <c r="Q18" s="22">
        <f t="shared" si="6"/>
        <v>7.1344613979770224E-2</v>
      </c>
    </row>
    <row r="19" spans="1:17" ht="12" customHeight="1" x14ac:dyDescent="0.2">
      <c r="A19" s="15">
        <v>1982</v>
      </c>
      <c r="B19" s="16">
        <v>17.228711216772616</v>
      </c>
      <c r="C19" s="16">
        <v>0</v>
      </c>
      <c r="D19" s="16">
        <f t="shared" si="0"/>
        <v>17.228711216772616</v>
      </c>
      <c r="E19" s="16">
        <v>12</v>
      </c>
      <c r="F19" s="16">
        <f t="shared" si="1"/>
        <v>15.161265870759902</v>
      </c>
      <c r="G19" s="16">
        <v>0</v>
      </c>
      <c r="H19" s="16">
        <f t="shared" si="7"/>
        <v>15.161265870759902</v>
      </c>
      <c r="I19" s="16">
        <v>24</v>
      </c>
      <c r="J19" s="17">
        <f t="shared" si="2"/>
        <v>33.11999999999999</v>
      </c>
      <c r="K19" s="16">
        <f t="shared" si="8"/>
        <v>11.522562061777526</v>
      </c>
      <c r="L19" s="18">
        <f t="shared" si="3"/>
        <v>0.50509861092723396</v>
      </c>
      <c r="M19" s="16">
        <f t="shared" si="4"/>
        <v>14.319293070481619</v>
      </c>
      <c r="N19" s="17">
        <v>410</v>
      </c>
      <c r="O19" s="17">
        <v>198</v>
      </c>
      <c r="P19" s="16">
        <f t="shared" si="5"/>
        <v>29.651061408573046</v>
      </c>
      <c r="Q19" s="22">
        <f t="shared" si="6"/>
        <v>7.2319661972129384E-2</v>
      </c>
    </row>
    <row r="20" spans="1:17" ht="12" customHeight="1" x14ac:dyDescent="0.2">
      <c r="A20" s="15">
        <v>1983</v>
      </c>
      <c r="B20" s="16">
        <v>17.665285288104926</v>
      </c>
      <c r="C20" s="16">
        <v>0</v>
      </c>
      <c r="D20" s="16">
        <f t="shared" si="0"/>
        <v>17.665285288104926</v>
      </c>
      <c r="E20" s="16">
        <v>12</v>
      </c>
      <c r="F20" s="16">
        <f t="shared" si="1"/>
        <v>15.545451053532334</v>
      </c>
      <c r="G20" s="16">
        <v>0</v>
      </c>
      <c r="H20" s="16">
        <f t="shared" si="7"/>
        <v>15.545451053532334</v>
      </c>
      <c r="I20" s="16">
        <v>24</v>
      </c>
      <c r="J20" s="17">
        <f t="shared" si="2"/>
        <v>33.120000000000005</v>
      </c>
      <c r="K20" s="16">
        <f t="shared" si="8"/>
        <v>11.814542800684574</v>
      </c>
      <c r="L20" s="18">
        <f t="shared" si="3"/>
        <v>0.51789776660535114</v>
      </c>
      <c r="M20" s="16">
        <f t="shared" si="4"/>
        <v>14.682142734378402</v>
      </c>
      <c r="N20" s="17">
        <v>410</v>
      </c>
      <c r="O20" s="17">
        <v>198</v>
      </c>
      <c r="P20" s="16">
        <f t="shared" si="5"/>
        <v>30.402416773207804</v>
      </c>
      <c r="Q20" s="22">
        <f t="shared" si="6"/>
        <v>7.4152236032214158E-2</v>
      </c>
    </row>
    <row r="21" spans="1:17" ht="12" customHeight="1" x14ac:dyDescent="0.2">
      <c r="A21" s="15">
        <v>1984</v>
      </c>
      <c r="B21" s="16">
        <v>17.769560140132349</v>
      </c>
      <c r="C21" s="16">
        <v>0</v>
      </c>
      <c r="D21" s="16">
        <f t="shared" si="0"/>
        <v>17.769560140132349</v>
      </c>
      <c r="E21" s="16">
        <v>12</v>
      </c>
      <c r="F21" s="16">
        <f t="shared" si="1"/>
        <v>15.637212923316467</v>
      </c>
      <c r="G21" s="16">
        <v>0</v>
      </c>
      <c r="H21" s="16">
        <f t="shared" si="7"/>
        <v>15.637212923316467</v>
      </c>
      <c r="I21" s="16">
        <v>24</v>
      </c>
      <c r="J21" s="17">
        <f t="shared" si="2"/>
        <v>33.11999999999999</v>
      </c>
      <c r="K21" s="16">
        <f t="shared" si="8"/>
        <v>11.884281821720515</v>
      </c>
      <c r="L21" s="18">
        <f t="shared" si="3"/>
        <v>0.52095481958226919</v>
      </c>
      <c r="M21" s="16">
        <f t="shared" si="4"/>
        <v>14.76880865774754</v>
      </c>
      <c r="N21" s="17">
        <v>410</v>
      </c>
      <c r="O21" s="17">
        <v>198</v>
      </c>
      <c r="P21" s="16">
        <f t="shared" si="5"/>
        <v>30.581876513517635</v>
      </c>
      <c r="Q21" s="22">
        <f t="shared" si="6"/>
        <v>7.4589942715896668E-2</v>
      </c>
    </row>
    <row r="22" spans="1:17" ht="12" customHeight="1" x14ac:dyDescent="0.2">
      <c r="A22" s="15">
        <v>1985</v>
      </c>
      <c r="B22" s="16">
        <v>17.747603431935786</v>
      </c>
      <c r="C22" s="16">
        <v>0</v>
      </c>
      <c r="D22" s="16">
        <f t="shared" si="0"/>
        <v>17.747603431935786</v>
      </c>
      <c r="E22" s="16">
        <v>12</v>
      </c>
      <c r="F22" s="16">
        <f t="shared" si="1"/>
        <v>15.617891020103492</v>
      </c>
      <c r="G22" s="16">
        <v>0</v>
      </c>
      <c r="H22" s="16">
        <f t="shared" si="7"/>
        <v>15.617891020103492</v>
      </c>
      <c r="I22" s="16">
        <v>24</v>
      </c>
      <c r="J22" s="17">
        <f t="shared" si="2"/>
        <v>33.11999999999999</v>
      </c>
      <c r="K22" s="16">
        <f t="shared" si="8"/>
        <v>11.869597175278654</v>
      </c>
      <c r="L22" s="18">
        <f t="shared" si="3"/>
        <v>0.52031110905331091</v>
      </c>
      <c r="M22" s="16">
        <f t="shared" si="4"/>
        <v>14.750559786106837</v>
      </c>
      <c r="N22" s="17">
        <v>410</v>
      </c>
      <c r="O22" s="17">
        <v>198</v>
      </c>
      <c r="P22" s="16">
        <f t="shared" si="5"/>
        <v>30.544088445978801</v>
      </c>
      <c r="Q22" s="22">
        <f t="shared" si="6"/>
        <v>7.4497776697509274E-2</v>
      </c>
    </row>
    <row r="23" spans="1:17" ht="12" customHeight="1" x14ac:dyDescent="0.2">
      <c r="A23" s="10">
        <v>1986</v>
      </c>
      <c r="B23" s="11">
        <v>18.011975848843342</v>
      </c>
      <c r="C23" s="11">
        <v>0</v>
      </c>
      <c r="D23" s="11">
        <f t="shared" si="0"/>
        <v>18.011975848843342</v>
      </c>
      <c r="E23" s="11">
        <v>12</v>
      </c>
      <c r="F23" s="11">
        <f t="shared" si="1"/>
        <v>15.85053874698214</v>
      </c>
      <c r="G23" s="11">
        <v>0</v>
      </c>
      <c r="H23" s="11">
        <f t="shared" si="7"/>
        <v>15.85053874698214</v>
      </c>
      <c r="I23" s="11">
        <v>24</v>
      </c>
      <c r="J23" s="12">
        <f t="shared" si="2"/>
        <v>33.11999999999999</v>
      </c>
      <c r="K23" s="11">
        <f t="shared" si="8"/>
        <v>12.046409447706427</v>
      </c>
      <c r="L23" s="13">
        <f t="shared" si="3"/>
        <v>0.52806178400904891</v>
      </c>
      <c r="M23" s="11">
        <f t="shared" si="4"/>
        <v>14.970287545764531</v>
      </c>
      <c r="N23" s="12">
        <v>410</v>
      </c>
      <c r="O23" s="12">
        <v>198</v>
      </c>
      <c r="P23" s="11">
        <f t="shared" si="5"/>
        <v>30.999080271532616</v>
      </c>
      <c r="Q23" s="21">
        <f t="shared" si="6"/>
        <v>7.5607512857396628E-2</v>
      </c>
    </row>
    <row r="24" spans="1:17" ht="12" customHeight="1" x14ac:dyDescent="0.2">
      <c r="A24" s="10">
        <v>1987</v>
      </c>
      <c r="B24" s="11">
        <v>17.930923708011399</v>
      </c>
      <c r="C24" s="11">
        <v>0</v>
      </c>
      <c r="D24" s="11">
        <f t="shared" si="0"/>
        <v>17.930923708011399</v>
      </c>
      <c r="E24" s="11">
        <v>12</v>
      </c>
      <c r="F24" s="11">
        <f t="shared" si="1"/>
        <v>15.779212863050031</v>
      </c>
      <c r="G24" s="11">
        <v>0</v>
      </c>
      <c r="H24" s="11">
        <f t="shared" si="7"/>
        <v>15.779212863050031</v>
      </c>
      <c r="I24" s="11">
        <v>24</v>
      </c>
      <c r="J24" s="12">
        <f t="shared" si="2"/>
        <v>33.120000000000005</v>
      </c>
      <c r="K24" s="11">
        <f t="shared" si="8"/>
        <v>11.992201775918023</v>
      </c>
      <c r="L24" s="13">
        <f t="shared" si="3"/>
        <v>0.52568555730051603</v>
      </c>
      <c r="M24" s="11">
        <f t="shared" si="4"/>
        <v>14.902922706690978</v>
      </c>
      <c r="N24" s="12">
        <v>410</v>
      </c>
      <c r="O24" s="12">
        <v>198</v>
      </c>
      <c r="P24" s="11">
        <f t="shared" si="5"/>
        <v>30.85958742294596</v>
      </c>
      <c r="Q24" s="21">
        <f t="shared" si="6"/>
        <v>7.5267286397429176E-2</v>
      </c>
    </row>
    <row r="25" spans="1:17" ht="12" customHeight="1" x14ac:dyDescent="0.2">
      <c r="A25" s="10">
        <v>1988</v>
      </c>
      <c r="B25" s="11">
        <v>16.87814513857996</v>
      </c>
      <c r="C25" s="11">
        <v>0</v>
      </c>
      <c r="D25" s="11">
        <f t="shared" si="0"/>
        <v>16.87814513857996</v>
      </c>
      <c r="E25" s="11">
        <v>12</v>
      </c>
      <c r="F25" s="11">
        <f t="shared" si="1"/>
        <v>14.852767721950364</v>
      </c>
      <c r="G25" s="11">
        <v>0</v>
      </c>
      <c r="H25" s="11">
        <f t="shared" si="7"/>
        <v>14.852767721950364</v>
      </c>
      <c r="I25" s="11">
        <v>24</v>
      </c>
      <c r="J25" s="12">
        <f t="shared" si="2"/>
        <v>33.120000000000005</v>
      </c>
      <c r="K25" s="11">
        <f t="shared" si="8"/>
        <v>11.288103468682277</v>
      </c>
      <c r="L25" s="13">
        <f t="shared" si="3"/>
        <v>0.49482097396963404</v>
      </c>
      <c r="M25" s="11">
        <f t="shared" si="4"/>
        <v>14.02792720155214</v>
      </c>
      <c r="N25" s="12">
        <v>410</v>
      </c>
      <c r="O25" s="12">
        <v>198</v>
      </c>
      <c r="P25" s="11">
        <f t="shared" si="5"/>
        <v>29.047728043618068</v>
      </c>
      <c r="Q25" s="21">
        <f t="shared" si="6"/>
        <v>7.0848117179556261E-2</v>
      </c>
    </row>
    <row r="26" spans="1:17" ht="12" customHeight="1" x14ac:dyDescent="0.2">
      <c r="A26" s="10">
        <v>1989</v>
      </c>
      <c r="B26" s="11">
        <v>15.75025672954856</v>
      </c>
      <c r="C26" s="11">
        <v>0</v>
      </c>
      <c r="D26" s="11">
        <f t="shared" si="0"/>
        <v>15.75025672954856</v>
      </c>
      <c r="E26" s="11">
        <v>12</v>
      </c>
      <c r="F26" s="11">
        <f t="shared" si="1"/>
        <v>13.860225922002734</v>
      </c>
      <c r="G26" s="11">
        <v>0</v>
      </c>
      <c r="H26" s="11">
        <f t="shared" si="7"/>
        <v>13.860225922002734</v>
      </c>
      <c r="I26" s="11">
        <v>24</v>
      </c>
      <c r="J26" s="12">
        <f t="shared" si="2"/>
        <v>33.11999999999999</v>
      </c>
      <c r="K26" s="11">
        <f t="shared" si="8"/>
        <v>10.533771700722077</v>
      </c>
      <c r="L26" s="13">
        <f t="shared" si="3"/>
        <v>0.46175437592206364</v>
      </c>
      <c r="M26" s="11">
        <f t="shared" si="4"/>
        <v>13.090505680202543</v>
      </c>
      <c r="N26" s="12">
        <v>410</v>
      </c>
      <c r="O26" s="12">
        <v>198</v>
      </c>
      <c r="P26" s="11">
        <f t="shared" si="5"/>
        <v>27.106602671126478</v>
      </c>
      <c r="Q26" s="21">
        <f t="shared" si="6"/>
        <v>6.6113665051527992E-2</v>
      </c>
    </row>
    <row r="27" spans="1:17" ht="12" customHeight="1" x14ac:dyDescent="0.2">
      <c r="A27" s="10">
        <v>1990</v>
      </c>
      <c r="B27" s="11">
        <v>15.397470135768314</v>
      </c>
      <c r="C27" s="11">
        <v>0</v>
      </c>
      <c r="D27" s="11">
        <f t="shared" si="0"/>
        <v>15.397470135768314</v>
      </c>
      <c r="E27" s="11">
        <v>12</v>
      </c>
      <c r="F27" s="11">
        <f t="shared" si="1"/>
        <v>13.549773719476116</v>
      </c>
      <c r="G27" s="11">
        <v>0</v>
      </c>
      <c r="H27" s="11">
        <f t="shared" si="7"/>
        <v>13.549773719476116</v>
      </c>
      <c r="I27" s="11">
        <v>24</v>
      </c>
      <c r="J27" s="12">
        <f t="shared" si="2"/>
        <v>33.11999999999999</v>
      </c>
      <c r="K27" s="11">
        <f t="shared" si="8"/>
        <v>10.297828026801849</v>
      </c>
      <c r="L27" s="13">
        <f t="shared" si="3"/>
        <v>0.45141163953103997</v>
      </c>
      <c r="M27" s="11">
        <f t="shared" si="4"/>
        <v>12.797294274885218</v>
      </c>
      <c r="N27" s="12">
        <v>410</v>
      </c>
      <c r="O27" s="12">
        <v>198</v>
      </c>
      <c r="P27" s="11">
        <f t="shared" si="5"/>
        <v>26.499447740923937</v>
      </c>
      <c r="Q27" s="21">
        <f t="shared" si="6"/>
        <v>6.4632799368107161E-2</v>
      </c>
    </row>
    <row r="28" spans="1:17" ht="12" customHeight="1" x14ac:dyDescent="0.2">
      <c r="A28" s="15">
        <v>1991</v>
      </c>
      <c r="B28" s="16">
        <v>15.85842607093687</v>
      </c>
      <c r="C28" s="16">
        <v>0</v>
      </c>
      <c r="D28" s="16">
        <f t="shared" si="0"/>
        <v>15.85842607093687</v>
      </c>
      <c r="E28" s="16">
        <v>12</v>
      </c>
      <c r="F28" s="16">
        <f t="shared" si="1"/>
        <v>13.955414942424445</v>
      </c>
      <c r="G28" s="16">
        <v>0</v>
      </c>
      <c r="H28" s="16">
        <f t="shared" si="7"/>
        <v>13.955414942424445</v>
      </c>
      <c r="I28" s="16">
        <v>24</v>
      </c>
      <c r="J28" s="17">
        <f t="shared" si="2"/>
        <v>33.11999999999999</v>
      </c>
      <c r="K28" s="16">
        <f t="shared" si="8"/>
        <v>10.606115356242579</v>
      </c>
      <c r="L28" s="18">
        <f t="shared" si="3"/>
        <v>0.46492560465720895</v>
      </c>
      <c r="M28" s="16">
        <f t="shared" si="4"/>
        <v>13.180408429229544</v>
      </c>
      <c r="N28" s="17">
        <v>410</v>
      </c>
      <c r="O28" s="17">
        <v>198</v>
      </c>
      <c r="P28" s="16">
        <f t="shared" si="5"/>
        <v>27.292764929212694</v>
      </c>
      <c r="Q28" s="22">
        <f t="shared" si="6"/>
        <v>6.6567719339543155E-2</v>
      </c>
    </row>
    <row r="29" spans="1:17" ht="12" customHeight="1" x14ac:dyDescent="0.2">
      <c r="A29" s="15">
        <v>1992</v>
      </c>
      <c r="B29" s="16">
        <v>15.64302786363247</v>
      </c>
      <c r="C29" s="16">
        <v>0</v>
      </c>
      <c r="D29" s="16">
        <f t="shared" si="0"/>
        <v>15.64302786363247</v>
      </c>
      <c r="E29" s="16">
        <v>12</v>
      </c>
      <c r="F29" s="16">
        <f t="shared" si="1"/>
        <v>13.765864519996574</v>
      </c>
      <c r="G29" s="16">
        <v>0</v>
      </c>
      <c r="H29" s="16">
        <f t="shared" si="7"/>
        <v>13.765864519996574</v>
      </c>
      <c r="I29" s="16">
        <v>24</v>
      </c>
      <c r="J29" s="17">
        <f t="shared" si="2"/>
        <v>33.11999999999999</v>
      </c>
      <c r="K29" s="16">
        <f t="shared" si="8"/>
        <v>10.462057035197397</v>
      </c>
      <c r="L29" s="18">
        <f t="shared" si="3"/>
        <v>0.45861071935111875</v>
      </c>
      <c r="M29" s="16">
        <f t="shared" si="4"/>
        <v>13.001384588244541</v>
      </c>
      <c r="N29" s="17">
        <v>410</v>
      </c>
      <c r="O29" s="17">
        <v>198</v>
      </c>
      <c r="P29" s="16">
        <f t="shared" si="5"/>
        <v>26.92205899585991</v>
      </c>
      <c r="Q29" s="22">
        <f t="shared" si="6"/>
        <v>6.5663558526487587E-2</v>
      </c>
    </row>
    <row r="30" spans="1:17" ht="12" customHeight="1" x14ac:dyDescent="0.2">
      <c r="A30" s="15">
        <v>1993</v>
      </c>
      <c r="B30" s="16">
        <v>15.453689650535052</v>
      </c>
      <c r="C30" s="16">
        <v>0</v>
      </c>
      <c r="D30" s="16">
        <f t="shared" si="0"/>
        <v>15.453689650535052</v>
      </c>
      <c r="E30" s="16">
        <v>12</v>
      </c>
      <c r="F30" s="16">
        <f t="shared" si="1"/>
        <v>13.599246892470847</v>
      </c>
      <c r="G30" s="16">
        <v>0</v>
      </c>
      <c r="H30" s="16">
        <f t="shared" si="7"/>
        <v>13.599246892470847</v>
      </c>
      <c r="I30" s="16">
        <v>24</v>
      </c>
      <c r="J30" s="17">
        <f t="shared" si="2"/>
        <v>33.120000000000005</v>
      </c>
      <c r="K30" s="16">
        <f t="shared" si="8"/>
        <v>10.335427638277842</v>
      </c>
      <c r="L30" s="18">
        <f t="shared" si="3"/>
        <v>0.45305984167793284</v>
      </c>
      <c r="M30" s="16">
        <f t="shared" si="4"/>
        <v>12.844019981648557</v>
      </c>
      <c r="N30" s="17">
        <v>410</v>
      </c>
      <c r="O30" s="17">
        <v>198</v>
      </c>
      <c r="P30" s="16">
        <f t="shared" si="5"/>
        <v>26.596202992302572</v>
      </c>
      <c r="Q30" s="22">
        <f t="shared" si="6"/>
        <v>6.4868787786103832E-2</v>
      </c>
    </row>
    <row r="31" spans="1:17" ht="12" customHeight="1" x14ac:dyDescent="0.2">
      <c r="A31" s="15">
        <v>1994</v>
      </c>
      <c r="B31" s="16">
        <v>15.415129291364886</v>
      </c>
      <c r="C31" s="16">
        <v>0</v>
      </c>
      <c r="D31" s="16">
        <f t="shared" si="0"/>
        <v>15.415129291364886</v>
      </c>
      <c r="E31" s="16">
        <v>12</v>
      </c>
      <c r="F31" s="16">
        <f t="shared" si="1"/>
        <v>13.5653137764011</v>
      </c>
      <c r="G31" s="16">
        <v>0</v>
      </c>
      <c r="H31" s="16">
        <f t="shared" si="7"/>
        <v>13.5653137764011</v>
      </c>
      <c r="I31" s="16">
        <v>24</v>
      </c>
      <c r="J31" s="17">
        <f t="shared" si="2"/>
        <v>33.11999999999999</v>
      </c>
      <c r="K31" s="16">
        <f t="shared" si="8"/>
        <v>10.309638470064836</v>
      </c>
      <c r="L31" s="18">
        <f t="shared" si="3"/>
        <v>0.45192935759188324</v>
      </c>
      <c r="M31" s="16">
        <f t="shared" si="4"/>
        <v>12.811971323051093</v>
      </c>
      <c r="N31" s="17">
        <v>410</v>
      </c>
      <c r="O31" s="17">
        <v>198</v>
      </c>
      <c r="P31" s="16">
        <f t="shared" si="5"/>
        <v>26.529839608338122</v>
      </c>
      <c r="Q31" s="22">
        <f t="shared" si="6"/>
        <v>6.4706925873995416E-2</v>
      </c>
    </row>
    <row r="32" spans="1:17" ht="12" customHeight="1" x14ac:dyDescent="0.2">
      <c r="A32" s="15">
        <v>1995</v>
      </c>
      <c r="B32" s="16">
        <v>14.989664499525428</v>
      </c>
      <c r="C32" s="16">
        <v>0</v>
      </c>
      <c r="D32" s="16">
        <f t="shared" si="0"/>
        <v>14.989664499525428</v>
      </c>
      <c r="E32" s="16">
        <v>12</v>
      </c>
      <c r="F32" s="16">
        <f t="shared" si="1"/>
        <v>13.190904759582377</v>
      </c>
      <c r="G32" s="16">
        <v>0</v>
      </c>
      <c r="H32" s="16">
        <f t="shared" si="7"/>
        <v>13.190904759582377</v>
      </c>
      <c r="I32" s="16">
        <v>24</v>
      </c>
      <c r="J32" s="17">
        <f t="shared" si="2"/>
        <v>33.120000000000005</v>
      </c>
      <c r="K32" s="16">
        <f t="shared" si="8"/>
        <v>10.025087617282606</v>
      </c>
      <c r="L32" s="18">
        <f t="shared" si="3"/>
        <v>0.43945589555211423</v>
      </c>
      <c r="M32" s="16">
        <f t="shared" si="4"/>
        <v>12.458354910954663</v>
      </c>
      <c r="N32" s="17">
        <v>410</v>
      </c>
      <c r="O32" s="17">
        <v>198</v>
      </c>
      <c r="P32" s="16">
        <f t="shared" si="5"/>
        <v>25.797603603491979</v>
      </c>
      <c r="Q32" s="22">
        <f t="shared" si="6"/>
        <v>6.2920984398760926E-2</v>
      </c>
    </row>
    <row r="33" spans="1:17" ht="12" customHeight="1" x14ac:dyDescent="0.2">
      <c r="A33" s="10">
        <v>1996</v>
      </c>
      <c r="B33" s="11">
        <v>15.090834251131954</v>
      </c>
      <c r="C33" s="11">
        <v>0</v>
      </c>
      <c r="D33" s="11">
        <f t="shared" si="0"/>
        <v>15.090834251131954</v>
      </c>
      <c r="E33" s="11">
        <v>12</v>
      </c>
      <c r="F33" s="11">
        <f t="shared" si="1"/>
        <v>13.279934140996119</v>
      </c>
      <c r="G33" s="11">
        <v>0</v>
      </c>
      <c r="H33" s="11">
        <f t="shared" si="7"/>
        <v>13.279934140996119</v>
      </c>
      <c r="I33" s="11">
        <v>24</v>
      </c>
      <c r="J33" s="12">
        <f t="shared" si="2"/>
        <v>33.120000000000005</v>
      </c>
      <c r="K33" s="11">
        <f t="shared" si="8"/>
        <v>10.092749947157049</v>
      </c>
      <c r="L33" s="13">
        <f t="shared" si="3"/>
        <v>0.44242191549181586</v>
      </c>
      <c r="M33" s="11">
        <f t="shared" si="4"/>
        <v>12.542440093235234</v>
      </c>
      <c r="N33" s="12">
        <v>410</v>
      </c>
      <c r="O33" s="12">
        <v>198</v>
      </c>
      <c r="P33" s="11">
        <f t="shared" si="5"/>
        <v>25.971719384982052</v>
      </c>
      <c r="Q33" s="21">
        <f t="shared" si="6"/>
        <v>6.3345657036541589E-2</v>
      </c>
    </row>
    <row r="34" spans="1:17" ht="12" customHeight="1" x14ac:dyDescent="0.2">
      <c r="A34" s="10">
        <v>1997</v>
      </c>
      <c r="B34" s="11">
        <v>15.533945007914639</v>
      </c>
      <c r="C34" s="11">
        <v>0</v>
      </c>
      <c r="D34" s="11">
        <f t="shared" si="0"/>
        <v>15.533945007914639</v>
      </c>
      <c r="E34" s="11">
        <v>12</v>
      </c>
      <c r="F34" s="11">
        <f t="shared" si="1"/>
        <v>13.669871606964882</v>
      </c>
      <c r="G34" s="11">
        <v>0</v>
      </c>
      <c r="H34" s="11">
        <f t="shared" si="7"/>
        <v>13.669871606964882</v>
      </c>
      <c r="I34" s="11">
        <v>24</v>
      </c>
      <c r="J34" s="12">
        <f t="shared" si="2"/>
        <v>33.11999999999999</v>
      </c>
      <c r="K34" s="11">
        <f t="shared" si="8"/>
        <v>10.389102421293311</v>
      </c>
      <c r="L34" s="13">
        <f t="shared" si="3"/>
        <v>0.45541270887861091</v>
      </c>
      <c r="M34" s="11">
        <f t="shared" si="4"/>
        <v>12.91072259035418</v>
      </c>
      <c r="N34" s="12">
        <v>410</v>
      </c>
      <c r="O34" s="12">
        <v>198</v>
      </c>
      <c r="P34" s="11">
        <f t="shared" si="5"/>
        <v>26.734324555783907</v>
      </c>
      <c r="Q34" s="21">
        <f t="shared" si="6"/>
        <v>6.5205669648253431E-2</v>
      </c>
    </row>
    <row r="35" spans="1:17" ht="12" customHeight="1" x14ac:dyDescent="0.2">
      <c r="A35" s="10">
        <v>1998</v>
      </c>
      <c r="B35" s="11">
        <v>15.710482950944352</v>
      </c>
      <c r="C35" s="11">
        <v>0</v>
      </c>
      <c r="D35" s="11">
        <f t="shared" si="0"/>
        <v>15.710482950944352</v>
      </c>
      <c r="E35" s="11">
        <v>12</v>
      </c>
      <c r="F35" s="11">
        <f t="shared" si="1"/>
        <v>13.825224996831029</v>
      </c>
      <c r="G35" s="11">
        <v>0</v>
      </c>
      <c r="H35" s="11">
        <f t="shared" si="7"/>
        <v>13.825224996831029</v>
      </c>
      <c r="I35" s="11">
        <v>24</v>
      </c>
      <c r="J35" s="12">
        <f t="shared" si="2"/>
        <v>33.120000000000005</v>
      </c>
      <c r="K35" s="11">
        <f t="shared" si="8"/>
        <v>10.507170997591581</v>
      </c>
      <c r="L35" s="13">
        <f t="shared" si="3"/>
        <v>0.46058831770264463</v>
      </c>
      <c r="M35" s="11">
        <f t="shared" si="4"/>
        <v>13.057448512711124</v>
      </c>
      <c r="N35" s="12">
        <v>410</v>
      </c>
      <c r="O35" s="12">
        <v>198</v>
      </c>
      <c r="P35" s="11">
        <f t="shared" si="5"/>
        <v>27.038150960664453</v>
      </c>
      <c r="Q35" s="21">
        <f t="shared" si="6"/>
        <v>6.5946709660157199E-2</v>
      </c>
    </row>
    <row r="36" spans="1:17" ht="12" customHeight="1" x14ac:dyDescent="0.2">
      <c r="A36" s="10">
        <v>1999</v>
      </c>
      <c r="B36" s="11">
        <v>16.178950571975868</v>
      </c>
      <c r="C36" s="11">
        <v>0</v>
      </c>
      <c r="D36" s="11">
        <f t="shared" si="0"/>
        <v>16.178950571975868</v>
      </c>
      <c r="E36" s="11">
        <v>12</v>
      </c>
      <c r="F36" s="11">
        <f t="shared" si="1"/>
        <v>14.237476503338764</v>
      </c>
      <c r="G36" s="11">
        <v>0</v>
      </c>
      <c r="H36" s="11">
        <f t="shared" si="7"/>
        <v>14.237476503338764</v>
      </c>
      <c r="I36" s="11">
        <v>24</v>
      </c>
      <c r="J36" s="12">
        <f t="shared" si="2"/>
        <v>33.11999999999999</v>
      </c>
      <c r="K36" s="11">
        <f t="shared" si="8"/>
        <v>10.820482142537461</v>
      </c>
      <c r="L36" s="13">
        <f t="shared" si="3"/>
        <v>0.47432250487835448</v>
      </c>
      <c r="M36" s="11">
        <f t="shared" si="4"/>
        <v>13.446805852048909</v>
      </c>
      <c r="N36" s="12">
        <v>410</v>
      </c>
      <c r="O36" s="12">
        <v>198</v>
      </c>
      <c r="P36" s="11">
        <f t="shared" si="5"/>
        <v>27.844395956262893</v>
      </c>
      <c r="Q36" s="21">
        <f t="shared" si="6"/>
        <v>6.7913160868933883E-2</v>
      </c>
    </row>
    <row r="37" spans="1:17" ht="12" customHeight="1" x14ac:dyDescent="0.2">
      <c r="A37" s="10">
        <v>2000</v>
      </c>
      <c r="B37" s="11">
        <v>16.096109920852737</v>
      </c>
      <c r="C37" s="11">
        <v>0</v>
      </c>
      <c r="D37" s="11">
        <f t="shared" si="0"/>
        <v>16.096109920852737</v>
      </c>
      <c r="E37" s="11">
        <v>12</v>
      </c>
      <c r="F37" s="11">
        <f t="shared" si="1"/>
        <v>14.164576730350408</v>
      </c>
      <c r="G37" s="11">
        <v>0</v>
      </c>
      <c r="H37" s="11">
        <f t="shared" si="7"/>
        <v>14.164576730350408</v>
      </c>
      <c r="I37" s="11">
        <v>24</v>
      </c>
      <c r="J37" s="12">
        <f t="shared" si="2"/>
        <v>33.120000000000005</v>
      </c>
      <c r="K37" s="11">
        <f t="shared" si="8"/>
        <v>10.76507831506631</v>
      </c>
      <c r="L37" s="13">
        <f t="shared" si="3"/>
        <v>0.47189384394811223</v>
      </c>
      <c r="M37" s="11">
        <f t="shared" si="4"/>
        <v>13.377954529007008</v>
      </c>
      <c r="N37" s="12">
        <v>410</v>
      </c>
      <c r="O37" s="12">
        <v>198</v>
      </c>
      <c r="P37" s="11">
        <f t="shared" si="5"/>
        <v>27.70182503481249</v>
      </c>
      <c r="Q37" s="21">
        <f t="shared" si="6"/>
        <v>6.7565426914176802E-2</v>
      </c>
    </row>
    <row r="38" spans="1:17" ht="12" customHeight="1" x14ac:dyDescent="0.2">
      <c r="A38" s="15">
        <v>2001</v>
      </c>
      <c r="B38" s="16">
        <v>15.77447504384711</v>
      </c>
      <c r="C38" s="16">
        <v>0</v>
      </c>
      <c r="D38" s="16">
        <f t="shared" si="0"/>
        <v>15.77447504384711</v>
      </c>
      <c r="E38" s="16">
        <v>12</v>
      </c>
      <c r="F38" s="16">
        <f t="shared" si="1"/>
        <v>13.881538038585457</v>
      </c>
      <c r="G38" s="16">
        <v>0</v>
      </c>
      <c r="H38" s="16">
        <f t="shared" si="7"/>
        <v>13.881538038585457</v>
      </c>
      <c r="I38" s="16">
        <v>24</v>
      </c>
      <c r="J38" s="17">
        <f t="shared" si="2"/>
        <v>33.11999999999999</v>
      </c>
      <c r="K38" s="16">
        <f t="shared" si="8"/>
        <v>10.549968909324948</v>
      </c>
      <c r="L38" s="18">
        <f t="shared" si="3"/>
        <v>0.46246439054575111</v>
      </c>
      <c r="M38" s="16">
        <f t="shared" si="4"/>
        <v>13.11063423977677</v>
      </c>
      <c r="N38" s="17">
        <v>410</v>
      </c>
      <c r="O38" s="17">
        <v>198</v>
      </c>
      <c r="P38" s="16">
        <f t="shared" si="5"/>
        <v>27.148283021759976</v>
      </c>
      <c r="Q38" s="22">
        <f t="shared" si="6"/>
        <v>6.6215324443317014E-2</v>
      </c>
    </row>
    <row r="39" spans="1:17" ht="12" customHeight="1" x14ac:dyDescent="0.2">
      <c r="A39" s="15">
        <v>2002</v>
      </c>
      <c r="B39" s="16">
        <v>16.197577091543121</v>
      </c>
      <c r="C39" s="16">
        <v>0</v>
      </c>
      <c r="D39" s="16">
        <f t="shared" si="0"/>
        <v>16.197577091543121</v>
      </c>
      <c r="E39" s="16">
        <v>12</v>
      </c>
      <c r="F39" s="16">
        <f t="shared" si="1"/>
        <v>14.253867840557946</v>
      </c>
      <c r="G39" s="16">
        <v>0</v>
      </c>
      <c r="H39" s="16">
        <f t="shared" si="7"/>
        <v>14.253867840557946</v>
      </c>
      <c r="I39" s="16">
        <v>24</v>
      </c>
      <c r="J39" s="17">
        <f t="shared" si="2"/>
        <v>33.11999999999999</v>
      </c>
      <c r="K39" s="16">
        <f t="shared" si="8"/>
        <v>10.832939558824039</v>
      </c>
      <c r="L39" s="18">
        <f t="shared" si="3"/>
        <v>0.47486858340050581</v>
      </c>
      <c r="M39" s="16">
        <f t="shared" si="4"/>
        <v>13.46228690511264</v>
      </c>
      <c r="N39" s="17">
        <v>410</v>
      </c>
      <c r="O39" s="17">
        <v>198</v>
      </c>
      <c r="P39" s="16">
        <f t="shared" si="5"/>
        <v>27.876452682303949</v>
      </c>
      <c r="Q39" s="22">
        <f t="shared" si="6"/>
        <v>6.7991348005619387E-2</v>
      </c>
    </row>
    <row r="40" spans="1:17" ht="12" customHeight="1" x14ac:dyDescent="0.2">
      <c r="A40" s="15">
        <v>2003</v>
      </c>
      <c r="B40" s="16">
        <v>15.901952479590836</v>
      </c>
      <c r="C40" s="16">
        <v>0</v>
      </c>
      <c r="D40" s="16">
        <f t="shared" si="0"/>
        <v>15.901952479590836</v>
      </c>
      <c r="E40" s="16">
        <v>12</v>
      </c>
      <c r="F40" s="16">
        <f t="shared" si="1"/>
        <v>13.993718182039935</v>
      </c>
      <c r="G40" s="16">
        <v>0</v>
      </c>
      <c r="H40" s="16">
        <f t="shared" si="7"/>
        <v>13.993718182039935</v>
      </c>
      <c r="I40" s="16">
        <v>24</v>
      </c>
      <c r="J40" s="17">
        <f t="shared" si="2"/>
        <v>33.120000000000019</v>
      </c>
      <c r="K40" s="16">
        <f t="shared" si="8"/>
        <v>10.635225818350349</v>
      </c>
      <c r="L40" s="18">
        <f t="shared" si="3"/>
        <v>0.46620167970850845</v>
      </c>
      <c r="M40" s="16">
        <f t="shared" ref="M40:M45" si="9">+L40*28.3495</f>
        <v>13.21658451889636</v>
      </c>
      <c r="N40" s="17">
        <v>410</v>
      </c>
      <c r="O40" s="17">
        <v>198</v>
      </c>
      <c r="P40" s="16">
        <f t="shared" si="5"/>
        <v>27.367675013876301</v>
      </c>
      <c r="Q40" s="22">
        <f t="shared" si="6"/>
        <v>6.675042686311293E-2</v>
      </c>
    </row>
    <row r="41" spans="1:17" ht="12" customHeight="1" x14ac:dyDescent="0.2">
      <c r="A41" s="15">
        <v>2004</v>
      </c>
      <c r="B41" s="16">
        <v>14.620914033901734</v>
      </c>
      <c r="C41" s="16">
        <v>0</v>
      </c>
      <c r="D41" s="16">
        <f t="shared" si="0"/>
        <v>14.620914033901734</v>
      </c>
      <c r="E41" s="16">
        <v>12</v>
      </c>
      <c r="F41" s="16">
        <f t="shared" si="1"/>
        <v>12.866404349833527</v>
      </c>
      <c r="G41" s="16">
        <v>0</v>
      </c>
      <c r="H41" s="16">
        <f t="shared" si="7"/>
        <v>12.866404349833527</v>
      </c>
      <c r="I41" s="16">
        <v>24</v>
      </c>
      <c r="J41" s="17">
        <f t="shared" si="2"/>
        <v>33.11999999999999</v>
      </c>
      <c r="K41" s="16">
        <f t="shared" si="8"/>
        <v>9.7784673058734803</v>
      </c>
      <c r="L41" s="18">
        <f t="shared" si="3"/>
        <v>0.42864514217527583</v>
      </c>
      <c r="M41" s="16">
        <f t="shared" si="9"/>
        <v>12.151875458097981</v>
      </c>
      <c r="N41" s="17">
        <v>410</v>
      </c>
      <c r="O41" s="17">
        <v>198</v>
      </c>
      <c r="P41" s="16">
        <f t="shared" si="5"/>
        <v>25.162974433435213</v>
      </c>
      <c r="Q41" s="22">
        <f t="shared" si="6"/>
        <v>6.1373108374232231E-2</v>
      </c>
    </row>
    <row r="42" spans="1:17" ht="12" customHeight="1" x14ac:dyDescent="0.2">
      <c r="A42" s="15">
        <v>2005</v>
      </c>
      <c r="B42" s="16">
        <v>15.107387711790073</v>
      </c>
      <c r="C42" s="16">
        <v>0</v>
      </c>
      <c r="D42" s="16">
        <f t="shared" si="0"/>
        <v>15.107387711790073</v>
      </c>
      <c r="E42" s="16">
        <v>12</v>
      </c>
      <c r="F42" s="16">
        <f t="shared" si="1"/>
        <v>13.294501186375264</v>
      </c>
      <c r="G42" s="16">
        <v>0</v>
      </c>
      <c r="H42" s="16">
        <f t="shared" si="7"/>
        <v>13.294501186375264</v>
      </c>
      <c r="I42" s="16">
        <v>24</v>
      </c>
      <c r="J42" s="17">
        <f t="shared" si="2"/>
        <v>33.120000000000005</v>
      </c>
      <c r="K42" s="16">
        <f t="shared" si="8"/>
        <v>10.1038209016452</v>
      </c>
      <c r="L42" s="18">
        <f t="shared" si="3"/>
        <v>0.44290721760636492</v>
      </c>
      <c r="M42" s="16">
        <f t="shared" si="9"/>
        <v>12.556198165531642</v>
      </c>
      <c r="N42" s="17">
        <v>410</v>
      </c>
      <c r="O42" s="17">
        <v>198</v>
      </c>
      <c r="P42" s="16">
        <f t="shared" si="5"/>
        <v>26.00020832256552</v>
      </c>
      <c r="Q42" s="22">
        <f t="shared" si="6"/>
        <v>6.3415142250159803E-2</v>
      </c>
    </row>
    <row r="43" spans="1:17" ht="12" customHeight="1" x14ac:dyDescent="0.2">
      <c r="A43" s="10">
        <v>2006</v>
      </c>
      <c r="B43" s="11">
        <v>15.311919489176812</v>
      </c>
      <c r="C43" s="11">
        <v>0</v>
      </c>
      <c r="D43" s="11">
        <f t="shared" si="0"/>
        <v>15.311919489176812</v>
      </c>
      <c r="E43" s="11">
        <v>12</v>
      </c>
      <c r="F43" s="11">
        <f t="shared" si="1"/>
        <v>13.474489150475595</v>
      </c>
      <c r="G43" s="11">
        <v>0</v>
      </c>
      <c r="H43" s="11">
        <f t="shared" si="7"/>
        <v>13.474489150475595</v>
      </c>
      <c r="I43" s="11">
        <v>24</v>
      </c>
      <c r="J43" s="12">
        <f t="shared" si="2"/>
        <v>33.11999999999999</v>
      </c>
      <c r="K43" s="11">
        <f t="shared" si="8"/>
        <v>10.240611754361453</v>
      </c>
      <c r="L43" s="13">
        <f t="shared" si="3"/>
        <v>0.44890352895831026</v>
      </c>
      <c r="M43" s="11">
        <f t="shared" si="9"/>
        <v>12.726190594203617</v>
      </c>
      <c r="N43" s="12">
        <v>410</v>
      </c>
      <c r="O43" s="12">
        <v>198</v>
      </c>
      <c r="P43" s="11">
        <f t="shared" si="5"/>
        <v>26.352212846583249</v>
      </c>
      <c r="Q43" s="21">
        <f t="shared" si="6"/>
        <v>6.4273689869715239E-2</v>
      </c>
    </row>
    <row r="44" spans="1:17" ht="12" customHeight="1" x14ac:dyDescent="0.2">
      <c r="A44" s="10">
        <v>2007</v>
      </c>
      <c r="B44" s="11">
        <v>14.761729067242531</v>
      </c>
      <c r="C44" s="11">
        <v>0</v>
      </c>
      <c r="D44" s="11">
        <f t="shared" si="0"/>
        <v>14.761729067242531</v>
      </c>
      <c r="E44" s="11">
        <v>12</v>
      </c>
      <c r="F44" s="11">
        <f t="shared" si="1"/>
        <v>12.990321579173427</v>
      </c>
      <c r="G44" s="11">
        <v>0</v>
      </c>
      <c r="H44" s="11">
        <f t="shared" si="7"/>
        <v>12.990321579173427</v>
      </c>
      <c r="I44" s="11">
        <v>24</v>
      </c>
      <c r="J44" s="12">
        <f t="shared" si="2"/>
        <v>33.120000000000005</v>
      </c>
      <c r="K44" s="11">
        <f t="shared" si="8"/>
        <v>9.8726444001718043</v>
      </c>
      <c r="L44" s="13">
        <f t="shared" si="3"/>
        <v>0.43277345315821608</v>
      </c>
      <c r="M44" s="11">
        <f t="shared" si="9"/>
        <v>12.268911010308846</v>
      </c>
      <c r="N44" s="12">
        <v>410</v>
      </c>
      <c r="O44" s="12">
        <v>198</v>
      </c>
      <c r="P44" s="11">
        <f t="shared" si="5"/>
        <v>25.405320778922359</v>
      </c>
      <c r="Q44" s="21">
        <f t="shared" si="6"/>
        <v>6.1964197021761848E-2</v>
      </c>
    </row>
    <row r="45" spans="1:17" ht="12" customHeight="1" x14ac:dyDescent="0.2">
      <c r="A45" s="10">
        <v>2008</v>
      </c>
      <c r="B45" s="11">
        <v>14.235340790446294</v>
      </c>
      <c r="C45" s="11">
        <v>0</v>
      </c>
      <c r="D45" s="11">
        <f t="shared" si="0"/>
        <v>14.235340790446294</v>
      </c>
      <c r="E45" s="11">
        <v>12</v>
      </c>
      <c r="F45" s="11">
        <f t="shared" si="1"/>
        <v>12.527099895592739</v>
      </c>
      <c r="G45" s="11">
        <v>0</v>
      </c>
      <c r="H45" s="11">
        <f t="shared" si="7"/>
        <v>12.527099895592739</v>
      </c>
      <c r="I45" s="11">
        <v>24</v>
      </c>
      <c r="J45" s="12">
        <f t="shared" si="2"/>
        <v>33.11999999999999</v>
      </c>
      <c r="K45" s="11">
        <f t="shared" si="8"/>
        <v>9.5205959206504822</v>
      </c>
      <c r="L45" s="13">
        <f t="shared" si="3"/>
        <v>0.4173411910422129</v>
      </c>
      <c r="M45" s="11">
        <f t="shared" si="9"/>
        <v>11.831414095451214</v>
      </c>
      <c r="N45" s="12">
        <v>410</v>
      </c>
      <c r="O45" s="12">
        <v>198</v>
      </c>
      <c r="P45" s="11">
        <f t="shared" si="5"/>
        <v>24.499392823914128</v>
      </c>
      <c r="Q45" s="21">
        <f t="shared" si="6"/>
        <v>5.9754616643692998E-2</v>
      </c>
    </row>
    <row r="46" spans="1:17" ht="12" customHeight="1" x14ac:dyDescent="0.2">
      <c r="A46" s="10">
        <v>2009</v>
      </c>
      <c r="B46" s="11">
        <v>13.922743527548969</v>
      </c>
      <c r="C46" s="11">
        <v>0</v>
      </c>
      <c r="D46" s="11">
        <f t="shared" si="0"/>
        <v>13.922743527548969</v>
      </c>
      <c r="E46" s="11">
        <v>12</v>
      </c>
      <c r="F46" s="11">
        <f t="shared" si="1"/>
        <v>12.252014304243092</v>
      </c>
      <c r="G46" s="11">
        <v>0</v>
      </c>
      <c r="H46" s="11">
        <f t="shared" si="7"/>
        <v>12.252014304243092</v>
      </c>
      <c r="I46" s="11">
        <v>24</v>
      </c>
      <c r="J46" s="12">
        <f t="shared" si="2"/>
        <v>33.11999999999999</v>
      </c>
      <c r="K46" s="11">
        <f t="shared" si="8"/>
        <v>9.3115308712247504</v>
      </c>
      <c r="L46" s="13">
        <f t="shared" si="3"/>
        <v>0.40817669572492055</v>
      </c>
      <c r="M46" s="11">
        <f t="shared" ref="M46:M51" si="10">+L46*28.3495</f>
        <v>11.571605235453635</v>
      </c>
      <c r="N46" s="12">
        <v>410</v>
      </c>
      <c r="O46" s="12">
        <v>198</v>
      </c>
      <c r="P46" s="11">
        <f t="shared" si="5"/>
        <v>23.961404780484802</v>
      </c>
      <c r="Q46" s="21">
        <f t="shared" si="6"/>
        <v>5.8442450684109269E-2</v>
      </c>
    </row>
    <row r="47" spans="1:17" ht="12" customHeight="1" x14ac:dyDescent="0.2">
      <c r="A47" s="10">
        <v>2010</v>
      </c>
      <c r="B47" s="11">
        <v>13.952612367174991</v>
      </c>
      <c r="C47" s="11">
        <v>0</v>
      </c>
      <c r="D47" s="11">
        <f t="shared" si="0"/>
        <v>13.952612367174991</v>
      </c>
      <c r="E47" s="11">
        <v>12</v>
      </c>
      <c r="F47" s="11">
        <f t="shared" si="1"/>
        <v>12.278298883113992</v>
      </c>
      <c r="G47" s="11">
        <v>0</v>
      </c>
      <c r="H47" s="11">
        <f t="shared" si="7"/>
        <v>12.278298883113992</v>
      </c>
      <c r="I47" s="11">
        <v>24</v>
      </c>
      <c r="J47" s="12">
        <f t="shared" si="2"/>
        <v>33.120000000000005</v>
      </c>
      <c r="K47" s="11">
        <f t="shared" si="8"/>
        <v>9.3315071511666332</v>
      </c>
      <c r="L47" s="13">
        <f t="shared" si="3"/>
        <v>0.40905236827031816</v>
      </c>
      <c r="M47" s="11">
        <f t="shared" si="10"/>
        <v>11.596430114279384</v>
      </c>
      <c r="N47" s="12">
        <v>410</v>
      </c>
      <c r="O47" s="12">
        <v>198</v>
      </c>
      <c r="P47" s="11">
        <f t="shared" si="5"/>
        <v>24.012809832598723</v>
      </c>
      <c r="Q47" s="21">
        <f t="shared" si="6"/>
        <v>5.8567828859996889E-2</v>
      </c>
    </row>
    <row r="48" spans="1:17" ht="12" customHeight="1" x14ac:dyDescent="0.2">
      <c r="A48" s="15">
        <v>2011</v>
      </c>
      <c r="B48" s="16">
        <v>13.21681017214792</v>
      </c>
      <c r="C48" s="16">
        <v>0</v>
      </c>
      <c r="D48" s="16">
        <f t="shared" si="0"/>
        <v>13.21681017214792</v>
      </c>
      <c r="E48" s="16">
        <v>12</v>
      </c>
      <c r="F48" s="16">
        <f t="shared" si="1"/>
        <v>11.63079295149017</v>
      </c>
      <c r="G48" s="16">
        <v>0</v>
      </c>
      <c r="H48" s="16">
        <f t="shared" si="7"/>
        <v>11.63079295149017</v>
      </c>
      <c r="I48" s="16">
        <v>24</v>
      </c>
      <c r="J48" s="17">
        <f t="shared" si="2"/>
        <v>33.11999999999999</v>
      </c>
      <c r="K48" s="16">
        <f t="shared" si="8"/>
        <v>8.8394026431325301</v>
      </c>
      <c r="L48" s="18">
        <f t="shared" si="3"/>
        <v>0.38748066380854929</v>
      </c>
      <c r="M48" s="16">
        <f t="shared" si="10"/>
        <v>10.984883078640468</v>
      </c>
      <c r="N48" s="17">
        <v>410</v>
      </c>
      <c r="O48" s="17">
        <v>198</v>
      </c>
      <c r="P48" s="16">
        <f t="shared" si="5"/>
        <v>22.746475061831273</v>
      </c>
      <c r="Q48" s="22">
        <f t="shared" si="6"/>
        <v>5.5479207467881153E-2</v>
      </c>
    </row>
    <row r="49" spans="1:18" ht="12" customHeight="1" x14ac:dyDescent="0.2">
      <c r="A49" s="15">
        <v>2012</v>
      </c>
      <c r="B49" s="16">
        <v>13.173861828215886</v>
      </c>
      <c r="C49" s="16">
        <v>0</v>
      </c>
      <c r="D49" s="16">
        <f t="shared" ref="D49:D58" si="11">+B49-B49*(C49/100)</f>
        <v>13.173861828215886</v>
      </c>
      <c r="E49" s="16">
        <v>12</v>
      </c>
      <c r="F49" s="16">
        <f t="shared" ref="F49:F58" si="12">+(D49-D49*(E49)/100)</f>
        <v>11.592998408829979</v>
      </c>
      <c r="G49" s="16">
        <v>0</v>
      </c>
      <c r="H49" s="16">
        <f t="shared" si="7"/>
        <v>11.592998408829979</v>
      </c>
      <c r="I49" s="16">
        <v>24</v>
      </c>
      <c r="J49" s="17">
        <f t="shared" ref="J49:J58" si="13">100-(K49/B49*100)</f>
        <v>33.11999999999999</v>
      </c>
      <c r="K49" s="16">
        <f t="shared" si="8"/>
        <v>8.8106787907107851</v>
      </c>
      <c r="L49" s="18">
        <f t="shared" ref="L49:L58" si="14">+(K49/365)*16</f>
        <v>0.38622153603115772</v>
      </c>
      <c r="M49" s="16">
        <f t="shared" si="10"/>
        <v>10.949187435715306</v>
      </c>
      <c r="N49" s="17">
        <v>410</v>
      </c>
      <c r="O49" s="17">
        <v>198</v>
      </c>
      <c r="P49" s="16">
        <f t="shared" ref="P49:P58" si="15">+Q49*N49</f>
        <v>22.672559841632705</v>
      </c>
      <c r="Q49" s="22">
        <f t="shared" ref="Q49:Q58" si="16">+M49/O49</f>
        <v>5.5298926443006595E-2</v>
      </c>
    </row>
    <row r="50" spans="1:18" ht="12" customHeight="1" x14ac:dyDescent="0.2">
      <c r="A50" s="15">
        <v>2013</v>
      </c>
      <c r="B50" s="16">
        <v>13.051117007734488</v>
      </c>
      <c r="C50" s="16">
        <v>0</v>
      </c>
      <c r="D50" s="16">
        <f t="shared" si="11"/>
        <v>13.051117007734488</v>
      </c>
      <c r="E50" s="16">
        <v>12</v>
      </c>
      <c r="F50" s="16">
        <f t="shared" si="12"/>
        <v>11.484982966806349</v>
      </c>
      <c r="G50" s="16">
        <v>0</v>
      </c>
      <c r="H50" s="16">
        <f t="shared" si="7"/>
        <v>11.484982966806349</v>
      </c>
      <c r="I50" s="16">
        <v>24</v>
      </c>
      <c r="J50" s="17">
        <f t="shared" si="13"/>
        <v>33.120000000000005</v>
      </c>
      <c r="K50" s="16">
        <f t="shared" si="8"/>
        <v>8.7285870547728255</v>
      </c>
      <c r="L50" s="18">
        <f t="shared" si="14"/>
        <v>0.3826229941818225</v>
      </c>
      <c r="M50" s="16">
        <f t="shared" si="10"/>
        <v>10.847170573557577</v>
      </c>
      <c r="N50" s="17">
        <v>410</v>
      </c>
      <c r="O50" s="17">
        <v>198</v>
      </c>
      <c r="P50" s="16">
        <f t="shared" si="15"/>
        <v>22.461312803831348</v>
      </c>
      <c r="Q50" s="22">
        <f t="shared" si="16"/>
        <v>5.478368976544231E-2</v>
      </c>
    </row>
    <row r="51" spans="1:18" ht="12" customHeight="1" x14ac:dyDescent="0.2">
      <c r="A51" s="15">
        <v>2014</v>
      </c>
      <c r="B51" s="16">
        <v>12.480814878778661</v>
      </c>
      <c r="C51" s="16">
        <v>0</v>
      </c>
      <c r="D51" s="16">
        <f t="shared" si="11"/>
        <v>12.480814878778661</v>
      </c>
      <c r="E51" s="16">
        <v>12</v>
      </c>
      <c r="F51" s="16">
        <f t="shared" si="12"/>
        <v>10.983117093325221</v>
      </c>
      <c r="G51" s="16">
        <v>0</v>
      </c>
      <c r="H51" s="16">
        <f t="shared" si="7"/>
        <v>10.983117093325221</v>
      </c>
      <c r="I51" s="16">
        <v>24</v>
      </c>
      <c r="J51" s="17">
        <f t="shared" si="13"/>
        <v>33.120000000000005</v>
      </c>
      <c r="K51" s="16">
        <f t="shared" si="8"/>
        <v>8.3471689909271678</v>
      </c>
      <c r="L51" s="18">
        <f t="shared" si="14"/>
        <v>0.36590329823242379</v>
      </c>
      <c r="M51" s="16">
        <f t="shared" si="10"/>
        <v>10.373175553240097</v>
      </c>
      <c r="N51" s="17">
        <v>410</v>
      </c>
      <c r="O51" s="17">
        <v>198</v>
      </c>
      <c r="P51" s="16">
        <f t="shared" si="15"/>
        <v>21.479807963780001</v>
      </c>
      <c r="Q51" s="22">
        <f t="shared" si="16"/>
        <v>5.2389775521414633E-2</v>
      </c>
    </row>
    <row r="52" spans="1:18" ht="12" customHeight="1" x14ac:dyDescent="0.2">
      <c r="A52" s="15">
        <v>2015</v>
      </c>
      <c r="B52" s="16">
        <v>12.873097984268135</v>
      </c>
      <c r="C52" s="16">
        <v>0</v>
      </c>
      <c r="D52" s="16">
        <f t="shared" si="11"/>
        <v>12.873097984268135</v>
      </c>
      <c r="E52" s="16">
        <v>12</v>
      </c>
      <c r="F52" s="16">
        <f t="shared" si="12"/>
        <v>11.328326226155959</v>
      </c>
      <c r="G52" s="16">
        <v>0</v>
      </c>
      <c r="H52" s="16">
        <f t="shared" si="7"/>
        <v>11.328326226155959</v>
      </c>
      <c r="I52" s="16">
        <v>24</v>
      </c>
      <c r="J52" s="17">
        <f t="shared" si="13"/>
        <v>33.120000000000005</v>
      </c>
      <c r="K52" s="16">
        <f t="shared" si="8"/>
        <v>8.6095279318785281</v>
      </c>
      <c r="L52" s="18">
        <f t="shared" si="14"/>
        <v>0.37740396413714095</v>
      </c>
      <c r="M52" s="16">
        <f>+L52*28.3495</f>
        <v>10.699213681305876</v>
      </c>
      <c r="N52" s="17">
        <v>410</v>
      </c>
      <c r="O52" s="17">
        <v>198</v>
      </c>
      <c r="P52" s="16">
        <f t="shared" si="15"/>
        <v>22.154937420885904</v>
      </c>
      <c r="Q52" s="22">
        <f t="shared" si="16"/>
        <v>5.4036432733868059E-2</v>
      </c>
    </row>
    <row r="53" spans="1:18" ht="12" customHeight="1" x14ac:dyDescent="0.2">
      <c r="A53" s="33">
        <v>2016</v>
      </c>
      <c r="B53" s="11">
        <v>12.937823121242804</v>
      </c>
      <c r="C53" s="34">
        <v>0</v>
      </c>
      <c r="D53" s="34">
        <f t="shared" si="11"/>
        <v>12.937823121242804</v>
      </c>
      <c r="E53" s="34">
        <v>12</v>
      </c>
      <c r="F53" s="34">
        <f t="shared" si="12"/>
        <v>11.385284346693668</v>
      </c>
      <c r="G53" s="34">
        <v>0</v>
      </c>
      <c r="H53" s="11">
        <f t="shared" si="7"/>
        <v>11.385284346693668</v>
      </c>
      <c r="I53" s="34">
        <v>24</v>
      </c>
      <c r="J53" s="49">
        <f t="shared" si="13"/>
        <v>33.120000000000005</v>
      </c>
      <c r="K53" s="11">
        <f t="shared" si="8"/>
        <v>8.6528161034871864</v>
      </c>
      <c r="L53" s="50">
        <f t="shared" si="14"/>
        <v>0.37930152782409582</v>
      </c>
      <c r="M53" s="34">
        <f>+L53*28.3495</f>
        <v>10.753008663049204</v>
      </c>
      <c r="N53" s="49">
        <v>410</v>
      </c>
      <c r="O53" s="49">
        <v>198</v>
      </c>
      <c r="P53" s="34">
        <f t="shared" si="15"/>
        <v>22.266331069950375</v>
      </c>
      <c r="Q53" s="51">
        <f t="shared" si="16"/>
        <v>5.430812456085457E-2</v>
      </c>
    </row>
    <row r="54" spans="1:18" ht="12" customHeight="1" x14ac:dyDescent="0.2">
      <c r="A54" s="57">
        <v>2017</v>
      </c>
      <c r="B54" s="11">
        <v>12.326954700071212</v>
      </c>
      <c r="C54" s="58">
        <v>0</v>
      </c>
      <c r="D54" s="58">
        <f t="shared" si="11"/>
        <v>12.326954700071212</v>
      </c>
      <c r="E54" s="58">
        <v>12</v>
      </c>
      <c r="F54" s="58">
        <f t="shared" si="12"/>
        <v>10.847720136062666</v>
      </c>
      <c r="G54" s="58">
        <v>0</v>
      </c>
      <c r="H54" s="59">
        <f>F54-(F54*G54/100)</f>
        <v>10.847720136062666</v>
      </c>
      <c r="I54" s="58">
        <v>24</v>
      </c>
      <c r="J54" s="60">
        <f t="shared" si="13"/>
        <v>33.120000000000019</v>
      </c>
      <c r="K54" s="59">
        <f>+H54-H54*I54/100</f>
        <v>8.244267303407625</v>
      </c>
      <c r="L54" s="61">
        <f t="shared" si="14"/>
        <v>0.36139253932745752</v>
      </c>
      <c r="M54" s="58">
        <f>+L54*28.3495</f>
        <v>10.245297793663756</v>
      </c>
      <c r="N54" s="60">
        <v>410</v>
      </c>
      <c r="O54" s="60">
        <v>198</v>
      </c>
      <c r="P54" s="58">
        <f t="shared" si="15"/>
        <v>21.215010582839088</v>
      </c>
      <c r="Q54" s="63">
        <f t="shared" si="16"/>
        <v>5.1743928250827048E-2</v>
      </c>
    </row>
    <row r="55" spans="1:18" ht="12" customHeight="1" x14ac:dyDescent="0.2">
      <c r="A55" s="33">
        <v>2018</v>
      </c>
      <c r="B55" s="11">
        <v>11.970672961593984</v>
      </c>
      <c r="C55" s="34">
        <v>0</v>
      </c>
      <c r="D55" s="34">
        <f t="shared" si="11"/>
        <v>11.970672961593984</v>
      </c>
      <c r="E55" s="34">
        <v>12</v>
      </c>
      <c r="F55" s="34">
        <f t="shared" si="12"/>
        <v>10.534192206202706</v>
      </c>
      <c r="G55" s="34">
        <v>0</v>
      </c>
      <c r="H55" s="11">
        <f>F55-(F55*G55/100)</f>
        <v>10.534192206202706</v>
      </c>
      <c r="I55" s="34">
        <v>24</v>
      </c>
      <c r="J55" s="49">
        <f t="shared" si="13"/>
        <v>33.120000000000005</v>
      </c>
      <c r="K55" s="11">
        <f>+H55-H55*I55/100</f>
        <v>8.0059860767140556</v>
      </c>
      <c r="L55" s="50">
        <f t="shared" si="14"/>
        <v>0.35094733486965723</v>
      </c>
      <c r="M55" s="34">
        <f>+L55*28.3495</f>
        <v>9.949181469887348</v>
      </c>
      <c r="N55" s="49">
        <v>410</v>
      </c>
      <c r="O55" s="49">
        <v>198</v>
      </c>
      <c r="P55" s="34">
        <f t="shared" si="15"/>
        <v>20.601840417443498</v>
      </c>
      <c r="Q55" s="51">
        <f t="shared" si="16"/>
        <v>5.024839126205731E-2</v>
      </c>
    </row>
    <row r="56" spans="1:18" ht="12" customHeight="1" x14ac:dyDescent="0.2">
      <c r="A56" s="78">
        <v>2019</v>
      </c>
      <c r="B56" s="59">
        <v>12.303486478789846</v>
      </c>
      <c r="C56" s="79">
        <v>0</v>
      </c>
      <c r="D56" s="79">
        <f t="shared" si="11"/>
        <v>12.303486478789846</v>
      </c>
      <c r="E56" s="79">
        <v>12</v>
      </c>
      <c r="F56" s="79">
        <f t="shared" si="12"/>
        <v>10.827068101335065</v>
      </c>
      <c r="G56" s="79">
        <v>0</v>
      </c>
      <c r="H56" s="80">
        <f>F56-(F56*G56/100)</f>
        <v>10.827068101335065</v>
      </c>
      <c r="I56" s="79">
        <v>24</v>
      </c>
      <c r="J56" s="81">
        <f t="shared" si="13"/>
        <v>33.120000000000005</v>
      </c>
      <c r="K56" s="80">
        <f>+H56-H56*I56/100</f>
        <v>8.2285717570146488</v>
      </c>
      <c r="L56" s="82">
        <f t="shared" si="14"/>
        <v>0.36070451537598458</v>
      </c>
      <c r="M56" s="79">
        <f>+L56*28.3495</f>
        <v>10.225792658651475</v>
      </c>
      <c r="N56" s="81">
        <v>410</v>
      </c>
      <c r="O56" s="81">
        <v>198</v>
      </c>
      <c r="P56" s="79">
        <f t="shared" si="15"/>
        <v>21.174621161854066</v>
      </c>
      <c r="Q56" s="90">
        <f t="shared" si="16"/>
        <v>5.1645417467936744E-2</v>
      </c>
    </row>
    <row r="57" spans="1:18" ht="12" customHeight="1" x14ac:dyDescent="0.2">
      <c r="A57" s="33">
        <v>2020</v>
      </c>
      <c r="B57" s="11">
        <v>12.750747484247713</v>
      </c>
      <c r="C57" s="34">
        <v>0</v>
      </c>
      <c r="D57" s="34">
        <f t="shared" si="11"/>
        <v>12.750747484247713</v>
      </c>
      <c r="E57" s="34">
        <v>12</v>
      </c>
      <c r="F57" s="34">
        <f t="shared" si="12"/>
        <v>11.220657786137988</v>
      </c>
      <c r="G57" s="34">
        <v>0</v>
      </c>
      <c r="H57" s="11">
        <f t="shared" ref="H57:H58" si="17">F57-(F57*G57/100)</f>
        <v>11.220657786137988</v>
      </c>
      <c r="I57" s="34">
        <v>24</v>
      </c>
      <c r="J57" s="49">
        <f t="shared" si="13"/>
        <v>33.11999999999999</v>
      </c>
      <c r="K57" s="11">
        <f t="shared" ref="K57:K58" si="18">+H57-H57*I57/100</f>
        <v>8.5276999174648704</v>
      </c>
      <c r="L57" s="50">
        <f t="shared" si="14"/>
        <v>0.37381698268339159</v>
      </c>
      <c r="M57" s="34">
        <f t="shared" ref="M57:M58" si="19">+L57*28.3495</f>
        <v>10.59752455058281</v>
      </c>
      <c r="N57" s="49">
        <v>410</v>
      </c>
      <c r="O57" s="49">
        <v>198</v>
      </c>
      <c r="P57" s="34">
        <f t="shared" si="15"/>
        <v>21.944369018883595</v>
      </c>
      <c r="Q57" s="51">
        <f t="shared" si="16"/>
        <v>5.3522851265569743E-2</v>
      </c>
    </row>
    <row r="58" spans="1:18" ht="12" customHeight="1" thickBot="1" x14ac:dyDescent="0.25">
      <c r="A58" s="84">
        <v>2021</v>
      </c>
      <c r="B58" s="85">
        <v>12.04821370140373</v>
      </c>
      <c r="C58" s="86">
        <v>0</v>
      </c>
      <c r="D58" s="86">
        <f t="shared" si="11"/>
        <v>12.04821370140373</v>
      </c>
      <c r="E58" s="86">
        <v>12</v>
      </c>
      <c r="F58" s="86">
        <f t="shared" si="12"/>
        <v>10.602428057235283</v>
      </c>
      <c r="G58" s="86">
        <v>0</v>
      </c>
      <c r="H58" s="86">
        <f t="shared" si="17"/>
        <v>10.602428057235283</v>
      </c>
      <c r="I58" s="86">
        <v>24</v>
      </c>
      <c r="J58" s="87">
        <f t="shared" si="13"/>
        <v>33.11999999999999</v>
      </c>
      <c r="K58" s="86">
        <f t="shared" si="18"/>
        <v>8.0578453234988157</v>
      </c>
      <c r="L58" s="88">
        <f t="shared" si="14"/>
        <v>0.35322061692049606</v>
      </c>
      <c r="M58" s="86">
        <f t="shared" si="19"/>
        <v>10.013627879387602</v>
      </c>
      <c r="N58" s="87">
        <v>410</v>
      </c>
      <c r="O58" s="87">
        <v>198</v>
      </c>
      <c r="P58" s="86">
        <f t="shared" si="15"/>
        <v>20.73529005327736</v>
      </c>
      <c r="Q58" s="91">
        <f t="shared" si="16"/>
        <v>5.0573878178725266E-2</v>
      </c>
    </row>
    <row r="59" spans="1:18" ht="12" customHeight="1" thickTop="1" x14ac:dyDescent="0.2">
      <c r="A59" s="115" t="s">
        <v>147</v>
      </c>
      <c r="B59" s="115"/>
      <c r="C59" s="115"/>
      <c r="R59" s="6"/>
    </row>
    <row r="60" spans="1:18" ht="12" customHeight="1" x14ac:dyDescent="0.2">
      <c r="R60" s="6"/>
    </row>
    <row r="61" spans="1:18" ht="12" customHeight="1" x14ac:dyDescent="0.2">
      <c r="A61" s="116" t="s">
        <v>137</v>
      </c>
    </row>
    <row r="62" spans="1:18" ht="12" customHeight="1" x14ac:dyDescent="0.2">
      <c r="A62" s="123" t="s">
        <v>154</v>
      </c>
    </row>
    <row r="63" spans="1:18" ht="12" customHeight="1" x14ac:dyDescent="0.2">
      <c r="A63" s="116" t="s">
        <v>139</v>
      </c>
    </row>
    <row r="64" spans="1:18" ht="12" customHeight="1" x14ac:dyDescent="0.2">
      <c r="A64" s="116" t="s">
        <v>140</v>
      </c>
    </row>
    <row r="65" spans="1:1" ht="12" customHeight="1" x14ac:dyDescent="0.2">
      <c r="A65" s="116" t="s">
        <v>141</v>
      </c>
    </row>
    <row r="66" spans="1:1" ht="12" customHeight="1" x14ac:dyDescent="0.2">
      <c r="A66" s="117"/>
    </row>
    <row r="67" spans="1:1" ht="12" customHeight="1" x14ac:dyDescent="0.2">
      <c r="A67" s="116" t="s">
        <v>136</v>
      </c>
    </row>
  </sheetData>
  <mergeCells count="17">
    <mergeCell ref="G3:G5"/>
    <mergeCell ref="C2:C5"/>
    <mergeCell ref="P2:P5"/>
    <mergeCell ref="A1:Q1"/>
    <mergeCell ref="G2:I2"/>
    <mergeCell ref="Q2:Q5"/>
    <mergeCell ref="N2:N5"/>
    <mergeCell ref="F2:F5"/>
    <mergeCell ref="O2:O5"/>
    <mergeCell ref="J2:J5"/>
    <mergeCell ref="E2:E5"/>
    <mergeCell ref="K2:M5"/>
    <mergeCell ref="I3:I5"/>
    <mergeCell ref="H3:H5"/>
    <mergeCell ref="A2:A5"/>
    <mergeCell ref="B2:B5"/>
    <mergeCell ref="D2:D5"/>
  </mergeCells>
  <phoneticPr fontId="0" type="noConversion"/>
  <printOptions horizontalCentered="1"/>
  <pageMargins left="0.34" right="0.3" top="0.61" bottom="0.56000000000000005" header="0.5" footer="0.5"/>
  <pageSetup scale="78"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57">
    <pageSetUpPr fitToPage="1"/>
  </sheetPr>
  <dimension ref="A1:R67"/>
  <sheetViews>
    <sheetView zoomScaleNormal="100" workbookViewId="0">
      <pane ySplit="6" topLeftCell="A7" activePane="bottomLeft" state="frozen"/>
      <selection pane="bottomLeft" sqref="A1:Q1"/>
    </sheetView>
  </sheetViews>
  <sheetFormatPr defaultColWidth="10.77734375" defaultRowHeight="12" customHeight="1" x14ac:dyDescent="0.2"/>
  <cols>
    <col min="1" max="17" width="10.77734375" style="6" customWidth="1"/>
    <col min="18" max="16384" width="10.77734375" style="7"/>
  </cols>
  <sheetData>
    <row r="1" spans="1:17" ht="12" customHeight="1" thickBot="1" x14ac:dyDescent="0.25">
      <c r="A1" s="126" t="s">
        <v>124</v>
      </c>
      <c r="B1" s="126"/>
      <c r="C1" s="126"/>
      <c r="D1" s="126"/>
      <c r="E1" s="126"/>
      <c r="F1" s="126"/>
      <c r="G1" s="126"/>
      <c r="H1" s="126"/>
      <c r="I1" s="126"/>
      <c r="J1" s="126"/>
      <c r="K1" s="126"/>
      <c r="L1" s="126"/>
      <c r="M1" s="126"/>
      <c r="N1" s="126"/>
      <c r="O1" s="126"/>
      <c r="P1" s="126"/>
      <c r="Q1" s="126"/>
    </row>
    <row r="2" spans="1:17" ht="12" customHeight="1" thickTop="1" x14ac:dyDescent="0.2">
      <c r="A2" s="138" t="s">
        <v>0</v>
      </c>
      <c r="B2" s="124" t="s">
        <v>9</v>
      </c>
      <c r="C2" s="131" t="s">
        <v>3</v>
      </c>
      <c r="D2" s="124" t="s">
        <v>1</v>
      </c>
      <c r="E2" s="124" t="s">
        <v>4</v>
      </c>
      <c r="F2" s="124" t="s">
        <v>5</v>
      </c>
      <c r="G2" s="132" t="s">
        <v>6</v>
      </c>
      <c r="H2" s="133"/>
      <c r="I2" s="133"/>
      <c r="J2" s="124" t="s">
        <v>7</v>
      </c>
      <c r="K2" s="124" t="s">
        <v>54</v>
      </c>
      <c r="L2" s="140"/>
      <c r="M2" s="140"/>
      <c r="N2" s="130" t="s">
        <v>58</v>
      </c>
      <c r="O2" s="130" t="s">
        <v>130</v>
      </c>
      <c r="P2" s="130" t="s">
        <v>59</v>
      </c>
      <c r="Q2" s="127" t="s">
        <v>62</v>
      </c>
    </row>
    <row r="3" spans="1:17" ht="12" customHeight="1" x14ac:dyDescent="0.2">
      <c r="A3" s="138"/>
      <c r="B3" s="124"/>
      <c r="C3" s="124"/>
      <c r="D3" s="124"/>
      <c r="E3" s="124"/>
      <c r="F3" s="124"/>
      <c r="G3" s="134" t="s">
        <v>2</v>
      </c>
      <c r="H3" s="135" t="s">
        <v>120</v>
      </c>
      <c r="I3" s="134" t="s">
        <v>8</v>
      </c>
      <c r="J3" s="124"/>
      <c r="K3" s="141"/>
      <c r="L3" s="140"/>
      <c r="M3" s="140"/>
      <c r="N3" s="128"/>
      <c r="O3" s="128"/>
      <c r="P3" s="128"/>
      <c r="Q3" s="128"/>
    </row>
    <row r="4" spans="1:17" ht="12" customHeight="1" x14ac:dyDescent="0.2">
      <c r="A4" s="138"/>
      <c r="B4" s="124"/>
      <c r="C4" s="124"/>
      <c r="D4" s="124"/>
      <c r="E4" s="124"/>
      <c r="F4" s="124"/>
      <c r="G4" s="124"/>
      <c r="H4" s="136"/>
      <c r="I4" s="124"/>
      <c r="J4" s="124"/>
      <c r="K4" s="141"/>
      <c r="L4" s="140"/>
      <c r="M4" s="140"/>
      <c r="N4" s="128"/>
      <c r="O4" s="128"/>
      <c r="P4" s="128"/>
      <c r="Q4" s="128"/>
    </row>
    <row r="5" spans="1:17" ht="18.75" customHeight="1" x14ac:dyDescent="0.2">
      <c r="A5" s="139"/>
      <c r="B5" s="125"/>
      <c r="C5" s="125"/>
      <c r="D5" s="125"/>
      <c r="E5" s="125"/>
      <c r="F5" s="125"/>
      <c r="G5" s="125"/>
      <c r="H5" s="137"/>
      <c r="I5" s="125"/>
      <c r="J5" s="125"/>
      <c r="K5" s="142"/>
      <c r="L5" s="143"/>
      <c r="M5" s="143"/>
      <c r="N5" s="129"/>
      <c r="O5" s="129"/>
      <c r="P5" s="129"/>
      <c r="Q5" s="129"/>
    </row>
    <row r="6" spans="1:17" ht="12" customHeight="1" x14ac:dyDescent="0.2">
      <c r="A6" s="5"/>
      <c r="B6" s="36" t="s">
        <v>64</v>
      </c>
      <c r="C6" s="36" t="s">
        <v>65</v>
      </c>
      <c r="D6" s="36" t="s">
        <v>64</v>
      </c>
      <c r="E6" s="36" t="s">
        <v>65</v>
      </c>
      <c r="F6" s="36" t="s">
        <v>64</v>
      </c>
      <c r="G6" s="36" t="s">
        <v>65</v>
      </c>
      <c r="H6" s="36" t="s">
        <v>64</v>
      </c>
      <c r="I6" s="36" t="s">
        <v>65</v>
      </c>
      <c r="J6" s="36" t="s">
        <v>65</v>
      </c>
      <c r="K6" s="36" t="s">
        <v>64</v>
      </c>
      <c r="L6" s="36" t="s">
        <v>66</v>
      </c>
      <c r="M6" s="36" t="s">
        <v>67</v>
      </c>
      <c r="N6" s="36" t="s">
        <v>68</v>
      </c>
      <c r="O6" s="36" t="s">
        <v>69</v>
      </c>
      <c r="P6" s="36" t="s">
        <v>68</v>
      </c>
      <c r="Q6" s="36" t="s">
        <v>70</v>
      </c>
    </row>
    <row r="7" spans="1:17" ht="12" customHeight="1" x14ac:dyDescent="0.2">
      <c r="A7" s="10">
        <v>1970</v>
      </c>
      <c r="B7" s="11">
        <v>6.2910066714784545</v>
      </c>
      <c r="C7" s="11">
        <v>0</v>
      </c>
      <c r="D7" s="11">
        <f t="shared" ref="D7:D38" si="0">+B7-B7*(C7/100)</f>
        <v>6.2910066714784545</v>
      </c>
      <c r="E7" s="11">
        <v>12</v>
      </c>
      <c r="F7" s="11">
        <f t="shared" ref="F7:F48" si="1">+(D7-D7*(E7)/100)</f>
        <v>5.5360858709010401</v>
      </c>
      <c r="G7" s="11">
        <v>0</v>
      </c>
      <c r="H7" s="11">
        <f>F7-(F7*G7/100)</f>
        <v>5.5360858709010401</v>
      </c>
      <c r="I7" s="11">
        <v>24</v>
      </c>
      <c r="J7" s="12">
        <f t="shared" ref="J7:J38" si="2">100-(K7/B7*100)</f>
        <v>33.120000000000005</v>
      </c>
      <c r="K7" s="11">
        <f>+H7-H7*I7/100</f>
        <v>4.20742526188479</v>
      </c>
      <c r="L7" s="13">
        <f t="shared" ref="L7:L48" si="3">+(K7/365)*16</f>
        <v>0.18443507997303188</v>
      </c>
      <c r="M7" s="11">
        <f>+L7*28.3495</f>
        <v>5.2286422996954673</v>
      </c>
      <c r="N7" s="12">
        <v>410</v>
      </c>
      <c r="O7" s="12">
        <v>228</v>
      </c>
      <c r="P7" s="11">
        <f t="shared" ref="P7:P48" si="4">+Q7*N7</f>
        <v>9.4023830827857093</v>
      </c>
      <c r="Q7" s="21">
        <f t="shared" ref="Q7:Q48" si="5">+M7/O7</f>
        <v>2.2932641665330999E-2</v>
      </c>
    </row>
    <row r="8" spans="1:17" ht="12" customHeight="1" x14ac:dyDescent="0.2">
      <c r="A8" s="15">
        <v>1971</v>
      </c>
      <c r="B8" s="16">
        <v>6.2343097644719041</v>
      </c>
      <c r="C8" s="16">
        <v>0</v>
      </c>
      <c r="D8" s="16">
        <f t="shared" si="0"/>
        <v>6.2343097644719041</v>
      </c>
      <c r="E8" s="16">
        <v>12</v>
      </c>
      <c r="F8" s="16">
        <f t="shared" si="1"/>
        <v>5.486192592735275</v>
      </c>
      <c r="G8" s="16">
        <v>0</v>
      </c>
      <c r="H8" s="16">
        <f t="shared" ref="H8:H53" si="6">F8-(F8*G8/100)</f>
        <v>5.486192592735275</v>
      </c>
      <c r="I8" s="16">
        <v>24</v>
      </c>
      <c r="J8" s="17">
        <f t="shared" si="2"/>
        <v>33.120000000000019</v>
      </c>
      <c r="K8" s="16">
        <f t="shared" ref="K8:K53" si="7">+H8-H8*I8/100</f>
        <v>4.1695063704788087</v>
      </c>
      <c r="L8" s="18">
        <f t="shared" si="3"/>
        <v>0.18277288199359162</v>
      </c>
      <c r="M8" s="16">
        <f>+L8*28.3495</f>
        <v>5.1815198180773256</v>
      </c>
      <c r="N8" s="17">
        <v>410</v>
      </c>
      <c r="O8" s="17">
        <v>228</v>
      </c>
      <c r="P8" s="16">
        <f t="shared" si="4"/>
        <v>9.3176452868934359</v>
      </c>
      <c r="Q8" s="22">
        <f t="shared" si="5"/>
        <v>2.2725964114374234E-2</v>
      </c>
    </row>
    <row r="9" spans="1:17" ht="12" customHeight="1" x14ac:dyDescent="0.2">
      <c r="A9" s="15">
        <v>1972</v>
      </c>
      <c r="B9" s="16">
        <v>6.2346447764607236</v>
      </c>
      <c r="C9" s="16">
        <v>0</v>
      </c>
      <c r="D9" s="16">
        <f t="shared" si="0"/>
        <v>6.2346447764607236</v>
      </c>
      <c r="E9" s="16">
        <v>12</v>
      </c>
      <c r="F9" s="16">
        <f t="shared" si="1"/>
        <v>5.4864874032854365</v>
      </c>
      <c r="G9" s="16">
        <v>0</v>
      </c>
      <c r="H9" s="16">
        <f t="shared" si="6"/>
        <v>5.4864874032854365</v>
      </c>
      <c r="I9" s="16">
        <v>24</v>
      </c>
      <c r="J9" s="17">
        <f t="shared" si="2"/>
        <v>33.120000000000005</v>
      </c>
      <c r="K9" s="16">
        <f t="shared" si="7"/>
        <v>4.1697304264969315</v>
      </c>
      <c r="L9" s="18">
        <f t="shared" si="3"/>
        <v>0.18278270362726276</v>
      </c>
      <c r="M9" s="16">
        <f>+L9*28.3495</f>
        <v>5.1817982564810858</v>
      </c>
      <c r="N9" s="17">
        <v>410</v>
      </c>
      <c r="O9" s="17">
        <v>228</v>
      </c>
      <c r="P9" s="16">
        <f t="shared" si="4"/>
        <v>9.3181459875317767</v>
      </c>
      <c r="Q9" s="22">
        <f t="shared" si="5"/>
        <v>2.2727185335443358E-2</v>
      </c>
    </row>
    <row r="10" spans="1:17" ht="12" customHeight="1" x14ac:dyDescent="0.2">
      <c r="A10" s="15">
        <v>1973</v>
      </c>
      <c r="B10" s="16">
        <v>6.194361730742914</v>
      </c>
      <c r="C10" s="16">
        <v>0</v>
      </c>
      <c r="D10" s="16">
        <f t="shared" si="0"/>
        <v>6.194361730742914</v>
      </c>
      <c r="E10" s="16">
        <v>12</v>
      </c>
      <c r="F10" s="16">
        <f t="shared" si="1"/>
        <v>5.4510383230537638</v>
      </c>
      <c r="G10" s="16">
        <v>0</v>
      </c>
      <c r="H10" s="16">
        <f t="shared" si="6"/>
        <v>5.4510383230537638</v>
      </c>
      <c r="I10" s="16">
        <v>24</v>
      </c>
      <c r="J10" s="17">
        <f t="shared" si="2"/>
        <v>33.120000000000005</v>
      </c>
      <c r="K10" s="16">
        <f t="shared" si="7"/>
        <v>4.1427891255208609</v>
      </c>
      <c r="L10" s="18">
        <f t="shared" si="3"/>
        <v>0.18160171509132542</v>
      </c>
      <c r="M10" s="16">
        <f>+L10*28.3495</f>
        <v>5.1483178219815295</v>
      </c>
      <c r="N10" s="17">
        <v>410</v>
      </c>
      <c r="O10" s="17">
        <v>228</v>
      </c>
      <c r="P10" s="16">
        <f t="shared" si="4"/>
        <v>9.2579399430369609</v>
      </c>
      <c r="Q10" s="22">
        <f t="shared" si="5"/>
        <v>2.2580341324480394E-2</v>
      </c>
    </row>
    <row r="11" spans="1:17" ht="12" customHeight="1" x14ac:dyDescent="0.2">
      <c r="A11" s="15">
        <v>1974</v>
      </c>
      <c r="B11" s="16">
        <v>6.2306526882826603</v>
      </c>
      <c r="C11" s="16">
        <v>0</v>
      </c>
      <c r="D11" s="16">
        <f t="shared" si="0"/>
        <v>6.2306526882826603</v>
      </c>
      <c r="E11" s="16">
        <v>12</v>
      </c>
      <c r="F11" s="16">
        <f t="shared" si="1"/>
        <v>5.4829743656887411</v>
      </c>
      <c r="G11" s="16">
        <v>0</v>
      </c>
      <c r="H11" s="16">
        <f t="shared" si="6"/>
        <v>5.4829743656887411</v>
      </c>
      <c r="I11" s="16">
        <v>24</v>
      </c>
      <c r="J11" s="17">
        <f t="shared" si="2"/>
        <v>33.120000000000005</v>
      </c>
      <c r="K11" s="16">
        <f t="shared" si="7"/>
        <v>4.167060517923443</v>
      </c>
      <c r="L11" s="18">
        <f t="shared" si="3"/>
        <v>0.18266566653910982</v>
      </c>
      <c r="M11" s="16">
        <f>+L11*28.3495</f>
        <v>5.1784803135504935</v>
      </c>
      <c r="N11" s="17">
        <v>410</v>
      </c>
      <c r="O11" s="17">
        <v>228</v>
      </c>
      <c r="P11" s="16">
        <f t="shared" si="4"/>
        <v>9.3121795112092212</v>
      </c>
      <c r="Q11" s="22">
        <f t="shared" si="5"/>
        <v>2.2712632954168831E-2</v>
      </c>
    </row>
    <row r="12" spans="1:17" ht="12" customHeight="1" x14ac:dyDescent="0.2">
      <c r="A12" s="15">
        <v>1975</v>
      </c>
      <c r="B12" s="31">
        <v>6.5022016640969005</v>
      </c>
      <c r="C12" s="16">
        <v>0</v>
      </c>
      <c r="D12" s="16">
        <f t="shared" si="0"/>
        <v>6.5022016640969005</v>
      </c>
      <c r="E12" s="16">
        <v>12</v>
      </c>
      <c r="F12" s="16">
        <f t="shared" si="1"/>
        <v>5.7219374644052721</v>
      </c>
      <c r="G12" s="16">
        <v>0</v>
      </c>
      <c r="H12" s="16">
        <f t="shared" si="6"/>
        <v>5.7219374644052721</v>
      </c>
      <c r="I12" s="16">
        <v>24</v>
      </c>
      <c r="J12" s="17">
        <f t="shared" si="2"/>
        <v>33.120000000000005</v>
      </c>
      <c r="K12" s="16">
        <f t="shared" si="7"/>
        <v>4.3486724729480066</v>
      </c>
      <c r="L12" s="18">
        <f t="shared" ref="L12:L31" si="8">+(K12/365)*16</f>
        <v>0.19062673854018658</v>
      </c>
      <c r="M12" s="16">
        <f t="shared" ref="M12:M31" si="9">+L12*28.3495</f>
        <v>5.4041727242450195</v>
      </c>
      <c r="N12" s="17">
        <v>410</v>
      </c>
      <c r="O12" s="17">
        <v>228</v>
      </c>
      <c r="P12" s="16">
        <f t="shared" ref="P12:P31" si="10">+Q12*N12</f>
        <v>9.7180298988616585</v>
      </c>
      <c r="Q12" s="22">
        <f t="shared" ref="Q12:Q31" si="11">+M12/O12</f>
        <v>2.370251194844307E-2</v>
      </c>
    </row>
    <row r="13" spans="1:17" ht="12" customHeight="1" x14ac:dyDescent="0.2">
      <c r="A13" s="10">
        <v>1976</v>
      </c>
      <c r="B13" s="29">
        <v>6.1691930194693505</v>
      </c>
      <c r="C13" s="34">
        <v>0</v>
      </c>
      <c r="D13" s="34">
        <f t="shared" si="0"/>
        <v>6.1691930194693505</v>
      </c>
      <c r="E13" s="34">
        <v>12</v>
      </c>
      <c r="F13" s="34">
        <f t="shared" si="1"/>
        <v>5.4288898571330284</v>
      </c>
      <c r="G13" s="34">
        <v>0</v>
      </c>
      <c r="H13" s="11">
        <f t="shared" si="6"/>
        <v>5.4288898571330284</v>
      </c>
      <c r="I13" s="34">
        <v>24</v>
      </c>
      <c r="J13" s="49">
        <f t="shared" si="2"/>
        <v>33.11999999999999</v>
      </c>
      <c r="K13" s="11">
        <f t="shared" si="7"/>
        <v>4.1259562914211019</v>
      </c>
      <c r="L13" s="50">
        <f t="shared" si="8"/>
        <v>0.18086383743215789</v>
      </c>
      <c r="M13" s="34">
        <f t="shared" si="9"/>
        <v>5.1273993592829603</v>
      </c>
      <c r="N13" s="49">
        <v>410</v>
      </c>
      <c r="O13" s="49">
        <v>228</v>
      </c>
      <c r="P13" s="34">
        <f t="shared" si="10"/>
        <v>9.2203234092369026</v>
      </c>
      <c r="Q13" s="51">
        <f t="shared" si="11"/>
        <v>2.2488593681065615E-2</v>
      </c>
    </row>
    <row r="14" spans="1:17" ht="12" customHeight="1" x14ac:dyDescent="0.2">
      <c r="A14" s="10">
        <v>1977</v>
      </c>
      <c r="B14" s="29">
        <v>6.5742216410354217</v>
      </c>
      <c r="C14" s="34">
        <v>0</v>
      </c>
      <c r="D14" s="34">
        <f t="shared" si="0"/>
        <v>6.5742216410354217</v>
      </c>
      <c r="E14" s="34">
        <v>12</v>
      </c>
      <c r="F14" s="34">
        <f t="shared" si="1"/>
        <v>5.7853150441111714</v>
      </c>
      <c r="G14" s="34">
        <v>0</v>
      </c>
      <c r="H14" s="11">
        <f t="shared" si="6"/>
        <v>5.7853150441111714</v>
      </c>
      <c r="I14" s="34">
        <v>24</v>
      </c>
      <c r="J14" s="49">
        <f t="shared" si="2"/>
        <v>33.120000000000005</v>
      </c>
      <c r="K14" s="11">
        <f t="shared" si="7"/>
        <v>4.39683943352449</v>
      </c>
      <c r="L14" s="50">
        <f t="shared" si="8"/>
        <v>0.19273816694901874</v>
      </c>
      <c r="M14" s="34">
        <f t="shared" si="9"/>
        <v>5.4640306639212062</v>
      </c>
      <c r="N14" s="49">
        <v>410</v>
      </c>
      <c r="O14" s="49">
        <v>228</v>
      </c>
      <c r="P14" s="34">
        <f t="shared" si="10"/>
        <v>9.8256691763495372</v>
      </c>
      <c r="Q14" s="51">
        <f t="shared" si="11"/>
        <v>2.3965046771584238E-2</v>
      </c>
    </row>
    <row r="15" spans="1:17" ht="12" customHeight="1" x14ac:dyDescent="0.2">
      <c r="A15" s="10">
        <v>1978</v>
      </c>
      <c r="B15" s="29">
        <v>6.550306624435609</v>
      </c>
      <c r="C15" s="34">
        <v>0</v>
      </c>
      <c r="D15" s="34">
        <f t="shared" si="0"/>
        <v>6.550306624435609</v>
      </c>
      <c r="E15" s="34">
        <v>12</v>
      </c>
      <c r="F15" s="34">
        <f t="shared" si="1"/>
        <v>5.7642698295033359</v>
      </c>
      <c r="G15" s="34">
        <v>0</v>
      </c>
      <c r="H15" s="11">
        <f t="shared" si="6"/>
        <v>5.7642698295033359</v>
      </c>
      <c r="I15" s="34">
        <v>24</v>
      </c>
      <c r="J15" s="49">
        <f t="shared" si="2"/>
        <v>33.120000000000005</v>
      </c>
      <c r="K15" s="11">
        <f t="shared" si="7"/>
        <v>4.3808450704225352</v>
      </c>
      <c r="L15" s="50">
        <f t="shared" si="8"/>
        <v>0.19203704418290565</v>
      </c>
      <c r="M15" s="34">
        <f t="shared" si="9"/>
        <v>5.4441541840632839</v>
      </c>
      <c r="N15" s="49">
        <v>410</v>
      </c>
      <c r="O15" s="49">
        <v>228</v>
      </c>
      <c r="P15" s="34">
        <f t="shared" si="10"/>
        <v>9.7899263836225714</v>
      </c>
      <c r="Q15" s="51">
        <f t="shared" si="11"/>
        <v>2.3877869228347736E-2</v>
      </c>
    </row>
    <row r="16" spans="1:17" ht="12" customHeight="1" x14ac:dyDescent="0.2">
      <c r="A16" s="10">
        <v>1979</v>
      </c>
      <c r="B16" s="29">
        <v>6.1971518073359846</v>
      </c>
      <c r="C16" s="34">
        <v>0</v>
      </c>
      <c r="D16" s="34">
        <f t="shared" si="0"/>
        <v>6.1971518073359846</v>
      </c>
      <c r="E16" s="34">
        <v>12</v>
      </c>
      <c r="F16" s="34">
        <f t="shared" si="1"/>
        <v>5.4534935904556665</v>
      </c>
      <c r="G16" s="34">
        <v>0</v>
      </c>
      <c r="H16" s="11">
        <f t="shared" si="6"/>
        <v>5.4534935904556665</v>
      </c>
      <c r="I16" s="34">
        <v>24</v>
      </c>
      <c r="J16" s="49">
        <f t="shared" si="2"/>
        <v>33.120000000000005</v>
      </c>
      <c r="K16" s="11">
        <f t="shared" si="7"/>
        <v>4.1446551287463063</v>
      </c>
      <c r="L16" s="50">
        <f t="shared" si="8"/>
        <v>0.18168351249298878</v>
      </c>
      <c r="M16" s="34">
        <f t="shared" si="9"/>
        <v>5.1506367374199851</v>
      </c>
      <c r="N16" s="49">
        <v>410</v>
      </c>
      <c r="O16" s="49">
        <v>228</v>
      </c>
      <c r="P16" s="34">
        <f t="shared" si="10"/>
        <v>9.2621099225534813</v>
      </c>
      <c r="Q16" s="51">
        <f t="shared" si="11"/>
        <v>2.2590512006228004E-2</v>
      </c>
    </row>
    <row r="17" spans="1:17" ht="12" customHeight="1" x14ac:dyDescent="0.2">
      <c r="A17" s="10">
        <v>1980</v>
      </c>
      <c r="B17" s="29">
        <v>6.0520098715122561</v>
      </c>
      <c r="C17" s="34">
        <v>0</v>
      </c>
      <c r="D17" s="34">
        <f t="shared" si="0"/>
        <v>6.0520098715122561</v>
      </c>
      <c r="E17" s="34">
        <v>12</v>
      </c>
      <c r="F17" s="34">
        <f t="shared" si="1"/>
        <v>5.3257686869307852</v>
      </c>
      <c r="G17" s="34">
        <v>0</v>
      </c>
      <c r="H17" s="11">
        <f t="shared" si="6"/>
        <v>5.3257686869307852</v>
      </c>
      <c r="I17" s="34">
        <v>24</v>
      </c>
      <c r="J17" s="49">
        <f t="shared" si="2"/>
        <v>33.11999999999999</v>
      </c>
      <c r="K17" s="11">
        <f t="shared" si="7"/>
        <v>4.0475842020673971</v>
      </c>
      <c r="L17" s="50">
        <f t="shared" si="8"/>
        <v>0.17742834858377632</v>
      </c>
      <c r="M17" s="34">
        <f t="shared" si="9"/>
        <v>5.0300049681757661</v>
      </c>
      <c r="N17" s="49">
        <v>410</v>
      </c>
      <c r="O17" s="49">
        <v>228</v>
      </c>
      <c r="P17" s="34">
        <f t="shared" si="10"/>
        <v>9.045184372596772</v>
      </c>
      <c r="Q17" s="51">
        <f t="shared" si="11"/>
        <v>2.2061425299016519E-2</v>
      </c>
    </row>
    <row r="18" spans="1:17" ht="12" customHeight="1" x14ac:dyDescent="0.2">
      <c r="A18" s="15">
        <v>1981</v>
      </c>
      <c r="B18" s="31">
        <v>5.9413130636702816</v>
      </c>
      <c r="C18" s="16">
        <v>0</v>
      </c>
      <c r="D18" s="16">
        <f t="shared" si="0"/>
        <v>5.9413130636702816</v>
      </c>
      <c r="E18" s="16">
        <v>12</v>
      </c>
      <c r="F18" s="16">
        <f t="shared" si="1"/>
        <v>5.2283554960298479</v>
      </c>
      <c r="G18" s="16">
        <v>0</v>
      </c>
      <c r="H18" s="16">
        <f t="shared" si="6"/>
        <v>5.2283554960298479</v>
      </c>
      <c r="I18" s="16">
        <v>24</v>
      </c>
      <c r="J18" s="17">
        <f t="shared" si="2"/>
        <v>33.11999999999999</v>
      </c>
      <c r="K18" s="16">
        <f t="shared" si="7"/>
        <v>3.9735501769826844</v>
      </c>
      <c r="L18" s="18">
        <f t="shared" si="8"/>
        <v>0.17418302145677519</v>
      </c>
      <c r="M18" s="16">
        <f t="shared" si="9"/>
        <v>4.9380015667888486</v>
      </c>
      <c r="N18" s="17">
        <v>410</v>
      </c>
      <c r="O18" s="17">
        <v>228</v>
      </c>
      <c r="P18" s="16">
        <f t="shared" si="10"/>
        <v>8.8797396595764386</v>
      </c>
      <c r="Q18" s="22">
        <f t="shared" si="11"/>
        <v>2.165790160872302E-2</v>
      </c>
    </row>
    <row r="19" spans="1:17" ht="12" customHeight="1" x14ac:dyDescent="0.2">
      <c r="A19" s="15">
        <v>1982</v>
      </c>
      <c r="B19" s="31">
        <v>5.6725584440195016</v>
      </c>
      <c r="C19" s="16">
        <v>0</v>
      </c>
      <c r="D19" s="16">
        <f t="shared" si="0"/>
        <v>5.6725584440195016</v>
      </c>
      <c r="E19" s="16">
        <v>12</v>
      </c>
      <c r="F19" s="16">
        <f t="shared" si="1"/>
        <v>4.9918514307371611</v>
      </c>
      <c r="G19" s="16">
        <v>0</v>
      </c>
      <c r="H19" s="16">
        <f t="shared" si="6"/>
        <v>4.9918514307371611</v>
      </c>
      <c r="I19" s="16">
        <v>24</v>
      </c>
      <c r="J19" s="17">
        <f t="shared" si="2"/>
        <v>33.120000000000005</v>
      </c>
      <c r="K19" s="16">
        <f t="shared" si="7"/>
        <v>3.7938070873602423</v>
      </c>
      <c r="L19" s="18">
        <f t="shared" si="8"/>
        <v>0.16630387232264077</v>
      </c>
      <c r="M19" s="16">
        <f t="shared" si="9"/>
        <v>4.7146316284107046</v>
      </c>
      <c r="N19" s="17">
        <v>410</v>
      </c>
      <c r="O19" s="17">
        <v>228</v>
      </c>
      <c r="P19" s="16">
        <f t="shared" si="10"/>
        <v>8.4780656475806531</v>
      </c>
      <c r="Q19" s="22">
        <f t="shared" si="11"/>
        <v>2.0678208896538177E-2</v>
      </c>
    </row>
    <row r="20" spans="1:17" ht="12" customHeight="1" x14ac:dyDescent="0.2">
      <c r="A20" s="15">
        <v>1983</v>
      </c>
      <c r="B20" s="31">
        <v>5.9097679540090562</v>
      </c>
      <c r="C20" s="16">
        <v>0</v>
      </c>
      <c r="D20" s="16">
        <f t="shared" si="0"/>
        <v>5.9097679540090562</v>
      </c>
      <c r="E20" s="16">
        <v>12</v>
      </c>
      <c r="F20" s="16">
        <f t="shared" si="1"/>
        <v>5.200595799527969</v>
      </c>
      <c r="G20" s="16">
        <v>0</v>
      </c>
      <c r="H20" s="16">
        <f t="shared" si="6"/>
        <v>5.200595799527969</v>
      </c>
      <c r="I20" s="16">
        <v>24</v>
      </c>
      <c r="J20" s="17">
        <f t="shared" si="2"/>
        <v>33.120000000000005</v>
      </c>
      <c r="K20" s="16">
        <f t="shared" si="7"/>
        <v>3.9524528076412562</v>
      </c>
      <c r="L20" s="18">
        <f t="shared" si="8"/>
        <v>0.17325820526646601</v>
      </c>
      <c r="M20" s="16">
        <f t="shared" si="9"/>
        <v>4.9117834902016781</v>
      </c>
      <c r="N20" s="17">
        <v>410</v>
      </c>
      <c r="O20" s="17">
        <v>228</v>
      </c>
      <c r="P20" s="16">
        <f t="shared" si="10"/>
        <v>8.8325931183451232</v>
      </c>
      <c r="Q20" s="22">
        <f t="shared" si="11"/>
        <v>2.1542910044744203E-2</v>
      </c>
    </row>
    <row r="21" spans="1:17" ht="12" customHeight="1" x14ac:dyDescent="0.2">
      <c r="A21" s="15">
        <v>1984</v>
      </c>
      <c r="B21" s="31">
        <v>5.956047861627769</v>
      </c>
      <c r="C21" s="16">
        <v>0</v>
      </c>
      <c r="D21" s="16">
        <f t="shared" si="0"/>
        <v>5.956047861627769</v>
      </c>
      <c r="E21" s="16">
        <v>12</v>
      </c>
      <c r="F21" s="16">
        <f t="shared" si="1"/>
        <v>5.2413221182324365</v>
      </c>
      <c r="G21" s="16">
        <v>0</v>
      </c>
      <c r="H21" s="16">
        <f t="shared" si="6"/>
        <v>5.2413221182324365</v>
      </c>
      <c r="I21" s="16">
        <v>24</v>
      </c>
      <c r="J21" s="17">
        <f t="shared" si="2"/>
        <v>33.120000000000005</v>
      </c>
      <c r="K21" s="16">
        <f t="shared" si="7"/>
        <v>3.9834048098566517</v>
      </c>
      <c r="L21" s="18">
        <f t="shared" si="8"/>
        <v>0.17461500536357924</v>
      </c>
      <c r="M21" s="16">
        <f t="shared" si="9"/>
        <v>4.9502480945547891</v>
      </c>
      <c r="N21" s="17">
        <v>410</v>
      </c>
      <c r="O21" s="17">
        <v>228</v>
      </c>
      <c r="P21" s="16">
        <f t="shared" si="10"/>
        <v>8.9017619244187003</v>
      </c>
      <c r="Q21" s="22">
        <f t="shared" si="11"/>
        <v>2.1711614449801707E-2</v>
      </c>
    </row>
    <row r="22" spans="1:17" ht="12" customHeight="1" x14ac:dyDescent="0.2">
      <c r="A22" s="15">
        <v>1985</v>
      </c>
      <c r="B22" s="31">
        <v>5.9325019080288177</v>
      </c>
      <c r="C22" s="16">
        <v>0</v>
      </c>
      <c r="D22" s="16">
        <f t="shared" si="0"/>
        <v>5.9325019080288177</v>
      </c>
      <c r="E22" s="16">
        <v>12</v>
      </c>
      <c r="F22" s="16">
        <f t="shared" si="1"/>
        <v>5.2206016790653598</v>
      </c>
      <c r="G22" s="16">
        <v>0</v>
      </c>
      <c r="H22" s="16">
        <f t="shared" si="6"/>
        <v>5.2206016790653598</v>
      </c>
      <c r="I22" s="16">
        <v>24</v>
      </c>
      <c r="J22" s="17">
        <f t="shared" si="2"/>
        <v>33.11999999999999</v>
      </c>
      <c r="K22" s="16">
        <f t="shared" si="7"/>
        <v>3.9676572760896738</v>
      </c>
      <c r="L22" s="18">
        <f t="shared" si="8"/>
        <v>0.17392470251351994</v>
      </c>
      <c r="M22" s="16">
        <f t="shared" si="9"/>
        <v>4.9306783539070329</v>
      </c>
      <c r="N22" s="17">
        <v>410</v>
      </c>
      <c r="O22" s="17">
        <v>228</v>
      </c>
      <c r="P22" s="16">
        <f t="shared" si="10"/>
        <v>8.8665707241310674</v>
      </c>
      <c r="Q22" s="22">
        <f t="shared" si="11"/>
        <v>2.1625782253978213E-2</v>
      </c>
    </row>
    <row r="23" spans="1:17" ht="12" customHeight="1" x14ac:dyDescent="0.2">
      <c r="A23" s="10">
        <v>1986</v>
      </c>
      <c r="B23" s="29">
        <v>6.137103107820038</v>
      </c>
      <c r="C23" s="34">
        <v>0</v>
      </c>
      <c r="D23" s="34">
        <f t="shared" si="0"/>
        <v>6.137103107820038</v>
      </c>
      <c r="E23" s="34">
        <v>12</v>
      </c>
      <c r="F23" s="34">
        <f t="shared" si="1"/>
        <v>5.4006507348816335</v>
      </c>
      <c r="G23" s="34">
        <v>0</v>
      </c>
      <c r="H23" s="11">
        <f t="shared" si="6"/>
        <v>5.4006507348816335</v>
      </c>
      <c r="I23" s="34">
        <v>24</v>
      </c>
      <c r="J23" s="49">
        <f t="shared" si="2"/>
        <v>33.11999999999999</v>
      </c>
      <c r="K23" s="11">
        <f t="shared" si="7"/>
        <v>4.1044945585100416</v>
      </c>
      <c r="L23" s="50">
        <f t="shared" si="8"/>
        <v>0.17992304914016621</v>
      </c>
      <c r="M23" s="34">
        <f t="shared" si="9"/>
        <v>5.1007284815991421</v>
      </c>
      <c r="N23" s="49">
        <v>410</v>
      </c>
      <c r="O23" s="49">
        <v>228</v>
      </c>
      <c r="P23" s="34">
        <f t="shared" si="10"/>
        <v>9.172362620419511</v>
      </c>
      <c r="Q23" s="51">
        <f t="shared" si="11"/>
        <v>2.2371616147364659E-2</v>
      </c>
    </row>
    <row r="24" spans="1:17" ht="12" customHeight="1" x14ac:dyDescent="0.2">
      <c r="A24" s="10">
        <v>1987</v>
      </c>
      <c r="B24" s="29">
        <v>6.3265020345628571</v>
      </c>
      <c r="C24" s="34">
        <v>0</v>
      </c>
      <c r="D24" s="34">
        <f t="shared" si="0"/>
        <v>6.3265020345628571</v>
      </c>
      <c r="E24" s="34">
        <v>12</v>
      </c>
      <c r="F24" s="34">
        <f t="shared" si="1"/>
        <v>5.5673217904153143</v>
      </c>
      <c r="G24" s="34">
        <v>0</v>
      </c>
      <c r="H24" s="11">
        <f t="shared" si="6"/>
        <v>5.5673217904153143</v>
      </c>
      <c r="I24" s="34">
        <v>24</v>
      </c>
      <c r="J24" s="49">
        <f t="shared" si="2"/>
        <v>33.11999999999999</v>
      </c>
      <c r="K24" s="11">
        <f t="shared" si="7"/>
        <v>4.231164560715639</v>
      </c>
      <c r="L24" s="50">
        <f t="shared" si="8"/>
        <v>0.18547570677109651</v>
      </c>
      <c r="M24" s="34">
        <f t="shared" si="9"/>
        <v>5.2581435491072002</v>
      </c>
      <c r="N24" s="49">
        <v>410</v>
      </c>
      <c r="O24" s="49">
        <v>228</v>
      </c>
      <c r="P24" s="34">
        <f t="shared" si="10"/>
        <v>9.4554335751489127</v>
      </c>
      <c r="Q24" s="51">
        <f t="shared" si="11"/>
        <v>2.3062033110119298E-2</v>
      </c>
    </row>
    <row r="25" spans="1:17" ht="12" customHeight="1" x14ac:dyDescent="0.2">
      <c r="A25" s="10">
        <v>1988</v>
      </c>
      <c r="B25" s="29">
        <v>6.7896221140228805</v>
      </c>
      <c r="C25" s="34">
        <v>0</v>
      </c>
      <c r="D25" s="34">
        <f t="shared" si="0"/>
        <v>6.7896221140228805</v>
      </c>
      <c r="E25" s="34">
        <v>12</v>
      </c>
      <c r="F25" s="34">
        <f t="shared" si="1"/>
        <v>5.9748674603401346</v>
      </c>
      <c r="G25" s="34">
        <v>0</v>
      </c>
      <c r="H25" s="11">
        <f t="shared" si="6"/>
        <v>5.9748674603401346</v>
      </c>
      <c r="I25" s="34">
        <v>24</v>
      </c>
      <c r="J25" s="49">
        <f t="shared" si="2"/>
        <v>33.120000000000005</v>
      </c>
      <c r="K25" s="11">
        <f t="shared" si="7"/>
        <v>4.5408992698585022</v>
      </c>
      <c r="L25" s="50">
        <f t="shared" si="8"/>
        <v>0.19905311867872885</v>
      </c>
      <c r="M25" s="34">
        <f t="shared" si="9"/>
        <v>5.6430563879826234</v>
      </c>
      <c r="N25" s="49">
        <v>410</v>
      </c>
      <c r="O25" s="49">
        <v>228</v>
      </c>
      <c r="P25" s="34">
        <f t="shared" si="10"/>
        <v>10.147601399442436</v>
      </c>
      <c r="Q25" s="51">
        <f t="shared" si="11"/>
        <v>2.4750247315713261E-2</v>
      </c>
    </row>
    <row r="26" spans="1:17" ht="12" customHeight="1" x14ac:dyDescent="0.2">
      <c r="A26" s="10">
        <v>1989</v>
      </c>
      <c r="B26" s="29">
        <v>7.1346556589661265</v>
      </c>
      <c r="C26" s="34">
        <v>0</v>
      </c>
      <c r="D26" s="34">
        <f t="shared" si="0"/>
        <v>7.1346556589661265</v>
      </c>
      <c r="E26" s="34">
        <v>12</v>
      </c>
      <c r="F26" s="34">
        <f t="shared" si="1"/>
        <v>6.2784969798901908</v>
      </c>
      <c r="G26" s="34">
        <v>0</v>
      </c>
      <c r="H26" s="11">
        <f t="shared" si="6"/>
        <v>6.2784969798901908</v>
      </c>
      <c r="I26" s="34">
        <v>24</v>
      </c>
      <c r="J26" s="49">
        <f t="shared" si="2"/>
        <v>33.120000000000005</v>
      </c>
      <c r="K26" s="11">
        <f t="shared" si="7"/>
        <v>4.7716577047165449</v>
      </c>
      <c r="L26" s="50">
        <f t="shared" si="8"/>
        <v>0.20916855691908143</v>
      </c>
      <c r="M26" s="34">
        <f t="shared" si="9"/>
        <v>5.9298240043774983</v>
      </c>
      <c r="N26" s="49">
        <v>410</v>
      </c>
      <c r="O26" s="49">
        <v>228</v>
      </c>
      <c r="P26" s="34">
        <f t="shared" si="10"/>
        <v>10.663280007871817</v>
      </c>
      <c r="Q26" s="51">
        <f t="shared" si="11"/>
        <v>2.6008000019199555E-2</v>
      </c>
    </row>
    <row r="27" spans="1:17" ht="12" customHeight="1" x14ac:dyDescent="0.2">
      <c r="A27" s="10">
        <v>1990</v>
      </c>
      <c r="B27" s="29">
        <v>6.5857227383941277</v>
      </c>
      <c r="C27" s="34">
        <v>0</v>
      </c>
      <c r="D27" s="34">
        <f t="shared" si="0"/>
        <v>6.5857227383941277</v>
      </c>
      <c r="E27" s="34">
        <v>12</v>
      </c>
      <c r="F27" s="34">
        <f t="shared" si="1"/>
        <v>5.7954360097868323</v>
      </c>
      <c r="G27" s="34">
        <v>0</v>
      </c>
      <c r="H27" s="11">
        <f t="shared" si="6"/>
        <v>5.7954360097868323</v>
      </c>
      <c r="I27" s="34">
        <v>24</v>
      </c>
      <c r="J27" s="49">
        <f t="shared" si="2"/>
        <v>33.120000000000005</v>
      </c>
      <c r="K27" s="11">
        <f t="shared" si="7"/>
        <v>4.4045313674379925</v>
      </c>
      <c r="L27" s="50">
        <f t="shared" si="8"/>
        <v>0.19307534761372022</v>
      </c>
      <c r="M27" s="34">
        <f t="shared" si="9"/>
        <v>5.4735895671751615</v>
      </c>
      <c r="N27" s="49">
        <v>410</v>
      </c>
      <c r="O27" s="49">
        <v>228</v>
      </c>
      <c r="P27" s="34">
        <f t="shared" si="10"/>
        <v>9.8428584322009485</v>
      </c>
      <c r="Q27" s="51">
        <f t="shared" si="11"/>
        <v>2.4006971785855973E-2</v>
      </c>
    </row>
    <row r="28" spans="1:17" ht="12" customHeight="1" x14ac:dyDescent="0.2">
      <c r="A28" s="15">
        <v>1991</v>
      </c>
      <c r="B28" s="31">
        <v>6.2834082203453354</v>
      </c>
      <c r="C28" s="16">
        <v>0</v>
      </c>
      <c r="D28" s="16">
        <f t="shared" si="0"/>
        <v>6.2834082203453354</v>
      </c>
      <c r="E28" s="16">
        <v>12</v>
      </c>
      <c r="F28" s="16">
        <f t="shared" si="1"/>
        <v>5.5293992339038951</v>
      </c>
      <c r="G28" s="16">
        <v>0</v>
      </c>
      <c r="H28" s="16">
        <f t="shared" si="6"/>
        <v>5.5293992339038951</v>
      </c>
      <c r="I28" s="16">
        <v>24</v>
      </c>
      <c r="J28" s="17">
        <f t="shared" si="2"/>
        <v>33.11999999999999</v>
      </c>
      <c r="K28" s="16">
        <f t="shared" si="7"/>
        <v>4.2023434177669605</v>
      </c>
      <c r="L28" s="18">
        <f t="shared" si="8"/>
        <v>0.18421231420348319</v>
      </c>
      <c r="M28" s="16">
        <f t="shared" si="9"/>
        <v>5.2223270015116467</v>
      </c>
      <c r="N28" s="17">
        <v>410</v>
      </c>
      <c r="O28" s="17">
        <v>228</v>
      </c>
      <c r="P28" s="16">
        <f t="shared" si="10"/>
        <v>9.3910266255253312</v>
      </c>
      <c r="Q28" s="22">
        <f t="shared" si="11"/>
        <v>2.2904942989086172E-2</v>
      </c>
    </row>
    <row r="29" spans="1:17" ht="12" customHeight="1" x14ac:dyDescent="0.2">
      <c r="A29" s="15">
        <v>1992</v>
      </c>
      <c r="B29" s="31">
        <v>5.9277367318816321</v>
      </c>
      <c r="C29" s="16">
        <v>0</v>
      </c>
      <c r="D29" s="16">
        <f t="shared" si="0"/>
        <v>5.9277367318816321</v>
      </c>
      <c r="E29" s="16">
        <v>12</v>
      </c>
      <c r="F29" s="16">
        <f t="shared" si="1"/>
        <v>5.2164083240558359</v>
      </c>
      <c r="G29" s="16">
        <v>0</v>
      </c>
      <c r="H29" s="16">
        <f t="shared" si="6"/>
        <v>5.2164083240558359</v>
      </c>
      <c r="I29" s="16">
        <v>24</v>
      </c>
      <c r="J29" s="17">
        <f t="shared" si="2"/>
        <v>33.120000000000005</v>
      </c>
      <c r="K29" s="16">
        <f t="shared" si="7"/>
        <v>3.9644703262824352</v>
      </c>
      <c r="L29" s="18">
        <f t="shared" si="8"/>
        <v>0.17378500060416155</v>
      </c>
      <c r="M29" s="16">
        <f t="shared" si="9"/>
        <v>4.9267178746276779</v>
      </c>
      <c r="N29" s="17">
        <v>410</v>
      </c>
      <c r="O29" s="17">
        <v>228</v>
      </c>
      <c r="P29" s="16">
        <f t="shared" si="10"/>
        <v>8.8594488096374917</v>
      </c>
      <c r="Q29" s="22">
        <f t="shared" si="11"/>
        <v>2.160841173082315E-2</v>
      </c>
    </row>
    <row r="30" spans="1:17" ht="12" customHeight="1" x14ac:dyDescent="0.2">
      <c r="A30" s="15">
        <v>1993</v>
      </c>
      <c r="B30" s="31">
        <v>5.8039230754452369</v>
      </c>
      <c r="C30" s="16">
        <v>0</v>
      </c>
      <c r="D30" s="16">
        <f t="shared" si="0"/>
        <v>5.8039230754452369</v>
      </c>
      <c r="E30" s="16">
        <v>12</v>
      </c>
      <c r="F30" s="16">
        <f t="shared" si="1"/>
        <v>5.1074523063918082</v>
      </c>
      <c r="G30" s="16">
        <v>0</v>
      </c>
      <c r="H30" s="16">
        <f t="shared" si="6"/>
        <v>5.1074523063918082</v>
      </c>
      <c r="I30" s="16">
        <v>24</v>
      </c>
      <c r="J30" s="17">
        <f t="shared" si="2"/>
        <v>33.120000000000005</v>
      </c>
      <c r="K30" s="16">
        <f t="shared" si="7"/>
        <v>3.881663752857774</v>
      </c>
      <c r="L30" s="18">
        <f t="shared" si="8"/>
        <v>0.1701551234129435</v>
      </c>
      <c r="M30" s="16">
        <f t="shared" si="9"/>
        <v>4.8238126711952418</v>
      </c>
      <c r="N30" s="17">
        <v>410</v>
      </c>
      <c r="O30" s="17">
        <v>228</v>
      </c>
      <c r="P30" s="16">
        <f t="shared" si="10"/>
        <v>8.6743999789037254</v>
      </c>
      <c r="Q30" s="22">
        <f t="shared" si="11"/>
        <v>2.1157073119277378E-2</v>
      </c>
    </row>
    <row r="31" spans="1:17" ht="12" customHeight="1" x14ac:dyDescent="0.2">
      <c r="A31" s="15">
        <v>1994</v>
      </c>
      <c r="B31" s="31">
        <v>6.3093123187415552</v>
      </c>
      <c r="C31" s="16">
        <v>0</v>
      </c>
      <c r="D31" s="16">
        <f t="shared" si="0"/>
        <v>6.3093123187415552</v>
      </c>
      <c r="E31" s="16">
        <v>12</v>
      </c>
      <c r="F31" s="16">
        <f t="shared" si="1"/>
        <v>5.5521948404925681</v>
      </c>
      <c r="G31" s="16">
        <v>0</v>
      </c>
      <c r="H31" s="16">
        <f t="shared" si="6"/>
        <v>5.5521948404925681</v>
      </c>
      <c r="I31" s="16">
        <v>24</v>
      </c>
      <c r="J31" s="17">
        <f t="shared" si="2"/>
        <v>33.120000000000005</v>
      </c>
      <c r="K31" s="16">
        <f t="shared" si="7"/>
        <v>4.2196680787743519</v>
      </c>
      <c r="L31" s="18">
        <f t="shared" si="8"/>
        <v>0.18497175139832775</v>
      </c>
      <c r="M31" s="16">
        <f t="shared" si="9"/>
        <v>5.2438566662668924</v>
      </c>
      <c r="N31" s="17">
        <v>410</v>
      </c>
      <c r="O31" s="17">
        <v>228</v>
      </c>
      <c r="P31" s="16">
        <f t="shared" si="10"/>
        <v>9.4297422507430948</v>
      </c>
      <c r="Q31" s="22">
        <f t="shared" si="11"/>
        <v>2.2999371343275843E-2</v>
      </c>
    </row>
    <row r="32" spans="1:17" ht="12" customHeight="1" x14ac:dyDescent="0.2">
      <c r="A32" s="15">
        <v>1995</v>
      </c>
      <c r="B32" s="16">
        <v>6.9658647118627535</v>
      </c>
      <c r="C32" s="16">
        <v>0</v>
      </c>
      <c r="D32" s="16">
        <f t="shared" si="0"/>
        <v>6.9658647118627535</v>
      </c>
      <c r="E32" s="16">
        <v>12</v>
      </c>
      <c r="F32" s="16">
        <f t="shared" si="1"/>
        <v>6.1299609464392226</v>
      </c>
      <c r="G32" s="16">
        <v>0</v>
      </c>
      <c r="H32" s="16">
        <f t="shared" si="6"/>
        <v>6.1299609464392226</v>
      </c>
      <c r="I32" s="16">
        <v>24</v>
      </c>
      <c r="J32" s="17">
        <f t="shared" si="2"/>
        <v>33.11999999999999</v>
      </c>
      <c r="K32" s="16">
        <f t="shared" si="7"/>
        <v>4.6587703192938097</v>
      </c>
      <c r="L32" s="18">
        <f t="shared" si="3"/>
        <v>0.20422006879096152</v>
      </c>
      <c r="M32" s="16">
        <f t="shared" ref="M32:M39" si="12">+L32*28.3495</f>
        <v>5.7895368401893634</v>
      </c>
      <c r="N32" s="17">
        <v>410</v>
      </c>
      <c r="O32" s="17">
        <v>228</v>
      </c>
      <c r="P32" s="16">
        <f t="shared" si="4"/>
        <v>10.411009230165083</v>
      </c>
      <c r="Q32" s="22">
        <f t="shared" si="5"/>
        <v>2.5392705439427031E-2</v>
      </c>
    </row>
    <row r="33" spans="1:17" ht="12" customHeight="1" x14ac:dyDescent="0.2">
      <c r="A33" s="10">
        <v>1996</v>
      </c>
      <c r="B33" s="11">
        <v>7.0004857843191788</v>
      </c>
      <c r="C33" s="11">
        <v>0</v>
      </c>
      <c r="D33" s="11">
        <f t="shared" si="0"/>
        <v>7.0004857843191788</v>
      </c>
      <c r="E33" s="11">
        <v>12</v>
      </c>
      <c r="F33" s="11">
        <f t="shared" si="1"/>
        <v>6.1604274902008775</v>
      </c>
      <c r="G33" s="11">
        <v>0</v>
      </c>
      <c r="H33" s="11">
        <f t="shared" si="6"/>
        <v>6.1604274902008775</v>
      </c>
      <c r="I33" s="11">
        <v>24</v>
      </c>
      <c r="J33" s="12">
        <f t="shared" si="2"/>
        <v>33.11999999999999</v>
      </c>
      <c r="K33" s="11">
        <f t="shared" si="7"/>
        <v>4.6819248925526669</v>
      </c>
      <c r="L33" s="13">
        <f t="shared" si="3"/>
        <v>0.20523506378313061</v>
      </c>
      <c r="M33" s="11">
        <f t="shared" si="12"/>
        <v>5.8183114407198611</v>
      </c>
      <c r="N33" s="12">
        <v>410</v>
      </c>
      <c r="O33" s="12">
        <v>228</v>
      </c>
      <c r="P33" s="11">
        <f t="shared" si="4"/>
        <v>10.462753029364663</v>
      </c>
      <c r="Q33" s="21">
        <f t="shared" si="5"/>
        <v>2.5518909827718688E-2</v>
      </c>
    </row>
    <row r="34" spans="1:17" ht="12" customHeight="1" x14ac:dyDescent="0.2">
      <c r="A34" s="10">
        <v>1997</v>
      </c>
      <c r="B34" s="11">
        <v>7.2473911004279774</v>
      </c>
      <c r="C34" s="11">
        <v>0</v>
      </c>
      <c r="D34" s="11">
        <f t="shared" si="0"/>
        <v>7.2473911004279774</v>
      </c>
      <c r="E34" s="11">
        <v>12</v>
      </c>
      <c r="F34" s="11">
        <f t="shared" si="1"/>
        <v>6.3777041683766198</v>
      </c>
      <c r="G34" s="11">
        <v>0</v>
      </c>
      <c r="H34" s="11">
        <f t="shared" si="6"/>
        <v>6.3777041683766198</v>
      </c>
      <c r="I34" s="11">
        <v>24</v>
      </c>
      <c r="J34" s="12">
        <f t="shared" si="2"/>
        <v>33.120000000000005</v>
      </c>
      <c r="K34" s="11">
        <f t="shared" si="7"/>
        <v>4.8470551679662313</v>
      </c>
      <c r="L34" s="13">
        <f t="shared" si="3"/>
        <v>0.21247365119851971</v>
      </c>
      <c r="M34" s="11">
        <f t="shared" si="12"/>
        <v>6.0235217746524343</v>
      </c>
      <c r="N34" s="12">
        <v>410</v>
      </c>
      <c r="O34" s="12">
        <v>228</v>
      </c>
      <c r="P34" s="11">
        <f t="shared" si="4"/>
        <v>10.831771612313588</v>
      </c>
      <c r="Q34" s="21">
        <f t="shared" si="5"/>
        <v>2.641895515198436E-2</v>
      </c>
    </row>
    <row r="35" spans="1:17" ht="12" customHeight="1" x14ac:dyDescent="0.2">
      <c r="A35" s="10">
        <v>1998</v>
      </c>
      <c r="B35" s="11">
        <v>7.5519258280064472</v>
      </c>
      <c r="C35" s="11">
        <v>0</v>
      </c>
      <c r="D35" s="11">
        <f t="shared" si="0"/>
        <v>7.5519258280064472</v>
      </c>
      <c r="E35" s="11">
        <v>12</v>
      </c>
      <c r="F35" s="11">
        <f t="shared" si="1"/>
        <v>6.6456947286456733</v>
      </c>
      <c r="G35" s="11">
        <v>0</v>
      </c>
      <c r="H35" s="11">
        <f t="shared" si="6"/>
        <v>6.6456947286456733</v>
      </c>
      <c r="I35" s="11">
        <v>24</v>
      </c>
      <c r="J35" s="12">
        <f t="shared" si="2"/>
        <v>33.11999999999999</v>
      </c>
      <c r="K35" s="11">
        <f t="shared" si="7"/>
        <v>5.0507279937707121</v>
      </c>
      <c r="L35" s="13">
        <f t="shared" si="3"/>
        <v>0.22140177506940109</v>
      </c>
      <c r="M35" s="11">
        <f t="shared" si="12"/>
        <v>6.2766296223299864</v>
      </c>
      <c r="N35" s="12">
        <v>410</v>
      </c>
      <c r="O35" s="12">
        <v>228</v>
      </c>
      <c r="P35" s="11">
        <f t="shared" si="4"/>
        <v>11.286921689277607</v>
      </c>
      <c r="Q35" s="21">
        <f t="shared" si="5"/>
        <v>2.7529077290920995E-2</v>
      </c>
    </row>
    <row r="36" spans="1:17" ht="12" customHeight="1" x14ac:dyDescent="0.2">
      <c r="A36" s="10">
        <v>1999</v>
      </c>
      <c r="B36" s="11">
        <v>7.0072862027605209</v>
      </c>
      <c r="C36" s="11">
        <v>0</v>
      </c>
      <c r="D36" s="11">
        <f t="shared" si="0"/>
        <v>7.0072862027605209</v>
      </c>
      <c r="E36" s="11">
        <v>12</v>
      </c>
      <c r="F36" s="11">
        <f t="shared" si="1"/>
        <v>6.1664118584292584</v>
      </c>
      <c r="G36" s="11">
        <v>0</v>
      </c>
      <c r="H36" s="11">
        <f t="shared" si="6"/>
        <v>6.1664118584292584</v>
      </c>
      <c r="I36" s="11">
        <v>24</v>
      </c>
      <c r="J36" s="12">
        <f t="shared" si="2"/>
        <v>33.120000000000005</v>
      </c>
      <c r="K36" s="11">
        <f t="shared" si="7"/>
        <v>4.6864730124062364</v>
      </c>
      <c r="L36" s="13">
        <f t="shared" si="3"/>
        <v>0.20543443342054735</v>
      </c>
      <c r="M36" s="11">
        <f t="shared" si="12"/>
        <v>5.8239634702558067</v>
      </c>
      <c r="N36" s="12">
        <v>410</v>
      </c>
      <c r="O36" s="12">
        <v>228</v>
      </c>
      <c r="P36" s="11">
        <f t="shared" si="4"/>
        <v>10.472916766688074</v>
      </c>
      <c r="Q36" s="21">
        <f t="shared" si="5"/>
        <v>2.5543699430946521E-2</v>
      </c>
    </row>
    <row r="37" spans="1:17" ht="12" customHeight="1" x14ac:dyDescent="0.2">
      <c r="A37" s="10">
        <v>2000</v>
      </c>
      <c r="B37" s="11">
        <v>6.6402252244276436</v>
      </c>
      <c r="C37" s="11">
        <v>0</v>
      </c>
      <c r="D37" s="11">
        <f t="shared" si="0"/>
        <v>6.6402252244276436</v>
      </c>
      <c r="E37" s="11">
        <v>12</v>
      </c>
      <c r="F37" s="11">
        <f t="shared" si="1"/>
        <v>5.8433981974963265</v>
      </c>
      <c r="G37" s="11">
        <v>0</v>
      </c>
      <c r="H37" s="11">
        <f t="shared" si="6"/>
        <v>5.8433981974963265</v>
      </c>
      <c r="I37" s="11">
        <v>24</v>
      </c>
      <c r="J37" s="12">
        <f t="shared" si="2"/>
        <v>33.11999999999999</v>
      </c>
      <c r="K37" s="11">
        <f t="shared" si="7"/>
        <v>4.4409826300972082</v>
      </c>
      <c r="L37" s="13">
        <f t="shared" si="3"/>
        <v>0.19467321118234338</v>
      </c>
      <c r="M37" s="11">
        <f t="shared" si="12"/>
        <v>5.5188882004138433</v>
      </c>
      <c r="N37" s="12">
        <v>410</v>
      </c>
      <c r="O37" s="12">
        <v>228</v>
      </c>
      <c r="P37" s="11">
        <f t="shared" si="4"/>
        <v>9.924316500744192</v>
      </c>
      <c r="Q37" s="21">
        <f t="shared" si="5"/>
        <v>2.4205650001815102E-2</v>
      </c>
    </row>
    <row r="38" spans="1:17" ht="12" customHeight="1" x14ac:dyDescent="0.2">
      <c r="A38" s="15">
        <v>2001</v>
      </c>
      <c r="B38" s="16">
        <v>6.5458849024327543</v>
      </c>
      <c r="C38" s="16">
        <v>0</v>
      </c>
      <c r="D38" s="16">
        <f t="shared" si="0"/>
        <v>6.5458849024327543</v>
      </c>
      <c r="E38" s="16">
        <v>12</v>
      </c>
      <c r="F38" s="16">
        <f t="shared" si="1"/>
        <v>5.760378714140824</v>
      </c>
      <c r="G38" s="16">
        <v>0</v>
      </c>
      <c r="H38" s="16">
        <f t="shared" si="6"/>
        <v>5.760378714140824</v>
      </c>
      <c r="I38" s="16">
        <v>24</v>
      </c>
      <c r="J38" s="17">
        <f t="shared" si="2"/>
        <v>33.11999999999999</v>
      </c>
      <c r="K38" s="16">
        <f t="shared" si="7"/>
        <v>4.3778878227470264</v>
      </c>
      <c r="L38" s="18">
        <f t="shared" si="3"/>
        <v>0.19190741140808884</v>
      </c>
      <c r="M38" s="16">
        <f t="shared" si="12"/>
        <v>5.4404791597136146</v>
      </c>
      <c r="N38" s="17">
        <v>410</v>
      </c>
      <c r="O38" s="17">
        <v>228</v>
      </c>
      <c r="P38" s="16">
        <f t="shared" si="4"/>
        <v>9.7833177872043073</v>
      </c>
      <c r="Q38" s="22">
        <f t="shared" si="5"/>
        <v>2.386175070049831E-2</v>
      </c>
    </row>
    <row r="39" spans="1:17" ht="12" customHeight="1" x14ac:dyDescent="0.2">
      <c r="A39" s="15">
        <v>2002</v>
      </c>
      <c r="B39" s="16">
        <v>5.7951130827669806</v>
      </c>
      <c r="C39" s="16">
        <v>0</v>
      </c>
      <c r="D39" s="16">
        <f t="shared" ref="D39:D56" si="13">+B39-B39*(C39/100)</f>
        <v>5.7951130827669806</v>
      </c>
      <c r="E39" s="16">
        <v>12</v>
      </c>
      <c r="F39" s="16">
        <f t="shared" si="1"/>
        <v>5.0996995128349427</v>
      </c>
      <c r="G39" s="16">
        <v>0</v>
      </c>
      <c r="H39" s="16">
        <f t="shared" si="6"/>
        <v>5.0996995128349427</v>
      </c>
      <c r="I39" s="16">
        <v>24</v>
      </c>
      <c r="J39" s="17">
        <f t="shared" ref="J39:J56" si="14">100-(K39/B39*100)</f>
        <v>33.120000000000005</v>
      </c>
      <c r="K39" s="16">
        <f t="shared" si="7"/>
        <v>3.8757716297545564</v>
      </c>
      <c r="L39" s="18">
        <f t="shared" si="3"/>
        <v>0.16989683856458329</v>
      </c>
      <c r="M39" s="16">
        <f t="shared" si="12"/>
        <v>4.8164904248866538</v>
      </c>
      <c r="N39" s="17">
        <v>410</v>
      </c>
      <c r="O39" s="17">
        <v>228</v>
      </c>
      <c r="P39" s="16">
        <f t="shared" si="4"/>
        <v>8.6612327815944212</v>
      </c>
      <c r="Q39" s="22">
        <f t="shared" si="5"/>
        <v>2.1124958003888833E-2</v>
      </c>
    </row>
    <row r="40" spans="1:17" ht="12" customHeight="1" x14ac:dyDescent="0.2">
      <c r="A40" s="15">
        <v>2003</v>
      </c>
      <c r="B40" s="16">
        <v>6.7048430437127911</v>
      </c>
      <c r="C40" s="16">
        <v>0</v>
      </c>
      <c r="D40" s="16">
        <f t="shared" si="13"/>
        <v>6.7048430437127911</v>
      </c>
      <c r="E40" s="16">
        <v>12</v>
      </c>
      <c r="F40" s="16">
        <f t="shared" si="1"/>
        <v>5.9002618784672558</v>
      </c>
      <c r="G40" s="16">
        <v>0</v>
      </c>
      <c r="H40" s="16">
        <f t="shared" si="6"/>
        <v>5.9002618784672558</v>
      </c>
      <c r="I40" s="16">
        <v>24</v>
      </c>
      <c r="J40" s="17">
        <f t="shared" si="14"/>
        <v>33.120000000000005</v>
      </c>
      <c r="K40" s="16">
        <f t="shared" si="7"/>
        <v>4.484199027635114</v>
      </c>
      <c r="L40" s="18">
        <f t="shared" si="3"/>
        <v>0.19656762860866253</v>
      </c>
      <c r="M40" s="16">
        <f t="shared" ref="M40:M45" si="15">+L40*28.3495</f>
        <v>5.5725939872412784</v>
      </c>
      <c r="N40" s="17">
        <v>410</v>
      </c>
      <c r="O40" s="17">
        <v>228</v>
      </c>
      <c r="P40" s="16">
        <f t="shared" si="4"/>
        <v>10.020892696354931</v>
      </c>
      <c r="Q40" s="22">
        <f t="shared" si="5"/>
        <v>2.4441201698426659E-2</v>
      </c>
    </row>
    <row r="41" spans="1:17" ht="12" customHeight="1" x14ac:dyDescent="0.2">
      <c r="A41" s="15">
        <v>2004</v>
      </c>
      <c r="B41" s="16">
        <v>6.5129123436726823</v>
      </c>
      <c r="C41" s="16">
        <v>0</v>
      </c>
      <c r="D41" s="16">
        <f t="shared" si="13"/>
        <v>6.5129123436726823</v>
      </c>
      <c r="E41" s="16">
        <v>12</v>
      </c>
      <c r="F41" s="16">
        <f t="shared" si="1"/>
        <v>5.7313628624319604</v>
      </c>
      <c r="G41" s="16">
        <v>0</v>
      </c>
      <c r="H41" s="16">
        <f t="shared" si="6"/>
        <v>5.7313628624319604</v>
      </c>
      <c r="I41" s="16">
        <v>24</v>
      </c>
      <c r="J41" s="17">
        <f t="shared" si="14"/>
        <v>33.120000000000005</v>
      </c>
      <c r="K41" s="16">
        <f t="shared" si="7"/>
        <v>4.3558357754482895</v>
      </c>
      <c r="L41" s="18">
        <f t="shared" si="3"/>
        <v>0.1909407463210209</v>
      </c>
      <c r="M41" s="16">
        <f t="shared" si="15"/>
        <v>5.4130746878277822</v>
      </c>
      <c r="N41" s="17">
        <v>410</v>
      </c>
      <c r="O41" s="17">
        <v>228</v>
      </c>
      <c r="P41" s="16">
        <f t="shared" si="4"/>
        <v>9.7340378158306606</v>
      </c>
      <c r="Q41" s="22">
        <f t="shared" si="5"/>
        <v>2.3741555648367465E-2</v>
      </c>
    </row>
    <row r="42" spans="1:17" ht="12" customHeight="1" x14ac:dyDescent="0.2">
      <c r="A42" s="15">
        <v>2005</v>
      </c>
      <c r="B42" s="16">
        <v>5.9965653499553806</v>
      </c>
      <c r="C42" s="16">
        <v>0</v>
      </c>
      <c r="D42" s="16">
        <f t="shared" si="13"/>
        <v>5.9965653499553806</v>
      </c>
      <c r="E42" s="16">
        <v>12</v>
      </c>
      <c r="F42" s="16">
        <f t="shared" si="1"/>
        <v>5.2769775079607353</v>
      </c>
      <c r="G42" s="16">
        <v>0</v>
      </c>
      <c r="H42" s="16">
        <f t="shared" si="6"/>
        <v>5.2769775079607353</v>
      </c>
      <c r="I42" s="16">
        <v>24</v>
      </c>
      <c r="J42" s="17">
        <f t="shared" si="14"/>
        <v>33.11999999999999</v>
      </c>
      <c r="K42" s="16">
        <f t="shared" si="7"/>
        <v>4.0105029060501591</v>
      </c>
      <c r="L42" s="18">
        <f t="shared" si="3"/>
        <v>0.17580286711452753</v>
      </c>
      <c r="M42" s="16">
        <f t="shared" si="15"/>
        <v>4.9839233812632981</v>
      </c>
      <c r="N42" s="17">
        <v>410</v>
      </c>
      <c r="O42" s="17">
        <v>228</v>
      </c>
      <c r="P42" s="16">
        <f t="shared" si="4"/>
        <v>8.9623183610436499</v>
      </c>
      <c r="Q42" s="22">
        <f t="shared" si="5"/>
        <v>2.185931307571622E-2</v>
      </c>
    </row>
    <row r="43" spans="1:17" ht="12" customHeight="1" x14ac:dyDescent="0.2">
      <c r="A43" s="10">
        <v>2006</v>
      </c>
      <c r="B43" s="11">
        <v>6.1234968749145571</v>
      </c>
      <c r="C43" s="11">
        <v>0</v>
      </c>
      <c r="D43" s="11">
        <f t="shared" si="13"/>
        <v>6.1234968749145571</v>
      </c>
      <c r="E43" s="11">
        <v>12</v>
      </c>
      <c r="F43" s="11">
        <f t="shared" si="1"/>
        <v>5.3886772499248101</v>
      </c>
      <c r="G43" s="11">
        <v>0</v>
      </c>
      <c r="H43" s="11">
        <f t="shared" si="6"/>
        <v>5.3886772499248101</v>
      </c>
      <c r="I43" s="11">
        <v>24</v>
      </c>
      <c r="J43" s="12">
        <f t="shared" si="14"/>
        <v>33.120000000000005</v>
      </c>
      <c r="K43" s="11">
        <f t="shared" si="7"/>
        <v>4.0953947099428554</v>
      </c>
      <c r="L43" s="13">
        <f t="shared" si="3"/>
        <v>0.1795241516687279</v>
      </c>
      <c r="M43" s="11">
        <f t="shared" si="15"/>
        <v>5.0894199377326013</v>
      </c>
      <c r="N43" s="12">
        <v>410</v>
      </c>
      <c r="O43" s="12">
        <v>228</v>
      </c>
      <c r="P43" s="11">
        <f t="shared" si="4"/>
        <v>9.1520270810103792</v>
      </c>
      <c r="Q43" s="21">
        <f t="shared" si="5"/>
        <v>2.2322017270757024E-2</v>
      </c>
    </row>
    <row r="44" spans="1:17" ht="12" customHeight="1" x14ac:dyDescent="0.2">
      <c r="A44" s="10">
        <v>2007</v>
      </c>
      <c r="B44" s="11">
        <v>6.1191259317341897</v>
      </c>
      <c r="C44" s="11">
        <v>0</v>
      </c>
      <c r="D44" s="11">
        <f t="shared" si="13"/>
        <v>6.1191259317341897</v>
      </c>
      <c r="E44" s="11">
        <v>12</v>
      </c>
      <c r="F44" s="11">
        <f t="shared" si="1"/>
        <v>5.384830819926087</v>
      </c>
      <c r="G44" s="11">
        <v>0</v>
      </c>
      <c r="H44" s="11">
        <f t="shared" si="6"/>
        <v>5.384830819926087</v>
      </c>
      <c r="I44" s="11">
        <v>24</v>
      </c>
      <c r="J44" s="12">
        <f t="shared" si="14"/>
        <v>33.11999999999999</v>
      </c>
      <c r="K44" s="11">
        <f t="shared" si="7"/>
        <v>4.0924714231438264</v>
      </c>
      <c r="L44" s="13">
        <f t="shared" si="3"/>
        <v>0.17939600758986637</v>
      </c>
      <c r="M44" s="11">
        <f t="shared" si="15"/>
        <v>5.0857871171689162</v>
      </c>
      <c r="N44" s="12">
        <v>410</v>
      </c>
      <c r="O44" s="12">
        <v>228</v>
      </c>
      <c r="P44" s="11">
        <f t="shared" si="4"/>
        <v>9.1454943773651554</v>
      </c>
      <c r="Q44" s="21">
        <f t="shared" si="5"/>
        <v>2.2306083847232087E-2</v>
      </c>
    </row>
    <row r="45" spans="1:17" ht="12" customHeight="1" x14ac:dyDescent="0.2">
      <c r="A45" s="10">
        <v>2008</v>
      </c>
      <c r="B45" s="11">
        <v>6.1073283277825663</v>
      </c>
      <c r="C45" s="11">
        <v>0</v>
      </c>
      <c r="D45" s="11">
        <f t="shared" si="13"/>
        <v>6.1073283277825663</v>
      </c>
      <c r="E45" s="11">
        <v>12</v>
      </c>
      <c r="F45" s="11">
        <f t="shared" si="1"/>
        <v>5.3744489284486585</v>
      </c>
      <c r="G45" s="11">
        <v>0</v>
      </c>
      <c r="H45" s="11">
        <f t="shared" si="6"/>
        <v>5.3744489284486585</v>
      </c>
      <c r="I45" s="11">
        <v>24</v>
      </c>
      <c r="J45" s="12">
        <f t="shared" si="14"/>
        <v>33.120000000000005</v>
      </c>
      <c r="K45" s="11">
        <f t="shared" si="7"/>
        <v>4.0845811856209799</v>
      </c>
      <c r="L45" s="13">
        <f t="shared" si="3"/>
        <v>0.17905013416420734</v>
      </c>
      <c r="M45" s="11">
        <f t="shared" si="15"/>
        <v>5.0759817784881962</v>
      </c>
      <c r="N45" s="12">
        <v>410</v>
      </c>
      <c r="O45" s="12">
        <v>228</v>
      </c>
      <c r="P45" s="11">
        <f t="shared" si="4"/>
        <v>9.1278619700884231</v>
      </c>
      <c r="Q45" s="21">
        <f t="shared" si="5"/>
        <v>2.2263077975825423E-2</v>
      </c>
    </row>
    <row r="46" spans="1:17" ht="12" customHeight="1" x14ac:dyDescent="0.2">
      <c r="A46" s="10">
        <v>2009</v>
      </c>
      <c r="B46" s="11">
        <v>6.3140897429394585</v>
      </c>
      <c r="C46" s="11">
        <v>0</v>
      </c>
      <c r="D46" s="11">
        <f t="shared" si="13"/>
        <v>6.3140897429394585</v>
      </c>
      <c r="E46" s="11">
        <v>12</v>
      </c>
      <c r="F46" s="11">
        <f t="shared" si="1"/>
        <v>5.5563989737867239</v>
      </c>
      <c r="G46" s="11">
        <v>0</v>
      </c>
      <c r="H46" s="11">
        <f t="shared" si="6"/>
        <v>5.5563989737867239</v>
      </c>
      <c r="I46" s="11">
        <v>24</v>
      </c>
      <c r="J46" s="12">
        <f t="shared" si="14"/>
        <v>33.11999999999999</v>
      </c>
      <c r="K46" s="11">
        <f t="shared" si="7"/>
        <v>4.2228632200779099</v>
      </c>
      <c r="L46" s="13">
        <f t="shared" si="3"/>
        <v>0.18511181238697688</v>
      </c>
      <c r="M46" s="11">
        <f t="shared" ref="M46:M51" si="16">+L46*28.3495</f>
        <v>5.2478273252646011</v>
      </c>
      <c r="N46" s="12">
        <v>410</v>
      </c>
      <c r="O46" s="12">
        <v>228</v>
      </c>
      <c r="P46" s="11">
        <f t="shared" si="4"/>
        <v>9.4368824708705539</v>
      </c>
      <c r="Q46" s="21">
        <f t="shared" si="5"/>
        <v>2.3016786514318426E-2</v>
      </c>
    </row>
    <row r="47" spans="1:17" ht="12" customHeight="1" x14ac:dyDescent="0.2">
      <c r="A47" s="10">
        <v>2010</v>
      </c>
      <c r="B47" s="11">
        <v>6.4789556189570714</v>
      </c>
      <c r="C47" s="11">
        <v>0</v>
      </c>
      <c r="D47" s="11">
        <f t="shared" si="13"/>
        <v>6.4789556189570714</v>
      </c>
      <c r="E47" s="11">
        <v>12</v>
      </c>
      <c r="F47" s="11">
        <f t="shared" si="1"/>
        <v>5.7014809446822232</v>
      </c>
      <c r="G47" s="11">
        <v>0</v>
      </c>
      <c r="H47" s="11">
        <f t="shared" si="6"/>
        <v>5.7014809446822232</v>
      </c>
      <c r="I47" s="11">
        <v>24</v>
      </c>
      <c r="J47" s="12">
        <f t="shared" si="14"/>
        <v>33.120000000000005</v>
      </c>
      <c r="K47" s="11">
        <f t="shared" si="7"/>
        <v>4.3331255179584893</v>
      </c>
      <c r="L47" s="13">
        <f t="shared" si="3"/>
        <v>0.18994522818448173</v>
      </c>
      <c r="M47" s="11">
        <f t="shared" si="16"/>
        <v>5.3848522464159645</v>
      </c>
      <c r="N47" s="12">
        <v>410</v>
      </c>
      <c r="O47" s="12">
        <v>228</v>
      </c>
      <c r="P47" s="11">
        <f t="shared" si="4"/>
        <v>9.6832869343444976</v>
      </c>
      <c r="Q47" s="21">
        <f t="shared" si="5"/>
        <v>2.3617773010596334E-2</v>
      </c>
    </row>
    <row r="48" spans="1:17" ht="12" customHeight="1" x14ac:dyDescent="0.2">
      <c r="A48" s="15">
        <v>2011</v>
      </c>
      <c r="B48" s="16">
        <v>6.436115040054279</v>
      </c>
      <c r="C48" s="16">
        <v>0</v>
      </c>
      <c r="D48" s="16">
        <f t="shared" si="13"/>
        <v>6.436115040054279</v>
      </c>
      <c r="E48" s="16">
        <v>12</v>
      </c>
      <c r="F48" s="16">
        <f t="shared" si="1"/>
        <v>5.6637812352477654</v>
      </c>
      <c r="G48" s="16">
        <v>0</v>
      </c>
      <c r="H48" s="16">
        <f t="shared" si="6"/>
        <v>5.6637812352477654</v>
      </c>
      <c r="I48" s="16">
        <v>24</v>
      </c>
      <c r="J48" s="17">
        <f t="shared" si="14"/>
        <v>33.120000000000005</v>
      </c>
      <c r="K48" s="16">
        <f t="shared" si="7"/>
        <v>4.3044737387883014</v>
      </c>
      <c r="L48" s="18">
        <f t="shared" si="3"/>
        <v>0.1886892597825009</v>
      </c>
      <c r="M48" s="16">
        <f t="shared" si="16"/>
        <v>5.3492461702040091</v>
      </c>
      <c r="N48" s="17">
        <v>410</v>
      </c>
      <c r="O48" s="17">
        <v>228</v>
      </c>
      <c r="P48" s="16">
        <f t="shared" si="4"/>
        <v>9.6192584639633498</v>
      </c>
      <c r="Q48" s="22">
        <f t="shared" si="5"/>
        <v>2.3461606009666708E-2</v>
      </c>
    </row>
    <row r="49" spans="1:18" ht="12" customHeight="1" x14ac:dyDescent="0.2">
      <c r="A49" s="15">
        <v>2012</v>
      </c>
      <c r="B49" s="16">
        <v>6.9908554975622277</v>
      </c>
      <c r="C49" s="16">
        <v>0</v>
      </c>
      <c r="D49" s="16">
        <f t="shared" si="13"/>
        <v>6.9908554975622277</v>
      </c>
      <c r="E49" s="16">
        <v>12</v>
      </c>
      <c r="F49" s="16">
        <f t="shared" ref="F49:F58" si="17">+(D49-D49*(E49)/100)</f>
        <v>6.1519528378547603</v>
      </c>
      <c r="G49" s="16">
        <v>0</v>
      </c>
      <c r="H49" s="16">
        <f t="shared" si="6"/>
        <v>6.1519528378547603</v>
      </c>
      <c r="I49" s="16">
        <v>24</v>
      </c>
      <c r="J49" s="17">
        <f t="shared" si="14"/>
        <v>33.120000000000005</v>
      </c>
      <c r="K49" s="16">
        <f t="shared" si="7"/>
        <v>4.6754841567696177</v>
      </c>
      <c r="L49" s="18">
        <f t="shared" ref="L49:L58" si="18">+(K49/365)*16</f>
        <v>0.20495273015976406</v>
      </c>
      <c r="M49" s="16">
        <f t="shared" si="16"/>
        <v>5.8103074236642307</v>
      </c>
      <c r="N49" s="17">
        <v>410</v>
      </c>
      <c r="O49" s="17">
        <v>228</v>
      </c>
      <c r="P49" s="16">
        <f t="shared" ref="P49:P58" si="19">+Q49*N49</f>
        <v>10.448359840799712</v>
      </c>
      <c r="Q49" s="22">
        <f t="shared" ref="Q49:Q58" si="20">+M49/O49</f>
        <v>2.5483804489755398E-2</v>
      </c>
    </row>
    <row r="50" spans="1:18" ht="12" customHeight="1" x14ac:dyDescent="0.2">
      <c r="A50" s="15">
        <v>2013</v>
      </c>
      <c r="B50" s="16">
        <v>6.0377224199783317</v>
      </c>
      <c r="C50" s="16">
        <v>0</v>
      </c>
      <c r="D50" s="16">
        <f t="shared" si="13"/>
        <v>6.0377224199783317</v>
      </c>
      <c r="E50" s="16">
        <v>12</v>
      </c>
      <c r="F50" s="16">
        <f t="shared" si="17"/>
        <v>5.313195729580932</v>
      </c>
      <c r="G50" s="16">
        <v>0</v>
      </c>
      <c r="H50" s="16">
        <f t="shared" si="6"/>
        <v>5.313195729580932</v>
      </c>
      <c r="I50" s="16">
        <v>24</v>
      </c>
      <c r="J50" s="17">
        <f t="shared" si="14"/>
        <v>33.120000000000005</v>
      </c>
      <c r="K50" s="16">
        <f t="shared" si="7"/>
        <v>4.0380287544815081</v>
      </c>
      <c r="L50" s="18">
        <f t="shared" si="18"/>
        <v>0.17700947964850447</v>
      </c>
      <c r="M50" s="16">
        <f t="shared" si="16"/>
        <v>5.0181302432952775</v>
      </c>
      <c r="N50" s="17">
        <v>410</v>
      </c>
      <c r="O50" s="17">
        <v>228</v>
      </c>
      <c r="P50" s="16">
        <f t="shared" si="19"/>
        <v>9.0238307006625611</v>
      </c>
      <c r="Q50" s="22">
        <f t="shared" si="20"/>
        <v>2.200934317234771E-2</v>
      </c>
    </row>
    <row r="51" spans="1:18" ht="12" customHeight="1" x14ac:dyDescent="0.2">
      <c r="A51" s="15">
        <v>2014</v>
      </c>
      <c r="B51" s="16">
        <v>6.1991301285430396</v>
      </c>
      <c r="C51" s="16">
        <v>0</v>
      </c>
      <c r="D51" s="16">
        <f t="shared" si="13"/>
        <v>6.1991301285430396</v>
      </c>
      <c r="E51" s="16">
        <v>12</v>
      </c>
      <c r="F51" s="16">
        <f t="shared" si="17"/>
        <v>5.4552345131178743</v>
      </c>
      <c r="G51" s="16">
        <v>0</v>
      </c>
      <c r="H51" s="16">
        <f t="shared" si="6"/>
        <v>5.4552345131178743</v>
      </c>
      <c r="I51" s="16">
        <v>24</v>
      </c>
      <c r="J51" s="17">
        <f t="shared" si="14"/>
        <v>33.120000000000019</v>
      </c>
      <c r="K51" s="16">
        <f t="shared" si="7"/>
        <v>4.1459782299695842</v>
      </c>
      <c r="L51" s="18">
        <f t="shared" si="18"/>
        <v>0.18174151145072151</v>
      </c>
      <c r="M51" s="16">
        <f t="shared" si="16"/>
        <v>5.1522809788722297</v>
      </c>
      <c r="N51" s="17">
        <v>410</v>
      </c>
      <c r="O51" s="17">
        <v>228</v>
      </c>
      <c r="P51" s="16">
        <f t="shared" si="19"/>
        <v>9.265066672533397</v>
      </c>
      <c r="Q51" s="22">
        <f t="shared" si="20"/>
        <v>2.2597723591544869E-2</v>
      </c>
    </row>
    <row r="52" spans="1:18" ht="12" customHeight="1" x14ac:dyDescent="0.2">
      <c r="A52" s="15">
        <v>2015</v>
      </c>
      <c r="B52" s="16">
        <v>6.497632786375017</v>
      </c>
      <c r="C52" s="16">
        <v>0</v>
      </c>
      <c r="D52" s="16">
        <f t="shared" si="13"/>
        <v>6.497632786375017</v>
      </c>
      <c r="E52" s="16">
        <v>12</v>
      </c>
      <c r="F52" s="16">
        <f t="shared" si="17"/>
        <v>5.7179168520100152</v>
      </c>
      <c r="G52" s="16">
        <v>0</v>
      </c>
      <c r="H52" s="16">
        <f t="shared" si="6"/>
        <v>5.7179168520100152</v>
      </c>
      <c r="I52" s="16">
        <v>24</v>
      </c>
      <c r="J52" s="17">
        <f t="shared" si="14"/>
        <v>33.11999999999999</v>
      </c>
      <c r="K52" s="16">
        <f t="shared" si="7"/>
        <v>4.3456168075276116</v>
      </c>
      <c r="L52" s="18">
        <f t="shared" si="18"/>
        <v>0.1904927915628542</v>
      </c>
      <c r="M52" s="16">
        <f>+L52*28.3495</f>
        <v>5.4003753944111352</v>
      </c>
      <c r="N52" s="17">
        <v>410</v>
      </c>
      <c r="O52" s="17">
        <v>228</v>
      </c>
      <c r="P52" s="16">
        <f t="shared" si="19"/>
        <v>9.7112013671428308</v>
      </c>
      <c r="Q52" s="22">
        <f t="shared" si="20"/>
        <v>2.3685856993031294E-2</v>
      </c>
    </row>
    <row r="53" spans="1:18" ht="12" customHeight="1" x14ac:dyDescent="0.2">
      <c r="A53" s="33">
        <v>2016</v>
      </c>
      <c r="B53" s="34">
        <v>6.3971207219672932</v>
      </c>
      <c r="C53" s="34">
        <v>0</v>
      </c>
      <c r="D53" s="34">
        <f t="shared" si="13"/>
        <v>6.3971207219672932</v>
      </c>
      <c r="E53" s="34">
        <v>12</v>
      </c>
      <c r="F53" s="34">
        <f t="shared" si="17"/>
        <v>5.6294662353312184</v>
      </c>
      <c r="G53" s="34">
        <v>0</v>
      </c>
      <c r="H53" s="11">
        <f t="shared" si="6"/>
        <v>5.6294662353312184</v>
      </c>
      <c r="I53" s="34">
        <v>24</v>
      </c>
      <c r="J53" s="49">
        <f t="shared" si="14"/>
        <v>33.11999999999999</v>
      </c>
      <c r="K53" s="11">
        <f t="shared" si="7"/>
        <v>4.2783943388517258</v>
      </c>
      <c r="L53" s="50">
        <f t="shared" si="18"/>
        <v>0.18754605320993867</v>
      </c>
      <c r="M53" s="34">
        <f>+L53*28.3495</f>
        <v>5.3168368354751561</v>
      </c>
      <c r="N53" s="49">
        <v>410</v>
      </c>
      <c r="O53" s="49">
        <v>228</v>
      </c>
      <c r="P53" s="34">
        <f t="shared" si="19"/>
        <v>9.5609785199333945</v>
      </c>
      <c r="Q53" s="51">
        <f t="shared" si="20"/>
        <v>2.3319459804715597E-2</v>
      </c>
    </row>
    <row r="54" spans="1:18" ht="12" customHeight="1" x14ac:dyDescent="0.2">
      <c r="A54" s="57">
        <v>2017</v>
      </c>
      <c r="B54" s="58">
        <v>6.6905278478384913</v>
      </c>
      <c r="C54" s="58">
        <v>0</v>
      </c>
      <c r="D54" s="58">
        <f t="shared" si="13"/>
        <v>6.6905278478384913</v>
      </c>
      <c r="E54" s="58">
        <v>12</v>
      </c>
      <c r="F54" s="58">
        <f t="shared" si="17"/>
        <v>5.8876645060978721</v>
      </c>
      <c r="G54" s="58">
        <v>0</v>
      </c>
      <c r="H54" s="59">
        <f>F54-(F54*G54/100)</f>
        <v>5.8876645060978721</v>
      </c>
      <c r="I54" s="58">
        <v>24</v>
      </c>
      <c r="J54" s="60">
        <f t="shared" si="14"/>
        <v>33.11999999999999</v>
      </c>
      <c r="K54" s="59">
        <f>+H54-H54*I54/100</f>
        <v>4.4746250246343831</v>
      </c>
      <c r="L54" s="61">
        <f t="shared" si="18"/>
        <v>0.19614794628534282</v>
      </c>
      <c r="M54" s="58">
        <f>+L54*28.3495</f>
        <v>5.5606962032163265</v>
      </c>
      <c r="N54" s="60">
        <v>410</v>
      </c>
      <c r="O54" s="60">
        <v>228</v>
      </c>
      <c r="P54" s="58">
        <f t="shared" si="19"/>
        <v>9.9994975584153245</v>
      </c>
      <c r="Q54" s="63">
        <f t="shared" si="20"/>
        <v>2.4389018435159327E-2</v>
      </c>
    </row>
    <row r="55" spans="1:18" ht="12" customHeight="1" x14ac:dyDescent="0.2">
      <c r="A55" s="33">
        <v>2018</v>
      </c>
      <c r="B55" s="34">
        <v>6.6235582550237915</v>
      </c>
      <c r="C55" s="34">
        <v>0</v>
      </c>
      <c r="D55" s="34">
        <f t="shared" si="13"/>
        <v>6.6235582550237915</v>
      </c>
      <c r="E55" s="34">
        <v>12</v>
      </c>
      <c r="F55" s="34">
        <f t="shared" si="17"/>
        <v>5.8287312644209361</v>
      </c>
      <c r="G55" s="34">
        <v>0</v>
      </c>
      <c r="H55" s="11">
        <f>F55-(F55*G55/100)</f>
        <v>5.8287312644209361</v>
      </c>
      <c r="I55" s="34">
        <v>24</v>
      </c>
      <c r="J55" s="49">
        <f t="shared" si="14"/>
        <v>33.120000000000005</v>
      </c>
      <c r="K55" s="11">
        <f>+H55-H55*I55/100</f>
        <v>4.4298357609599117</v>
      </c>
      <c r="L55" s="50">
        <f t="shared" si="18"/>
        <v>0.1941845813023523</v>
      </c>
      <c r="M55" s="34">
        <f>+L55*28.3495</f>
        <v>5.5050357876310363</v>
      </c>
      <c r="N55" s="49">
        <v>410</v>
      </c>
      <c r="O55" s="49">
        <v>228</v>
      </c>
      <c r="P55" s="34">
        <f t="shared" si="19"/>
        <v>9.8994064602137062</v>
      </c>
      <c r="Q55" s="51">
        <f t="shared" si="20"/>
        <v>2.4144893805399283E-2</v>
      </c>
    </row>
    <row r="56" spans="1:18" ht="12" customHeight="1" x14ac:dyDescent="0.2">
      <c r="A56" s="78">
        <v>2019</v>
      </c>
      <c r="B56" s="79">
        <v>6.7691399479361651</v>
      </c>
      <c r="C56" s="79">
        <v>0</v>
      </c>
      <c r="D56" s="79">
        <f t="shared" si="13"/>
        <v>6.7691399479361651</v>
      </c>
      <c r="E56" s="79">
        <v>12</v>
      </c>
      <c r="F56" s="79">
        <f t="shared" si="17"/>
        <v>5.9568431541838249</v>
      </c>
      <c r="G56" s="79">
        <v>0</v>
      </c>
      <c r="H56" s="80">
        <f>F56-(F56*G56/100)</f>
        <v>5.9568431541838249</v>
      </c>
      <c r="I56" s="79">
        <v>24</v>
      </c>
      <c r="J56" s="81">
        <f t="shared" si="14"/>
        <v>33.120000000000005</v>
      </c>
      <c r="K56" s="80">
        <f>+H56-H56*I56/100</f>
        <v>4.5272007971797068</v>
      </c>
      <c r="L56" s="82">
        <f t="shared" si="18"/>
        <v>0.1984526376845899</v>
      </c>
      <c r="M56" s="79">
        <f>+L56*28.3495</f>
        <v>5.6260330520392809</v>
      </c>
      <c r="N56" s="81">
        <v>410</v>
      </c>
      <c r="O56" s="81">
        <v>228</v>
      </c>
      <c r="P56" s="79">
        <f t="shared" si="19"/>
        <v>10.116989260246076</v>
      </c>
      <c r="Q56" s="90">
        <f t="shared" si="20"/>
        <v>2.4675583561575794E-2</v>
      </c>
    </row>
    <row r="57" spans="1:18" ht="12" customHeight="1" x14ac:dyDescent="0.2">
      <c r="A57" s="33">
        <v>2020</v>
      </c>
      <c r="B57" s="109">
        <v>6.5737900588154439</v>
      </c>
      <c r="C57" s="34">
        <v>0</v>
      </c>
      <c r="D57" s="34">
        <f t="shared" ref="D57:D58" si="21">+B57-B57*(C57/100)</f>
        <v>6.5737900588154439</v>
      </c>
      <c r="E57" s="34">
        <v>12</v>
      </c>
      <c r="F57" s="34">
        <f t="shared" si="17"/>
        <v>5.7849352517575907</v>
      </c>
      <c r="G57" s="34">
        <v>0</v>
      </c>
      <c r="H57" s="11">
        <f t="shared" ref="H57:H58" si="22">F57-(F57*G57/100)</f>
        <v>5.7849352517575907</v>
      </c>
      <c r="I57" s="34">
        <v>24</v>
      </c>
      <c r="J57" s="49">
        <f t="shared" ref="J57:J58" si="23">100-(K57/B57*100)</f>
        <v>33.120000000000005</v>
      </c>
      <c r="K57" s="11">
        <f t="shared" ref="K57:K58" si="24">+H57-H57*I57/100</f>
        <v>4.3965507913357689</v>
      </c>
      <c r="L57" s="50">
        <f t="shared" si="18"/>
        <v>0.19272551414074604</v>
      </c>
      <c r="M57" s="34">
        <f t="shared" ref="M57:M58" si="25">+L57*28.3495</f>
        <v>5.4636719631330797</v>
      </c>
      <c r="N57" s="49">
        <v>410</v>
      </c>
      <c r="O57" s="49">
        <v>228</v>
      </c>
      <c r="P57" s="34">
        <f t="shared" si="19"/>
        <v>9.8250241442305377</v>
      </c>
      <c r="Q57" s="51">
        <f t="shared" si="20"/>
        <v>2.3963473522513507E-2</v>
      </c>
    </row>
    <row r="58" spans="1:18" ht="12" customHeight="1" thickBot="1" x14ac:dyDescent="0.25">
      <c r="A58" s="84">
        <v>2021</v>
      </c>
      <c r="B58" s="110">
        <v>6.4861100974421007</v>
      </c>
      <c r="C58" s="86">
        <v>0</v>
      </c>
      <c r="D58" s="86">
        <f t="shared" si="21"/>
        <v>6.4861100974421007</v>
      </c>
      <c r="E58" s="86">
        <v>12</v>
      </c>
      <c r="F58" s="86">
        <f t="shared" si="17"/>
        <v>5.7077768857490483</v>
      </c>
      <c r="G58" s="86">
        <v>0</v>
      </c>
      <c r="H58" s="86">
        <f t="shared" si="22"/>
        <v>5.7077768857490483</v>
      </c>
      <c r="I58" s="86">
        <v>24</v>
      </c>
      <c r="J58" s="87">
        <f t="shared" si="23"/>
        <v>33.120000000000005</v>
      </c>
      <c r="K58" s="86">
        <f t="shared" si="24"/>
        <v>4.3379104331692764</v>
      </c>
      <c r="L58" s="88">
        <f t="shared" si="18"/>
        <v>0.19015497789235183</v>
      </c>
      <c r="M58" s="86">
        <f t="shared" si="25"/>
        <v>5.3907985457592282</v>
      </c>
      <c r="N58" s="87">
        <v>410</v>
      </c>
      <c r="O58" s="87">
        <v>228</v>
      </c>
      <c r="P58" s="86">
        <f t="shared" si="19"/>
        <v>9.6939798410582618</v>
      </c>
      <c r="Q58" s="91">
        <f t="shared" si="20"/>
        <v>2.3643853270873809E-2</v>
      </c>
    </row>
    <row r="59" spans="1:18" ht="12" customHeight="1" thickTop="1" x14ac:dyDescent="0.2">
      <c r="A59" s="115" t="s">
        <v>147</v>
      </c>
      <c r="B59" s="115"/>
      <c r="C59" s="115"/>
      <c r="R59" s="6"/>
    </row>
    <row r="60" spans="1:18" ht="12" customHeight="1" x14ac:dyDescent="0.2">
      <c r="R60" s="6"/>
    </row>
    <row r="61" spans="1:18" ht="12" customHeight="1" x14ac:dyDescent="0.2">
      <c r="A61" s="116" t="s">
        <v>137</v>
      </c>
    </row>
    <row r="62" spans="1:18" ht="12" customHeight="1" x14ac:dyDescent="0.2">
      <c r="A62" s="123" t="s">
        <v>154</v>
      </c>
    </row>
    <row r="63" spans="1:18" ht="12" customHeight="1" x14ac:dyDescent="0.2">
      <c r="A63" s="116" t="s">
        <v>139</v>
      </c>
    </row>
    <row r="64" spans="1:18" ht="12" customHeight="1" x14ac:dyDescent="0.2">
      <c r="A64" s="116" t="s">
        <v>140</v>
      </c>
    </row>
    <row r="65" spans="1:1" ht="12" customHeight="1" x14ac:dyDescent="0.2">
      <c r="A65" s="116" t="s">
        <v>141</v>
      </c>
    </row>
    <row r="66" spans="1:1" ht="12" customHeight="1" x14ac:dyDescent="0.2">
      <c r="A66" s="117"/>
    </row>
    <row r="67" spans="1:1" ht="12" customHeight="1" x14ac:dyDescent="0.2">
      <c r="A67" s="116" t="s">
        <v>136</v>
      </c>
    </row>
  </sheetData>
  <mergeCells count="17">
    <mergeCell ref="A2:A5"/>
    <mergeCell ref="I3:I5"/>
    <mergeCell ref="H3:H5"/>
    <mergeCell ref="A1:Q1"/>
    <mergeCell ref="N2:N5"/>
    <mergeCell ref="C2:C5"/>
    <mergeCell ref="P2:P5"/>
    <mergeCell ref="F2:F5"/>
    <mergeCell ref="Q2:Q5"/>
    <mergeCell ref="K2:M5"/>
    <mergeCell ref="J2:J5"/>
    <mergeCell ref="D2:D5"/>
    <mergeCell ref="B2:B5"/>
    <mergeCell ref="E2:E5"/>
    <mergeCell ref="G3:G5"/>
    <mergeCell ref="O2:O5"/>
    <mergeCell ref="G2:I2"/>
  </mergeCells>
  <phoneticPr fontId="0" type="noConversion"/>
  <printOptions horizontalCentered="1"/>
  <pageMargins left="0.34" right="0.3" top="0.61" bottom="0.56000000000000005" header="0.5" footer="0.5"/>
  <pageSetup scale="78"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58">
    <pageSetUpPr fitToPage="1"/>
  </sheetPr>
  <dimension ref="A1:S67"/>
  <sheetViews>
    <sheetView zoomScaleNormal="100" workbookViewId="0">
      <pane ySplit="6" topLeftCell="A7" activePane="bottomLeft" state="frozen"/>
      <selection pane="bottomLeft" sqref="A1:Q1"/>
    </sheetView>
  </sheetViews>
  <sheetFormatPr defaultColWidth="10.77734375" defaultRowHeight="12" customHeight="1" x14ac:dyDescent="0.2"/>
  <cols>
    <col min="1" max="17" width="10.77734375" style="6" customWidth="1"/>
    <col min="18" max="16384" width="10.77734375" style="7"/>
  </cols>
  <sheetData>
    <row r="1" spans="1:17" ht="12" customHeight="1" thickBot="1" x14ac:dyDescent="0.25">
      <c r="A1" s="126" t="s">
        <v>125</v>
      </c>
      <c r="B1" s="126"/>
      <c r="C1" s="126"/>
      <c r="D1" s="126"/>
      <c r="E1" s="126"/>
      <c r="F1" s="126"/>
      <c r="G1" s="126"/>
      <c r="H1" s="126"/>
      <c r="I1" s="126"/>
      <c r="J1" s="126"/>
      <c r="K1" s="126"/>
      <c r="L1" s="126"/>
      <c r="M1" s="126"/>
      <c r="N1" s="126"/>
      <c r="O1" s="126"/>
      <c r="P1" s="126"/>
      <c r="Q1" s="126"/>
    </row>
    <row r="2" spans="1:17" ht="12" customHeight="1" thickTop="1" x14ac:dyDescent="0.2">
      <c r="A2" s="138" t="s">
        <v>0</v>
      </c>
      <c r="B2" s="124" t="s">
        <v>9</v>
      </c>
      <c r="C2" s="131" t="s">
        <v>3</v>
      </c>
      <c r="D2" s="124" t="s">
        <v>1</v>
      </c>
      <c r="E2" s="124" t="s">
        <v>4</v>
      </c>
      <c r="F2" s="124" t="s">
        <v>5</v>
      </c>
      <c r="G2" s="132" t="s">
        <v>6</v>
      </c>
      <c r="H2" s="133"/>
      <c r="I2" s="133"/>
      <c r="J2" s="124" t="s">
        <v>7</v>
      </c>
      <c r="K2" s="124" t="s">
        <v>54</v>
      </c>
      <c r="L2" s="140"/>
      <c r="M2" s="140"/>
      <c r="N2" s="124" t="s">
        <v>119</v>
      </c>
      <c r="O2" s="130" t="s">
        <v>130</v>
      </c>
      <c r="P2" s="130" t="s">
        <v>59</v>
      </c>
      <c r="Q2" s="127" t="s">
        <v>62</v>
      </c>
    </row>
    <row r="3" spans="1:17" ht="12" customHeight="1" x14ac:dyDescent="0.2">
      <c r="A3" s="138"/>
      <c r="B3" s="124"/>
      <c r="C3" s="124"/>
      <c r="D3" s="124"/>
      <c r="E3" s="124"/>
      <c r="F3" s="124"/>
      <c r="G3" s="134" t="s">
        <v>2</v>
      </c>
      <c r="H3" s="135" t="s">
        <v>120</v>
      </c>
      <c r="I3" s="134" t="s">
        <v>8</v>
      </c>
      <c r="J3" s="124"/>
      <c r="K3" s="141"/>
      <c r="L3" s="140"/>
      <c r="M3" s="140"/>
      <c r="N3" s="141"/>
      <c r="O3" s="128"/>
      <c r="P3" s="128"/>
      <c r="Q3" s="128"/>
    </row>
    <row r="4" spans="1:17" ht="12" customHeight="1" x14ac:dyDescent="0.2">
      <c r="A4" s="138"/>
      <c r="B4" s="124"/>
      <c r="C4" s="124"/>
      <c r="D4" s="124"/>
      <c r="E4" s="124"/>
      <c r="F4" s="124"/>
      <c r="G4" s="124"/>
      <c r="H4" s="136"/>
      <c r="I4" s="124"/>
      <c r="J4" s="124"/>
      <c r="K4" s="141"/>
      <c r="L4" s="140"/>
      <c r="M4" s="140"/>
      <c r="N4" s="141"/>
      <c r="O4" s="128"/>
      <c r="P4" s="128"/>
      <c r="Q4" s="128"/>
    </row>
    <row r="5" spans="1:17" ht="18.75" customHeight="1" x14ac:dyDescent="0.2">
      <c r="A5" s="139"/>
      <c r="B5" s="125"/>
      <c r="C5" s="125"/>
      <c r="D5" s="125"/>
      <c r="E5" s="125"/>
      <c r="F5" s="125"/>
      <c r="G5" s="125"/>
      <c r="H5" s="137"/>
      <c r="I5" s="125"/>
      <c r="J5" s="125"/>
      <c r="K5" s="142"/>
      <c r="L5" s="143"/>
      <c r="M5" s="143"/>
      <c r="N5" s="142"/>
      <c r="O5" s="129"/>
      <c r="P5" s="129"/>
      <c r="Q5" s="129"/>
    </row>
    <row r="6" spans="1:17" ht="12" customHeight="1" x14ac:dyDescent="0.2">
      <c r="A6" s="5"/>
      <c r="B6" s="36" t="s">
        <v>64</v>
      </c>
      <c r="C6" s="36" t="s">
        <v>65</v>
      </c>
      <c r="D6" s="36" t="s">
        <v>64</v>
      </c>
      <c r="E6" s="36" t="s">
        <v>65</v>
      </c>
      <c r="F6" s="36" t="s">
        <v>64</v>
      </c>
      <c r="G6" s="36" t="s">
        <v>65</v>
      </c>
      <c r="H6" s="36" t="s">
        <v>64</v>
      </c>
      <c r="I6" s="36" t="s">
        <v>65</v>
      </c>
      <c r="J6" s="36" t="s">
        <v>65</v>
      </c>
      <c r="K6" s="36" t="s">
        <v>64</v>
      </c>
      <c r="L6" s="36" t="s">
        <v>66</v>
      </c>
      <c r="M6" s="36" t="s">
        <v>67</v>
      </c>
      <c r="N6" s="36" t="s">
        <v>68</v>
      </c>
      <c r="O6" s="36" t="s">
        <v>69</v>
      </c>
      <c r="P6" s="36" t="s">
        <v>68</v>
      </c>
      <c r="Q6" s="36" t="s">
        <v>70</v>
      </c>
    </row>
    <row r="7" spans="1:17" ht="12" customHeight="1" x14ac:dyDescent="0.2">
      <c r="A7" s="10">
        <v>1970</v>
      </c>
      <c r="B7" s="11">
        <v>3.8372822503560076</v>
      </c>
      <c r="C7" s="11">
        <v>0</v>
      </c>
      <c r="D7" s="11">
        <f t="shared" ref="D7:D38" si="0">+B7-B7*(C7/100)</f>
        <v>3.8372822503560076</v>
      </c>
      <c r="E7" s="11">
        <v>12</v>
      </c>
      <c r="F7" s="11">
        <f t="shared" ref="F7:F48" si="1">+(D7-D7*(E7)/100)</f>
        <v>3.3768083803132867</v>
      </c>
      <c r="G7" s="11">
        <v>0</v>
      </c>
      <c r="H7" s="11">
        <f>F7-(F7*G7/100)</f>
        <v>3.3768083803132867</v>
      </c>
      <c r="I7" s="11">
        <v>33</v>
      </c>
      <c r="J7" s="12">
        <f t="shared" ref="J7:J38" si="2">100-(K7/B7*100)</f>
        <v>41.040000000000006</v>
      </c>
      <c r="K7" s="11">
        <f>+H7-H7*I7/100</f>
        <v>2.2624616148099017</v>
      </c>
      <c r="L7" s="13">
        <f t="shared" ref="L7:L48" si="3">+(K7/365)*16</f>
        <v>9.9176399553310757E-2</v>
      </c>
      <c r="M7" s="11">
        <f t="shared" ref="M7:M39" si="4">+L7*28.3495</f>
        <v>2.8116013391365833</v>
      </c>
      <c r="N7" s="12">
        <v>229</v>
      </c>
      <c r="O7" s="12">
        <v>144</v>
      </c>
      <c r="P7" s="11">
        <f t="shared" ref="P7:P48" si="5">+Q7*N7</f>
        <v>4.4712271295991499</v>
      </c>
      <c r="Q7" s="21">
        <f t="shared" ref="Q7:Q48" si="6">+M7/O7</f>
        <v>1.9525009299559606E-2</v>
      </c>
    </row>
    <row r="8" spans="1:17" ht="12" customHeight="1" x14ac:dyDescent="0.2">
      <c r="A8" s="15">
        <v>1971</v>
      </c>
      <c r="B8" s="16">
        <v>3.7482194538213722</v>
      </c>
      <c r="C8" s="16">
        <v>0</v>
      </c>
      <c r="D8" s="16">
        <f t="shared" si="0"/>
        <v>3.7482194538213722</v>
      </c>
      <c r="E8" s="16">
        <v>12</v>
      </c>
      <c r="F8" s="16">
        <f t="shared" si="1"/>
        <v>3.2984331193628078</v>
      </c>
      <c r="G8" s="16">
        <v>0</v>
      </c>
      <c r="H8" s="16">
        <f t="shared" ref="H8:H53" si="7">F8-(F8*G8/100)</f>
        <v>3.2984331193628078</v>
      </c>
      <c r="I8" s="16">
        <v>33</v>
      </c>
      <c r="J8" s="17">
        <f t="shared" si="2"/>
        <v>41.040000000000006</v>
      </c>
      <c r="K8" s="16">
        <f t="shared" ref="K8:K53" si="8">+H8-H8*I8/100</f>
        <v>2.2099501899730809</v>
      </c>
      <c r="L8" s="18">
        <f t="shared" si="3"/>
        <v>9.6874528875532315E-2</v>
      </c>
      <c r="M8" s="16">
        <f t="shared" si="4"/>
        <v>2.7463444563569031</v>
      </c>
      <c r="N8" s="17">
        <v>229</v>
      </c>
      <c r="O8" s="17">
        <v>144</v>
      </c>
      <c r="P8" s="16">
        <f t="shared" si="5"/>
        <v>4.3674505590675752</v>
      </c>
      <c r="Q8" s="22">
        <f t="shared" si="6"/>
        <v>1.9071836502478495E-2</v>
      </c>
    </row>
    <row r="9" spans="1:17" ht="12" customHeight="1" x14ac:dyDescent="0.2">
      <c r="A9" s="15">
        <v>1972</v>
      </c>
      <c r="B9" s="16">
        <v>3.7887115523878494</v>
      </c>
      <c r="C9" s="16">
        <v>0</v>
      </c>
      <c r="D9" s="16">
        <f t="shared" si="0"/>
        <v>3.7887115523878494</v>
      </c>
      <c r="E9" s="16">
        <v>12</v>
      </c>
      <c r="F9" s="16">
        <f t="shared" si="1"/>
        <v>3.3340661661013073</v>
      </c>
      <c r="G9" s="16">
        <v>0</v>
      </c>
      <c r="H9" s="16">
        <f t="shared" si="7"/>
        <v>3.3340661661013073</v>
      </c>
      <c r="I9" s="16">
        <v>33</v>
      </c>
      <c r="J9" s="17">
        <f t="shared" si="2"/>
        <v>41.040000000000006</v>
      </c>
      <c r="K9" s="16">
        <f t="shared" si="8"/>
        <v>2.2338243312878756</v>
      </c>
      <c r="L9" s="18">
        <f t="shared" si="3"/>
        <v>9.7921066577002766E-2</v>
      </c>
      <c r="M9" s="16">
        <f t="shared" si="4"/>
        <v>2.7760132769247399</v>
      </c>
      <c r="N9" s="17">
        <v>229</v>
      </c>
      <c r="O9" s="17">
        <v>144</v>
      </c>
      <c r="P9" s="16">
        <f t="shared" si="5"/>
        <v>4.4146322251094823</v>
      </c>
      <c r="Q9" s="22">
        <f t="shared" si="6"/>
        <v>1.9277869978644026E-2</v>
      </c>
    </row>
    <row r="10" spans="1:17" ht="12" customHeight="1" x14ac:dyDescent="0.2">
      <c r="A10" s="15">
        <v>1973</v>
      </c>
      <c r="B10" s="16">
        <v>3.8526877102907386</v>
      </c>
      <c r="C10" s="16">
        <v>0</v>
      </c>
      <c r="D10" s="16">
        <f t="shared" si="0"/>
        <v>3.8526877102907386</v>
      </c>
      <c r="E10" s="16">
        <v>12</v>
      </c>
      <c r="F10" s="16">
        <f t="shared" si="1"/>
        <v>3.3903651850558498</v>
      </c>
      <c r="G10" s="16">
        <v>0</v>
      </c>
      <c r="H10" s="16">
        <f t="shared" si="7"/>
        <v>3.3903651850558498</v>
      </c>
      <c r="I10" s="16">
        <v>33</v>
      </c>
      <c r="J10" s="17">
        <f t="shared" si="2"/>
        <v>41.040000000000006</v>
      </c>
      <c r="K10" s="16">
        <f t="shared" si="8"/>
        <v>2.2715446739874192</v>
      </c>
      <c r="L10" s="18">
        <f t="shared" si="3"/>
        <v>9.9574561051503307E-2</v>
      </c>
      <c r="M10" s="16">
        <f t="shared" si="4"/>
        <v>2.822889018529593</v>
      </c>
      <c r="N10" s="17">
        <v>229</v>
      </c>
      <c r="O10" s="17">
        <v>144</v>
      </c>
      <c r="P10" s="16">
        <f t="shared" si="5"/>
        <v>4.4891776753005335</v>
      </c>
      <c r="Q10" s="22">
        <f t="shared" si="6"/>
        <v>1.9603395962011064E-2</v>
      </c>
    </row>
    <row r="11" spans="1:17" ht="12" customHeight="1" x14ac:dyDescent="0.2">
      <c r="A11" s="15">
        <v>1974</v>
      </c>
      <c r="B11" s="16">
        <v>3.5776165047181716</v>
      </c>
      <c r="C11" s="16">
        <v>0</v>
      </c>
      <c r="D11" s="16">
        <f t="shared" si="0"/>
        <v>3.5776165047181716</v>
      </c>
      <c r="E11" s="16">
        <v>12</v>
      </c>
      <c r="F11" s="16">
        <f t="shared" si="1"/>
        <v>3.1483025241519909</v>
      </c>
      <c r="G11" s="16">
        <v>0</v>
      </c>
      <c r="H11" s="16">
        <f t="shared" si="7"/>
        <v>3.1483025241519909</v>
      </c>
      <c r="I11" s="16">
        <v>33</v>
      </c>
      <c r="J11" s="17">
        <f t="shared" si="2"/>
        <v>41.04</v>
      </c>
      <c r="K11" s="16">
        <f t="shared" si="8"/>
        <v>2.1093626911818339</v>
      </c>
      <c r="L11" s="18">
        <f t="shared" si="3"/>
        <v>9.2465213860025597E-2</v>
      </c>
      <c r="M11" s="16">
        <f t="shared" si="4"/>
        <v>2.6213425803247956</v>
      </c>
      <c r="N11" s="17">
        <v>229</v>
      </c>
      <c r="O11" s="17">
        <v>144</v>
      </c>
      <c r="P11" s="16">
        <f t="shared" si="5"/>
        <v>4.1686628534331813</v>
      </c>
      <c r="Q11" s="22">
        <f t="shared" si="6"/>
        <v>1.8203767918922191E-2</v>
      </c>
    </row>
    <row r="12" spans="1:17" ht="12" customHeight="1" x14ac:dyDescent="0.2">
      <c r="A12" s="15">
        <v>1975</v>
      </c>
      <c r="B12" s="16">
        <v>3.3297134364017729</v>
      </c>
      <c r="C12" s="16">
        <v>0</v>
      </c>
      <c r="D12" s="16">
        <f t="shared" si="0"/>
        <v>3.3297134364017729</v>
      </c>
      <c r="E12" s="16">
        <v>12</v>
      </c>
      <c r="F12" s="16">
        <f t="shared" si="1"/>
        <v>2.9301478240335603</v>
      </c>
      <c r="G12" s="16">
        <v>0</v>
      </c>
      <c r="H12" s="16">
        <f t="shared" si="7"/>
        <v>2.9301478240335603</v>
      </c>
      <c r="I12" s="16">
        <v>33</v>
      </c>
      <c r="J12" s="17">
        <f t="shared" si="2"/>
        <v>41.04</v>
      </c>
      <c r="K12" s="16">
        <f t="shared" si="8"/>
        <v>1.9631990421024854</v>
      </c>
      <c r="L12" s="18">
        <f t="shared" si="3"/>
        <v>8.6058040201752783E-2</v>
      </c>
      <c r="M12" s="16">
        <f t="shared" si="4"/>
        <v>2.4397024106995904</v>
      </c>
      <c r="N12" s="17">
        <v>229</v>
      </c>
      <c r="O12" s="17">
        <v>144</v>
      </c>
      <c r="P12" s="16">
        <f t="shared" si="5"/>
        <v>3.8798045281264315</v>
      </c>
      <c r="Q12" s="22">
        <f t="shared" si="6"/>
        <v>1.6942377852080488E-2</v>
      </c>
    </row>
    <row r="13" spans="1:17" ht="12" customHeight="1" x14ac:dyDescent="0.2">
      <c r="A13" s="10">
        <v>1976</v>
      </c>
      <c r="B13" s="11">
        <v>3.1672364528630723</v>
      </c>
      <c r="C13" s="11">
        <v>0</v>
      </c>
      <c r="D13" s="11">
        <f t="shared" si="0"/>
        <v>3.1672364528630723</v>
      </c>
      <c r="E13" s="11">
        <v>12</v>
      </c>
      <c r="F13" s="11">
        <f t="shared" si="1"/>
        <v>2.7871680785195037</v>
      </c>
      <c r="G13" s="11">
        <v>0</v>
      </c>
      <c r="H13" s="11">
        <f t="shared" si="7"/>
        <v>2.7871680785195037</v>
      </c>
      <c r="I13" s="11">
        <v>33</v>
      </c>
      <c r="J13" s="12">
        <f t="shared" si="2"/>
        <v>41.04</v>
      </c>
      <c r="K13" s="11">
        <f t="shared" si="8"/>
        <v>1.8674026126080676</v>
      </c>
      <c r="L13" s="13">
        <f t="shared" si="3"/>
        <v>8.1858744662271457E-2</v>
      </c>
      <c r="M13" s="11">
        <f t="shared" si="4"/>
        <v>2.3206544818030648</v>
      </c>
      <c r="N13" s="12">
        <v>229</v>
      </c>
      <c r="O13" s="12">
        <v>144</v>
      </c>
      <c r="P13" s="11">
        <f t="shared" si="5"/>
        <v>3.6904852523118183</v>
      </c>
      <c r="Q13" s="21">
        <f t="shared" si="6"/>
        <v>1.6115656123632395E-2</v>
      </c>
    </row>
    <row r="14" spans="1:17" ht="12" customHeight="1" x14ac:dyDescent="0.2">
      <c r="A14" s="10">
        <v>1977</v>
      </c>
      <c r="B14" s="11">
        <v>3.0894609946467244</v>
      </c>
      <c r="C14" s="11">
        <v>0</v>
      </c>
      <c r="D14" s="11">
        <f t="shared" si="0"/>
        <v>3.0894609946467244</v>
      </c>
      <c r="E14" s="11">
        <v>12</v>
      </c>
      <c r="F14" s="11">
        <f t="shared" si="1"/>
        <v>2.7187256752891176</v>
      </c>
      <c r="G14" s="11">
        <v>0</v>
      </c>
      <c r="H14" s="11">
        <f t="shared" si="7"/>
        <v>2.7187256752891176</v>
      </c>
      <c r="I14" s="11">
        <v>33</v>
      </c>
      <c r="J14" s="12">
        <f t="shared" si="2"/>
        <v>41.040000000000006</v>
      </c>
      <c r="K14" s="11">
        <f t="shared" si="8"/>
        <v>1.8215462024437086</v>
      </c>
      <c r="L14" s="13">
        <f t="shared" si="3"/>
        <v>7.9848600655066673E-2</v>
      </c>
      <c r="M14" s="11">
        <f t="shared" si="4"/>
        <v>2.2636679042708128</v>
      </c>
      <c r="N14" s="12">
        <v>229</v>
      </c>
      <c r="O14" s="12">
        <v>144</v>
      </c>
      <c r="P14" s="11">
        <f t="shared" si="5"/>
        <v>3.5998607644306677</v>
      </c>
      <c r="Q14" s="21">
        <f t="shared" si="6"/>
        <v>1.5719916001880645E-2</v>
      </c>
    </row>
    <row r="15" spans="1:17" ht="12" customHeight="1" x14ac:dyDescent="0.2">
      <c r="A15" s="10">
        <v>1978</v>
      </c>
      <c r="B15" s="11">
        <v>2.898127007659995</v>
      </c>
      <c r="C15" s="11">
        <v>0</v>
      </c>
      <c r="D15" s="11">
        <f t="shared" si="0"/>
        <v>2.898127007659995</v>
      </c>
      <c r="E15" s="11">
        <v>12</v>
      </c>
      <c r="F15" s="11">
        <f t="shared" si="1"/>
        <v>2.5503517667407953</v>
      </c>
      <c r="G15" s="11">
        <v>0</v>
      </c>
      <c r="H15" s="11">
        <f t="shared" si="7"/>
        <v>2.5503517667407953</v>
      </c>
      <c r="I15" s="11">
        <v>33</v>
      </c>
      <c r="J15" s="12">
        <f t="shared" si="2"/>
        <v>41.040000000000006</v>
      </c>
      <c r="K15" s="11">
        <f t="shared" si="8"/>
        <v>1.7087356837163328</v>
      </c>
      <c r="L15" s="13">
        <f t="shared" si="3"/>
        <v>7.4903482025921439E-2</v>
      </c>
      <c r="M15" s="11">
        <f t="shared" si="4"/>
        <v>2.1234762636938598</v>
      </c>
      <c r="N15" s="12">
        <v>229</v>
      </c>
      <c r="O15" s="12">
        <v>144</v>
      </c>
      <c r="P15" s="11">
        <f t="shared" si="5"/>
        <v>3.3769171137909297</v>
      </c>
      <c r="Q15" s="21">
        <f t="shared" si="6"/>
        <v>1.474636294231847E-2</v>
      </c>
    </row>
    <row r="16" spans="1:17" ht="12" customHeight="1" x14ac:dyDescent="0.2">
      <c r="A16" s="10">
        <v>1979</v>
      </c>
      <c r="B16" s="11">
        <v>2.7030317033614004</v>
      </c>
      <c r="C16" s="11">
        <v>0</v>
      </c>
      <c r="D16" s="11">
        <f t="shared" si="0"/>
        <v>2.7030317033614004</v>
      </c>
      <c r="E16" s="11">
        <v>12</v>
      </c>
      <c r="F16" s="11">
        <f t="shared" si="1"/>
        <v>2.3786678989580325</v>
      </c>
      <c r="G16" s="11">
        <v>0</v>
      </c>
      <c r="H16" s="11">
        <f t="shared" si="7"/>
        <v>2.3786678989580325</v>
      </c>
      <c r="I16" s="11">
        <v>33</v>
      </c>
      <c r="J16" s="12">
        <f t="shared" si="2"/>
        <v>41.04</v>
      </c>
      <c r="K16" s="11">
        <f t="shared" si="8"/>
        <v>1.5937074923018817</v>
      </c>
      <c r="L16" s="13">
        <f t="shared" si="3"/>
        <v>6.986115034747975E-2</v>
      </c>
      <c r="M16" s="11">
        <f t="shared" si="4"/>
        <v>1.9805286817758772</v>
      </c>
      <c r="N16" s="12">
        <v>229</v>
      </c>
      <c r="O16" s="12">
        <v>144</v>
      </c>
      <c r="P16" s="11">
        <f t="shared" si="5"/>
        <v>3.1495907508796934</v>
      </c>
      <c r="Q16" s="21">
        <f t="shared" si="6"/>
        <v>1.3753671401221369E-2</v>
      </c>
    </row>
    <row r="17" spans="1:17" ht="12" customHeight="1" x14ac:dyDescent="0.2">
      <c r="A17" s="10">
        <v>1980</v>
      </c>
      <c r="B17" s="11">
        <v>2.6124008677094404</v>
      </c>
      <c r="C17" s="11">
        <v>0</v>
      </c>
      <c r="D17" s="11">
        <f t="shared" si="0"/>
        <v>2.6124008677094404</v>
      </c>
      <c r="E17" s="11">
        <v>12</v>
      </c>
      <c r="F17" s="11">
        <f t="shared" si="1"/>
        <v>2.2989127635843074</v>
      </c>
      <c r="G17" s="11">
        <v>0</v>
      </c>
      <c r="H17" s="11">
        <f t="shared" si="7"/>
        <v>2.2989127635843074</v>
      </c>
      <c r="I17" s="11">
        <v>33</v>
      </c>
      <c r="J17" s="12">
        <f t="shared" si="2"/>
        <v>41.04</v>
      </c>
      <c r="K17" s="11">
        <f t="shared" si="8"/>
        <v>1.540271551601486</v>
      </c>
      <c r="L17" s="13">
        <f t="shared" si="3"/>
        <v>6.7518752946914451E-2</v>
      </c>
      <c r="M17" s="11">
        <f t="shared" si="4"/>
        <v>1.9141228866685511</v>
      </c>
      <c r="N17" s="12">
        <v>229</v>
      </c>
      <c r="O17" s="12">
        <v>144</v>
      </c>
      <c r="P17" s="11">
        <f t="shared" si="5"/>
        <v>3.0439870906048485</v>
      </c>
      <c r="Q17" s="21">
        <f t="shared" si="6"/>
        <v>1.3292520046309382E-2</v>
      </c>
    </row>
    <row r="18" spans="1:17" ht="12" customHeight="1" x14ac:dyDescent="0.2">
      <c r="A18" s="15">
        <v>1981</v>
      </c>
      <c r="B18" s="16">
        <v>2.9428637276814835</v>
      </c>
      <c r="C18" s="16">
        <v>0</v>
      </c>
      <c r="D18" s="16">
        <f t="shared" si="0"/>
        <v>2.9428637276814835</v>
      </c>
      <c r="E18" s="16">
        <v>12</v>
      </c>
      <c r="F18" s="16">
        <f t="shared" si="1"/>
        <v>2.5897200803597054</v>
      </c>
      <c r="G18" s="16">
        <v>0</v>
      </c>
      <c r="H18" s="16">
        <f t="shared" si="7"/>
        <v>2.5897200803597054</v>
      </c>
      <c r="I18" s="16">
        <v>33</v>
      </c>
      <c r="J18" s="17">
        <f t="shared" si="2"/>
        <v>41.040000000000006</v>
      </c>
      <c r="K18" s="16">
        <f t="shared" si="8"/>
        <v>1.7351124538410025</v>
      </c>
      <c r="L18" s="18">
        <f t="shared" si="3"/>
        <v>7.6059724003989151E-2</v>
      </c>
      <c r="M18" s="16">
        <f t="shared" si="4"/>
        <v>2.1562551456510906</v>
      </c>
      <c r="N18" s="17">
        <v>229</v>
      </c>
      <c r="O18" s="17">
        <v>144</v>
      </c>
      <c r="P18" s="16">
        <f t="shared" si="5"/>
        <v>3.429044641347915</v>
      </c>
      <c r="Q18" s="22">
        <f t="shared" si="6"/>
        <v>1.4973994067021462E-2</v>
      </c>
    </row>
    <row r="19" spans="1:17" ht="12" customHeight="1" x14ac:dyDescent="0.2">
      <c r="A19" s="15">
        <v>1982</v>
      </c>
      <c r="B19" s="16">
        <v>2.9463762123796235</v>
      </c>
      <c r="C19" s="16">
        <v>0</v>
      </c>
      <c r="D19" s="16">
        <f t="shared" si="0"/>
        <v>2.9463762123796235</v>
      </c>
      <c r="E19" s="16">
        <v>12</v>
      </c>
      <c r="F19" s="16">
        <f t="shared" si="1"/>
        <v>2.5928110668940687</v>
      </c>
      <c r="G19" s="16">
        <v>0</v>
      </c>
      <c r="H19" s="16">
        <f t="shared" si="7"/>
        <v>2.5928110668940687</v>
      </c>
      <c r="I19" s="16">
        <v>33</v>
      </c>
      <c r="J19" s="17">
        <f t="shared" si="2"/>
        <v>41.04</v>
      </c>
      <c r="K19" s="16">
        <f t="shared" si="8"/>
        <v>1.7371834148190262</v>
      </c>
      <c r="L19" s="18">
        <f t="shared" si="3"/>
        <v>7.6150505855080597E-2</v>
      </c>
      <c r="M19" s="16">
        <f t="shared" si="4"/>
        <v>2.1588287657386074</v>
      </c>
      <c r="N19" s="17">
        <v>229</v>
      </c>
      <c r="O19" s="17">
        <v>144</v>
      </c>
      <c r="P19" s="16">
        <f t="shared" si="5"/>
        <v>3.4331374121815355</v>
      </c>
      <c r="Q19" s="22">
        <f t="shared" si="6"/>
        <v>1.4991866428740329E-2</v>
      </c>
    </row>
    <row r="20" spans="1:17" ht="12" customHeight="1" x14ac:dyDescent="0.2">
      <c r="A20" s="15">
        <v>1983</v>
      </c>
      <c r="B20" s="16">
        <v>2.98489161655435</v>
      </c>
      <c r="C20" s="16">
        <v>0</v>
      </c>
      <c r="D20" s="16">
        <f t="shared" si="0"/>
        <v>2.98489161655435</v>
      </c>
      <c r="E20" s="16">
        <v>12</v>
      </c>
      <c r="F20" s="16">
        <f t="shared" si="1"/>
        <v>2.6267046225678281</v>
      </c>
      <c r="G20" s="16">
        <v>0</v>
      </c>
      <c r="H20" s="16">
        <f t="shared" si="7"/>
        <v>2.6267046225678281</v>
      </c>
      <c r="I20" s="16">
        <v>33</v>
      </c>
      <c r="J20" s="17">
        <f t="shared" si="2"/>
        <v>41.04</v>
      </c>
      <c r="K20" s="16">
        <f t="shared" si="8"/>
        <v>1.7598920971204448</v>
      </c>
      <c r="L20" s="18">
        <f t="shared" si="3"/>
        <v>7.7145954942266073E-2</v>
      </c>
      <c r="M20" s="16">
        <f t="shared" si="4"/>
        <v>2.1870492496357721</v>
      </c>
      <c r="N20" s="17">
        <v>229</v>
      </c>
      <c r="O20" s="17">
        <v>144</v>
      </c>
      <c r="P20" s="16">
        <f t="shared" si="5"/>
        <v>3.4780158206013319</v>
      </c>
      <c r="Q20" s="22">
        <f t="shared" si="6"/>
        <v>1.5187842011359528E-2</v>
      </c>
    </row>
    <row r="21" spans="1:17" ht="12" customHeight="1" x14ac:dyDescent="0.2">
      <c r="A21" s="15">
        <v>1984</v>
      </c>
      <c r="B21" s="16">
        <v>3.0480384856228948</v>
      </c>
      <c r="C21" s="16">
        <v>0</v>
      </c>
      <c r="D21" s="16">
        <f t="shared" si="0"/>
        <v>3.0480384856228948</v>
      </c>
      <c r="E21" s="16">
        <v>12</v>
      </c>
      <c r="F21" s="16">
        <f t="shared" si="1"/>
        <v>2.6822738673481474</v>
      </c>
      <c r="G21" s="16">
        <v>0</v>
      </c>
      <c r="H21" s="16">
        <f t="shared" si="7"/>
        <v>2.6822738673481474</v>
      </c>
      <c r="I21" s="16">
        <v>33</v>
      </c>
      <c r="J21" s="17">
        <f t="shared" si="2"/>
        <v>41.04</v>
      </c>
      <c r="K21" s="16">
        <f t="shared" si="8"/>
        <v>1.797123491123259</v>
      </c>
      <c r="L21" s="18">
        <f t="shared" si="3"/>
        <v>7.8778016049238744E-2</v>
      </c>
      <c r="M21" s="16">
        <f t="shared" si="4"/>
        <v>2.2333173659878938</v>
      </c>
      <c r="N21" s="17">
        <v>229</v>
      </c>
      <c r="O21" s="17">
        <v>144</v>
      </c>
      <c r="P21" s="16">
        <f t="shared" si="5"/>
        <v>3.5515949778557476</v>
      </c>
      <c r="Q21" s="22">
        <f t="shared" si="6"/>
        <v>1.5509148374915929E-2</v>
      </c>
    </row>
    <row r="22" spans="1:17" ht="12" customHeight="1" x14ac:dyDescent="0.2">
      <c r="A22" s="15">
        <v>1985</v>
      </c>
      <c r="B22" s="16">
        <v>3.9372438838241095</v>
      </c>
      <c r="C22" s="16">
        <v>0</v>
      </c>
      <c r="D22" s="16">
        <f t="shared" si="0"/>
        <v>3.9372438838241095</v>
      </c>
      <c r="E22" s="16">
        <v>12</v>
      </c>
      <c r="F22" s="16">
        <f t="shared" si="1"/>
        <v>3.4647746177652161</v>
      </c>
      <c r="G22" s="16">
        <v>0</v>
      </c>
      <c r="H22" s="16">
        <f t="shared" si="7"/>
        <v>3.4647746177652161</v>
      </c>
      <c r="I22" s="16">
        <v>33</v>
      </c>
      <c r="J22" s="17">
        <f t="shared" si="2"/>
        <v>41.040000000000006</v>
      </c>
      <c r="K22" s="16">
        <f t="shared" si="8"/>
        <v>2.3213989939026947</v>
      </c>
      <c r="L22" s="18">
        <f t="shared" si="3"/>
        <v>0.10175995589710442</v>
      </c>
      <c r="M22" s="16">
        <f t="shared" si="4"/>
        <v>2.8848438697049614</v>
      </c>
      <c r="N22" s="17">
        <v>229</v>
      </c>
      <c r="O22" s="17">
        <v>144</v>
      </c>
      <c r="P22" s="16">
        <f t="shared" si="5"/>
        <v>4.5877030983502509</v>
      </c>
      <c r="Q22" s="22">
        <f t="shared" si="6"/>
        <v>2.0033637984062231E-2</v>
      </c>
    </row>
    <row r="23" spans="1:17" ht="12" customHeight="1" x14ac:dyDescent="0.2">
      <c r="A23" s="10">
        <v>1986</v>
      </c>
      <c r="B23" s="11">
        <v>3.5455917490473756</v>
      </c>
      <c r="C23" s="11">
        <v>0</v>
      </c>
      <c r="D23" s="11">
        <f t="shared" si="0"/>
        <v>3.5455917490473756</v>
      </c>
      <c r="E23" s="11">
        <v>12</v>
      </c>
      <c r="F23" s="11">
        <f t="shared" si="1"/>
        <v>3.1201207391616905</v>
      </c>
      <c r="G23" s="11">
        <v>0</v>
      </c>
      <c r="H23" s="11">
        <f t="shared" si="7"/>
        <v>3.1201207391616905</v>
      </c>
      <c r="I23" s="11">
        <v>33</v>
      </c>
      <c r="J23" s="12">
        <f t="shared" si="2"/>
        <v>41.04</v>
      </c>
      <c r="K23" s="11">
        <f t="shared" si="8"/>
        <v>2.0904808952383327</v>
      </c>
      <c r="L23" s="13">
        <f t="shared" si="3"/>
        <v>9.1637518695378964E-2</v>
      </c>
      <c r="M23" s="11">
        <f t="shared" si="4"/>
        <v>2.597877836254646</v>
      </c>
      <c r="N23" s="12">
        <v>229</v>
      </c>
      <c r="O23" s="12">
        <v>144</v>
      </c>
      <c r="P23" s="11">
        <f t="shared" si="5"/>
        <v>4.1313473923771804</v>
      </c>
      <c r="Q23" s="21">
        <f t="shared" si="6"/>
        <v>1.804081830732393E-2</v>
      </c>
    </row>
    <row r="24" spans="1:17" ht="12" customHeight="1" x14ac:dyDescent="0.2">
      <c r="A24" s="10">
        <v>1987</v>
      </c>
      <c r="B24" s="11">
        <v>3.5804583120541671</v>
      </c>
      <c r="C24" s="11">
        <v>0</v>
      </c>
      <c r="D24" s="11">
        <f t="shared" si="0"/>
        <v>3.5804583120541671</v>
      </c>
      <c r="E24" s="11">
        <v>12</v>
      </c>
      <c r="F24" s="11">
        <f t="shared" si="1"/>
        <v>3.1508033146076668</v>
      </c>
      <c r="G24" s="11">
        <v>0</v>
      </c>
      <c r="H24" s="11">
        <f t="shared" si="7"/>
        <v>3.1508033146076668</v>
      </c>
      <c r="I24" s="11">
        <v>33</v>
      </c>
      <c r="J24" s="12">
        <f t="shared" si="2"/>
        <v>41.04</v>
      </c>
      <c r="K24" s="11">
        <f t="shared" si="8"/>
        <v>2.1110382207871368</v>
      </c>
      <c r="L24" s="13">
        <f t="shared" si="3"/>
        <v>9.2538661733134756E-2</v>
      </c>
      <c r="M24" s="11">
        <f t="shared" si="4"/>
        <v>2.6234247908035035</v>
      </c>
      <c r="N24" s="12">
        <v>229</v>
      </c>
      <c r="O24" s="12">
        <v>144</v>
      </c>
      <c r="P24" s="11">
        <f t="shared" si="5"/>
        <v>4.1719741464861277</v>
      </c>
      <c r="Q24" s="21">
        <f t="shared" si="6"/>
        <v>1.821822771391322E-2</v>
      </c>
    </row>
    <row r="25" spans="1:17" ht="12" customHeight="1" x14ac:dyDescent="0.2">
      <c r="A25" s="10">
        <v>1988</v>
      </c>
      <c r="B25" s="11">
        <v>3.6690740793646262</v>
      </c>
      <c r="C25" s="11">
        <v>0</v>
      </c>
      <c r="D25" s="11">
        <f t="shared" si="0"/>
        <v>3.6690740793646262</v>
      </c>
      <c r="E25" s="11">
        <v>12</v>
      </c>
      <c r="F25" s="11">
        <f t="shared" si="1"/>
        <v>3.2287851898408713</v>
      </c>
      <c r="G25" s="11">
        <v>0</v>
      </c>
      <c r="H25" s="11">
        <f t="shared" si="7"/>
        <v>3.2287851898408713</v>
      </c>
      <c r="I25" s="11">
        <v>33</v>
      </c>
      <c r="J25" s="12">
        <f t="shared" si="2"/>
        <v>41.04</v>
      </c>
      <c r="K25" s="11">
        <f t="shared" si="8"/>
        <v>2.1632860771933835</v>
      </c>
      <c r="L25" s="13">
        <f t="shared" si="3"/>
        <v>9.4828978726285304E-2</v>
      </c>
      <c r="M25" s="11">
        <f t="shared" si="4"/>
        <v>2.6883541324008253</v>
      </c>
      <c r="N25" s="12">
        <v>229</v>
      </c>
      <c r="O25" s="12">
        <v>144</v>
      </c>
      <c r="P25" s="11">
        <f t="shared" si="5"/>
        <v>4.2752298355540903</v>
      </c>
      <c r="Q25" s="21">
        <f t="shared" si="6"/>
        <v>1.8669125919450177E-2</v>
      </c>
    </row>
    <row r="26" spans="1:17" ht="12" customHeight="1" x14ac:dyDescent="0.2">
      <c r="A26" s="10">
        <v>1989</v>
      </c>
      <c r="B26" s="11">
        <v>5.4637465533552732</v>
      </c>
      <c r="C26" s="11">
        <v>0</v>
      </c>
      <c r="D26" s="11">
        <f t="shared" si="0"/>
        <v>5.4637465533552732</v>
      </c>
      <c r="E26" s="11">
        <v>12</v>
      </c>
      <c r="F26" s="11">
        <f t="shared" si="1"/>
        <v>4.8080969669526405</v>
      </c>
      <c r="G26" s="11">
        <v>0</v>
      </c>
      <c r="H26" s="11">
        <f t="shared" si="7"/>
        <v>4.8080969669526405</v>
      </c>
      <c r="I26" s="11">
        <v>33</v>
      </c>
      <c r="J26" s="12">
        <f t="shared" si="2"/>
        <v>41.04</v>
      </c>
      <c r="K26" s="11">
        <f t="shared" si="8"/>
        <v>3.2214249678582689</v>
      </c>
      <c r="L26" s="13">
        <f t="shared" si="3"/>
        <v>0.14121314927597892</v>
      </c>
      <c r="M26" s="11">
        <f t="shared" si="4"/>
        <v>4.0033221753993642</v>
      </c>
      <c r="N26" s="12">
        <v>229</v>
      </c>
      <c r="O26" s="12">
        <v>144</v>
      </c>
      <c r="P26" s="11">
        <f t="shared" si="5"/>
        <v>6.3663942928225996</v>
      </c>
      <c r="Q26" s="21">
        <f t="shared" si="6"/>
        <v>2.7800848440273362E-2</v>
      </c>
    </row>
    <row r="27" spans="1:17" ht="12" customHeight="1" x14ac:dyDescent="0.2">
      <c r="A27" s="10">
        <v>1990</v>
      </c>
      <c r="B27" s="11">
        <v>6.2567180528680852</v>
      </c>
      <c r="C27" s="11">
        <v>0</v>
      </c>
      <c r="D27" s="11">
        <f t="shared" si="0"/>
        <v>6.2567180528680852</v>
      </c>
      <c r="E27" s="11">
        <v>12</v>
      </c>
      <c r="F27" s="11">
        <f t="shared" si="1"/>
        <v>5.5059118865239149</v>
      </c>
      <c r="G27" s="11">
        <v>0</v>
      </c>
      <c r="H27" s="11">
        <f t="shared" si="7"/>
        <v>5.5059118865239149</v>
      </c>
      <c r="I27" s="11">
        <v>33</v>
      </c>
      <c r="J27" s="12">
        <f t="shared" si="2"/>
        <v>41.04</v>
      </c>
      <c r="K27" s="11">
        <f t="shared" si="8"/>
        <v>3.6889609639710228</v>
      </c>
      <c r="L27" s="13">
        <f t="shared" si="3"/>
        <v>0.16170787787270238</v>
      </c>
      <c r="M27" s="11">
        <f t="shared" si="4"/>
        <v>4.5843374837521758</v>
      </c>
      <c r="N27" s="12">
        <v>229</v>
      </c>
      <c r="O27" s="12">
        <v>144</v>
      </c>
      <c r="P27" s="11">
        <f t="shared" si="5"/>
        <v>7.2903700262447799</v>
      </c>
      <c r="Q27" s="21">
        <f t="shared" si="6"/>
        <v>3.1835676970501221E-2</v>
      </c>
    </row>
    <row r="28" spans="1:17" ht="12" customHeight="1" x14ac:dyDescent="0.2">
      <c r="A28" s="15">
        <v>1991</v>
      </c>
      <c r="B28" s="16">
        <v>7.0657225248823439</v>
      </c>
      <c r="C28" s="16">
        <v>0</v>
      </c>
      <c r="D28" s="16">
        <f t="shared" si="0"/>
        <v>7.0657225248823439</v>
      </c>
      <c r="E28" s="16">
        <v>12</v>
      </c>
      <c r="F28" s="16">
        <f t="shared" si="1"/>
        <v>6.2178358218964629</v>
      </c>
      <c r="G28" s="16">
        <v>0</v>
      </c>
      <c r="H28" s="16">
        <f t="shared" si="7"/>
        <v>6.2178358218964629</v>
      </c>
      <c r="I28" s="16">
        <v>33</v>
      </c>
      <c r="J28" s="17">
        <f t="shared" si="2"/>
        <v>41.04</v>
      </c>
      <c r="K28" s="16">
        <f t="shared" si="8"/>
        <v>4.1659500006706303</v>
      </c>
      <c r="L28" s="18">
        <f t="shared" si="3"/>
        <v>0.18261698633076737</v>
      </c>
      <c r="M28" s="16">
        <f t="shared" si="4"/>
        <v>5.1771002539840891</v>
      </c>
      <c r="N28" s="17">
        <v>229</v>
      </c>
      <c r="O28" s="17">
        <v>144</v>
      </c>
      <c r="P28" s="16">
        <f t="shared" si="5"/>
        <v>8.2330274872385854</v>
      </c>
      <c r="Q28" s="22">
        <f t="shared" si="6"/>
        <v>3.595208509711173E-2</v>
      </c>
    </row>
    <row r="29" spans="1:17" ht="12" customHeight="1" x14ac:dyDescent="0.2">
      <c r="A29" s="15">
        <v>1992</v>
      </c>
      <c r="B29" s="16">
        <v>7.0278410550655126</v>
      </c>
      <c r="C29" s="16">
        <v>0</v>
      </c>
      <c r="D29" s="16">
        <f t="shared" si="0"/>
        <v>7.0278410550655126</v>
      </c>
      <c r="E29" s="16">
        <v>12</v>
      </c>
      <c r="F29" s="16">
        <f t="shared" si="1"/>
        <v>6.1845001284576515</v>
      </c>
      <c r="G29" s="16">
        <v>0</v>
      </c>
      <c r="H29" s="16">
        <f t="shared" si="7"/>
        <v>6.1845001284576515</v>
      </c>
      <c r="I29" s="16">
        <v>33</v>
      </c>
      <c r="J29" s="17">
        <f t="shared" si="2"/>
        <v>41.04</v>
      </c>
      <c r="K29" s="16">
        <f t="shared" si="8"/>
        <v>4.1436150860666263</v>
      </c>
      <c r="L29" s="18">
        <f t="shared" si="3"/>
        <v>0.18163792158100281</v>
      </c>
      <c r="M29" s="16">
        <f t="shared" si="4"/>
        <v>5.1493442578606388</v>
      </c>
      <c r="N29" s="17">
        <v>229</v>
      </c>
      <c r="O29" s="17">
        <v>144</v>
      </c>
      <c r="P29" s="16">
        <f t="shared" si="5"/>
        <v>8.1888877434033756</v>
      </c>
      <c r="Q29" s="22">
        <f t="shared" si="6"/>
        <v>3.5759335124032211E-2</v>
      </c>
    </row>
    <row r="30" spans="1:17" ht="12" customHeight="1" x14ac:dyDescent="0.2">
      <c r="A30" s="15">
        <v>1993</v>
      </c>
      <c r="B30" s="16">
        <v>7.8140024207027725</v>
      </c>
      <c r="C30" s="16">
        <v>0</v>
      </c>
      <c r="D30" s="16">
        <f t="shared" si="0"/>
        <v>7.8140024207027725</v>
      </c>
      <c r="E30" s="16">
        <v>12</v>
      </c>
      <c r="F30" s="16">
        <f t="shared" si="1"/>
        <v>6.8763221302184396</v>
      </c>
      <c r="G30" s="16">
        <v>0</v>
      </c>
      <c r="H30" s="16">
        <f t="shared" si="7"/>
        <v>6.8763221302184396</v>
      </c>
      <c r="I30" s="16">
        <v>33</v>
      </c>
      <c r="J30" s="17">
        <f t="shared" si="2"/>
        <v>41.04</v>
      </c>
      <c r="K30" s="16">
        <f t="shared" si="8"/>
        <v>4.6071358272463545</v>
      </c>
      <c r="L30" s="18">
        <f t="shared" si="3"/>
        <v>0.20195663900257993</v>
      </c>
      <c r="M30" s="16">
        <f t="shared" si="4"/>
        <v>5.7253697374036392</v>
      </c>
      <c r="N30" s="17">
        <v>229</v>
      </c>
      <c r="O30" s="17">
        <v>144</v>
      </c>
      <c r="P30" s="16">
        <f t="shared" si="5"/>
        <v>9.1049282629543988</v>
      </c>
      <c r="Q30" s="22">
        <f t="shared" si="6"/>
        <v>3.9759512065303051E-2</v>
      </c>
    </row>
    <row r="31" spans="1:17" ht="12" customHeight="1" x14ac:dyDescent="0.2">
      <c r="A31" s="15">
        <v>1994</v>
      </c>
      <c r="B31" s="16">
        <v>7.8003803580376267</v>
      </c>
      <c r="C31" s="16">
        <v>0</v>
      </c>
      <c r="D31" s="16">
        <f t="shared" si="0"/>
        <v>7.8003803580376267</v>
      </c>
      <c r="E31" s="16">
        <v>12</v>
      </c>
      <c r="F31" s="16">
        <f t="shared" si="1"/>
        <v>6.8643347150731113</v>
      </c>
      <c r="G31" s="16">
        <v>0</v>
      </c>
      <c r="H31" s="16">
        <f t="shared" si="7"/>
        <v>6.8643347150731113</v>
      </c>
      <c r="I31" s="16">
        <v>33</v>
      </c>
      <c r="J31" s="17">
        <f t="shared" si="2"/>
        <v>41.04</v>
      </c>
      <c r="K31" s="16">
        <f t="shared" si="8"/>
        <v>4.5991042590989846</v>
      </c>
      <c r="L31" s="18">
        <f t="shared" si="3"/>
        <v>0.20160457026187328</v>
      </c>
      <c r="M31" s="16">
        <f t="shared" si="4"/>
        <v>5.715388764638976</v>
      </c>
      <c r="N31" s="17">
        <v>229</v>
      </c>
      <c r="O31" s="17">
        <v>144</v>
      </c>
      <c r="P31" s="16">
        <f t="shared" si="5"/>
        <v>9.0890557437661492</v>
      </c>
      <c r="Q31" s="22">
        <f t="shared" si="6"/>
        <v>3.9690199754437334E-2</v>
      </c>
    </row>
    <row r="32" spans="1:17" ht="12" customHeight="1" x14ac:dyDescent="0.2">
      <c r="A32" s="15">
        <v>1995</v>
      </c>
      <c r="B32" s="16">
        <v>7.0064661592079736</v>
      </c>
      <c r="C32" s="16">
        <v>0</v>
      </c>
      <c r="D32" s="16">
        <f t="shared" si="0"/>
        <v>7.0064661592079736</v>
      </c>
      <c r="E32" s="16">
        <v>12</v>
      </c>
      <c r="F32" s="16">
        <f t="shared" si="1"/>
        <v>6.1656902201030164</v>
      </c>
      <c r="G32" s="16">
        <v>0</v>
      </c>
      <c r="H32" s="16">
        <f t="shared" si="7"/>
        <v>6.1656902201030164</v>
      </c>
      <c r="I32" s="16">
        <v>33</v>
      </c>
      <c r="J32" s="17">
        <f t="shared" si="2"/>
        <v>41.04</v>
      </c>
      <c r="K32" s="16">
        <f t="shared" si="8"/>
        <v>4.1310124474690211</v>
      </c>
      <c r="L32" s="18">
        <f t="shared" si="3"/>
        <v>0.18108547714932696</v>
      </c>
      <c r="M32" s="16">
        <f t="shared" si="4"/>
        <v>5.1336827344448448</v>
      </c>
      <c r="N32" s="17">
        <v>229</v>
      </c>
      <c r="O32" s="17">
        <v>144</v>
      </c>
      <c r="P32" s="16">
        <f t="shared" si="5"/>
        <v>8.1639815707490939</v>
      </c>
      <c r="Q32" s="22">
        <f t="shared" si="6"/>
        <v>3.565057454475587E-2</v>
      </c>
    </row>
    <row r="33" spans="1:17" ht="12" customHeight="1" x14ac:dyDescent="0.2">
      <c r="A33" s="10">
        <v>1996</v>
      </c>
      <c r="B33" s="11">
        <v>5.4997459830086752</v>
      </c>
      <c r="C33" s="11">
        <v>0</v>
      </c>
      <c r="D33" s="11">
        <f t="shared" si="0"/>
        <v>5.4997459830086752</v>
      </c>
      <c r="E33" s="11">
        <v>12</v>
      </c>
      <c r="F33" s="11">
        <f t="shared" si="1"/>
        <v>4.8397764650476347</v>
      </c>
      <c r="G33" s="11">
        <v>0</v>
      </c>
      <c r="H33" s="11">
        <f t="shared" si="7"/>
        <v>4.8397764650476347</v>
      </c>
      <c r="I33" s="11">
        <v>33</v>
      </c>
      <c r="J33" s="12">
        <f t="shared" si="2"/>
        <v>41.04</v>
      </c>
      <c r="K33" s="11">
        <f t="shared" si="8"/>
        <v>3.2426502315819152</v>
      </c>
      <c r="L33" s="13">
        <f t="shared" si="3"/>
        <v>0.14214357179537163</v>
      </c>
      <c r="M33" s="11">
        <f t="shared" si="4"/>
        <v>4.0296991886128879</v>
      </c>
      <c r="N33" s="12">
        <v>229</v>
      </c>
      <c r="O33" s="12">
        <v>144</v>
      </c>
      <c r="P33" s="11">
        <f t="shared" si="5"/>
        <v>6.4083410707802173</v>
      </c>
      <c r="Q33" s="21">
        <f t="shared" si="6"/>
        <v>2.7984022143145056E-2</v>
      </c>
    </row>
    <row r="34" spans="1:17" ht="12" customHeight="1" x14ac:dyDescent="0.2">
      <c r="A34" s="10">
        <v>1997</v>
      </c>
      <c r="B34" s="11">
        <v>5.0166353989564412</v>
      </c>
      <c r="C34" s="11">
        <v>0</v>
      </c>
      <c r="D34" s="11">
        <f t="shared" si="0"/>
        <v>5.0166353989564412</v>
      </c>
      <c r="E34" s="11">
        <v>12</v>
      </c>
      <c r="F34" s="11">
        <f t="shared" si="1"/>
        <v>4.4146391510816683</v>
      </c>
      <c r="G34" s="11">
        <v>0</v>
      </c>
      <c r="H34" s="11">
        <f t="shared" si="7"/>
        <v>4.4146391510816683</v>
      </c>
      <c r="I34" s="11">
        <v>33</v>
      </c>
      <c r="J34" s="12">
        <f t="shared" si="2"/>
        <v>41.04</v>
      </c>
      <c r="K34" s="11">
        <f t="shared" si="8"/>
        <v>2.9578082312247176</v>
      </c>
      <c r="L34" s="13">
        <f t="shared" si="3"/>
        <v>0.12965734712217941</v>
      </c>
      <c r="M34" s="11">
        <f t="shared" si="4"/>
        <v>3.6757209622402249</v>
      </c>
      <c r="N34" s="12">
        <v>229</v>
      </c>
      <c r="O34" s="12">
        <v>144</v>
      </c>
      <c r="P34" s="11">
        <f t="shared" si="5"/>
        <v>5.8454173635625803</v>
      </c>
      <c r="Q34" s="21">
        <f t="shared" si="6"/>
        <v>2.5525840015557119E-2</v>
      </c>
    </row>
    <row r="35" spans="1:17" ht="12" customHeight="1" x14ac:dyDescent="0.2">
      <c r="A35" s="10">
        <v>1998</v>
      </c>
      <c r="B35" s="11">
        <v>5.2090614417905581</v>
      </c>
      <c r="C35" s="11">
        <v>0</v>
      </c>
      <c r="D35" s="11">
        <f t="shared" si="0"/>
        <v>5.2090614417905581</v>
      </c>
      <c r="E35" s="11">
        <v>12</v>
      </c>
      <c r="F35" s="11">
        <f t="shared" si="1"/>
        <v>4.5839740687756914</v>
      </c>
      <c r="G35" s="11">
        <v>0</v>
      </c>
      <c r="H35" s="11">
        <f t="shared" si="7"/>
        <v>4.5839740687756914</v>
      </c>
      <c r="I35" s="11">
        <v>33</v>
      </c>
      <c r="J35" s="12">
        <f t="shared" si="2"/>
        <v>41.04</v>
      </c>
      <c r="K35" s="11">
        <f t="shared" si="8"/>
        <v>3.0712626260797133</v>
      </c>
      <c r="L35" s="13">
        <f t="shared" si="3"/>
        <v>0.13463069045828879</v>
      </c>
      <c r="M35" s="11">
        <f t="shared" si="4"/>
        <v>3.8167127591472578</v>
      </c>
      <c r="N35" s="12">
        <v>229</v>
      </c>
      <c r="O35" s="12">
        <v>144</v>
      </c>
      <c r="P35" s="11">
        <f t="shared" si="5"/>
        <v>6.0696334850327922</v>
      </c>
      <c r="Q35" s="21">
        <f t="shared" si="6"/>
        <v>2.6504949716300401E-2</v>
      </c>
    </row>
    <row r="36" spans="1:17" ht="12" customHeight="1" x14ac:dyDescent="0.2">
      <c r="A36" s="10">
        <v>1999</v>
      </c>
      <c r="B36" s="11">
        <v>4.9904223133246202</v>
      </c>
      <c r="C36" s="11">
        <v>0</v>
      </c>
      <c r="D36" s="11">
        <f t="shared" si="0"/>
        <v>4.9904223133246202</v>
      </c>
      <c r="E36" s="11">
        <v>12</v>
      </c>
      <c r="F36" s="11">
        <f t="shared" si="1"/>
        <v>4.3915716357256658</v>
      </c>
      <c r="G36" s="11">
        <v>0</v>
      </c>
      <c r="H36" s="11">
        <f t="shared" si="7"/>
        <v>4.3915716357256658</v>
      </c>
      <c r="I36" s="11">
        <v>33</v>
      </c>
      <c r="J36" s="12">
        <f t="shared" si="2"/>
        <v>41.04</v>
      </c>
      <c r="K36" s="11">
        <f t="shared" si="8"/>
        <v>2.9423529959361963</v>
      </c>
      <c r="L36" s="13">
        <f t="shared" si="3"/>
        <v>0.12897985735610723</v>
      </c>
      <c r="M36" s="11">
        <f t="shared" si="4"/>
        <v>3.656514466116962</v>
      </c>
      <c r="N36" s="12">
        <v>229</v>
      </c>
      <c r="O36" s="12">
        <v>144</v>
      </c>
      <c r="P36" s="11">
        <f t="shared" si="5"/>
        <v>5.8148736995887802</v>
      </c>
      <c r="Q36" s="21">
        <f t="shared" si="6"/>
        <v>2.539246157025668E-2</v>
      </c>
    </row>
    <row r="37" spans="1:17" ht="12" customHeight="1" x14ac:dyDescent="0.2">
      <c r="A37" s="10">
        <v>2000</v>
      </c>
      <c r="B37" s="11">
        <v>4.7973511340899835</v>
      </c>
      <c r="C37" s="11">
        <v>0</v>
      </c>
      <c r="D37" s="11">
        <f t="shared" si="0"/>
        <v>4.7973511340899835</v>
      </c>
      <c r="E37" s="11">
        <v>12</v>
      </c>
      <c r="F37" s="11">
        <f t="shared" si="1"/>
        <v>4.2216689979991857</v>
      </c>
      <c r="G37" s="11">
        <v>0</v>
      </c>
      <c r="H37" s="11">
        <f t="shared" si="7"/>
        <v>4.2216689979991857</v>
      </c>
      <c r="I37" s="11">
        <v>33</v>
      </c>
      <c r="J37" s="12">
        <f t="shared" si="2"/>
        <v>41.04</v>
      </c>
      <c r="K37" s="11">
        <f t="shared" si="8"/>
        <v>2.8285182286594543</v>
      </c>
      <c r="L37" s="13">
        <f t="shared" si="3"/>
        <v>0.12398984016041444</v>
      </c>
      <c r="M37" s="11">
        <f t="shared" si="4"/>
        <v>3.515049973627669</v>
      </c>
      <c r="N37" s="12">
        <v>229</v>
      </c>
      <c r="O37" s="12">
        <v>144</v>
      </c>
      <c r="P37" s="11">
        <f t="shared" si="5"/>
        <v>5.5899058608384458</v>
      </c>
      <c r="Q37" s="21">
        <f t="shared" si="6"/>
        <v>2.4410069261303256E-2</v>
      </c>
    </row>
    <row r="38" spans="1:17" ht="12" customHeight="1" x14ac:dyDescent="0.2">
      <c r="A38" s="15">
        <v>2001</v>
      </c>
      <c r="B38" s="16">
        <v>4.1954509682009036</v>
      </c>
      <c r="C38" s="16">
        <v>0</v>
      </c>
      <c r="D38" s="16">
        <f t="shared" si="0"/>
        <v>4.1954509682009036</v>
      </c>
      <c r="E38" s="16">
        <v>12</v>
      </c>
      <c r="F38" s="16">
        <f t="shared" si="1"/>
        <v>3.6919968520167954</v>
      </c>
      <c r="G38" s="16">
        <v>0</v>
      </c>
      <c r="H38" s="16">
        <f t="shared" si="7"/>
        <v>3.6919968520167954</v>
      </c>
      <c r="I38" s="16">
        <v>33</v>
      </c>
      <c r="J38" s="17">
        <f t="shared" si="2"/>
        <v>41.04</v>
      </c>
      <c r="K38" s="16">
        <f t="shared" si="8"/>
        <v>2.4736378908512529</v>
      </c>
      <c r="L38" s="18">
        <f t="shared" si="3"/>
        <v>0.10843344179073985</v>
      </c>
      <c r="M38" s="16">
        <f t="shared" si="4"/>
        <v>3.0740338580465796</v>
      </c>
      <c r="N38" s="17">
        <v>229</v>
      </c>
      <c r="O38" s="17">
        <v>144</v>
      </c>
      <c r="P38" s="16">
        <f t="shared" si="5"/>
        <v>4.8885677325879628</v>
      </c>
      <c r="Q38" s="22">
        <f t="shared" si="6"/>
        <v>2.134745734754569E-2</v>
      </c>
    </row>
    <row r="39" spans="1:17" ht="12" customHeight="1" x14ac:dyDescent="0.2">
      <c r="A39" s="15">
        <v>2002</v>
      </c>
      <c r="B39" s="16">
        <v>4.2751801533565468</v>
      </c>
      <c r="C39" s="16">
        <v>0</v>
      </c>
      <c r="D39" s="16">
        <f t="shared" ref="D39:D56" si="9">+B39-B39*(C39/100)</f>
        <v>4.2751801533565468</v>
      </c>
      <c r="E39" s="16">
        <v>12</v>
      </c>
      <c r="F39" s="16">
        <f t="shared" si="1"/>
        <v>3.7621585349537612</v>
      </c>
      <c r="G39" s="16">
        <v>0</v>
      </c>
      <c r="H39" s="16">
        <f t="shared" si="7"/>
        <v>3.7621585349537612</v>
      </c>
      <c r="I39" s="16">
        <v>33</v>
      </c>
      <c r="J39" s="17">
        <f t="shared" ref="J39:J56" si="10">100-(K39/B39*100)</f>
        <v>41.04</v>
      </c>
      <c r="K39" s="16">
        <f t="shared" si="8"/>
        <v>2.5206462184190199</v>
      </c>
      <c r="L39" s="18">
        <f t="shared" si="3"/>
        <v>0.11049408080740909</v>
      </c>
      <c r="M39" s="16">
        <f t="shared" si="4"/>
        <v>3.1324519438496439</v>
      </c>
      <c r="N39" s="17">
        <v>229</v>
      </c>
      <c r="O39" s="17">
        <v>144</v>
      </c>
      <c r="P39" s="16">
        <f t="shared" si="5"/>
        <v>4.9814687162608919</v>
      </c>
      <c r="Q39" s="22">
        <f t="shared" si="6"/>
        <v>2.1753138498955861E-2</v>
      </c>
    </row>
    <row r="40" spans="1:17" ht="12" customHeight="1" x14ac:dyDescent="0.2">
      <c r="A40" s="15">
        <v>2003</v>
      </c>
      <c r="B40" s="16">
        <v>4.0437434839767388</v>
      </c>
      <c r="C40" s="16">
        <v>0</v>
      </c>
      <c r="D40" s="16">
        <f t="shared" si="9"/>
        <v>4.0437434839767388</v>
      </c>
      <c r="E40" s="16">
        <v>12</v>
      </c>
      <c r="F40" s="16">
        <f t="shared" si="1"/>
        <v>3.55849426589953</v>
      </c>
      <c r="G40" s="16">
        <v>0</v>
      </c>
      <c r="H40" s="16">
        <f t="shared" si="7"/>
        <v>3.55849426589953</v>
      </c>
      <c r="I40" s="16">
        <v>33</v>
      </c>
      <c r="J40" s="17">
        <f t="shared" si="10"/>
        <v>41.04</v>
      </c>
      <c r="K40" s="16">
        <f t="shared" si="8"/>
        <v>2.3841911581526851</v>
      </c>
      <c r="L40" s="18">
        <f t="shared" si="3"/>
        <v>0.10451248912450127</v>
      </c>
      <c r="M40" s="16">
        <f t="shared" ref="M40:M45" si="11">+L40*28.3495</f>
        <v>2.9628768104350485</v>
      </c>
      <c r="N40" s="17">
        <v>229</v>
      </c>
      <c r="O40" s="17">
        <v>144</v>
      </c>
      <c r="P40" s="16">
        <f t="shared" si="5"/>
        <v>4.7117971499279587</v>
      </c>
      <c r="Q40" s="22">
        <f t="shared" si="6"/>
        <v>2.0575533405798947E-2</v>
      </c>
    </row>
    <row r="41" spans="1:17" ht="12" customHeight="1" x14ac:dyDescent="0.2">
      <c r="A41" s="15">
        <v>2004</v>
      </c>
      <c r="B41" s="16">
        <v>4.0311700426750292</v>
      </c>
      <c r="C41" s="16">
        <v>0</v>
      </c>
      <c r="D41" s="16">
        <f t="shared" si="9"/>
        <v>4.0311700426750292</v>
      </c>
      <c r="E41" s="16">
        <v>12</v>
      </c>
      <c r="F41" s="16">
        <f t="shared" si="1"/>
        <v>3.5474296375540257</v>
      </c>
      <c r="G41" s="16">
        <v>0</v>
      </c>
      <c r="H41" s="16">
        <f t="shared" si="7"/>
        <v>3.5474296375540257</v>
      </c>
      <c r="I41" s="16">
        <v>33</v>
      </c>
      <c r="J41" s="17">
        <f t="shared" si="10"/>
        <v>41.04</v>
      </c>
      <c r="K41" s="16">
        <f t="shared" si="8"/>
        <v>2.3767778571611973</v>
      </c>
      <c r="L41" s="18">
        <f t="shared" si="3"/>
        <v>0.10418752250569632</v>
      </c>
      <c r="M41" s="16">
        <f t="shared" si="11"/>
        <v>2.9536641692752377</v>
      </c>
      <c r="N41" s="17">
        <v>229</v>
      </c>
      <c r="O41" s="17">
        <v>144</v>
      </c>
      <c r="P41" s="16">
        <f t="shared" si="5"/>
        <v>4.6971464914168708</v>
      </c>
      <c r="Q41" s="22">
        <f t="shared" si="6"/>
        <v>2.0511556731078039E-2</v>
      </c>
    </row>
    <row r="42" spans="1:17" ht="12" customHeight="1" x14ac:dyDescent="0.2">
      <c r="A42" s="15">
        <v>2005</v>
      </c>
      <c r="B42" s="16">
        <v>4.0893192679837602</v>
      </c>
      <c r="C42" s="16">
        <v>0</v>
      </c>
      <c r="D42" s="16">
        <f t="shared" si="9"/>
        <v>4.0893192679837602</v>
      </c>
      <c r="E42" s="16">
        <v>12</v>
      </c>
      <c r="F42" s="16">
        <f t="shared" si="1"/>
        <v>3.598600955825709</v>
      </c>
      <c r="G42" s="16">
        <v>0</v>
      </c>
      <c r="H42" s="16">
        <f t="shared" si="7"/>
        <v>3.598600955825709</v>
      </c>
      <c r="I42" s="16">
        <v>33</v>
      </c>
      <c r="J42" s="17">
        <f t="shared" si="10"/>
        <v>41.04</v>
      </c>
      <c r="K42" s="16">
        <f t="shared" si="8"/>
        <v>2.4110626404032249</v>
      </c>
      <c r="L42" s="18">
        <f t="shared" si="3"/>
        <v>0.10569041711356603</v>
      </c>
      <c r="M42" s="16">
        <f t="shared" si="11"/>
        <v>2.9962704799610398</v>
      </c>
      <c r="N42" s="17">
        <v>229</v>
      </c>
      <c r="O42" s="17">
        <v>144</v>
      </c>
      <c r="P42" s="16">
        <f t="shared" si="5"/>
        <v>4.7649023604935978</v>
      </c>
      <c r="Q42" s="22">
        <f t="shared" si="6"/>
        <v>2.0807433888618332E-2</v>
      </c>
    </row>
    <row r="43" spans="1:17" ht="12" customHeight="1" x14ac:dyDescent="0.2">
      <c r="A43" s="10">
        <v>2006</v>
      </c>
      <c r="B43" s="11">
        <v>4.1856771745893111</v>
      </c>
      <c r="C43" s="11">
        <v>0</v>
      </c>
      <c r="D43" s="11">
        <f t="shared" si="9"/>
        <v>4.1856771745893111</v>
      </c>
      <c r="E43" s="11">
        <v>12</v>
      </c>
      <c r="F43" s="11">
        <f t="shared" si="1"/>
        <v>3.6833959136385936</v>
      </c>
      <c r="G43" s="11">
        <v>0</v>
      </c>
      <c r="H43" s="11">
        <f t="shared" si="7"/>
        <v>3.6833959136385936</v>
      </c>
      <c r="I43" s="11">
        <v>33</v>
      </c>
      <c r="J43" s="12">
        <f t="shared" si="10"/>
        <v>41.040000000000006</v>
      </c>
      <c r="K43" s="11">
        <f t="shared" si="8"/>
        <v>2.4678752621378575</v>
      </c>
      <c r="L43" s="13">
        <f t="shared" si="3"/>
        <v>0.10818083340878279</v>
      </c>
      <c r="M43" s="11">
        <f t="shared" si="11"/>
        <v>3.0668725367222875</v>
      </c>
      <c r="N43" s="12">
        <v>229</v>
      </c>
      <c r="O43" s="12">
        <v>144</v>
      </c>
      <c r="P43" s="11">
        <f t="shared" si="5"/>
        <v>4.8771792424264158</v>
      </c>
      <c r="Q43" s="21">
        <f t="shared" si="6"/>
        <v>2.129772594946033E-2</v>
      </c>
    </row>
    <row r="44" spans="1:17" ht="12" customHeight="1" x14ac:dyDescent="0.2">
      <c r="A44" s="10">
        <v>2007</v>
      </c>
      <c r="B44" s="11">
        <v>4.3774266676150422</v>
      </c>
      <c r="C44" s="11">
        <v>0</v>
      </c>
      <c r="D44" s="11">
        <f t="shared" si="9"/>
        <v>4.3774266676150422</v>
      </c>
      <c r="E44" s="11">
        <v>12</v>
      </c>
      <c r="F44" s="11">
        <f t="shared" si="1"/>
        <v>3.8521354675012374</v>
      </c>
      <c r="G44" s="11">
        <v>0</v>
      </c>
      <c r="H44" s="11">
        <f t="shared" si="7"/>
        <v>3.8521354675012374</v>
      </c>
      <c r="I44" s="11">
        <v>33</v>
      </c>
      <c r="J44" s="12">
        <f t="shared" si="10"/>
        <v>41.04</v>
      </c>
      <c r="K44" s="11">
        <f t="shared" si="8"/>
        <v>2.5809307632258287</v>
      </c>
      <c r="L44" s="13">
        <f t="shared" si="3"/>
        <v>0.11313669099072125</v>
      </c>
      <c r="M44" s="11">
        <f t="shared" si="11"/>
        <v>3.2073686212414523</v>
      </c>
      <c r="N44" s="12">
        <v>229</v>
      </c>
      <c r="O44" s="12">
        <v>144</v>
      </c>
      <c r="P44" s="11">
        <f t="shared" si="5"/>
        <v>5.1006070435020314</v>
      </c>
      <c r="Q44" s="21">
        <f t="shared" si="6"/>
        <v>2.227339320306564E-2</v>
      </c>
    </row>
    <row r="45" spans="1:17" ht="12" customHeight="1" x14ac:dyDescent="0.2">
      <c r="A45" s="10">
        <v>2008</v>
      </c>
      <c r="B45" s="11">
        <v>4.2126293703318902</v>
      </c>
      <c r="C45" s="11">
        <v>0</v>
      </c>
      <c r="D45" s="11">
        <f t="shared" si="9"/>
        <v>4.2126293703318902</v>
      </c>
      <c r="E45" s="11">
        <v>12</v>
      </c>
      <c r="F45" s="11">
        <f t="shared" si="1"/>
        <v>3.7071138458920636</v>
      </c>
      <c r="G45" s="11">
        <v>0</v>
      </c>
      <c r="H45" s="11">
        <f t="shared" si="7"/>
        <v>3.7071138458920636</v>
      </c>
      <c r="I45" s="11">
        <v>33</v>
      </c>
      <c r="J45" s="12">
        <f t="shared" si="10"/>
        <v>41.04</v>
      </c>
      <c r="K45" s="11">
        <f t="shared" si="8"/>
        <v>2.4837662767476827</v>
      </c>
      <c r="L45" s="13">
        <f t="shared" si="3"/>
        <v>0.1088774258300354</v>
      </c>
      <c r="M45" s="11">
        <f t="shared" si="11"/>
        <v>3.0866205835685885</v>
      </c>
      <c r="N45" s="12">
        <v>229</v>
      </c>
      <c r="O45" s="12">
        <v>144</v>
      </c>
      <c r="P45" s="11">
        <f t="shared" si="5"/>
        <v>4.9085841224806028</v>
      </c>
      <c r="Q45" s="21">
        <f t="shared" si="6"/>
        <v>2.1434865163670755E-2</v>
      </c>
    </row>
    <row r="46" spans="1:17" ht="12" customHeight="1" x14ac:dyDescent="0.2">
      <c r="A46" s="10">
        <v>2009</v>
      </c>
      <c r="B46" s="11">
        <v>3.5515941635666577</v>
      </c>
      <c r="C46" s="11">
        <v>0</v>
      </c>
      <c r="D46" s="11">
        <f t="shared" si="9"/>
        <v>3.5515941635666577</v>
      </c>
      <c r="E46" s="11">
        <v>12</v>
      </c>
      <c r="F46" s="11">
        <f t="shared" si="1"/>
        <v>3.1254028639386586</v>
      </c>
      <c r="G46" s="11">
        <v>0</v>
      </c>
      <c r="H46" s="11">
        <f t="shared" si="7"/>
        <v>3.1254028639386586</v>
      </c>
      <c r="I46" s="11">
        <v>33</v>
      </c>
      <c r="J46" s="12">
        <f t="shared" si="10"/>
        <v>41.04</v>
      </c>
      <c r="K46" s="11">
        <f t="shared" si="8"/>
        <v>2.0940199188389013</v>
      </c>
      <c r="L46" s="13">
        <f t="shared" si="3"/>
        <v>9.1792653976499786E-2</v>
      </c>
      <c r="M46" s="11">
        <f t="shared" ref="M46:M51" si="12">+L46*28.3495</f>
        <v>2.6022758439067806</v>
      </c>
      <c r="N46" s="12">
        <v>229</v>
      </c>
      <c r="O46" s="12">
        <v>144</v>
      </c>
      <c r="P46" s="11">
        <f t="shared" si="5"/>
        <v>4.1383414462128663</v>
      </c>
      <c r="Q46" s="21">
        <f t="shared" si="6"/>
        <v>1.8071360027130421E-2</v>
      </c>
    </row>
    <row r="47" spans="1:17" ht="12" customHeight="1" x14ac:dyDescent="0.2">
      <c r="A47" s="10">
        <v>2010</v>
      </c>
      <c r="B47" s="11">
        <v>3.5155146369754608</v>
      </c>
      <c r="C47" s="11">
        <v>0</v>
      </c>
      <c r="D47" s="11">
        <f t="shared" si="9"/>
        <v>3.5155146369754608</v>
      </c>
      <c r="E47" s="11">
        <v>12</v>
      </c>
      <c r="F47" s="11">
        <f t="shared" si="1"/>
        <v>3.0936528805384054</v>
      </c>
      <c r="G47" s="11">
        <v>0</v>
      </c>
      <c r="H47" s="11">
        <f t="shared" si="7"/>
        <v>3.0936528805384054</v>
      </c>
      <c r="I47" s="11">
        <v>33</v>
      </c>
      <c r="J47" s="12">
        <f t="shared" si="10"/>
        <v>41.04</v>
      </c>
      <c r="K47" s="11">
        <f t="shared" si="8"/>
        <v>2.0727474299607316</v>
      </c>
      <c r="L47" s="13">
        <f t="shared" si="3"/>
        <v>9.0860161313347135E-2</v>
      </c>
      <c r="M47" s="11">
        <f t="shared" si="12"/>
        <v>2.5758401431527345</v>
      </c>
      <c r="N47" s="12">
        <v>229</v>
      </c>
      <c r="O47" s="12">
        <v>144</v>
      </c>
      <c r="P47" s="11">
        <f t="shared" si="5"/>
        <v>4.0963013387637233</v>
      </c>
      <c r="Q47" s="21">
        <f t="shared" si="6"/>
        <v>1.788777877189399E-2</v>
      </c>
    </row>
    <row r="48" spans="1:17" ht="12" customHeight="1" x14ac:dyDescent="0.2">
      <c r="A48" s="15">
        <v>2011</v>
      </c>
      <c r="B48" s="16">
        <v>3.6560749114427571</v>
      </c>
      <c r="C48" s="16">
        <v>0</v>
      </c>
      <c r="D48" s="16">
        <f t="shared" si="9"/>
        <v>3.6560749114427571</v>
      </c>
      <c r="E48" s="16">
        <v>12</v>
      </c>
      <c r="F48" s="16">
        <f t="shared" si="1"/>
        <v>3.2173459220696263</v>
      </c>
      <c r="G48" s="16">
        <v>0</v>
      </c>
      <c r="H48" s="16">
        <f t="shared" si="7"/>
        <v>3.2173459220696263</v>
      </c>
      <c r="I48" s="16">
        <v>33</v>
      </c>
      <c r="J48" s="17">
        <f t="shared" si="10"/>
        <v>41.040000000000006</v>
      </c>
      <c r="K48" s="16">
        <f t="shared" si="8"/>
        <v>2.1556217677866494</v>
      </c>
      <c r="L48" s="18">
        <f t="shared" si="3"/>
        <v>9.4493008998866826E-2</v>
      </c>
      <c r="M48" s="16">
        <f t="shared" si="12"/>
        <v>2.678829558613375</v>
      </c>
      <c r="N48" s="17">
        <v>229</v>
      </c>
      <c r="O48" s="17">
        <v>144</v>
      </c>
      <c r="P48" s="16">
        <f t="shared" si="5"/>
        <v>4.2600831175171034</v>
      </c>
      <c r="Q48" s="22">
        <f t="shared" si="6"/>
        <v>1.8602983045926214E-2</v>
      </c>
    </row>
    <row r="49" spans="1:19" ht="12" customHeight="1" x14ac:dyDescent="0.2">
      <c r="A49" s="15">
        <v>2012</v>
      </c>
      <c r="B49" s="16">
        <v>3.5952152640789223</v>
      </c>
      <c r="C49" s="16">
        <v>0</v>
      </c>
      <c r="D49" s="16">
        <f t="shared" si="9"/>
        <v>3.5952152640789223</v>
      </c>
      <c r="E49" s="16">
        <v>12</v>
      </c>
      <c r="F49" s="16">
        <f t="shared" ref="F49:F58" si="13">+(D49-D49*(E49)/100)</f>
        <v>3.1637894323894518</v>
      </c>
      <c r="G49" s="16">
        <v>0</v>
      </c>
      <c r="H49" s="16">
        <f t="shared" si="7"/>
        <v>3.1637894323894518</v>
      </c>
      <c r="I49" s="16">
        <v>33</v>
      </c>
      <c r="J49" s="17">
        <f t="shared" si="10"/>
        <v>41.04</v>
      </c>
      <c r="K49" s="16">
        <f t="shared" si="8"/>
        <v>2.1197389197009326</v>
      </c>
      <c r="L49" s="18">
        <f t="shared" ref="L49:L58" si="14">+(K49/365)*16</f>
        <v>9.2920062233465536E-2</v>
      </c>
      <c r="M49" s="16">
        <f t="shared" si="12"/>
        <v>2.6342373042876313</v>
      </c>
      <c r="N49" s="17">
        <v>229</v>
      </c>
      <c r="O49" s="17">
        <v>144</v>
      </c>
      <c r="P49" s="16">
        <f t="shared" ref="P49:P58" si="15">+Q49*N49</f>
        <v>4.1891690464018581</v>
      </c>
      <c r="Q49" s="22">
        <f t="shared" ref="Q49:Q58" si="16">+M49/O49</f>
        <v>1.8293314613108552E-2</v>
      </c>
    </row>
    <row r="50" spans="1:19" ht="12" customHeight="1" x14ac:dyDescent="0.2">
      <c r="A50" s="15">
        <v>2013</v>
      </c>
      <c r="B50" s="16">
        <v>3.8837190242977337</v>
      </c>
      <c r="C50" s="16">
        <v>0</v>
      </c>
      <c r="D50" s="16">
        <f t="shared" si="9"/>
        <v>3.8837190242977337</v>
      </c>
      <c r="E50" s="16">
        <v>12</v>
      </c>
      <c r="F50" s="16">
        <f t="shared" si="13"/>
        <v>3.4176727413820056</v>
      </c>
      <c r="G50" s="16">
        <v>0</v>
      </c>
      <c r="H50" s="16">
        <f t="shared" si="7"/>
        <v>3.4176727413820056</v>
      </c>
      <c r="I50" s="16">
        <v>33</v>
      </c>
      <c r="J50" s="17">
        <f t="shared" si="10"/>
        <v>41.04</v>
      </c>
      <c r="K50" s="16">
        <f t="shared" si="8"/>
        <v>2.2898407367259437</v>
      </c>
      <c r="L50" s="18">
        <f t="shared" si="14"/>
        <v>0.10037658024004137</v>
      </c>
      <c r="M50" s="16">
        <f t="shared" si="12"/>
        <v>2.8456258615150527</v>
      </c>
      <c r="N50" s="17">
        <v>229</v>
      </c>
      <c r="O50" s="17">
        <v>144</v>
      </c>
      <c r="P50" s="16">
        <f t="shared" si="15"/>
        <v>4.5253355714371324</v>
      </c>
      <c r="Q50" s="22">
        <f t="shared" si="16"/>
        <v>1.9761290704965642E-2</v>
      </c>
    </row>
    <row r="51" spans="1:19" ht="12" customHeight="1" x14ac:dyDescent="0.2">
      <c r="A51" s="15">
        <v>2014</v>
      </c>
      <c r="B51" s="16">
        <v>3.7943736388590947</v>
      </c>
      <c r="C51" s="16">
        <v>0</v>
      </c>
      <c r="D51" s="16">
        <f t="shared" si="9"/>
        <v>3.7943736388590947</v>
      </c>
      <c r="E51" s="16">
        <v>12</v>
      </c>
      <c r="F51" s="16">
        <f t="shared" si="13"/>
        <v>3.3390488021960034</v>
      </c>
      <c r="G51" s="16">
        <v>0</v>
      </c>
      <c r="H51" s="16">
        <f t="shared" si="7"/>
        <v>3.3390488021960034</v>
      </c>
      <c r="I51" s="16">
        <v>33</v>
      </c>
      <c r="J51" s="17">
        <f t="shared" si="10"/>
        <v>41.04</v>
      </c>
      <c r="K51" s="16">
        <f t="shared" si="8"/>
        <v>2.2371626974713221</v>
      </c>
      <c r="L51" s="18">
        <f t="shared" si="14"/>
        <v>9.8067405916551109E-2</v>
      </c>
      <c r="M51" s="16">
        <f t="shared" si="12"/>
        <v>2.7801619240312654</v>
      </c>
      <c r="N51" s="17">
        <v>229</v>
      </c>
      <c r="O51" s="17">
        <v>144</v>
      </c>
      <c r="P51" s="16">
        <f t="shared" si="15"/>
        <v>4.4212297264108313</v>
      </c>
      <c r="Q51" s="22">
        <f t="shared" si="16"/>
        <v>1.9306680027994898E-2</v>
      </c>
    </row>
    <row r="52" spans="1:19" ht="12" customHeight="1" x14ac:dyDescent="0.2">
      <c r="A52" s="15">
        <v>2015</v>
      </c>
      <c r="B52" s="16">
        <v>3.892845274814634</v>
      </c>
      <c r="C52" s="16">
        <v>0</v>
      </c>
      <c r="D52" s="16">
        <f t="shared" si="9"/>
        <v>3.892845274814634</v>
      </c>
      <c r="E52" s="16">
        <v>12</v>
      </c>
      <c r="F52" s="16">
        <f t="shared" si="13"/>
        <v>3.4257038418368779</v>
      </c>
      <c r="G52" s="16">
        <v>0</v>
      </c>
      <c r="H52" s="16">
        <f t="shared" si="7"/>
        <v>3.4257038418368779</v>
      </c>
      <c r="I52" s="16">
        <v>33</v>
      </c>
      <c r="J52" s="17">
        <f t="shared" si="10"/>
        <v>41.040000000000006</v>
      </c>
      <c r="K52" s="16">
        <f t="shared" si="8"/>
        <v>2.295221574030708</v>
      </c>
      <c r="L52" s="18">
        <f t="shared" si="14"/>
        <v>0.10061245256025021</v>
      </c>
      <c r="M52" s="16">
        <f>+L52*28.3495</f>
        <v>2.8523127238568131</v>
      </c>
      <c r="N52" s="17">
        <v>229</v>
      </c>
      <c r="O52" s="17">
        <v>144</v>
      </c>
      <c r="P52" s="16">
        <f t="shared" si="15"/>
        <v>4.5359695400222932</v>
      </c>
      <c r="Q52" s="22">
        <f t="shared" si="16"/>
        <v>1.9807727249005647E-2</v>
      </c>
    </row>
    <row r="53" spans="1:19" ht="12" customHeight="1" x14ac:dyDescent="0.2">
      <c r="A53" s="33">
        <v>2016</v>
      </c>
      <c r="B53" s="34">
        <v>3.6180107135510853</v>
      </c>
      <c r="C53" s="34">
        <v>0</v>
      </c>
      <c r="D53" s="34">
        <f t="shared" si="9"/>
        <v>3.6180107135510853</v>
      </c>
      <c r="E53" s="34">
        <v>12</v>
      </c>
      <c r="F53" s="34">
        <f t="shared" si="13"/>
        <v>3.183849427924955</v>
      </c>
      <c r="G53" s="34">
        <v>0</v>
      </c>
      <c r="H53" s="11">
        <f t="shared" si="7"/>
        <v>3.183849427924955</v>
      </c>
      <c r="I53" s="34">
        <v>33</v>
      </c>
      <c r="J53" s="49">
        <f t="shared" si="10"/>
        <v>41.04</v>
      </c>
      <c r="K53" s="11">
        <f t="shared" si="8"/>
        <v>2.1331791167097198</v>
      </c>
      <c r="L53" s="50">
        <f t="shared" si="14"/>
        <v>9.3509221554398683E-2</v>
      </c>
      <c r="M53" s="34">
        <f>+L53*28.3495</f>
        <v>2.6509396764564253</v>
      </c>
      <c r="N53" s="49">
        <v>229</v>
      </c>
      <c r="O53" s="49">
        <v>144</v>
      </c>
      <c r="P53" s="34">
        <f t="shared" si="15"/>
        <v>4.215730457698065</v>
      </c>
      <c r="Q53" s="51">
        <f t="shared" si="16"/>
        <v>1.8409303308725176E-2</v>
      </c>
    </row>
    <row r="54" spans="1:19" ht="12" customHeight="1" x14ac:dyDescent="0.2">
      <c r="A54" s="57">
        <v>2017</v>
      </c>
      <c r="B54" s="58">
        <v>3.6850485213942683</v>
      </c>
      <c r="C54" s="58">
        <v>0</v>
      </c>
      <c r="D54" s="58">
        <f t="shared" si="9"/>
        <v>3.6850485213942683</v>
      </c>
      <c r="E54" s="58">
        <v>12</v>
      </c>
      <c r="F54" s="58">
        <f t="shared" si="13"/>
        <v>3.2428426988269559</v>
      </c>
      <c r="G54" s="58">
        <v>0</v>
      </c>
      <c r="H54" s="59">
        <f>F54-(F54*G54/100)</f>
        <v>3.2428426988269559</v>
      </c>
      <c r="I54" s="58">
        <v>33</v>
      </c>
      <c r="J54" s="60">
        <f t="shared" si="10"/>
        <v>41.040000000000006</v>
      </c>
      <c r="K54" s="59">
        <f>+H54-H54*I54/100</f>
        <v>2.1727046082140604</v>
      </c>
      <c r="L54" s="61">
        <f t="shared" si="14"/>
        <v>9.5241845839520459E-2</v>
      </c>
      <c r="M54" s="58">
        <f>+L54*28.3495</f>
        <v>2.700058708627485</v>
      </c>
      <c r="N54" s="60">
        <v>229</v>
      </c>
      <c r="O54" s="60">
        <v>144</v>
      </c>
      <c r="P54" s="58">
        <f t="shared" si="15"/>
        <v>4.2938433630256529</v>
      </c>
      <c r="Q54" s="63">
        <f t="shared" si="16"/>
        <v>1.8750407698801978E-2</v>
      </c>
    </row>
    <row r="55" spans="1:19" ht="12" customHeight="1" x14ac:dyDescent="0.2">
      <c r="A55" s="33">
        <v>2018</v>
      </c>
      <c r="B55" s="34">
        <v>3.494696271527054</v>
      </c>
      <c r="C55" s="34">
        <v>0</v>
      </c>
      <c r="D55" s="34">
        <f t="shared" si="9"/>
        <v>3.494696271527054</v>
      </c>
      <c r="E55" s="34">
        <v>12</v>
      </c>
      <c r="F55" s="34">
        <f t="shared" si="13"/>
        <v>3.0753327189438076</v>
      </c>
      <c r="G55" s="34">
        <v>0</v>
      </c>
      <c r="H55" s="11">
        <f>F55-(F55*G55/100)</f>
        <v>3.0753327189438076</v>
      </c>
      <c r="I55" s="34">
        <v>33</v>
      </c>
      <c r="J55" s="49">
        <f t="shared" si="10"/>
        <v>41.040000000000006</v>
      </c>
      <c r="K55" s="11">
        <f>+H55-H55*I55/100</f>
        <v>2.0604729216923507</v>
      </c>
      <c r="L55" s="50">
        <f t="shared" si="14"/>
        <v>9.0322100676924963E-2</v>
      </c>
      <c r="M55" s="34">
        <f>+L55*28.3495</f>
        <v>2.560586393140484</v>
      </c>
      <c r="N55" s="49">
        <v>229</v>
      </c>
      <c r="O55" s="49">
        <v>144</v>
      </c>
      <c r="P55" s="34">
        <f t="shared" si="15"/>
        <v>4.0720436390914641</v>
      </c>
      <c r="Q55" s="51">
        <f t="shared" si="16"/>
        <v>1.7781849952364471E-2</v>
      </c>
    </row>
    <row r="56" spans="1:19" ht="12" customHeight="1" x14ac:dyDescent="0.2">
      <c r="A56" s="78">
        <v>2019</v>
      </c>
      <c r="B56" s="79">
        <v>3.6626724854337755</v>
      </c>
      <c r="C56" s="79">
        <v>0</v>
      </c>
      <c r="D56" s="79">
        <f t="shared" si="9"/>
        <v>3.6626724854337755</v>
      </c>
      <c r="E56" s="79">
        <v>12</v>
      </c>
      <c r="F56" s="79">
        <f t="shared" si="13"/>
        <v>3.2231517871817226</v>
      </c>
      <c r="G56" s="79">
        <v>0</v>
      </c>
      <c r="H56" s="80">
        <f>F56-(F56*G56/100)</f>
        <v>3.2231517871817226</v>
      </c>
      <c r="I56" s="79">
        <v>33</v>
      </c>
      <c r="J56" s="81">
        <f t="shared" si="10"/>
        <v>41.04</v>
      </c>
      <c r="K56" s="80">
        <f>+H56-H56*I56/100</f>
        <v>2.1595116974117543</v>
      </c>
      <c r="L56" s="82">
        <f t="shared" si="14"/>
        <v>9.4663526461885125E-2</v>
      </c>
      <c r="M56" s="79">
        <f>+L56*28.3495</f>
        <v>2.6836636434312124</v>
      </c>
      <c r="N56" s="81">
        <v>229</v>
      </c>
      <c r="O56" s="81">
        <v>144</v>
      </c>
      <c r="P56" s="79">
        <f t="shared" si="15"/>
        <v>4.2677706551788033</v>
      </c>
      <c r="Q56" s="90">
        <f t="shared" si="16"/>
        <v>1.863655307938342E-2</v>
      </c>
    </row>
    <row r="57" spans="1:19" ht="12" customHeight="1" x14ac:dyDescent="0.2">
      <c r="A57" s="33">
        <v>2020</v>
      </c>
      <c r="B57" s="109">
        <v>3.0110812029226994</v>
      </c>
      <c r="C57" s="34">
        <v>0</v>
      </c>
      <c r="D57" s="34">
        <f t="shared" ref="D57:D58" si="17">+B57-B57*(C57/100)</f>
        <v>3.0110812029226994</v>
      </c>
      <c r="E57" s="34">
        <v>12</v>
      </c>
      <c r="F57" s="34">
        <f t="shared" si="13"/>
        <v>2.6497514585719757</v>
      </c>
      <c r="G57" s="34">
        <v>0</v>
      </c>
      <c r="H57" s="11">
        <f t="shared" ref="H57:H58" si="18">F57-(F57*G57/100)</f>
        <v>2.6497514585719757</v>
      </c>
      <c r="I57" s="34">
        <v>33</v>
      </c>
      <c r="J57" s="49">
        <f t="shared" ref="J57:J58" si="19">100-(K57/B57*100)</f>
        <v>41.039999999999985</v>
      </c>
      <c r="K57" s="11">
        <f t="shared" ref="K57:K58" si="20">+H57-H57*I57/100</f>
        <v>1.7753334772432239</v>
      </c>
      <c r="L57" s="50">
        <f t="shared" si="14"/>
        <v>7.782283735860708E-2</v>
      </c>
      <c r="M57" s="34">
        <f t="shared" ref="M57:M58" si="21">+L57*28.3495</f>
        <v>2.2062385276978311</v>
      </c>
      <c r="N57" s="49">
        <v>229</v>
      </c>
      <c r="O57" s="49">
        <v>144</v>
      </c>
      <c r="P57" s="34">
        <f t="shared" si="15"/>
        <v>3.5085321030750229</v>
      </c>
      <c r="Q57" s="51">
        <f t="shared" si="16"/>
        <v>1.5321100886790494E-2</v>
      </c>
    </row>
    <row r="58" spans="1:19" ht="12" customHeight="1" thickBot="1" x14ac:dyDescent="0.25">
      <c r="A58" s="84">
        <v>2021</v>
      </c>
      <c r="B58" s="110">
        <v>3.4617877686668188</v>
      </c>
      <c r="C58" s="86">
        <v>0</v>
      </c>
      <c r="D58" s="86">
        <f t="shared" si="17"/>
        <v>3.4617877686668188</v>
      </c>
      <c r="E58" s="86">
        <v>12</v>
      </c>
      <c r="F58" s="86">
        <f t="shared" si="13"/>
        <v>3.0463732364268004</v>
      </c>
      <c r="G58" s="86">
        <v>0</v>
      </c>
      <c r="H58" s="86">
        <f t="shared" si="18"/>
        <v>3.0463732364268004</v>
      </c>
      <c r="I58" s="86">
        <v>33</v>
      </c>
      <c r="J58" s="87">
        <f t="shared" si="19"/>
        <v>41.040000000000006</v>
      </c>
      <c r="K58" s="86">
        <f t="shared" si="20"/>
        <v>2.041070068405956</v>
      </c>
      <c r="L58" s="88">
        <f t="shared" si="14"/>
        <v>8.9471564642452858E-2</v>
      </c>
      <c r="M58" s="86">
        <f t="shared" si="21"/>
        <v>2.5364741218312172</v>
      </c>
      <c r="N58" s="87">
        <v>229</v>
      </c>
      <c r="O58" s="87">
        <v>144</v>
      </c>
      <c r="P58" s="86">
        <f t="shared" si="15"/>
        <v>4.0336984298565879</v>
      </c>
      <c r="Q58" s="91">
        <f t="shared" si="16"/>
        <v>1.7614403623827896E-2</v>
      </c>
    </row>
    <row r="59" spans="1:19" ht="12" customHeight="1" thickTop="1" x14ac:dyDescent="0.2">
      <c r="A59" s="115" t="s">
        <v>147</v>
      </c>
      <c r="B59" s="115"/>
      <c r="C59" s="115"/>
      <c r="R59" s="6"/>
      <c r="S59" s="6"/>
    </row>
    <row r="60" spans="1:19" ht="12" customHeight="1" x14ac:dyDescent="0.2">
      <c r="R60" s="6"/>
      <c r="S60" s="6"/>
    </row>
    <row r="61" spans="1:19" ht="12" customHeight="1" x14ac:dyDescent="0.2">
      <c r="A61" s="116" t="s">
        <v>137</v>
      </c>
    </row>
    <row r="62" spans="1:19" ht="12" customHeight="1" x14ac:dyDescent="0.2">
      <c r="A62" s="123" t="s">
        <v>154</v>
      </c>
    </row>
    <row r="63" spans="1:19" ht="12" customHeight="1" x14ac:dyDescent="0.2">
      <c r="A63" s="116" t="s">
        <v>139</v>
      </c>
    </row>
    <row r="64" spans="1:19" ht="12" customHeight="1" x14ac:dyDescent="0.2">
      <c r="A64" s="116" t="s">
        <v>140</v>
      </c>
    </row>
    <row r="65" spans="1:1" ht="12" customHeight="1" x14ac:dyDescent="0.2">
      <c r="A65" s="116" t="s">
        <v>141</v>
      </c>
    </row>
    <row r="66" spans="1:1" ht="12" customHeight="1" x14ac:dyDescent="0.2">
      <c r="A66" s="117"/>
    </row>
    <row r="67" spans="1:1" ht="12" customHeight="1" x14ac:dyDescent="0.2">
      <c r="A67" s="116" t="s">
        <v>136</v>
      </c>
    </row>
  </sheetData>
  <mergeCells count="17">
    <mergeCell ref="H3:H5"/>
    <mergeCell ref="A2:A5"/>
    <mergeCell ref="E2:E5"/>
    <mergeCell ref="A1:Q1"/>
    <mergeCell ref="C2:C5"/>
    <mergeCell ref="P2:P5"/>
    <mergeCell ref="G3:G5"/>
    <mergeCell ref="D2:D5"/>
    <mergeCell ref="O2:O5"/>
    <mergeCell ref="F2:F5"/>
    <mergeCell ref="N2:N5"/>
    <mergeCell ref="B2:B5"/>
    <mergeCell ref="Q2:Q5"/>
    <mergeCell ref="J2:J5"/>
    <mergeCell ref="I3:I5"/>
    <mergeCell ref="K2:M5"/>
    <mergeCell ref="G2:I2"/>
  </mergeCells>
  <phoneticPr fontId="0" type="noConversion"/>
  <printOptions horizontalCentered="1"/>
  <pageMargins left="0.34" right="0.3" top="0.61" bottom="0.56000000000000005" header="0.5" footer="0.5"/>
  <pageSetup scale="7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59">
    <pageSetUpPr fitToPage="1"/>
  </sheetPr>
  <dimension ref="A1:Y65"/>
  <sheetViews>
    <sheetView workbookViewId="0">
      <pane ySplit="5" topLeftCell="A6" activePane="bottomLeft" state="frozen"/>
      <selection pane="bottomLeft" sqref="A1:K1"/>
    </sheetView>
  </sheetViews>
  <sheetFormatPr defaultColWidth="10.77734375" defaultRowHeight="12" customHeight="1" x14ac:dyDescent="0.2"/>
  <cols>
    <col min="1" max="11" width="10.77734375" style="6" customWidth="1"/>
    <col min="12" max="16384" width="10.77734375" style="7"/>
  </cols>
  <sheetData>
    <row r="1" spans="1:18" ht="12" customHeight="1" thickBot="1" x14ac:dyDescent="0.25">
      <c r="A1" s="126" t="s">
        <v>104</v>
      </c>
      <c r="B1" s="126"/>
      <c r="C1" s="126"/>
      <c r="D1" s="126"/>
      <c r="E1" s="126"/>
      <c r="F1" s="126"/>
      <c r="G1" s="126"/>
      <c r="H1" s="126"/>
      <c r="I1" s="126"/>
      <c r="J1" s="126"/>
      <c r="K1" s="126"/>
    </row>
    <row r="2" spans="1:18" ht="12" customHeight="1" thickTop="1" x14ac:dyDescent="0.2">
      <c r="A2" s="138" t="s">
        <v>0</v>
      </c>
      <c r="B2" s="124" t="s">
        <v>9</v>
      </c>
      <c r="C2" s="124" t="s">
        <v>10</v>
      </c>
      <c r="D2" s="124" t="s">
        <v>5</v>
      </c>
      <c r="E2" s="151" t="s">
        <v>120</v>
      </c>
      <c r="F2" s="124" t="s">
        <v>7</v>
      </c>
      <c r="G2" s="124" t="s">
        <v>54</v>
      </c>
      <c r="H2" s="140"/>
      <c r="I2" s="140"/>
      <c r="J2" s="127" t="s">
        <v>60</v>
      </c>
      <c r="K2" s="130" t="s">
        <v>63</v>
      </c>
      <c r="R2" s="35"/>
    </row>
    <row r="3" spans="1:18" ht="12" customHeight="1" x14ac:dyDescent="0.2">
      <c r="A3" s="138"/>
      <c r="B3" s="124"/>
      <c r="C3" s="124"/>
      <c r="D3" s="124"/>
      <c r="E3" s="136"/>
      <c r="F3" s="124"/>
      <c r="G3" s="141"/>
      <c r="H3" s="140"/>
      <c r="I3" s="140"/>
      <c r="J3" s="127"/>
      <c r="K3" s="130"/>
    </row>
    <row r="4" spans="1:18" ht="20.100000000000001" customHeight="1" x14ac:dyDescent="0.2">
      <c r="A4" s="139"/>
      <c r="B4" s="125"/>
      <c r="C4" s="125"/>
      <c r="D4" s="125"/>
      <c r="E4" s="137"/>
      <c r="F4" s="125"/>
      <c r="G4" s="142"/>
      <c r="H4" s="143"/>
      <c r="I4" s="143"/>
      <c r="J4" s="149"/>
      <c r="K4" s="150"/>
    </row>
    <row r="5" spans="1:18" ht="12" customHeight="1" x14ac:dyDescent="0.2">
      <c r="A5" s="5"/>
      <c r="B5" s="36" t="s">
        <v>64</v>
      </c>
      <c r="C5" s="36" t="s">
        <v>64</v>
      </c>
      <c r="D5" s="36" t="s">
        <v>64</v>
      </c>
      <c r="E5" s="36" t="s">
        <v>64</v>
      </c>
      <c r="F5" s="36" t="s">
        <v>65</v>
      </c>
      <c r="G5" s="36" t="s">
        <v>64</v>
      </c>
      <c r="H5" s="36" t="s">
        <v>66</v>
      </c>
      <c r="I5" s="36" t="s">
        <v>67</v>
      </c>
      <c r="J5" s="36" t="s">
        <v>68</v>
      </c>
      <c r="K5" s="36" t="s">
        <v>70</v>
      </c>
    </row>
    <row r="6" spans="1:18" ht="12" customHeight="1" x14ac:dyDescent="0.2">
      <c r="A6" s="10">
        <v>1970</v>
      </c>
      <c r="B6" s="11">
        <f>SUM('Regular ice cream'!B7,'Lowfat and nonfat ice cream'!B7,'Other frozen'!B7)</f>
        <v>26.844994928115799</v>
      </c>
      <c r="C6" s="11">
        <f>SUM('Regular ice cream'!D7,'Lowfat and nonfat ice cream'!D7,'Other frozen'!D7)</f>
        <v>26.844994928115799</v>
      </c>
      <c r="D6" s="11">
        <f>SUM('Regular ice cream'!F7,'Lowfat and nonfat ice cream'!F7,'Other frozen'!F7)</f>
        <v>23.623595536741902</v>
      </c>
      <c r="E6" s="11">
        <f>SUM('Regular ice cream'!H7,'Lowfat and nonfat ice cream'!H7,'Other frozen'!H7)</f>
        <v>23.623595536741902</v>
      </c>
      <c r="F6" s="11">
        <f t="shared" ref="F6:F47" si="0">100-(G6/B6*100)</f>
        <v>34.252102110810597</v>
      </c>
      <c r="G6" s="11">
        <f>SUM('Regular ice cream'!K7,'Lowfat and nonfat ice cream'!K7,'Other frozen'!K7)</f>
        <v>17.65001985369565</v>
      </c>
      <c r="H6" s="11">
        <f>SUM('Regular ice cream'!L7,'Lowfat and nonfat ice cream'!L7,'Other frozen'!L7)</f>
        <v>0.77369950043597369</v>
      </c>
      <c r="I6" s="11">
        <f>SUM('Regular ice cream'!M7,'Lowfat and nonfat ice cream'!M7,'Other frozen'!M7)</f>
        <v>21.933993987609636</v>
      </c>
      <c r="J6" s="11">
        <f>SUM('Regular ice cream'!P7,'Lowfat and nonfat ice cream'!P7,'Other frozen'!P7)</f>
        <v>42.643497298237435</v>
      </c>
      <c r="K6" s="21">
        <f>SUM('Regular ice cream'!Q7,'Lowfat and nonfat ice cream'!Q7,'Other frozen'!Q7)</f>
        <v>0.1126281072718481</v>
      </c>
    </row>
    <row r="7" spans="1:18" ht="12" customHeight="1" x14ac:dyDescent="0.2">
      <c r="A7" s="15">
        <v>1971</v>
      </c>
      <c r="B7" s="16">
        <f>SUM('Regular ice cream'!B8,'Lowfat and nonfat ice cream'!B8,'Other frozen'!B8)</f>
        <v>26.578295876452486</v>
      </c>
      <c r="C7" s="16">
        <f>SUM('Regular ice cream'!D8,'Lowfat and nonfat ice cream'!D8,'Other frozen'!D8)</f>
        <v>26.578295876452486</v>
      </c>
      <c r="D7" s="16">
        <f>SUM('Regular ice cream'!F8,'Lowfat and nonfat ice cream'!F8,'Other frozen'!F8)</f>
        <v>23.388900371278194</v>
      </c>
      <c r="E7" s="16">
        <f>SUM('Regular ice cream'!H8,'Lowfat and nonfat ice cream'!H8,'Other frozen'!H8)</f>
        <v>23.388900371278194</v>
      </c>
      <c r="F7" s="16">
        <f t="shared" si="0"/>
        <v>34.236922552606757</v>
      </c>
      <c r="G7" s="16">
        <f>SUM('Regular ice cream'!K8,'Lowfat and nonfat ice cream'!K8,'Other frozen'!K8)</f>
        <v>17.478705301428771</v>
      </c>
      <c r="H7" s="16">
        <f>SUM('Regular ice cream'!L8,'Lowfat and nonfat ice cream'!L8,'Other frozen'!L8)</f>
        <v>0.76618982143249414</v>
      </c>
      <c r="I7" s="16">
        <f>SUM('Regular ice cream'!M8,'Lowfat and nonfat ice cream'!M8,'Other frozen'!M8)</f>
        <v>21.721098342700493</v>
      </c>
      <c r="J7" s="16">
        <f>SUM('Regular ice cream'!P8,'Lowfat and nonfat ice cream'!P8,'Other frozen'!P8)</f>
        <v>42.246843159037617</v>
      </c>
      <c r="K7" s="22">
        <f>SUM('Regular ice cream'!Q8,'Lowfat and nonfat ice cream'!Q8,'Other frozen'!Q8)</f>
        <v>0.11146059894142982</v>
      </c>
    </row>
    <row r="8" spans="1:18" ht="12" customHeight="1" x14ac:dyDescent="0.2">
      <c r="A8" s="15">
        <v>1972</v>
      </c>
      <c r="B8" s="16">
        <f>SUM('Regular ice cream'!B9,'Lowfat and nonfat ice cream'!B9,'Other frozen'!B9)</f>
        <v>26.483293631131609</v>
      </c>
      <c r="C8" s="16">
        <f>SUM('Regular ice cream'!D9,'Lowfat and nonfat ice cream'!D9,'Other frozen'!D9)</f>
        <v>26.483293631131609</v>
      </c>
      <c r="D8" s="16">
        <f>SUM('Regular ice cream'!F9,'Lowfat and nonfat ice cream'!F9,'Other frozen'!F9)</f>
        <v>23.30529839539582</v>
      </c>
      <c r="E8" s="16">
        <f>SUM('Regular ice cream'!H9,'Lowfat and nonfat ice cream'!H9,'Other frozen'!H9)</f>
        <v>23.30529839539582</v>
      </c>
      <c r="F8" s="16">
        <f t="shared" si="0"/>
        <v>34.253038658742909</v>
      </c>
      <c r="G8" s="16">
        <f>SUM('Regular ice cream'!K9,'Lowfat and nonfat ice cream'!K9,'Other frozen'!K9)</f>
        <v>17.411960825551702</v>
      </c>
      <c r="H8" s="16">
        <f>SUM('Regular ice cream'!L9,'Lowfat and nonfat ice cream'!L9,'Other frozen'!L9)</f>
        <v>0.76326403618856786</v>
      </c>
      <c r="I8" s="16">
        <f>SUM('Regular ice cream'!M9,'Lowfat and nonfat ice cream'!M9,'Other frozen'!M9)</f>
        <v>21.638153793927803</v>
      </c>
      <c r="J8" s="16">
        <f>SUM('Regular ice cream'!P9,'Lowfat and nonfat ice cream'!P9,'Other frozen'!P9)</f>
        <v>42.060759661196869</v>
      </c>
      <c r="K8" s="22">
        <f>SUM('Regular ice cream'!Q9,'Lowfat and nonfat ice cream'!Q9,'Other frozen'!Q9)</f>
        <v>0.11109769299349131</v>
      </c>
    </row>
    <row r="9" spans="1:18" ht="12" customHeight="1" x14ac:dyDescent="0.2">
      <c r="A9" s="15">
        <v>1973</v>
      </c>
      <c r="B9" s="16">
        <f>SUM('Regular ice cream'!B10,'Lowfat and nonfat ice cream'!B10,'Other frozen'!B10)</f>
        <v>26.476427145614394</v>
      </c>
      <c r="C9" s="16">
        <f>SUM('Regular ice cream'!D10,'Lowfat and nonfat ice cream'!D10,'Other frozen'!D10)</f>
        <v>26.476427145614394</v>
      </c>
      <c r="D9" s="16">
        <f>SUM('Regular ice cream'!F10,'Lowfat and nonfat ice cream'!F10,'Other frozen'!F10)</f>
        <v>23.299255888140664</v>
      </c>
      <c r="E9" s="16">
        <f>SUM('Regular ice cream'!H10,'Lowfat and nonfat ice cream'!H10,'Other frozen'!H10)</f>
        <v>23.299255888140664</v>
      </c>
      <c r="F9" s="16">
        <f t="shared" si="0"/>
        <v>34.272469949879806</v>
      </c>
      <c r="G9" s="16">
        <f>SUM('Regular ice cream'!K10,'Lowfat and nonfat ice cream'!K10,'Other frozen'!K10)</f>
        <v>17.402301608331882</v>
      </c>
      <c r="H9" s="16">
        <f>SUM('Regular ice cream'!L10,'Lowfat and nonfat ice cream'!L10,'Other frozen'!L10)</f>
        <v>0.7628406184474249</v>
      </c>
      <c r="I9" s="16">
        <f>SUM('Regular ice cream'!M10,'Lowfat and nonfat ice cream'!M10,'Other frozen'!M10)</f>
        <v>21.626150112675273</v>
      </c>
      <c r="J9" s="16">
        <f>SUM('Regular ice cream'!P10,'Lowfat and nonfat ice cream'!P10,'Other frozen'!P10)</f>
        <v>42.022505202111745</v>
      </c>
      <c r="K9" s="22">
        <f>SUM('Regular ice cream'!Q10,'Lowfat and nonfat ice cream'!Q10,'Other frozen'!Q10)</f>
        <v>0.11114809724691646</v>
      </c>
    </row>
    <row r="10" spans="1:18" ht="12" customHeight="1" x14ac:dyDescent="0.2">
      <c r="A10" s="15">
        <v>1974</v>
      </c>
      <c r="B10" s="16">
        <f>SUM('Regular ice cream'!B11,'Lowfat and nonfat ice cream'!B11,'Other frozen'!B11)</f>
        <v>26.262810609107145</v>
      </c>
      <c r="C10" s="16">
        <f>SUM('Regular ice cream'!D11,'Lowfat and nonfat ice cream'!D11,'Other frozen'!D11)</f>
        <v>26.262810609107145</v>
      </c>
      <c r="D10" s="16">
        <f>SUM('Regular ice cream'!F11,'Lowfat and nonfat ice cream'!F11,'Other frozen'!F11)</f>
        <v>23.111273336014285</v>
      </c>
      <c r="E10" s="16">
        <f>SUM('Regular ice cream'!H11,'Lowfat and nonfat ice cream'!H11,'Other frozen'!H11)</f>
        <v>23.111273336014285</v>
      </c>
      <c r="F10" s="16">
        <f t="shared" si="0"/>
        <v>34.198891484201724</v>
      </c>
      <c r="G10" s="16">
        <f>SUM('Regular ice cream'!K11,'Lowfat and nonfat ice cream'!K11,'Other frozen'!K11)</f>
        <v>17.281220508197176</v>
      </c>
      <c r="H10" s="16">
        <f>SUM('Regular ice cream'!L11,'Lowfat and nonfat ice cream'!L11,'Other frozen'!L11)</f>
        <v>0.75753295378398589</v>
      </c>
      <c r="I10" s="16">
        <f>SUM('Regular ice cream'!M11,'Lowfat and nonfat ice cream'!M11,'Other frozen'!M11)</f>
        <v>21.475680473299107</v>
      </c>
      <c r="J10" s="16">
        <f>SUM('Regular ice cream'!P11,'Lowfat and nonfat ice cream'!P11,'Other frozen'!P11)</f>
        <v>41.799537352338191</v>
      </c>
      <c r="K10" s="22">
        <f>SUM('Regular ice cream'!Q11,'Lowfat and nonfat ice cream'!Q11,'Other frozen'!Q11)</f>
        <v>0.10998638864795879</v>
      </c>
    </row>
    <row r="11" spans="1:18" ht="12" customHeight="1" x14ac:dyDescent="0.2">
      <c r="A11" s="15">
        <v>1975</v>
      </c>
      <c r="B11" s="16">
        <f>SUM('Regular ice cream'!B12,'Lowfat and nonfat ice cream'!B12,'Other frozen'!B12)</f>
        <v>28.036968509952633</v>
      </c>
      <c r="C11" s="16">
        <f>SUM('Regular ice cream'!D12,'Lowfat and nonfat ice cream'!D12,'Other frozen'!D12)</f>
        <v>28.036968509952633</v>
      </c>
      <c r="D11" s="16">
        <f>SUM('Regular ice cream'!F12,'Lowfat and nonfat ice cream'!F12,'Other frozen'!F12)</f>
        <v>24.672532288758319</v>
      </c>
      <c r="E11" s="16">
        <f>SUM('Regular ice cream'!H12,'Lowfat and nonfat ice cream'!H12,'Other frozen'!H12)</f>
        <v>24.672532288758319</v>
      </c>
      <c r="F11" s="16">
        <f t="shared" si="0"/>
        <v>34.060591362683894</v>
      </c>
      <c r="G11" s="16">
        <f>SUM('Regular ice cream'!K12,'Lowfat and nonfat ice cream'!K12,'Other frozen'!K12)</f>
        <v>18.487411235293301</v>
      </c>
      <c r="H11" s="16">
        <f>SUM('Regular ice cream'!L12,'Lowfat and nonfat ice cream'!L12,'Other frozen'!L12)</f>
        <v>0.81040706784847361</v>
      </c>
      <c r="I11" s="16">
        <f>SUM('Regular ice cream'!M12,'Lowfat and nonfat ice cream'!M12,'Other frozen'!M12)</f>
        <v>22.974635169970298</v>
      </c>
      <c r="J11" s="16">
        <f>SUM('Regular ice cream'!P12,'Lowfat and nonfat ice cream'!P12,'Other frozen'!P12)</f>
        <v>44.92920621668776</v>
      </c>
      <c r="K11" s="22">
        <f>SUM('Regular ice cream'!Q12,'Lowfat and nonfat ice cream'!Q12,'Other frozen'!Q12)</f>
        <v>0.11706286977540079</v>
      </c>
    </row>
    <row r="12" spans="1:18" ht="12" customHeight="1" x14ac:dyDescent="0.2">
      <c r="A12" s="10">
        <v>1976</v>
      </c>
      <c r="B12" s="11">
        <f>SUM('Regular ice cream'!B13,'Lowfat and nonfat ice cream'!B13,'Other frozen'!B13)</f>
        <v>26.97488201435549</v>
      </c>
      <c r="C12" s="11">
        <f>SUM('Regular ice cream'!D13,'Lowfat and nonfat ice cream'!D13,'Other frozen'!D13)</f>
        <v>26.97488201435549</v>
      </c>
      <c r="D12" s="11">
        <f>SUM('Regular ice cream'!F13,'Lowfat and nonfat ice cream'!F13,'Other frozen'!F13)</f>
        <v>23.73789617263283</v>
      </c>
      <c r="E12" s="11">
        <f>SUM('Regular ice cream'!H13,'Lowfat and nonfat ice cream'!H13,'Other frozen'!H13)</f>
        <v>23.73789617263283</v>
      </c>
      <c r="F12" s="11">
        <f t="shared" si="0"/>
        <v>34.049921127859832</v>
      </c>
      <c r="G12" s="11">
        <f>SUM('Regular ice cream'!K13,'Lowfat and nonfat ice cream'!K13,'Other frozen'!K13)</f>
        <v>17.789955964134197</v>
      </c>
      <c r="H12" s="11">
        <f>SUM('Regular ice cream'!L13,'Lowfat and nonfat ice cream'!L13,'Other frozen'!L13)</f>
        <v>0.77983368609903325</v>
      </c>
      <c r="I12" s="11">
        <f>SUM('Regular ice cream'!M13,'Lowfat and nonfat ice cream'!M13,'Other frozen'!M13)</f>
        <v>22.107895084064541</v>
      </c>
      <c r="J12" s="11">
        <f>SUM('Regular ice cream'!P13,'Lowfat and nonfat ice cream'!P13,'Other frozen'!P13)</f>
        <v>43.267045578827471</v>
      </c>
      <c r="K12" s="21">
        <f>SUM('Regular ice cream'!Q13,'Lowfat and nonfat ice cream'!Q13,'Other frozen'!Q13)</f>
        <v>0.11264385204196325</v>
      </c>
    </row>
    <row r="13" spans="1:18" ht="12" customHeight="1" x14ac:dyDescent="0.2">
      <c r="A13" s="10">
        <v>1977</v>
      </c>
      <c r="B13" s="11">
        <f>SUM('Regular ice cream'!B14,'Lowfat and nonfat ice cream'!B14,'Other frozen'!B14)</f>
        <v>26.952627827042445</v>
      </c>
      <c r="C13" s="11">
        <f>SUM('Regular ice cream'!D14,'Lowfat and nonfat ice cream'!D14,'Other frozen'!D14)</f>
        <v>26.952627827042445</v>
      </c>
      <c r="D13" s="11">
        <f>SUM('Regular ice cream'!F14,'Lowfat and nonfat ice cream'!F14,'Other frozen'!F14)</f>
        <v>23.718312487797352</v>
      </c>
      <c r="E13" s="11">
        <f>SUM('Regular ice cream'!H14,'Lowfat and nonfat ice cream'!H14,'Other frozen'!H14)</f>
        <v>23.718312487797352</v>
      </c>
      <c r="F13" s="11">
        <f t="shared" si="0"/>
        <v>34.027834710389598</v>
      </c>
      <c r="G13" s="11">
        <f>SUM('Regular ice cream'!K14,'Lowfat and nonfat ice cream'!K14,'Other frozen'!K14)</f>
        <v>17.781232179949967</v>
      </c>
      <c r="H13" s="11">
        <f>SUM('Regular ice cream'!L14,'Lowfat and nonfat ice cream'!L14,'Other frozen'!L14)</f>
        <v>0.77945127364164235</v>
      </c>
      <c r="I13" s="11">
        <f>SUM('Regular ice cream'!M14,'Lowfat and nonfat ice cream'!M14,'Other frozen'!M14)</f>
        <v>22.097053882103737</v>
      </c>
      <c r="J13" s="11">
        <f>SUM('Regular ice cream'!P14,'Lowfat and nonfat ice cream'!P14,'Other frozen'!P14)</f>
        <v>43.180255590799419</v>
      </c>
      <c r="K13" s="21">
        <f>SUM('Regular ice cream'!Q14,'Lowfat and nonfat ice cream'!Q14,'Other frozen'!Q14)</f>
        <v>0.11225746435887761</v>
      </c>
    </row>
    <row r="14" spans="1:18" ht="12" customHeight="1" x14ac:dyDescent="0.2">
      <c r="A14" s="10">
        <v>1978</v>
      </c>
      <c r="B14" s="11">
        <f>SUM('Regular ice cream'!B15,'Lowfat and nonfat ice cream'!B15,'Other frozen'!B15)</f>
        <v>26.673763281443044</v>
      </c>
      <c r="C14" s="11">
        <f>SUM('Regular ice cream'!D15,'Lowfat and nonfat ice cream'!D15,'Other frozen'!D15)</f>
        <v>26.673763281443044</v>
      </c>
      <c r="D14" s="11">
        <f>SUM('Regular ice cream'!F15,'Lowfat and nonfat ice cream'!F15,'Other frozen'!F15)</f>
        <v>23.472911687669878</v>
      </c>
      <c r="E14" s="11">
        <f>SUM('Regular ice cream'!H15,'Lowfat and nonfat ice cream'!H15,'Other frozen'!H15)</f>
        <v>23.472911687669878</v>
      </c>
      <c r="F14" s="11">
        <f t="shared" si="0"/>
        <v>33.980514718470019</v>
      </c>
      <c r="G14" s="11">
        <f>SUM('Regular ice cream'!K15,'Lowfat and nonfat ice cream'!K15,'Other frozen'!K15)</f>
        <v>17.609881223622438</v>
      </c>
      <c r="H14" s="11">
        <f>SUM('Regular ice cream'!L15,'Lowfat and nonfat ice cream'!L15,'Other frozen'!L15)</f>
        <v>0.77193999884372333</v>
      </c>
      <c r="I14" s="11">
        <f>SUM('Regular ice cream'!M15,'Lowfat and nonfat ice cream'!M15,'Other frozen'!M15)</f>
        <v>21.884112997220132</v>
      </c>
      <c r="J14" s="11">
        <f>SUM('Regular ice cream'!P15,'Lowfat and nonfat ice cream'!P15,'Other frozen'!P15)</f>
        <v>42.812085140240903</v>
      </c>
      <c r="K14" s="21">
        <f>SUM('Regular ice cream'!Q15,'Lowfat and nonfat ice cream'!Q15,'Other frozen'!Q15)</f>
        <v>0.11092969959219647</v>
      </c>
    </row>
    <row r="15" spans="1:18" ht="12" customHeight="1" x14ac:dyDescent="0.2">
      <c r="A15" s="10">
        <v>1979</v>
      </c>
      <c r="B15" s="11">
        <f>SUM('Regular ice cream'!B16,'Lowfat and nonfat ice cream'!B16,'Other frozen'!B16)</f>
        <v>25.843597342871742</v>
      </c>
      <c r="C15" s="11">
        <f>SUM('Regular ice cream'!D16,'Lowfat and nonfat ice cream'!D16,'Other frozen'!D16)</f>
        <v>25.843597342871742</v>
      </c>
      <c r="D15" s="11">
        <f>SUM('Regular ice cream'!F16,'Lowfat and nonfat ice cream'!F16,'Other frozen'!F16)</f>
        <v>22.742365661727131</v>
      </c>
      <c r="E15" s="11">
        <f>SUM('Regular ice cream'!H16,'Lowfat and nonfat ice cream'!H16,'Other frozen'!H16)</f>
        <v>22.742365661727131</v>
      </c>
      <c r="F15" s="11">
        <f t="shared" si="0"/>
        <v>33.948368079203448</v>
      </c>
      <c r="G15" s="11">
        <f>SUM('Regular ice cream'!K16,'Lowfat and nonfat ice cream'!K16,'Other frozen'!K16)</f>
        <v>17.0701177920064</v>
      </c>
      <c r="H15" s="11">
        <f>SUM('Regular ice cream'!L16,'Lowfat and nonfat ice cream'!L16,'Other frozen'!L16)</f>
        <v>0.74827913608795171</v>
      </c>
      <c r="I15" s="11">
        <f>SUM('Regular ice cream'!M16,'Lowfat and nonfat ice cream'!M16,'Other frozen'!M16)</f>
        <v>21.213339368525386</v>
      </c>
      <c r="J15" s="11">
        <f>SUM('Regular ice cream'!P16,'Lowfat and nonfat ice cream'!P16,'Other frozen'!P16)</f>
        <v>41.571757841236732</v>
      </c>
      <c r="K15" s="21">
        <f>SUM('Regular ice cream'!Q16,'Lowfat and nonfat ice cream'!Q16,'Other frozen'!Q16)</f>
        <v>0.10746627406062879</v>
      </c>
    </row>
    <row r="16" spans="1:18" ht="12" customHeight="1" x14ac:dyDescent="0.2">
      <c r="A16" s="10">
        <v>1980</v>
      </c>
      <c r="B16" s="11">
        <f>SUM('Regular ice cream'!B17,'Lowfat and nonfat ice cream'!B17,'Other frozen'!B17)</f>
        <v>25.781911595513904</v>
      </c>
      <c r="C16" s="11">
        <f>SUM('Regular ice cream'!D17,'Lowfat and nonfat ice cream'!D17,'Other frozen'!D17)</f>
        <v>25.781911595513904</v>
      </c>
      <c r="D16" s="11">
        <f>SUM('Regular ice cream'!F17,'Lowfat and nonfat ice cream'!F17,'Other frozen'!F17)</f>
        <v>22.68808220405224</v>
      </c>
      <c r="E16" s="11">
        <f>SUM('Regular ice cream'!H17,'Lowfat and nonfat ice cream'!H17,'Other frozen'!H17)</f>
        <v>22.68808220405224</v>
      </c>
      <c r="F16" s="11">
        <f t="shared" si="0"/>
        <v>33.92250895266659</v>
      </c>
      <c r="G16" s="11">
        <f>SUM('Regular ice cream'!K17,'Lowfat and nonfat ice cream'!K17,'Other frozen'!K17)</f>
        <v>17.036040326357114</v>
      </c>
      <c r="H16" s="11">
        <f>SUM('Regular ice cream'!L17,'Lowfat and nonfat ice cream'!L17,'Other frozen'!L17)</f>
        <v>0.74678532937455844</v>
      </c>
      <c r="I16" s="11">
        <f>SUM('Regular ice cream'!M17,'Lowfat and nonfat ice cream'!M17,'Other frozen'!M17)</f>
        <v>21.170990695104042</v>
      </c>
      <c r="J16" s="11">
        <f>SUM('Regular ice cream'!P17,'Lowfat and nonfat ice cream'!P17,'Other frozen'!P17)</f>
        <v>41.548836940507115</v>
      </c>
      <c r="K16" s="21">
        <f>SUM('Regular ice cream'!Q17,'Lowfat and nonfat ice cream'!Q17,'Other frozen'!Q17)</f>
        <v>0.10720678797290026</v>
      </c>
    </row>
    <row r="17" spans="1:11" ht="12" customHeight="1" x14ac:dyDescent="0.2">
      <c r="A17" s="15">
        <v>1981</v>
      </c>
      <c r="B17" s="16">
        <f>SUM('Regular ice cream'!B18,'Lowfat and nonfat ice cream'!B18,'Other frozen'!B18)</f>
        <v>25.880602349912596</v>
      </c>
      <c r="C17" s="16">
        <f>SUM('Regular ice cream'!D18,'Lowfat and nonfat ice cream'!D18,'Other frozen'!D18)</f>
        <v>25.880602349912596</v>
      </c>
      <c r="D17" s="16">
        <f>SUM('Regular ice cream'!F18,'Lowfat and nonfat ice cream'!F18,'Other frozen'!F18)</f>
        <v>22.774930067923083</v>
      </c>
      <c r="E17" s="16">
        <f>SUM('Regular ice cream'!H18,'Lowfat and nonfat ice cream'!H18,'Other frozen'!H18)</f>
        <v>22.774930067923083</v>
      </c>
      <c r="F17" s="16">
        <f t="shared" si="0"/>
        <v>34.020577212543756</v>
      </c>
      <c r="G17" s="16">
        <f>SUM('Regular ice cream'!K18,'Lowfat and nonfat ice cream'!K18,'Other frozen'!K18)</f>
        <v>17.075872044389168</v>
      </c>
      <c r="H17" s="16">
        <f>SUM('Regular ice cream'!L18,'Lowfat and nonfat ice cream'!L18,'Other frozen'!L18)</f>
        <v>0.74853137728829244</v>
      </c>
      <c r="I17" s="16">
        <f>SUM('Regular ice cream'!M18,'Lowfat and nonfat ice cream'!M18,'Other frozen'!M18)</f>
        <v>21.220490280434444</v>
      </c>
      <c r="J17" s="16">
        <f>SUM('Regular ice cream'!P18,'Lowfat and nonfat ice cream'!P18,'Other frozen'!P18)</f>
        <v>41.560076032630143</v>
      </c>
      <c r="K17" s="22">
        <f>SUM('Regular ice cream'!Q18,'Lowfat and nonfat ice cream'!Q18,'Other frozen'!Q18)</f>
        <v>0.10797650965551471</v>
      </c>
    </row>
    <row r="18" spans="1:11" ht="12" customHeight="1" x14ac:dyDescent="0.2">
      <c r="A18" s="15">
        <v>1982</v>
      </c>
      <c r="B18" s="16">
        <f>SUM('Regular ice cream'!B19,'Lowfat and nonfat ice cream'!B19,'Other frozen'!B19)</f>
        <v>25.847645873171739</v>
      </c>
      <c r="C18" s="16">
        <f>SUM('Regular ice cream'!D19,'Lowfat and nonfat ice cream'!D19,'Other frozen'!D19)</f>
        <v>25.847645873171739</v>
      </c>
      <c r="D18" s="16">
        <f>SUM('Regular ice cream'!F19,'Lowfat and nonfat ice cream'!F19,'Other frozen'!F19)</f>
        <v>22.74592836839113</v>
      </c>
      <c r="E18" s="16">
        <f>SUM('Regular ice cream'!H19,'Lowfat and nonfat ice cream'!H19,'Other frozen'!H19)</f>
        <v>22.74592836839113</v>
      </c>
      <c r="F18" s="16">
        <f t="shared" si="0"/>
        <v>34.022801737401821</v>
      </c>
      <c r="G18" s="16">
        <f>SUM('Regular ice cream'!K19,'Lowfat and nonfat ice cream'!K19,'Other frozen'!K19)</f>
        <v>17.053552563956796</v>
      </c>
      <c r="H18" s="16">
        <f>SUM('Regular ice cream'!L19,'Lowfat and nonfat ice cream'!L19,'Other frozen'!L19)</f>
        <v>0.74755298910495527</v>
      </c>
      <c r="I18" s="16">
        <f>SUM('Regular ice cream'!M19,'Lowfat and nonfat ice cream'!M19,'Other frozen'!M19)</f>
        <v>21.192753464630933</v>
      </c>
      <c r="J18" s="16">
        <f>SUM('Regular ice cream'!P19,'Lowfat and nonfat ice cream'!P19,'Other frozen'!P19)</f>
        <v>41.562264468335236</v>
      </c>
      <c r="K18" s="22">
        <f>SUM('Regular ice cream'!Q19,'Lowfat and nonfat ice cream'!Q19,'Other frozen'!Q19)</f>
        <v>0.10798973729740789</v>
      </c>
    </row>
    <row r="19" spans="1:11" ht="12" customHeight="1" x14ac:dyDescent="0.2">
      <c r="A19" s="15">
        <v>1983</v>
      </c>
      <c r="B19" s="16">
        <f>SUM('Regular ice cream'!B20,'Lowfat and nonfat ice cream'!B20,'Other frozen'!B20)</f>
        <v>26.559944858668331</v>
      </c>
      <c r="C19" s="16">
        <f>SUM('Regular ice cream'!D20,'Lowfat and nonfat ice cream'!D20,'Other frozen'!D20)</f>
        <v>26.559944858668331</v>
      </c>
      <c r="D19" s="16">
        <f>SUM('Regular ice cream'!F20,'Lowfat and nonfat ice cream'!F20,'Other frozen'!F20)</f>
        <v>23.372751475628132</v>
      </c>
      <c r="E19" s="16">
        <f>SUM('Regular ice cream'!H20,'Lowfat and nonfat ice cream'!H20,'Other frozen'!H20)</f>
        <v>23.372751475628132</v>
      </c>
      <c r="F19" s="16">
        <f t="shared" si="0"/>
        <v>34.01007495041523</v>
      </c>
      <c r="G19" s="16">
        <f>SUM('Regular ice cream'!K20,'Lowfat and nonfat ice cream'!K20,'Other frozen'!K20)</f>
        <v>17.526887705446274</v>
      </c>
      <c r="H19" s="16">
        <f>SUM('Regular ice cream'!L20,'Lowfat and nonfat ice cream'!L20,'Other frozen'!L20)</f>
        <v>0.76830192681408327</v>
      </c>
      <c r="I19" s="16">
        <f>SUM('Regular ice cream'!M20,'Lowfat and nonfat ice cream'!M20,'Other frozen'!M20)</f>
        <v>21.780975474215854</v>
      </c>
      <c r="J19" s="16">
        <f>SUM('Regular ice cream'!P20,'Lowfat and nonfat ice cream'!P20,'Other frozen'!P20)</f>
        <v>42.713025712154263</v>
      </c>
      <c r="K19" s="22">
        <f>SUM('Regular ice cream'!Q20,'Lowfat and nonfat ice cream'!Q20,'Other frozen'!Q20)</f>
        <v>0.1108829880883179</v>
      </c>
    </row>
    <row r="20" spans="1:11" ht="12" customHeight="1" x14ac:dyDescent="0.2">
      <c r="A20" s="15">
        <v>1984</v>
      </c>
      <c r="B20" s="16">
        <f>SUM('Regular ice cream'!B21,'Lowfat and nonfat ice cream'!B21,'Other frozen'!B21)</f>
        <v>26.773646487383012</v>
      </c>
      <c r="C20" s="16">
        <f>SUM('Regular ice cream'!D21,'Lowfat and nonfat ice cream'!D21,'Other frozen'!D21)</f>
        <v>26.773646487383012</v>
      </c>
      <c r="D20" s="16">
        <f>SUM('Regular ice cream'!F21,'Lowfat and nonfat ice cream'!F21,'Other frozen'!F21)</f>
        <v>23.560808908897052</v>
      </c>
      <c r="E20" s="16">
        <f>SUM('Regular ice cream'!H21,'Lowfat and nonfat ice cream'!H21,'Other frozen'!H21)</f>
        <v>23.560808908897052</v>
      </c>
      <c r="F20" s="16">
        <f t="shared" si="0"/>
        <v>34.021650240937831</v>
      </c>
      <c r="G20" s="16">
        <f>SUM('Regular ice cream'!K21,'Lowfat and nonfat ice cream'!K21,'Other frozen'!K21)</f>
        <v>17.664810122700427</v>
      </c>
      <c r="H20" s="16">
        <f>SUM('Regular ice cream'!L21,'Lowfat and nonfat ice cream'!L21,'Other frozen'!L21)</f>
        <v>0.77434784099508713</v>
      </c>
      <c r="I20" s="16">
        <f>SUM('Regular ice cream'!M21,'Lowfat and nonfat ice cream'!M21,'Other frozen'!M21)</f>
        <v>21.952374118290223</v>
      </c>
      <c r="J20" s="16">
        <f>SUM('Regular ice cream'!P21,'Lowfat and nonfat ice cream'!P21,'Other frozen'!P21)</f>
        <v>43.035233415792085</v>
      </c>
      <c r="K20" s="22">
        <f>SUM('Regular ice cream'!Q21,'Lowfat and nonfat ice cream'!Q21,'Other frozen'!Q21)</f>
        <v>0.11181070554061431</v>
      </c>
    </row>
    <row r="21" spans="1:11" ht="12" customHeight="1" x14ac:dyDescent="0.2">
      <c r="A21" s="15">
        <v>1985</v>
      </c>
      <c r="B21" s="16">
        <f>SUM('Regular ice cream'!B22,'Lowfat and nonfat ice cream'!B22,'Other frozen'!B22)</f>
        <v>27.617349223788715</v>
      </c>
      <c r="C21" s="16">
        <f>SUM('Regular ice cream'!D22,'Lowfat and nonfat ice cream'!D22,'Other frozen'!D22)</f>
        <v>27.617349223788715</v>
      </c>
      <c r="D21" s="16">
        <f>SUM('Regular ice cream'!F22,'Lowfat and nonfat ice cream'!F22,'Other frozen'!F22)</f>
        <v>24.303267316934068</v>
      </c>
      <c r="E21" s="16">
        <f>SUM('Regular ice cream'!H22,'Lowfat and nonfat ice cream'!H22,'Other frozen'!H22)</f>
        <v>24.303267316934068</v>
      </c>
      <c r="F21" s="16">
        <f t="shared" si="0"/>
        <v>34.249108058387705</v>
      </c>
      <c r="G21" s="16">
        <f>SUM('Regular ice cream'!K22,'Lowfat and nonfat ice cream'!K22,'Other frozen'!K22)</f>
        <v>18.158653445271021</v>
      </c>
      <c r="H21" s="16">
        <f>SUM('Regular ice cream'!L22,'Lowfat and nonfat ice cream'!L22,'Other frozen'!L22)</f>
        <v>0.79599576746393519</v>
      </c>
      <c r="I21" s="16">
        <f>SUM('Regular ice cream'!M22,'Lowfat and nonfat ice cream'!M22,'Other frozen'!M22)</f>
        <v>22.566082009718833</v>
      </c>
      <c r="J21" s="16">
        <f>SUM('Regular ice cream'!P22,'Lowfat and nonfat ice cream'!P22,'Other frozen'!P22)</f>
        <v>43.99836226846012</v>
      </c>
      <c r="K21" s="22">
        <f>SUM('Regular ice cream'!Q22,'Lowfat and nonfat ice cream'!Q22,'Other frozen'!Q22)</f>
        <v>0.11615719693554971</v>
      </c>
    </row>
    <row r="22" spans="1:11" ht="12" customHeight="1" x14ac:dyDescent="0.2">
      <c r="A22" s="10">
        <v>1986</v>
      </c>
      <c r="B22" s="11">
        <f>SUM('Regular ice cream'!B23,'Lowfat and nonfat ice cream'!B23,'Other frozen'!B23)</f>
        <v>27.694670705710756</v>
      </c>
      <c r="C22" s="11">
        <f>SUM('Regular ice cream'!D23,'Lowfat and nonfat ice cream'!D23,'Other frozen'!D23)</f>
        <v>27.694670705710756</v>
      </c>
      <c r="D22" s="11">
        <f>SUM('Regular ice cream'!F23,'Lowfat and nonfat ice cream'!F23,'Other frozen'!F23)</f>
        <v>24.371310221025468</v>
      </c>
      <c r="E22" s="11">
        <f>SUM('Regular ice cream'!H23,'Lowfat and nonfat ice cream'!H23,'Other frozen'!H23)</f>
        <v>24.371310221025468</v>
      </c>
      <c r="F22" s="11">
        <f t="shared" si="0"/>
        <v>34.133952718588006</v>
      </c>
      <c r="G22" s="11">
        <f>SUM('Regular ice cream'!K23,'Lowfat and nonfat ice cream'!K23,'Other frozen'!K23)</f>
        <v>18.241384901454801</v>
      </c>
      <c r="H22" s="11">
        <f>SUM('Regular ice cream'!L23,'Lowfat and nonfat ice cream'!L23,'Other frozen'!L23)</f>
        <v>0.79962235184459407</v>
      </c>
      <c r="I22" s="11">
        <f>SUM('Regular ice cream'!M23,'Lowfat and nonfat ice cream'!M23,'Other frozen'!M23)</f>
        <v>22.668893863618319</v>
      </c>
      <c r="J22" s="11">
        <f>SUM('Regular ice cream'!P23,'Lowfat and nonfat ice cream'!P23,'Other frozen'!P23)</f>
        <v>44.302790284329305</v>
      </c>
      <c r="K22" s="21">
        <f>SUM('Regular ice cream'!Q23,'Lowfat and nonfat ice cream'!Q23,'Other frozen'!Q23)</f>
        <v>0.11601994731208522</v>
      </c>
    </row>
    <row r="23" spans="1:11" ht="12" customHeight="1" x14ac:dyDescent="0.2">
      <c r="A23" s="10">
        <v>1987</v>
      </c>
      <c r="B23" s="11">
        <f>SUM('Regular ice cream'!B24,'Lowfat and nonfat ice cream'!B24,'Other frozen'!B24)</f>
        <v>27.837884054628422</v>
      </c>
      <c r="C23" s="11">
        <f>SUM('Regular ice cream'!D24,'Lowfat and nonfat ice cream'!D24,'Other frozen'!D24)</f>
        <v>27.837884054628422</v>
      </c>
      <c r="D23" s="11">
        <f>SUM('Regular ice cream'!F24,'Lowfat and nonfat ice cream'!F24,'Other frozen'!F24)</f>
        <v>24.497337968073012</v>
      </c>
      <c r="E23" s="11">
        <f>SUM('Regular ice cream'!H24,'Lowfat and nonfat ice cream'!H24,'Other frozen'!H24)</f>
        <v>24.497337968073012</v>
      </c>
      <c r="F23" s="11">
        <f t="shared" si="0"/>
        <v>34.138656079457093</v>
      </c>
      <c r="G23" s="11">
        <f>SUM('Regular ice cream'!K24,'Lowfat and nonfat ice cream'!K24,'Other frozen'!K24)</f>
        <v>18.334404557420797</v>
      </c>
      <c r="H23" s="11">
        <f>SUM('Regular ice cream'!L24,'Lowfat and nonfat ice cream'!L24,'Other frozen'!L24)</f>
        <v>0.80369992580474725</v>
      </c>
      <c r="I23" s="11">
        <f>SUM('Regular ice cream'!M24,'Lowfat and nonfat ice cream'!M24,'Other frozen'!M24)</f>
        <v>22.784491046601683</v>
      </c>
      <c r="J23" s="11">
        <f>SUM('Regular ice cream'!P24,'Lowfat and nonfat ice cream'!P24,'Other frozen'!P24)</f>
        <v>44.486995144581002</v>
      </c>
      <c r="K23" s="21">
        <f>SUM('Regular ice cream'!Q24,'Lowfat and nonfat ice cream'!Q24,'Other frozen'!Q24)</f>
        <v>0.1165475472214617</v>
      </c>
    </row>
    <row r="24" spans="1:11" ht="12" customHeight="1" x14ac:dyDescent="0.2">
      <c r="A24" s="10">
        <v>1988</v>
      </c>
      <c r="B24" s="11">
        <f>SUM('Regular ice cream'!B25,'Lowfat and nonfat ice cream'!B25,'Other frozen'!B25)</f>
        <v>27.336841331967467</v>
      </c>
      <c r="C24" s="11">
        <f>SUM('Regular ice cream'!D25,'Lowfat and nonfat ice cream'!D25,'Other frozen'!D25)</f>
        <v>27.336841331967467</v>
      </c>
      <c r="D24" s="11">
        <f>SUM('Regular ice cream'!F25,'Lowfat and nonfat ice cream'!F25,'Other frozen'!F25)</f>
        <v>24.05642037213137</v>
      </c>
      <c r="E24" s="11">
        <f>SUM('Regular ice cream'!H25,'Lowfat and nonfat ice cream'!H25,'Other frozen'!H25)</f>
        <v>24.05642037213137</v>
      </c>
      <c r="F24" s="11">
        <f t="shared" si="0"/>
        <v>34.183000159955796</v>
      </c>
      <c r="G24" s="11">
        <f>SUM('Regular ice cream'!K25,'Lowfat and nonfat ice cream'!K25,'Other frozen'!K25)</f>
        <v>17.992288815734163</v>
      </c>
      <c r="H24" s="11">
        <f>SUM('Regular ice cream'!L25,'Lowfat and nonfat ice cream'!L25,'Other frozen'!L25)</f>
        <v>0.78870307137464812</v>
      </c>
      <c r="I24" s="11">
        <f>SUM('Regular ice cream'!M25,'Lowfat and nonfat ice cream'!M25,'Other frozen'!M25)</f>
        <v>22.359337721935589</v>
      </c>
      <c r="J24" s="11">
        <f>SUM('Regular ice cream'!P25,'Lowfat and nonfat ice cream'!P25,'Other frozen'!P25)</f>
        <v>43.470559278614594</v>
      </c>
      <c r="K24" s="21">
        <f>SUM('Regular ice cream'!Q25,'Lowfat and nonfat ice cream'!Q25,'Other frozen'!Q25)</f>
        <v>0.1142674904147197</v>
      </c>
    </row>
    <row r="25" spans="1:11" ht="12" customHeight="1" x14ac:dyDescent="0.2">
      <c r="A25" s="10">
        <v>1989</v>
      </c>
      <c r="B25" s="11">
        <f>SUM('Regular ice cream'!B26,'Lowfat and nonfat ice cream'!B26,'Other frozen'!B26)</f>
        <v>28.348658941869957</v>
      </c>
      <c r="C25" s="11">
        <f>SUM('Regular ice cream'!D26,'Lowfat and nonfat ice cream'!D26,'Other frozen'!D26)</f>
        <v>28.348658941869957</v>
      </c>
      <c r="D25" s="11">
        <f>SUM('Regular ice cream'!F26,'Lowfat and nonfat ice cream'!F26,'Other frozen'!F26)</f>
        <v>24.946819868845566</v>
      </c>
      <c r="E25" s="11">
        <f>SUM('Regular ice cream'!H26,'Lowfat and nonfat ice cream'!H26,'Other frozen'!H26)</f>
        <v>24.946819868845566</v>
      </c>
      <c r="F25" s="11">
        <f t="shared" si="0"/>
        <v>34.646452196250493</v>
      </c>
      <c r="G25" s="11">
        <f>SUM('Regular ice cream'!K26,'Lowfat and nonfat ice cream'!K26,'Other frozen'!K26)</f>
        <v>18.526854373296892</v>
      </c>
      <c r="H25" s="11">
        <f>SUM('Regular ice cream'!L26,'Lowfat and nonfat ice cream'!L26,'Other frozen'!L26)</f>
        <v>0.81213608211712396</v>
      </c>
      <c r="I25" s="11">
        <f>SUM('Regular ice cream'!M26,'Lowfat and nonfat ice cream'!M26,'Other frozen'!M26)</f>
        <v>23.023651859979406</v>
      </c>
      <c r="J25" s="11">
        <f>SUM('Regular ice cream'!P26,'Lowfat and nonfat ice cream'!P26,'Other frozen'!P26)</f>
        <v>44.136276971820891</v>
      </c>
      <c r="K25" s="21">
        <f>SUM('Regular ice cream'!Q26,'Lowfat and nonfat ice cream'!Q26,'Other frozen'!Q26)</f>
        <v>0.11992251351100092</v>
      </c>
    </row>
    <row r="26" spans="1:11" ht="12" customHeight="1" x14ac:dyDescent="0.2">
      <c r="A26" s="10">
        <v>1990</v>
      </c>
      <c r="B26" s="11">
        <f>SUM('Regular ice cream'!B27,'Lowfat and nonfat ice cream'!B27,'Other frozen'!B27)</f>
        <v>28.239910927030525</v>
      </c>
      <c r="C26" s="11">
        <f>SUM('Regular ice cream'!D27,'Lowfat and nonfat ice cream'!D27,'Other frozen'!D27)</f>
        <v>28.239910927030525</v>
      </c>
      <c r="D26" s="11">
        <f>SUM('Regular ice cream'!F27,'Lowfat and nonfat ice cream'!F27,'Other frozen'!F27)</f>
        <v>24.851121615786862</v>
      </c>
      <c r="E26" s="11">
        <f>SUM('Regular ice cream'!H27,'Lowfat and nonfat ice cream'!H27,'Other frozen'!H27)</f>
        <v>24.851121615786862</v>
      </c>
      <c r="F26" s="11">
        <f t="shared" si="0"/>
        <v>34.874722495646537</v>
      </c>
      <c r="G26" s="11">
        <f>SUM('Regular ice cream'!K27,'Lowfat and nonfat ice cream'!K27,'Other frozen'!K27)</f>
        <v>18.391320358210866</v>
      </c>
      <c r="H26" s="11">
        <f>SUM('Regular ice cream'!L27,'Lowfat and nonfat ice cream'!L27,'Other frozen'!L27)</f>
        <v>0.80619486501746251</v>
      </c>
      <c r="I26" s="11">
        <f>SUM('Regular ice cream'!M27,'Lowfat and nonfat ice cream'!M27,'Other frozen'!M27)</f>
        <v>22.855221325812554</v>
      </c>
      <c r="J26" s="11">
        <f>SUM('Regular ice cream'!P27,'Lowfat and nonfat ice cream'!P27,'Other frozen'!P27)</f>
        <v>43.632676199369662</v>
      </c>
      <c r="K26" s="21">
        <f>SUM('Regular ice cream'!Q27,'Lowfat and nonfat ice cream'!Q27,'Other frozen'!Q27)</f>
        <v>0.12047544812446434</v>
      </c>
    </row>
    <row r="27" spans="1:11" ht="12" customHeight="1" x14ac:dyDescent="0.2">
      <c r="A27" s="15">
        <v>1991</v>
      </c>
      <c r="B27" s="16">
        <f>SUM('Regular ice cream'!B28,'Lowfat and nonfat ice cream'!B28,'Other frozen'!B28)</f>
        <v>29.207556816164548</v>
      </c>
      <c r="C27" s="16">
        <f>SUM('Regular ice cream'!D28,'Lowfat and nonfat ice cream'!D28,'Other frozen'!D28)</f>
        <v>29.207556816164548</v>
      </c>
      <c r="D27" s="16">
        <f>SUM('Regular ice cream'!F28,'Lowfat and nonfat ice cream'!F28,'Other frozen'!F28)</f>
        <v>25.702649998224807</v>
      </c>
      <c r="E27" s="16">
        <f>SUM('Regular ice cream'!H28,'Lowfat and nonfat ice cream'!H28,'Other frozen'!H28)</f>
        <v>25.702649998224807</v>
      </c>
      <c r="F27" s="16">
        <f t="shared" si="0"/>
        <v>35.035960405359788</v>
      </c>
      <c r="G27" s="16">
        <f>SUM('Regular ice cream'!K28,'Lowfat and nonfat ice cream'!K28,'Other frozen'!K28)</f>
        <v>18.974408774680171</v>
      </c>
      <c r="H27" s="16">
        <f>SUM('Regular ice cream'!L28,'Lowfat and nonfat ice cream'!L28,'Other frozen'!L28)</f>
        <v>0.83175490519145956</v>
      </c>
      <c r="I27" s="16">
        <f>SUM('Regular ice cream'!M28,'Lowfat and nonfat ice cream'!M28,'Other frozen'!M28)</f>
        <v>23.579835684725282</v>
      </c>
      <c r="J27" s="16">
        <f>SUM('Regular ice cream'!P28,'Lowfat and nonfat ice cream'!P28,'Other frozen'!P28)</f>
        <v>44.916819041976609</v>
      </c>
      <c r="K27" s="22">
        <f>SUM('Regular ice cream'!Q28,'Lowfat and nonfat ice cream'!Q28,'Other frozen'!Q28)</f>
        <v>0.12542474742574106</v>
      </c>
    </row>
    <row r="28" spans="1:11" ht="12" customHeight="1" x14ac:dyDescent="0.2">
      <c r="A28" s="15">
        <v>1992</v>
      </c>
      <c r="B28" s="16">
        <f>SUM('Regular ice cream'!B29,'Lowfat and nonfat ice cream'!B29,'Other frozen'!B29)</f>
        <v>28.598605650579614</v>
      </c>
      <c r="C28" s="16">
        <f>SUM('Regular ice cream'!D29,'Lowfat and nonfat ice cream'!D29,'Other frozen'!D29)</f>
        <v>28.598605650579614</v>
      </c>
      <c r="D28" s="16">
        <f>SUM('Regular ice cream'!F29,'Lowfat and nonfat ice cream'!F29,'Other frozen'!F29)</f>
        <v>25.16677297251006</v>
      </c>
      <c r="E28" s="16">
        <f>SUM('Regular ice cream'!H29,'Lowfat and nonfat ice cream'!H29,'Other frozen'!H29)</f>
        <v>25.16677297251006</v>
      </c>
      <c r="F28" s="16">
        <f t="shared" si="0"/>
        <v>35.066266256340739</v>
      </c>
      <c r="G28" s="16">
        <f>SUM('Regular ice cream'!K29,'Lowfat and nonfat ice cream'!K29,'Other frozen'!K29)</f>
        <v>18.570142447546459</v>
      </c>
      <c r="H28" s="16">
        <f>SUM('Regular ice cream'!L29,'Lowfat and nonfat ice cream'!L29,'Other frozen'!L29)</f>
        <v>0.8140336415362831</v>
      </c>
      <c r="I28" s="16">
        <f>SUM('Regular ice cream'!M29,'Lowfat and nonfat ice cream'!M29,'Other frozen'!M29)</f>
        <v>23.077446720732858</v>
      </c>
      <c r="J28" s="16">
        <f>SUM('Regular ice cream'!P29,'Lowfat and nonfat ice cream'!P29,'Other frozen'!P29)</f>
        <v>43.970395548900775</v>
      </c>
      <c r="K28" s="22">
        <f>SUM('Regular ice cream'!Q29,'Lowfat and nonfat ice cream'!Q29,'Other frozen'!Q29)</f>
        <v>0.12303130538134294</v>
      </c>
    </row>
    <row r="29" spans="1:11" ht="12" customHeight="1" x14ac:dyDescent="0.2">
      <c r="A29" s="15">
        <v>1993</v>
      </c>
      <c r="B29" s="16">
        <f>SUM('Regular ice cream'!B30,'Lowfat and nonfat ice cream'!B30,'Other frozen'!B30)</f>
        <v>29.071615146683058</v>
      </c>
      <c r="C29" s="16">
        <f>SUM('Regular ice cream'!D30,'Lowfat and nonfat ice cream'!D30,'Other frozen'!D30)</f>
        <v>29.071615146683058</v>
      </c>
      <c r="D29" s="16">
        <f>SUM('Regular ice cream'!F30,'Lowfat and nonfat ice cream'!F30,'Other frozen'!F30)</f>
        <v>25.583021329081095</v>
      </c>
      <c r="E29" s="16">
        <f>SUM('Regular ice cream'!H30,'Lowfat and nonfat ice cream'!H30,'Other frozen'!H30)</f>
        <v>25.583021329081095</v>
      </c>
      <c r="F29" s="16">
        <f t="shared" si="0"/>
        <v>35.248774024412157</v>
      </c>
      <c r="G29" s="16">
        <f>SUM('Regular ice cream'!K30,'Lowfat and nonfat ice cream'!K30,'Other frozen'!K30)</f>
        <v>18.824227218381971</v>
      </c>
      <c r="H29" s="16">
        <f>SUM('Regular ice cream'!L30,'Lowfat and nonfat ice cream'!L30,'Other frozen'!L30)</f>
        <v>0.82517160409345625</v>
      </c>
      <c r="I29" s="16">
        <f>SUM('Regular ice cream'!M30,'Lowfat and nonfat ice cream'!M30,'Other frozen'!M30)</f>
        <v>23.393202390247438</v>
      </c>
      <c r="J29" s="16">
        <f>SUM('Regular ice cream'!P30,'Lowfat and nonfat ice cream'!P30,'Other frozen'!P30)</f>
        <v>44.375531234160704</v>
      </c>
      <c r="K29" s="22">
        <f>SUM('Regular ice cream'!Q30,'Lowfat and nonfat ice cream'!Q30,'Other frozen'!Q30)</f>
        <v>0.12578537297068426</v>
      </c>
    </row>
    <row r="30" spans="1:11" ht="12" customHeight="1" x14ac:dyDescent="0.2">
      <c r="A30" s="15">
        <v>1994</v>
      </c>
      <c r="B30" s="16">
        <f>SUM('Regular ice cream'!B31,'Lowfat and nonfat ice cream'!B31,'Other frozen'!B31)</f>
        <v>29.524821968144067</v>
      </c>
      <c r="C30" s="16">
        <f>SUM('Regular ice cream'!D31,'Lowfat and nonfat ice cream'!D31,'Other frozen'!D31)</f>
        <v>29.524821968144067</v>
      </c>
      <c r="D30" s="16">
        <f>SUM('Regular ice cream'!F31,'Lowfat and nonfat ice cream'!F31,'Other frozen'!F31)</f>
        <v>25.981843331966779</v>
      </c>
      <c r="E30" s="16">
        <f>SUM('Regular ice cream'!H31,'Lowfat and nonfat ice cream'!H31,'Other frozen'!H31)</f>
        <v>25.981843331966779</v>
      </c>
      <c r="F30" s="16">
        <f t="shared" si="0"/>
        <v>35.212443182293001</v>
      </c>
      <c r="G30" s="16">
        <f>SUM('Regular ice cream'!K31,'Lowfat and nonfat ice cream'!K31,'Other frozen'!K31)</f>
        <v>19.128410807938174</v>
      </c>
      <c r="H30" s="16">
        <f>SUM('Regular ice cream'!L31,'Lowfat and nonfat ice cream'!L31,'Other frozen'!L31)</f>
        <v>0.8385056792520843</v>
      </c>
      <c r="I30" s="16">
        <f>SUM('Regular ice cream'!M31,'Lowfat and nonfat ice cream'!M31,'Other frozen'!M31)</f>
        <v>23.771216753956963</v>
      </c>
      <c r="J30" s="16">
        <f>SUM('Regular ice cream'!P31,'Lowfat and nonfat ice cream'!P31,'Other frozen'!P31)</f>
        <v>45.048637602847364</v>
      </c>
      <c r="K30" s="22">
        <f>SUM('Regular ice cream'!Q31,'Lowfat and nonfat ice cream'!Q31,'Other frozen'!Q31)</f>
        <v>0.1273964969717086</v>
      </c>
    </row>
    <row r="31" spans="1:11" ht="12" customHeight="1" x14ac:dyDescent="0.2">
      <c r="A31" s="15">
        <v>1995</v>
      </c>
      <c r="B31" s="16">
        <f>SUM('Regular ice cream'!B32,'Lowfat and nonfat ice cream'!B32,'Other frozen'!B32)</f>
        <v>28.961995370596156</v>
      </c>
      <c r="C31" s="16">
        <f>SUM('Regular ice cream'!D32,'Lowfat and nonfat ice cream'!D32,'Other frozen'!D32)</f>
        <v>28.961995370596156</v>
      </c>
      <c r="D31" s="16">
        <f>SUM('Regular ice cream'!F32,'Lowfat and nonfat ice cream'!F32,'Other frozen'!F32)</f>
        <v>25.486555926124616</v>
      </c>
      <c r="E31" s="16">
        <f>SUM('Regular ice cream'!H32,'Lowfat and nonfat ice cream'!H32,'Other frozen'!H32)</f>
        <v>25.486555926124616</v>
      </c>
      <c r="F31" s="16">
        <f t="shared" si="0"/>
        <v>35.036000996162883</v>
      </c>
      <c r="G31" s="16">
        <f>SUM('Regular ice cream'!K32,'Lowfat and nonfat ice cream'!K32,'Other frozen'!K32)</f>
        <v>18.814870384045438</v>
      </c>
      <c r="H31" s="16">
        <f>SUM('Regular ice cream'!L32,'Lowfat and nonfat ice cream'!L32,'Other frozen'!L32)</f>
        <v>0.82476144149240271</v>
      </c>
      <c r="I31" s="16">
        <f>SUM('Regular ice cream'!M32,'Lowfat and nonfat ice cream'!M32,'Other frozen'!M32)</f>
        <v>23.381574485588871</v>
      </c>
      <c r="J31" s="16">
        <f>SUM('Regular ice cream'!P32,'Lowfat and nonfat ice cream'!P32,'Other frozen'!P32)</f>
        <v>44.372594404406158</v>
      </c>
      <c r="K31" s="22">
        <f>SUM('Regular ice cream'!Q32,'Lowfat and nonfat ice cream'!Q32,'Other frozen'!Q32)</f>
        <v>0.12396426438294383</v>
      </c>
    </row>
    <row r="32" spans="1:11" ht="12" customHeight="1" x14ac:dyDescent="0.2">
      <c r="A32" s="10">
        <v>1996</v>
      </c>
      <c r="B32" s="11">
        <f>SUM('Regular ice cream'!B33,'Lowfat and nonfat ice cream'!B33,'Other frozen'!B33)</f>
        <v>27.591066018459809</v>
      </c>
      <c r="C32" s="11">
        <f>SUM('Regular ice cream'!D33,'Lowfat and nonfat ice cream'!D33,'Other frozen'!D33)</f>
        <v>27.591066018459809</v>
      </c>
      <c r="D32" s="11">
        <f>SUM('Regular ice cream'!F33,'Lowfat and nonfat ice cream'!F33,'Other frozen'!F33)</f>
        <v>24.280138096244631</v>
      </c>
      <c r="E32" s="11">
        <f>SUM('Regular ice cream'!H33,'Lowfat and nonfat ice cream'!H33,'Other frozen'!H33)</f>
        <v>24.280138096244631</v>
      </c>
      <c r="F32" s="11">
        <f t="shared" si="0"/>
        <v>34.698698994677727</v>
      </c>
      <c r="G32" s="11">
        <f>SUM('Regular ice cream'!K33,'Lowfat and nonfat ice cream'!K33,'Other frozen'!K33)</f>
        <v>18.01732507129163</v>
      </c>
      <c r="H32" s="11">
        <f>SUM('Regular ice cream'!L33,'Lowfat and nonfat ice cream'!L33,'Other frozen'!L33)</f>
        <v>0.7898005510703181</v>
      </c>
      <c r="I32" s="11">
        <f>SUM('Regular ice cream'!M33,'Lowfat and nonfat ice cream'!M33,'Other frozen'!M33)</f>
        <v>22.390450722567984</v>
      </c>
      <c r="J32" s="11">
        <f>SUM('Regular ice cream'!P33,'Lowfat and nonfat ice cream'!P33,'Other frozen'!P33)</f>
        <v>42.842813485126932</v>
      </c>
      <c r="K32" s="21">
        <f>SUM('Regular ice cream'!Q33,'Lowfat and nonfat ice cream'!Q33,'Other frozen'!Q33)</f>
        <v>0.11684858900740533</v>
      </c>
    </row>
    <row r="33" spans="1:25" ht="12" customHeight="1" x14ac:dyDescent="0.2">
      <c r="A33" s="10">
        <v>1997</v>
      </c>
      <c r="B33" s="11">
        <f>SUM('Regular ice cream'!B34,'Lowfat and nonfat ice cream'!B34,'Other frozen'!B34)</f>
        <v>27.797971507299057</v>
      </c>
      <c r="C33" s="11">
        <f>SUM('Regular ice cream'!D34,'Lowfat and nonfat ice cream'!D34,'Other frozen'!D34)</f>
        <v>27.797971507299057</v>
      </c>
      <c r="D33" s="11">
        <f>SUM('Regular ice cream'!F34,'Lowfat and nonfat ice cream'!F34,'Other frozen'!F34)</f>
        <v>24.462214926423172</v>
      </c>
      <c r="E33" s="11">
        <f>SUM('Regular ice cream'!H34,'Lowfat and nonfat ice cream'!H34,'Other frozen'!H34)</f>
        <v>24.462214926423172</v>
      </c>
      <c r="F33" s="11">
        <f t="shared" si="0"/>
        <v>34.549304017715912</v>
      </c>
      <c r="G33" s="11">
        <f>SUM('Regular ice cream'!K34,'Lowfat and nonfat ice cream'!K34,'Other frozen'!K34)</f>
        <v>18.193965820484259</v>
      </c>
      <c r="H33" s="11">
        <f>SUM('Regular ice cream'!L34,'Lowfat and nonfat ice cream'!L34,'Other frozen'!L34)</f>
        <v>0.79754370719931011</v>
      </c>
      <c r="I33" s="11">
        <f>SUM('Regular ice cream'!M34,'Lowfat and nonfat ice cream'!M34,'Other frozen'!M34)</f>
        <v>22.609965327246837</v>
      </c>
      <c r="J33" s="11">
        <f>SUM('Regular ice cream'!P34,'Lowfat and nonfat ice cream'!P34,'Other frozen'!P34)</f>
        <v>43.411513531660077</v>
      </c>
      <c r="K33" s="21">
        <f>SUM('Regular ice cream'!Q34,'Lowfat and nonfat ice cream'!Q34,'Other frozen'!Q34)</f>
        <v>0.11715046481579491</v>
      </c>
    </row>
    <row r="34" spans="1:25" ht="12" customHeight="1" x14ac:dyDescent="0.2">
      <c r="A34" s="10">
        <v>1998</v>
      </c>
      <c r="B34" s="11">
        <f>SUM('Regular ice cream'!B35,'Lowfat and nonfat ice cream'!B35,'Other frozen'!B35)</f>
        <v>28.471470220741359</v>
      </c>
      <c r="C34" s="11">
        <f>SUM('Regular ice cream'!D35,'Lowfat and nonfat ice cream'!D35,'Other frozen'!D35)</f>
        <v>28.471470220741359</v>
      </c>
      <c r="D34" s="11">
        <f>SUM('Regular ice cream'!F35,'Lowfat and nonfat ice cream'!F35,'Other frozen'!F35)</f>
        <v>25.054893794252393</v>
      </c>
      <c r="E34" s="11">
        <f>SUM('Regular ice cream'!H35,'Lowfat and nonfat ice cream'!H35,'Other frozen'!H35)</f>
        <v>25.054893794252393</v>
      </c>
      <c r="F34" s="11">
        <f t="shared" si="0"/>
        <v>34.569021293917118</v>
      </c>
      <c r="G34" s="11">
        <f>SUM('Regular ice cream'!K35,'Lowfat and nonfat ice cream'!K35,'Other frozen'!K35)</f>
        <v>18.629161617442008</v>
      </c>
      <c r="H34" s="11">
        <f>SUM('Regular ice cream'!L35,'Lowfat and nonfat ice cream'!L35,'Other frozen'!L35)</f>
        <v>0.81662078323033449</v>
      </c>
      <c r="I34" s="11">
        <f>SUM('Regular ice cream'!M35,'Lowfat and nonfat ice cream'!M35,'Other frozen'!M35)</f>
        <v>23.150790894188368</v>
      </c>
      <c r="J34" s="11">
        <f>SUM('Regular ice cream'!P35,'Lowfat and nonfat ice cream'!P35,'Other frozen'!P35)</f>
        <v>44.394706134974854</v>
      </c>
      <c r="K34" s="21">
        <f>SUM('Regular ice cream'!Q35,'Lowfat and nonfat ice cream'!Q35,'Other frozen'!Q35)</f>
        <v>0.1199807366673786</v>
      </c>
    </row>
    <row r="35" spans="1:25" ht="12" customHeight="1" x14ac:dyDescent="0.2">
      <c r="A35" s="10">
        <v>1999</v>
      </c>
      <c r="B35" s="11">
        <f>SUM('Regular ice cream'!B36,'Lowfat and nonfat ice cream'!B36,'Other frozen'!B36)</f>
        <v>28.176659088061008</v>
      </c>
      <c r="C35" s="11">
        <f>SUM('Regular ice cream'!D36,'Lowfat and nonfat ice cream'!D36,'Other frozen'!D36)</f>
        <v>28.176659088061008</v>
      </c>
      <c r="D35" s="11">
        <f>SUM('Regular ice cream'!F36,'Lowfat and nonfat ice cream'!F36,'Other frozen'!F36)</f>
        <v>24.795459997493687</v>
      </c>
      <c r="E35" s="11">
        <f>SUM('Regular ice cream'!H36,'Lowfat and nonfat ice cream'!H36,'Other frozen'!H36)</f>
        <v>24.795459997493687</v>
      </c>
      <c r="F35" s="11">
        <f t="shared" si="0"/>
        <v>34.522726440988109</v>
      </c>
      <c r="G35" s="11">
        <f>SUM('Regular ice cream'!K36,'Lowfat and nonfat ice cream'!K36,'Other frozen'!K36)</f>
        <v>18.449308150879894</v>
      </c>
      <c r="H35" s="11">
        <f>SUM('Regular ice cream'!L36,'Lowfat and nonfat ice cream'!L36,'Other frozen'!L36)</f>
        <v>0.80873679565500911</v>
      </c>
      <c r="I35" s="11">
        <f>SUM('Regular ice cream'!M36,'Lowfat and nonfat ice cream'!M36,'Other frozen'!M36)</f>
        <v>22.927283788421679</v>
      </c>
      <c r="J35" s="11">
        <f>SUM('Regular ice cream'!P36,'Lowfat and nonfat ice cream'!P36,'Other frozen'!P36)</f>
        <v>44.132186422539746</v>
      </c>
      <c r="K35" s="21">
        <f>SUM('Regular ice cream'!Q36,'Lowfat and nonfat ice cream'!Q36,'Other frozen'!Q36)</f>
        <v>0.11884932187013708</v>
      </c>
    </row>
    <row r="36" spans="1:25" ht="12" customHeight="1" x14ac:dyDescent="0.2">
      <c r="A36" s="10">
        <v>2000</v>
      </c>
      <c r="B36" s="11">
        <f>SUM('Regular ice cream'!B37,'Lowfat and nonfat ice cream'!B37,'Other frozen'!B37)</f>
        <v>27.533686279370361</v>
      </c>
      <c r="C36" s="11">
        <f>SUM('Regular ice cream'!D37,'Lowfat and nonfat ice cream'!D37,'Other frozen'!D37)</f>
        <v>27.533686279370361</v>
      </c>
      <c r="D36" s="11">
        <f>SUM('Regular ice cream'!F37,'Lowfat and nonfat ice cream'!F37,'Other frozen'!F37)</f>
        <v>24.22964392584592</v>
      </c>
      <c r="E36" s="11">
        <f>SUM('Regular ice cream'!H37,'Lowfat and nonfat ice cream'!H37,'Other frozen'!H37)</f>
        <v>24.22964392584592</v>
      </c>
      <c r="F36" s="11">
        <f t="shared" si="0"/>
        <v>34.49994675309641</v>
      </c>
      <c r="G36" s="11">
        <f>SUM('Regular ice cream'!K37,'Lowfat and nonfat ice cream'!K37,'Other frozen'!K37)</f>
        <v>18.034579173822973</v>
      </c>
      <c r="H36" s="11">
        <f>SUM('Regular ice cream'!L37,'Lowfat and nonfat ice cream'!L37,'Other frozen'!L37)</f>
        <v>0.79055689529087014</v>
      </c>
      <c r="I36" s="11">
        <f>SUM('Regular ice cream'!M37,'Lowfat and nonfat ice cream'!M37,'Other frozen'!M37)</f>
        <v>22.411892703048519</v>
      </c>
      <c r="J36" s="11">
        <f>SUM('Regular ice cream'!P37,'Lowfat and nonfat ice cream'!P37,'Other frozen'!P37)</f>
        <v>43.216047396395126</v>
      </c>
      <c r="K36" s="21">
        <f>SUM('Regular ice cream'!Q37,'Lowfat and nonfat ice cream'!Q37,'Other frozen'!Q37)</f>
        <v>0.11618114617729516</v>
      </c>
    </row>
    <row r="37" spans="1:25" ht="12" customHeight="1" x14ac:dyDescent="0.2">
      <c r="A37" s="15">
        <v>2001</v>
      </c>
      <c r="B37" s="16">
        <f>SUM('Regular ice cream'!B38,'Lowfat and nonfat ice cream'!B38,'Other frozen'!B38)</f>
        <v>26.515810914480767</v>
      </c>
      <c r="C37" s="16">
        <f>SUM('Regular ice cream'!D38,'Lowfat and nonfat ice cream'!D38,'Other frozen'!D38)</f>
        <v>26.515810914480767</v>
      </c>
      <c r="D37" s="16">
        <f>SUM('Regular ice cream'!F38,'Lowfat and nonfat ice cream'!F38,'Other frozen'!F38)</f>
        <v>23.333913604743078</v>
      </c>
      <c r="E37" s="16">
        <f>SUM('Regular ice cream'!H38,'Lowfat and nonfat ice cream'!H38,'Other frozen'!H38)</f>
        <v>23.333913604743078</v>
      </c>
      <c r="F37" s="16">
        <f t="shared" si="0"/>
        <v>34.373138053190928</v>
      </c>
      <c r="G37" s="16">
        <f>SUM('Regular ice cream'!K38,'Lowfat and nonfat ice cream'!K38,'Other frozen'!K38)</f>
        <v>17.401494622923227</v>
      </c>
      <c r="H37" s="16">
        <f>SUM('Regular ice cream'!L38,'Lowfat and nonfat ice cream'!L38,'Other frozen'!L38)</f>
        <v>0.76280524374457981</v>
      </c>
      <c r="I37" s="16">
        <f>SUM('Regular ice cream'!M38,'Lowfat and nonfat ice cream'!M38,'Other frozen'!M38)</f>
        <v>21.625147257536963</v>
      </c>
      <c r="J37" s="16">
        <f>SUM('Regular ice cream'!P38,'Lowfat and nonfat ice cream'!P38,'Other frozen'!P38)</f>
        <v>41.820168541552249</v>
      </c>
      <c r="K37" s="22">
        <f>SUM('Regular ice cream'!Q38,'Lowfat and nonfat ice cream'!Q38,'Other frozen'!Q38)</f>
        <v>0.11142453249136101</v>
      </c>
    </row>
    <row r="38" spans="1:25" ht="12" customHeight="1" x14ac:dyDescent="0.2">
      <c r="A38" s="15">
        <v>2002</v>
      </c>
      <c r="B38" s="16">
        <f>SUM('Regular ice cream'!B39,'Lowfat and nonfat ice cream'!B39,'Other frozen'!B39)</f>
        <v>26.26787032766665</v>
      </c>
      <c r="C38" s="16">
        <f>SUM('Regular ice cream'!D39,'Lowfat and nonfat ice cream'!D39,'Other frozen'!D39)</f>
        <v>26.26787032766665</v>
      </c>
      <c r="D38" s="16">
        <f>SUM('Regular ice cream'!F39,'Lowfat and nonfat ice cream'!F39,'Other frozen'!F39)</f>
        <v>23.115725888346653</v>
      </c>
      <c r="E38" s="16">
        <f>SUM('Regular ice cream'!H39,'Lowfat and nonfat ice cream'!H39,'Other frozen'!H39)</f>
        <v>23.115725888346653</v>
      </c>
      <c r="F38" s="16">
        <f t="shared" si="0"/>
        <v>34.409005404405463</v>
      </c>
      <c r="G38" s="16">
        <f>SUM('Regular ice cream'!K39,'Lowfat and nonfat ice cream'!K39,'Other frozen'!K39)</f>
        <v>17.229357406997615</v>
      </c>
      <c r="H38" s="16">
        <f>SUM('Regular ice cream'!L39,'Lowfat and nonfat ice cream'!L39,'Other frozen'!L39)</f>
        <v>0.7552595027724982</v>
      </c>
      <c r="I38" s="16">
        <f>SUM('Regular ice cream'!M39,'Lowfat and nonfat ice cream'!M39,'Other frozen'!M39)</f>
        <v>21.411229273848939</v>
      </c>
      <c r="J38" s="16">
        <f>SUM('Regular ice cream'!P39,'Lowfat and nonfat ice cream'!P39,'Other frozen'!P39)</f>
        <v>41.519154180159262</v>
      </c>
      <c r="K38" s="22">
        <f>SUM('Regular ice cream'!Q39,'Lowfat and nonfat ice cream'!Q39,'Other frozen'!Q39)</f>
        <v>0.11086944450846409</v>
      </c>
    </row>
    <row r="39" spans="1:25" ht="12" customHeight="1" x14ac:dyDescent="0.2">
      <c r="A39" s="15">
        <v>2003</v>
      </c>
      <c r="B39" s="16">
        <f>SUM('Regular ice cream'!B40,'Lowfat and nonfat ice cream'!B40,'Other frozen'!B40)</f>
        <v>26.650539007280365</v>
      </c>
      <c r="C39" s="16">
        <f>SUM('Regular ice cream'!D40,'Lowfat and nonfat ice cream'!D40,'Other frozen'!D40)</f>
        <v>26.650539007280365</v>
      </c>
      <c r="D39" s="16">
        <f>SUM('Regular ice cream'!F40,'Lowfat and nonfat ice cream'!F40,'Other frozen'!F40)</f>
        <v>23.452474326406719</v>
      </c>
      <c r="E39" s="16">
        <f>SUM('Regular ice cream'!H40,'Lowfat and nonfat ice cream'!H40,'Other frozen'!H40)</f>
        <v>23.452474326406719</v>
      </c>
      <c r="F39" s="16">
        <f t="shared" si="0"/>
        <v>34.321718598800089</v>
      </c>
      <c r="G39" s="16">
        <f>SUM('Regular ice cream'!K40,'Lowfat and nonfat ice cream'!K40,'Other frozen'!K40)</f>
        <v>17.503616004138149</v>
      </c>
      <c r="H39" s="16">
        <f>SUM('Regular ice cream'!L40,'Lowfat and nonfat ice cream'!L40,'Other frozen'!L40)</f>
        <v>0.76728179744167224</v>
      </c>
      <c r="I39" s="16">
        <f>SUM('Regular ice cream'!M40,'Lowfat and nonfat ice cream'!M40,'Other frozen'!M40)</f>
        <v>21.752055316572687</v>
      </c>
      <c r="J39" s="16">
        <f>SUM('Regular ice cream'!P40,'Lowfat and nonfat ice cream'!P40,'Other frozen'!P40)</f>
        <v>42.100364860159189</v>
      </c>
      <c r="K39" s="22">
        <f>SUM('Regular ice cream'!Q40,'Lowfat and nonfat ice cream'!Q40,'Other frozen'!Q40)</f>
        <v>0.11176716196733853</v>
      </c>
    </row>
    <row r="40" spans="1:25" ht="12" customHeight="1" x14ac:dyDescent="0.2">
      <c r="A40" s="15">
        <v>2004</v>
      </c>
      <c r="B40" s="16">
        <f>SUM('Regular ice cream'!B41,'Lowfat and nonfat ice cream'!B41,'Other frozen'!B41)</f>
        <v>25.164996420249444</v>
      </c>
      <c r="C40" s="16">
        <f>SUM('Regular ice cream'!D41,'Lowfat and nonfat ice cream'!D41,'Other frozen'!D41)</f>
        <v>25.164996420249444</v>
      </c>
      <c r="D40" s="16">
        <f>SUM('Regular ice cream'!F41,'Lowfat and nonfat ice cream'!F41,'Other frozen'!F41)</f>
        <v>22.145196849819513</v>
      </c>
      <c r="E40" s="16">
        <f>SUM('Regular ice cream'!H41,'Lowfat and nonfat ice cream'!H41,'Other frozen'!H41)</f>
        <v>22.145196849819513</v>
      </c>
      <c r="F40" s="16">
        <f t="shared" si="0"/>
        <v>34.388701421800945</v>
      </c>
      <c r="G40" s="16">
        <f>SUM('Regular ice cream'!K41,'Lowfat and nonfat ice cream'!K41,'Other frozen'!K41)</f>
        <v>16.511080938482966</v>
      </c>
      <c r="H40" s="16">
        <f>SUM('Regular ice cream'!L41,'Lowfat and nonfat ice cream'!L41,'Other frozen'!L41)</f>
        <v>0.72377341100199299</v>
      </c>
      <c r="I40" s="16">
        <f>SUM('Regular ice cream'!M41,'Lowfat and nonfat ice cream'!M41,'Other frozen'!M41)</f>
        <v>20.518614315201003</v>
      </c>
      <c r="J40" s="16">
        <f>SUM('Regular ice cream'!P41,'Lowfat and nonfat ice cream'!P41,'Other frozen'!P41)</f>
        <v>39.594158740682744</v>
      </c>
      <c r="K40" s="22">
        <f>SUM('Regular ice cream'!Q41,'Lowfat and nonfat ice cream'!Q41,'Other frozen'!Q41)</f>
        <v>0.10562622075367772</v>
      </c>
    </row>
    <row r="41" spans="1:25" ht="12" customHeight="1" x14ac:dyDescent="0.2">
      <c r="A41" s="15">
        <v>2005</v>
      </c>
      <c r="B41" s="16">
        <f>SUM('Regular ice cream'!B42,'Lowfat and nonfat ice cream'!B42,'Other frozen'!B42)</f>
        <v>25.193272329729215</v>
      </c>
      <c r="C41" s="16">
        <f>SUM('Regular ice cream'!D42,'Lowfat and nonfat ice cream'!D42,'Other frozen'!D42)</f>
        <v>25.193272329729215</v>
      </c>
      <c r="D41" s="16">
        <f>SUM('Regular ice cream'!F42,'Lowfat and nonfat ice cream'!F42,'Other frozen'!F42)</f>
        <v>22.170079650161711</v>
      </c>
      <c r="E41" s="16">
        <f>SUM('Regular ice cream'!H42,'Lowfat and nonfat ice cream'!H42,'Other frozen'!H42)</f>
        <v>22.170079650161711</v>
      </c>
      <c r="F41" s="16">
        <f t="shared" si="0"/>
        <v>34.405557833795669</v>
      </c>
      <c r="G41" s="16">
        <f>SUM('Regular ice cream'!K42,'Lowfat and nonfat ice cream'!K42,'Other frozen'!K42)</f>
        <v>16.525386448098587</v>
      </c>
      <c r="H41" s="16">
        <f>SUM('Regular ice cream'!L42,'Lowfat and nonfat ice cream'!L42,'Other frozen'!L42)</f>
        <v>0.72440050183445837</v>
      </c>
      <c r="I41" s="16">
        <f>SUM('Regular ice cream'!M42,'Lowfat and nonfat ice cream'!M42,'Other frozen'!M42)</f>
        <v>20.53639202675598</v>
      </c>
      <c r="J41" s="16">
        <f>SUM('Regular ice cream'!P42,'Lowfat and nonfat ice cream'!P42,'Other frozen'!P42)</f>
        <v>39.72742904410277</v>
      </c>
      <c r="K41" s="22">
        <f>SUM('Regular ice cream'!Q42,'Lowfat and nonfat ice cream'!Q42,'Other frozen'!Q42)</f>
        <v>0.10608188921449435</v>
      </c>
    </row>
    <row r="42" spans="1:25" ht="12" customHeight="1" x14ac:dyDescent="0.2">
      <c r="A42" s="10">
        <v>2006</v>
      </c>
      <c r="B42" s="11">
        <f>SUM('Regular ice cream'!B43,'Lowfat and nonfat ice cream'!B43,'Other frozen'!B43)</f>
        <v>25.621093538680682</v>
      </c>
      <c r="C42" s="11">
        <f>SUM('Regular ice cream'!D43,'Lowfat and nonfat ice cream'!D43,'Other frozen'!D43)</f>
        <v>25.621093538680682</v>
      </c>
      <c r="D42" s="11">
        <f>SUM('Regular ice cream'!F43,'Lowfat and nonfat ice cream'!F43,'Other frozen'!F43)</f>
        <v>22.546562314039001</v>
      </c>
      <c r="E42" s="11">
        <f>SUM('Regular ice cream'!H43,'Lowfat and nonfat ice cream'!H43,'Other frozen'!H43)</f>
        <v>22.546562314039001</v>
      </c>
      <c r="F42" s="11">
        <f t="shared" si="0"/>
        <v>34.413877764143805</v>
      </c>
      <c r="G42" s="11">
        <f>SUM('Regular ice cream'!K43,'Lowfat and nonfat ice cream'!K43,'Other frozen'!K43)</f>
        <v>16.803881726442164</v>
      </c>
      <c r="H42" s="11">
        <f>SUM('Regular ice cream'!L43,'Lowfat and nonfat ice cream'!L43,'Other frozen'!L43)</f>
        <v>0.73660851403582095</v>
      </c>
      <c r="I42" s="11">
        <f>SUM('Regular ice cream'!M43,'Lowfat and nonfat ice cream'!M43,'Other frozen'!M43)</f>
        <v>20.882483068658505</v>
      </c>
      <c r="J42" s="11">
        <f>SUM('Regular ice cream'!P43,'Lowfat and nonfat ice cream'!P43,'Other frozen'!P43)</f>
        <v>40.381419170020045</v>
      </c>
      <c r="K42" s="21">
        <f>SUM('Regular ice cream'!Q43,'Lowfat and nonfat ice cream'!Q43,'Other frozen'!Q43)</f>
        <v>0.1078934330899326</v>
      </c>
    </row>
    <row r="43" spans="1:25" ht="12" customHeight="1" x14ac:dyDescent="0.2">
      <c r="A43" s="10">
        <v>2007</v>
      </c>
      <c r="B43" s="11">
        <f>SUM('Regular ice cream'!B44,'Lowfat and nonfat ice cream'!B44,'Other frozen'!B44)</f>
        <v>25.258281666591763</v>
      </c>
      <c r="C43" s="11">
        <f>SUM('Regular ice cream'!D44,'Lowfat and nonfat ice cream'!D44,'Other frozen'!D44)</f>
        <v>25.258281666591763</v>
      </c>
      <c r="D43" s="11">
        <f>SUM('Regular ice cream'!F44,'Lowfat and nonfat ice cream'!F44,'Other frozen'!F44)</f>
        <v>22.227287866600751</v>
      </c>
      <c r="E43" s="11">
        <f>SUM('Regular ice cream'!H44,'Lowfat and nonfat ice cream'!H44,'Other frozen'!H44)</f>
        <v>22.227287866600751</v>
      </c>
      <c r="F43" s="11">
        <f t="shared" si="0"/>
        <v>34.492588193652409</v>
      </c>
      <c r="G43" s="11">
        <f>SUM('Regular ice cream'!K44,'Lowfat and nonfat ice cream'!K44,'Other frozen'!K44)</f>
        <v>16.546046586541461</v>
      </c>
      <c r="H43" s="11">
        <f>SUM('Regular ice cream'!L44,'Lowfat and nonfat ice cream'!L44,'Other frozen'!L44)</f>
        <v>0.72530615173880364</v>
      </c>
      <c r="I43" s="11">
        <f>SUM('Regular ice cream'!M44,'Lowfat and nonfat ice cream'!M44,'Other frozen'!M44)</f>
        <v>20.562066748719214</v>
      </c>
      <c r="J43" s="11">
        <f>SUM('Regular ice cream'!P44,'Lowfat and nonfat ice cream'!P44,'Other frozen'!P44)</f>
        <v>39.651422199789543</v>
      </c>
      <c r="K43" s="21">
        <f>SUM('Regular ice cream'!Q44,'Lowfat and nonfat ice cream'!Q44,'Other frozen'!Q44)</f>
        <v>0.10654367407205957</v>
      </c>
    </row>
    <row r="44" spans="1:25" ht="12" customHeight="1" x14ac:dyDescent="0.2">
      <c r="A44" s="10">
        <v>2008</v>
      </c>
      <c r="B44" s="11">
        <f>SUM('Regular ice cream'!B45,'Lowfat and nonfat ice cream'!B45,'Other frozen'!B45)</f>
        <v>24.555298488560751</v>
      </c>
      <c r="C44" s="11">
        <f>SUM('Regular ice cream'!D45,'Lowfat and nonfat ice cream'!D45,'Other frozen'!D45)</f>
        <v>24.555298488560751</v>
      </c>
      <c r="D44" s="11">
        <f>SUM('Regular ice cream'!F45,'Lowfat and nonfat ice cream'!F45,'Other frozen'!F45)</f>
        <v>21.608662669933462</v>
      </c>
      <c r="E44" s="11">
        <f>SUM('Regular ice cream'!H45,'Lowfat and nonfat ice cream'!H45,'Other frozen'!H45)</f>
        <v>21.608662669933462</v>
      </c>
      <c r="F44" s="11">
        <f t="shared" si="0"/>
        <v>34.478730158730158</v>
      </c>
      <c r="G44" s="11">
        <f>SUM('Regular ice cream'!K45,'Lowfat and nonfat ice cream'!K45,'Other frozen'!K45)</f>
        <v>16.088943383019146</v>
      </c>
      <c r="H44" s="11">
        <f>SUM('Regular ice cream'!L45,'Lowfat and nonfat ice cream'!L45,'Other frozen'!L45)</f>
        <v>0.7052687510364557</v>
      </c>
      <c r="I44" s="11">
        <f>SUM('Regular ice cream'!M45,'Lowfat and nonfat ice cream'!M45,'Other frozen'!M45)</f>
        <v>19.994016457508</v>
      </c>
      <c r="J44" s="11">
        <f>SUM('Regular ice cream'!P45,'Lowfat and nonfat ice cream'!P45,'Other frozen'!P45)</f>
        <v>38.535838916483158</v>
      </c>
      <c r="K44" s="21">
        <f>SUM('Regular ice cream'!Q45,'Lowfat and nonfat ice cream'!Q45,'Other frozen'!Q45)</f>
        <v>0.10345255978318918</v>
      </c>
    </row>
    <row r="45" spans="1:25" ht="12" customHeight="1" x14ac:dyDescent="0.2">
      <c r="A45" s="10">
        <v>2009</v>
      </c>
      <c r="B45" s="11">
        <f>SUM('Regular ice cream'!B46,'Lowfat and nonfat ice cream'!B46,'Other frozen'!B46)</f>
        <v>23.788427434055084</v>
      </c>
      <c r="C45" s="11">
        <f>SUM('Regular ice cream'!D46,'Lowfat and nonfat ice cream'!D46,'Other frozen'!D46)</f>
        <v>23.788427434055084</v>
      </c>
      <c r="D45" s="11">
        <f>SUM('Regular ice cream'!F46,'Lowfat and nonfat ice cream'!F46,'Other frozen'!F46)</f>
        <v>20.933816141968478</v>
      </c>
      <c r="E45" s="11">
        <f>SUM('Regular ice cream'!H46,'Lowfat and nonfat ice cream'!H46,'Other frozen'!H46)</f>
        <v>20.933816141968478</v>
      </c>
      <c r="F45" s="11">
        <f t="shared" si="0"/>
        <v>34.302449989744986</v>
      </c>
      <c r="G45" s="11">
        <f>SUM('Regular ice cream'!K46,'Lowfat and nonfat ice cream'!K46,'Other frozen'!K46)</f>
        <v>15.628414010141562</v>
      </c>
      <c r="H45" s="11">
        <f>SUM('Regular ice cream'!L46,'Lowfat and nonfat ice cream'!L46,'Other frozen'!L46)</f>
        <v>0.68508116208839731</v>
      </c>
      <c r="I45" s="11">
        <f>SUM('Regular ice cream'!M46,'Lowfat and nonfat ice cream'!M46,'Other frozen'!M46)</f>
        <v>19.421708404625019</v>
      </c>
      <c r="J45" s="11">
        <f>SUM('Regular ice cream'!P46,'Lowfat and nonfat ice cream'!P46,'Other frozen'!P46)</f>
        <v>37.536628697568219</v>
      </c>
      <c r="K45" s="21">
        <f>SUM('Regular ice cream'!Q46,'Lowfat and nonfat ice cream'!Q46,'Other frozen'!Q46)</f>
        <v>9.9530597225558112E-2</v>
      </c>
    </row>
    <row r="46" spans="1:25" ht="12" customHeight="1" x14ac:dyDescent="0.2">
      <c r="A46" s="10">
        <v>2010</v>
      </c>
      <c r="B46" s="11">
        <f>SUM('Regular ice cream'!B47,'Lowfat and nonfat ice cream'!B47,'Other frozen'!B47)</f>
        <v>23.947082623107523</v>
      </c>
      <c r="C46" s="11">
        <f>SUM('Regular ice cream'!D47,'Lowfat and nonfat ice cream'!D47,'Other frozen'!D47)</f>
        <v>23.947082623107523</v>
      </c>
      <c r="D46" s="11">
        <f>SUM('Regular ice cream'!F47,'Lowfat and nonfat ice cream'!F47,'Other frozen'!F47)</f>
        <v>21.073432708334622</v>
      </c>
      <c r="E46" s="11">
        <f>SUM('Regular ice cream'!H47,'Lowfat and nonfat ice cream'!H47,'Other frozen'!H47)</f>
        <v>21.073432708334622</v>
      </c>
      <c r="F46" s="11">
        <f t="shared" si="0"/>
        <v>34.282683420066334</v>
      </c>
      <c r="G46" s="11">
        <f>SUM('Regular ice cream'!K47,'Lowfat and nonfat ice cream'!K47,'Other frozen'!K47)</f>
        <v>15.737380099085854</v>
      </c>
      <c r="H46" s="11">
        <f>SUM('Regular ice cream'!L47,'Lowfat and nonfat ice cream'!L47,'Other frozen'!L47)</f>
        <v>0.68985775776814706</v>
      </c>
      <c r="I46" s="11">
        <f>SUM('Regular ice cream'!M47,'Lowfat and nonfat ice cream'!M47,'Other frozen'!M47)</f>
        <v>19.557122503848085</v>
      </c>
      <c r="J46" s="11">
        <f>SUM('Regular ice cream'!P47,'Lowfat and nonfat ice cream'!P47,'Other frozen'!P47)</f>
        <v>37.792398105706944</v>
      </c>
      <c r="K46" s="21">
        <f>SUM('Regular ice cream'!Q47,'Lowfat and nonfat ice cream'!Q47,'Other frozen'!Q47)</f>
        <v>0.10007338064248721</v>
      </c>
    </row>
    <row r="47" spans="1:25" ht="12" customHeight="1" x14ac:dyDescent="0.2">
      <c r="A47" s="15">
        <v>2011</v>
      </c>
      <c r="B47" s="16">
        <f>SUM('Regular ice cream'!B48,'Lowfat and nonfat ice cream'!B48,'Other frozen'!B48)</f>
        <v>23.309000123644957</v>
      </c>
      <c r="C47" s="16">
        <f>SUM('Regular ice cream'!D48,'Lowfat and nonfat ice cream'!D48,'Other frozen'!D48)</f>
        <v>23.309000123644957</v>
      </c>
      <c r="D47" s="16">
        <f>SUM('Regular ice cream'!F48,'Lowfat and nonfat ice cream'!F48,'Other frozen'!F48)</f>
        <v>20.511920108807562</v>
      </c>
      <c r="E47" s="16">
        <f>SUM('Regular ice cream'!H48,'Lowfat and nonfat ice cream'!H48,'Other frozen'!H48)</f>
        <v>20.511920108807562</v>
      </c>
      <c r="F47" s="16">
        <f t="shared" si="0"/>
        <v>34.362271789653178</v>
      </c>
      <c r="G47" s="16">
        <f>SUM('Regular ice cream'!K48,'Lowfat and nonfat ice cream'!K48,'Other frozen'!K48)</f>
        <v>15.299498149707482</v>
      </c>
      <c r="H47" s="16">
        <f>SUM('Regular ice cream'!L48,'Lowfat and nonfat ice cream'!L48,'Other frozen'!L48)</f>
        <v>0.67066293258991705</v>
      </c>
      <c r="I47" s="16">
        <f>SUM('Regular ice cream'!M48,'Lowfat and nonfat ice cream'!M48,'Other frozen'!M48)</f>
        <v>19.012958807457853</v>
      </c>
      <c r="J47" s="16">
        <f>SUM('Regular ice cream'!P48,'Lowfat and nonfat ice cream'!P48,'Other frozen'!P48)</f>
        <v>36.62581664331173</v>
      </c>
      <c r="K47" s="22">
        <f>SUM('Regular ice cream'!Q48,'Lowfat and nonfat ice cream'!Q48,'Other frozen'!Q48)</f>
        <v>9.7543796523474072E-2</v>
      </c>
      <c r="L47" s="8"/>
      <c r="M47" s="8"/>
      <c r="N47" s="8"/>
      <c r="O47" s="8"/>
      <c r="P47" s="8"/>
      <c r="Q47" s="8"/>
      <c r="R47" s="8"/>
      <c r="S47" s="8"/>
      <c r="T47" s="8"/>
      <c r="U47" s="8"/>
      <c r="V47" s="8"/>
      <c r="W47" s="8"/>
      <c r="X47" s="8"/>
      <c r="Y47" s="8"/>
    </row>
    <row r="48" spans="1:25" ht="12" customHeight="1" x14ac:dyDescent="0.2">
      <c r="A48" s="15">
        <v>2012</v>
      </c>
      <c r="B48" s="16">
        <f>SUM('Regular ice cream'!B49,'Lowfat and nonfat ice cream'!B49,'Other frozen'!B49)</f>
        <v>23.759932589857037</v>
      </c>
      <c r="C48" s="16">
        <f>SUM('Regular ice cream'!D49,'Lowfat and nonfat ice cream'!D49,'Other frozen'!D49)</f>
        <v>23.759932589857037</v>
      </c>
      <c r="D48" s="16">
        <f>SUM('Regular ice cream'!F49,'Lowfat and nonfat ice cream'!F49,'Other frozen'!F49)</f>
        <v>20.908740679074192</v>
      </c>
      <c r="E48" s="16">
        <f>SUM('Regular ice cream'!H49,'Lowfat and nonfat ice cream'!H49,'Other frozen'!H49)</f>
        <v>20.908740679074192</v>
      </c>
      <c r="F48" s="16">
        <f t="shared" ref="F48:F57" si="1">100-(G48/B48*100)</f>
        <v>34.318408488063668</v>
      </c>
      <c r="G48" s="16">
        <f>SUM('Regular ice cream'!K49,'Lowfat and nonfat ice cream'!K49,'Other frozen'!K49)</f>
        <v>15.605901867181334</v>
      </c>
      <c r="H48" s="16">
        <f>SUM('Regular ice cream'!L49,'Lowfat and nonfat ice cream'!L49,'Other frozen'!L49)</f>
        <v>0.68409432842438733</v>
      </c>
      <c r="I48" s="16">
        <f>SUM('Regular ice cream'!M49,'Lowfat and nonfat ice cream'!M49,'Other frozen'!M49)</f>
        <v>19.393732163667167</v>
      </c>
      <c r="J48" s="16">
        <f>SUM('Regular ice cream'!P49,'Lowfat and nonfat ice cream'!P49,'Other frozen'!P49)</f>
        <v>37.310088728834273</v>
      </c>
      <c r="K48" s="22">
        <f>SUM('Regular ice cream'!Q49,'Lowfat and nonfat ice cream'!Q49,'Other frozen'!Q49)</f>
        <v>9.9076045545870545E-2</v>
      </c>
      <c r="L48" s="8"/>
      <c r="M48" s="8"/>
      <c r="N48" s="8"/>
      <c r="O48" s="8"/>
      <c r="P48" s="8"/>
      <c r="Q48" s="8"/>
      <c r="R48" s="8"/>
      <c r="S48" s="8"/>
      <c r="T48" s="8"/>
      <c r="U48" s="8"/>
      <c r="V48" s="8"/>
      <c r="W48" s="8"/>
      <c r="X48" s="8"/>
      <c r="Y48" s="8"/>
    </row>
    <row r="49" spans="1:25" ht="12" customHeight="1" x14ac:dyDescent="0.2">
      <c r="A49" s="15">
        <v>2013</v>
      </c>
      <c r="B49" s="16">
        <f>SUM('Regular ice cream'!B50,'Lowfat and nonfat ice cream'!B50,'Other frozen'!B50)</f>
        <v>22.972558452010553</v>
      </c>
      <c r="C49" s="16">
        <f>SUM('Regular ice cream'!D50,'Lowfat and nonfat ice cream'!D50,'Other frozen'!D50)</f>
        <v>22.972558452010553</v>
      </c>
      <c r="D49" s="16">
        <f>SUM('Regular ice cream'!F50,'Lowfat and nonfat ice cream'!F50,'Other frozen'!F50)</f>
        <v>20.215851437769288</v>
      </c>
      <c r="E49" s="16">
        <f>SUM('Regular ice cream'!H50,'Lowfat and nonfat ice cream'!H50,'Other frozen'!H50)</f>
        <v>20.215851437769288</v>
      </c>
      <c r="F49" s="16">
        <f t="shared" si="1"/>
        <v>34.458947716106309</v>
      </c>
      <c r="G49" s="16">
        <f>SUM('Regular ice cream'!K50,'Lowfat and nonfat ice cream'!K50,'Other frozen'!K50)</f>
        <v>15.056456545980277</v>
      </c>
      <c r="H49" s="16">
        <f>SUM('Regular ice cream'!L50,'Lowfat and nonfat ice cream'!L50,'Other frozen'!L50)</f>
        <v>0.66000905407036836</v>
      </c>
      <c r="I49" s="16">
        <f>SUM('Regular ice cream'!M50,'Lowfat and nonfat ice cream'!M50,'Other frozen'!M50)</f>
        <v>18.710926678367908</v>
      </c>
      <c r="J49" s="16">
        <f>SUM('Regular ice cream'!P50,'Lowfat and nonfat ice cream'!P50,'Other frozen'!P50)</f>
        <v>36.010479075931045</v>
      </c>
      <c r="K49" s="22">
        <f>SUM('Regular ice cream'!Q50,'Lowfat and nonfat ice cream'!Q50,'Other frozen'!Q50)</f>
        <v>9.6554323642755666E-2</v>
      </c>
      <c r="L49" s="8"/>
      <c r="M49" s="8"/>
      <c r="N49" s="8"/>
      <c r="O49" s="8"/>
      <c r="P49" s="8"/>
      <c r="Q49" s="8"/>
      <c r="R49" s="8"/>
      <c r="S49" s="8"/>
      <c r="T49" s="8"/>
      <c r="U49" s="8"/>
      <c r="V49" s="8"/>
      <c r="W49" s="8"/>
      <c r="X49" s="8"/>
      <c r="Y49" s="8"/>
    </row>
    <row r="50" spans="1:25" ht="12" customHeight="1" x14ac:dyDescent="0.2">
      <c r="A50" s="15">
        <v>2014</v>
      </c>
      <c r="B50" s="16">
        <f>SUM('Regular ice cream'!B51,'Lowfat and nonfat ice cream'!B51,'Other frozen'!B51)</f>
        <v>22.474318646180794</v>
      </c>
      <c r="C50" s="16">
        <f>SUM('Regular ice cream'!D51,'Lowfat and nonfat ice cream'!D51,'Other frozen'!D51)</f>
        <v>22.474318646180794</v>
      </c>
      <c r="D50" s="16">
        <f>SUM('Regular ice cream'!F51,'Lowfat and nonfat ice cream'!F51,'Other frozen'!F51)</f>
        <v>19.7774004086391</v>
      </c>
      <c r="E50" s="16">
        <f>SUM('Regular ice cream'!H51,'Lowfat and nonfat ice cream'!H51,'Other frozen'!H51)</f>
        <v>19.7774004086391</v>
      </c>
      <c r="F50" s="16">
        <f t="shared" si="1"/>
        <v>34.457145730327667</v>
      </c>
      <c r="G50" s="16">
        <f>SUM('Regular ice cream'!K51,'Lowfat and nonfat ice cream'!K51,'Other frozen'!K51)</f>
        <v>14.730309918368075</v>
      </c>
      <c r="H50" s="16">
        <f>SUM('Regular ice cream'!L51,'Lowfat and nonfat ice cream'!L51,'Other frozen'!L51)</f>
        <v>0.64571221559969638</v>
      </c>
      <c r="I50" s="16">
        <f>SUM('Regular ice cream'!M51,'Lowfat and nonfat ice cream'!M51,'Other frozen'!M51)</f>
        <v>18.305618456143591</v>
      </c>
      <c r="J50" s="16">
        <f>SUM('Regular ice cream'!P51,'Lowfat and nonfat ice cream'!P51,'Other frozen'!P51)</f>
        <v>35.166104362724226</v>
      </c>
      <c r="K50" s="22">
        <f>SUM('Regular ice cream'!Q51,'Lowfat and nonfat ice cream'!Q51,'Other frozen'!Q51)</f>
        <v>9.4294179140954393E-2</v>
      </c>
      <c r="L50" s="8"/>
      <c r="M50" s="8"/>
      <c r="N50" s="8"/>
      <c r="O50" s="8"/>
      <c r="P50" s="8"/>
      <c r="Q50" s="8"/>
      <c r="R50" s="8"/>
      <c r="S50" s="8"/>
      <c r="T50" s="8"/>
      <c r="U50" s="8"/>
      <c r="V50" s="8"/>
      <c r="W50" s="8"/>
      <c r="X50" s="8"/>
      <c r="Y50" s="8"/>
    </row>
    <row r="51" spans="1:25" ht="12" customHeight="1" x14ac:dyDescent="0.2">
      <c r="A51" s="15">
        <v>2015</v>
      </c>
      <c r="B51" s="16">
        <f>SUM('Regular ice cream'!B52,'Lowfat and nonfat ice cream'!B52,'Other frozen'!B52)</f>
        <v>23.263576045457786</v>
      </c>
      <c r="C51" s="16">
        <f>SUM('Regular ice cream'!D52,'Lowfat and nonfat ice cream'!D52,'Other frozen'!D52)</f>
        <v>23.263576045457786</v>
      </c>
      <c r="D51" s="16">
        <f>SUM('Regular ice cream'!F52,'Lowfat and nonfat ice cream'!F52,'Other frozen'!F52)</f>
        <v>20.47194692000285</v>
      </c>
      <c r="E51" s="16">
        <f>SUM('Regular ice cream'!H52,'Lowfat and nonfat ice cream'!H52,'Other frozen'!H52)</f>
        <v>20.47194692000285</v>
      </c>
      <c r="F51" s="16">
        <f t="shared" si="1"/>
        <v>34.445305039787783</v>
      </c>
      <c r="G51" s="16">
        <f>SUM('Regular ice cream'!K52,'Lowfat and nonfat ice cream'!K52,'Other frozen'!K52)</f>
        <v>15.250366313436849</v>
      </c>
      <c r="H51" s="16">
        <f>SUM('Regular ice cream'!L52,'Lowfat and nonfat ice cream'!L52,'Other frozen'!L52)</f>
        <v>0.6685092082602454</v>
      </c>
      <c r="I51" s="16">
        <f>SUM('Regular ice cream'!M52,'Lowfat and nonfat ice cream'!M52,'Other frozen'!M52)</f>
        <v>18.951901799573825</v>
      </c>
      <c r="J51" s="16">
        <f>SUM('Regular ice cream'!P52,'Lowfat and nonfat ice cream'!P52,'Other frozen'!P52)</f>
        <v>36.402108328051028</v>
      </c>
      <c r="K51" s="22">
        <f>SUM('Regular ice cream'!Q52,'Lowfat and nonfat ice cream'!Q52,'Other frozen'!Q52)</f>
        <v>9.7530016975904993E-2</v>
      </c>
      <c r="L51" s="8"/>
      <c r="M51" s="8"/>
      <c r="N51" s="8"/>
      <c r="O51" s="8"/>
      <c r="P51" s="8"/>
      <c r="Q51" s="8"/>
      <c r="R51" s="8"/>
      <c r="S51" s="8"/>
      <c r="T51" s="8"/>
      <c r="U51" s="8"/>
      <c r="V51" s="8"/>
      <c r="W51" s="8"/>
      <c r="X51" s="8"/>
      <c r="Y51" s="8"/>
    </row>
    <row r="52" spans="1:25" ht="12" customHeight="1" x14ac:dyDescent="0.2">
      <c r="A52" s="33">
        <v>2016</v>
      </c>
      <c r="B52" s="34">
        <f>SUM('Regular ice cream'!B53,'Lowfat and nonfat ice cream'!B53,'Other frozen'!B53)</f>
        <v>22.952954556761185</v>
      </c>
      <c r="C52" s="34">
        <f>SUM('Regular ice cream'!D53,'Lowfat and nonfat ice cream'!D53,'Other frozen'!D53)</f>
        <v>22.952954556761185</v>
      </c>
      <c r="D52" s="34">
        <f>SUM('Regular ice cream'!F53,'Lowfat and nonfat ice cream'!F53,'Other frozen'!F53)</f>
        <v>20.198600009949843</v>
      </c>
      <c r="E52" s="11">
        <f>SUM('Regular ice cream'!H53,'Lowfat and nonfat ice cream'!H53,'Other frozen'!H53)</f>
        <v>20.198600009949843</v>
      </c>
      <c r="F52" s="34">
        <f t="shared" si="1"/>
        <v>34.368407684529842</v>
      </c>
      <c r="G52" s="34">
        <f>SUM('Regular ice cream'!K53,'Lowfat and nonfat ice cream'!K53,'Other frozen'!K53)</f>
        <v>15.064389559048632</v>
      </c>
      <c r="H52" s="34">
        <f>SUM('Regular ice cream'!L53,'Lowfat and nonfat ice cream'!L53,'Other frozen'!L53)</f>
        <v>0.66035680258843321</v>
      </c>
      <c r="I52" s="34">
        <f>SUM('Regular ice cream'!M53,'Lowfat and nonfat ice cream'!M53,'Other frozen'!M53)</f>
        <v>18.720785174980783</v>
      </c>
      <c r="J52" s="34">
        <f>SUM('Regular ice cream'!P53,'Lowfat and nonfat ice cream'!P53,'Other frozen'!P53)</f>
        <v>36.043040047581833</v>
      </c>
      <c r="K52" s="51">
        <f>SUM('Regular ice cream'!Q53,'Lowfat and nonfat ice cream'!Q53,'Other frozen'!Q53)</f>
        <v>9.6036887674295343E-2</v>
      </c>
      <c r="L52" s="8"/>
      <c r="M52" s="8"/>
      <c r="N52" s="8"/>
      <c r="O52" s="8"/>
      <c r="P52" s="8"/>
      <c r="Q52" s="8"/>
      <c r="R52" s="8"/>
      <c r="S52" s="8"/>
      <c r="T52" s="8"/>
      <c r="U52" s="8"/>
      <c r="V52" s="8"/>
      <c r="W52" s="8"/>
      <c r="X52" s="8"/>
      <c r="Y52" s="8"/>
    </row>
    <row r="53" spans="1:25" ht="12" customHeight="1" x14ac:dyDescent="0.2">
      <c r="A53" s="57">
        <v>2017</v>
      </c>
      <c r="B53" s="58">
        <f>SUM('Regular ice cream'!B54,'Lowfat and nonfat ice cream'!B54,'Other frozen'!B54)</f>
        <v>22.702531069303973</v>
      </c>
      <c r="C53" s="58">
        <f>SUM('Regular ice cream'!D54,'Lowfat and nonfat ice cream'!D54,'Other frozen'!D54)</f>
        <v>22.702531069303973</v>
      </c>
      <c r="D53" s="58">
        <f>SUM('Regular ice cream'!F54,'Lowfat and nonfat ice cream'!F54,'Other frozen'!F54)</f>
        <v>19.978227340987495</v>
      </c>
      <c r="E53" s="59">
        <f>SUM('Regular ice cream'!H54,'Lowfat and nonfat ice cream'!H54,'Other frozen'!H54)</f>
        <v>19.978227340987495</v>
      </c>
      <c r="F53" s="58">
        <f t="shared" si="1"/>
        <v>34.405565217391327</v>
      </c>
      <c r="G53" s="58">
        <f>SUM('Regular ice cream'!K54,'Lowfat and nonfat ice cream'!K54,'Other frozen'!K54)</f>
        <v>14.891596936256068</v>
      </c>
      <c r="H53" s="58">
        <f>SUM('Regular ice cream'!L54,'Lowfat and nonfat ice cream'!L54,'Other frozen'!L54)</f>
        <v>0.65278233145232079</v>
      </c>
      <c r="I53" s="58">
        <f>SUM('Regular ice cream'!M54,'Lowfat and nonfat ice cream'!M54,'Other frozen'!M54)</f>
        <v>18.506052705507567</v>
      </c>
      <c r="J53" s="58">
        <f>SUM('Regular ice cream'!P54,'Lowfat and nonfat ice cream'!P54,'Other frozen'!P54)</f>
        <v>35.508351504280064</v>
      </c>
      <c r="K53" s="63">
        <f>SUM('Regular ice cream'!Q54,'Lowfat and nonfat ice cream'!Q54,'Other frozen'!Q54)</f>
        <v>9.4883354384788343E-2</v>
      </c>
      <c r="L53" s="8"/>
      <c r="M53" s="8"/>
      <c r="N53" s="8"/>
      <c r="O53" s="8"/>
      <c r="P53" s="8"/>
      <c r="Q53" s="8"/>
      <c r="R53" s="8"/>
      <c r="S53" s="8"/>
      <c r="T53" s="8"/>
      <c r="U53" s="8"/>
      <c r="V53" s="8"/>
      <c r="W53" s="8"/>
      <c r="X53" s="8"/>
      <c r="Y53" s="8"/>
    </row>
    <row r="54" spans="1:25" ht="12" customHeight="1" x14ac:dyDescent="0.2">
      <c r="A54" s="33">
        <v>2018</v>
      </c>
      <c r="B54" s="34">
        <f>SUM('Regular ice cream'!B55,'Lowfat and nonfat ice cream'!B55,'Other frozen'!B55)</f>
        <v>22.088927488144829</v>
      </c>
      <c r="C54" s="34">
        <f>SUM('Regular ice cream'!D55,'Lowfat and nonfat ice cream'!D55,'Other frozen'!D55)</f>
        <v>22.088927488144829</v>
      </c>
      <c r="D54" s="34">
        <f>SUM('Regular ice cream'!F55,'Lowfat and nonfat ice cream'!F55,'Other frozen'!F55)</f>
        <v>19.438256189567451</v>
      </c>
      <c r="E54" s="11">
        <f>SUM('Regular ice cream'!H55,'Lowfat and nonfat ice cream'!H55,'Other frozen'!H55)</f>
        <v>19.438256189567451</v>
      </c>
      <c r="F54" s="34">
        <f t="shared" si="1"/>
        <v>34.373025729083011</v>
      </c>
      <c r="G54" s="34">
        <f>SUM('Regular ice cream'!K55,'Lowfat and nonfat ice cream'!K55,'Other frozen'!K55)</f>
        <v>14.496294759366318</v>
      </c>
      <c r="H54" s="34">
        <f>SUM('Regular ice cream'!L55,'Lowfat and nonfat ice cream'!L55,'Other frozen'!L55)</f>
        <v>0.63545401684893443</v>
      </c>
      <c r="I54" s="34">
        <f>SUM('Regular ice cream'!M55,'Lowfat and nonfat ice cream'!M55,'Other frozen'!M55)</f>
        <v>18.014803650658866</v>
      </c>
      <c r="J54" s="34">
        <f>SUM('Regular ice cream'!P55,'Lowfat and nonfat ice cream'!P55,'Other frozen'!P55)</f>
        <v>34.573290516748663</v>
      </c>
      <c r="K54" s="51">
        <f>SUM('Regular ice cream'!Q55,'Lowfat and nonfat ice cream'!Q55,'Other frozen'!Q55)</f>
        <v>9.2175135019821067E-2</v>
      </c>
      <c r="L54" s="8"/>
      <c r="M54" s="8"/>
      <c r="N54" s="8"/>
      <c r="O54" s="8"/>
      <c r="P54" s="8"/>
      <c r="Q54" s="8"/>
      <c r="R54" s="8"/>
      <c r="S54" s="8"/>
      <c r="T54" s="8"/>
      <c r="U54" s="8"/>
      <c r="V54" s="8"/>
      <c r="W54" s="8"/>
      <c r="X54" s="8"/>
      <c r="Y54" s="8"/>
    </row>
    <row r="55" spans="1:25" ht="12" customHeight="1" x14ac:dyDescent="0.2">
      <c r="A55" s="78">
        <v>2019</v>
      </c>
      <c r="B55" s="79">
        <f>SUM('Regular ice cream'!B56,'Lowfat and nonfat ice cream'!B56,'Other frozen'!B56)</f>
        <v>22.735298912159784</v>
      </c>
      <c r="C55" s="79">
        <f>SUM('Regular ice cream'!D56,'Lowfat and nonfat ice cream'!D56,'Other frozen'!D56)</f>
        <v>22.735298912159784</v>
      </c>
      <c r="D55" s="79">
        <f>SUM('Regular ice cream'!F56,'Lowfat and nonfat ice cream'!F56,'Other frozen'!F56)</f>
        <v>20.007063042700615</v>
      </c>
      <c r="E55" s="80">
        <f>SUM('Regular ice cream'!H56,'Lowfat and nonfat ice cream'!H56,'Other frozen'!H56)</f>
        <v>20.007063042700615</v>
      </c>
      <c r="F55" s="79">
        <f t="shared" si="1"/>
        <v>34.395917514729518</v>
      </c>
      <c r="G55" s="79">
        <f>SUM('Regular ice cream'!K56,'Lowfat and nonfat ice cream'!K56,'Other frozen'!K56)</f>
        <v>14.91528425160611</v>
      </c>
      <c r="H55" s="79">
        <f>SUM('Regular ice cream'!L56,'Lowfat and nonfat ice cream'!L56,'Other frozen'!L56)</f>
        <v>0.65382067952245959</v>
      </c>
      <c r="I55" s="79">
        <f>SUM('Regular ice cream'!M56,'Lowfat and nonfat ice cream'!M56,'Other frozen'!M56)</f>
        <v>18.535489354121967</v>
      </c>
      <c r="J55" s="79">
        <f>SUM('Regular ice cream'!P56,'Lowfat and nonfat ice cream'!P56,'Other frozen'!P56)</f>
        <v>35.559381077278942</v>
      </c>
      <c r="K55" s="90">
        <f>SUM('Regular ice cream'!Q56,'Lowfat and nonfat ice cream'!Q56,'Other frozen'!Q56)</f>
        <v>9.4957554108895947E-2</v>
      </c>
      <c r="L55" s="8"/>
      <c r="M55" s="8"/>
      <c r="N55" s="8"/>
      <c r="O55" s="8"/>
      <c r="P55" s="8"/>
      <c r="Q55" s="8"/>
      <c r="R55" s="8"/>
      <c r="S55" s="8"/>
      <c r="T55" s="8"/>
      <c r="U55" s="8"/>
      <c r="V55" s="8"/>
      <c r="W55" s="8"/>
      <c r="X55" s="8"/>
      <c r="Y55" s="8"/>
    </row>
    <row r="56" spans="1:25" ht="12" customHeight="1" x14ac:dyDescent="0.2">
      <c r="A56" s="33">
        <v>2020</v>
      </c>
      <c r="B56" s="34">
        <f>SUM('Regular ice cream'!B57,'Lowfat and nonfat ice cream'!B57,'Other frozen'!B57)</f>
        <v>22.335618745985858</v>
      </c>
      <c r="C56" s="34">
        <f>SUM('Regular ice cream'!D57,'Lowfat and nonfat ice cream'!D57,'Other frozen'!D57)</f>
        <v>22.335618745985858</v>
      </c>
      <c r="D56" s="34">
        <f>SUM('Regular ice cream'!F57,'Lowfat and nonfat ice cream'!F57,'Other frozen'!F57)</f>
        <v>19.655344496467556</v>
      </c>
      <c r="E56" s="11">
        <f>SUM('Regular ice cream'!H57,'Lowfat and nonfat ice cream'!H57,'Other frozen'!H57)</f>
        <v>19.655344496467556</v>
      </c>
      <c r="F56" s="34">
        <f t="shared" si="1"/>
        <v>34.187701029389828</v>
      </c>
      <c r="G56" s="34">
        <f>SUM('Regular ice cream'!K57,'Lowfat and nonfat ice cream'!K57,'Other frozen'!K57)</f>
        <v>14.699584186043863</v>
      </c>
      <c r="H56" s="34">
        <f>SUM('Regular ice cream'!L57,'Lowfat and nonfat ice cream'!L57,'Other frozen'!L57)</f>
        <v>0.64436533418274466</v>
      </c>
      <c r="I56" s="34">
        <f>SUM('Regular ice cream'!M57,'Lowfat and nonfat ice cream'!M57,'Other frozen'!M57)</f>
        <v>18.267435041413719</v>
      </c>
      <c r="J56" s="34">
        <f>SUM('Regular ice cream'!P57,'Lowfat and nonfat ice cream'!P57,'Other frozen'!P57)</f>
        <v>35.277925266189158</v>
      </c>
      <c r="K56" s="51">
        <f>SUM('Regular ice cream'!Q57,'Lowfat and nonfat ice cream'!Q57,'Other frozen'!Q57)</f>
        <v>9.2807425674873739E-2</v>
      </c>
      <c r="L56" s="8"/>
      <c r="M56" s="8"/>
      <c r="N56" s="8"/>
      <c r="O56" s="8"/>
      <c r="P56" s="8"/>
      <c r="Q56" s="8"/>
      <c r="R56" s="8"/>
      <c r="S56" s="8"/>
      <c r="T56" s="8"/>
      <c r="U56" s="8"/>
      <c r="V56" s="8"/>
      <c r="W56" s="8"/>
      <c r="X56" s="8"/>
      <c r="Y56" s="8"/>
    </row>
    <row r="57" spans="1:25" ht="12" customHeight="1" thickBot="1" x14ac:dyDescent="0.25">
      <c r="A57" s="84">
        <v>2021</v>
      </c>
      <c r="B57" s="86">
        <f>SUM('Regular ice cream'!B58,'Lowfat and nonfat ice cream'!B58,'Other frozen'!B58)</f>
        <v>21.996111567512653</v>
      </c>
      <c r="C57" s="86">
        <f>SUM('Regular ice cream'!D58,'Lowfat and nonfat ice cream'!D58,'Other frozen'!D58)</f>
        <v>21.996111567512653</v>
      </c>
      <c r="D57" s="86">
        <f>SUM('Regular ice cream'!F58,'Lowfat and nonfat ice cream'!F58,'Other frozen'!F58)</f>
        <v>19.35657817941113</v>
      </c>
      <c r="E57" s="86">
        <f>SUM('Regular ice cream'!H58,'Lowfat and nonfat ice cream'!H58,'Other frozen'!H58)</f>
        <v>19.35657817941113</v>
      </c>
      <c r="F57" s="86">
        <f t="shared" si="1"/>
        <v>34.366463905390248</v>
      </c>
      <c r="G57" s="86">
        <f>SUM('Regular ice cream'!K58,'Lowfat and nonfat ice cream'!K58,'Other frozen'!K58)</f>
        <v>14.436825825074047</v>
      </c>
      <c r="H57" s="86">
        <f>SUM('Regular ice cream'!L58,'Lowfat and nonfat ice cream'!L58,'Other frozen'!L58)</f>
        <v>0.63284715945530079</v>
      </c>
      <c r="I57" s="86">
        <f>SUM('Regular ice cream'!M58,'Lowfat and nonfat ice cream'!M58,'Other frozen'!M58)</f>
        <v>17.94090054697805</v>
      </c>
      <c r="J57" s="86">
        <f>SUM('Regular ice cream'!P58,'Lowfat and nonfat ice cream'!P58,'Other frozen'!P58)</f>
        <v>34.462968324192211</v>
      </c>
      <c r="K57" s="91">
        <f>SUM('Regular ice cream'!Q58,'Lowfat and nonfat ice cream'!Q58,'Other frozen'!Q58)</f>
        <v>9.1832135073426968E-2</v>
      </c>
      <c r="L57" s="8"/>
      <c r="M57" s="8"/>
      <c r="N57" s="8"/>
      <c r="O57" s="8"/>
      <c r="P57" s="8"/>
      <c r="Q57" s="8"/>
      <c r="R57" s="8"/>
      <c r="S57" s="8"/>
      <c r="T57" s="8"/>
      <c r="U57" s="8"/>
      <c r="V57" s="8"/>
      <c r="W57" s="8"/>
      <c r="X57" s="8"/>
      <c r="Y57" s="8"/>
    </row>
    <row r="58" spans="1:25" ht="12" customHeight="1" thickTop="1" x14ac:dyDescent="0.2">
      <c r="A58" s="115" t="s">
        <v>147</v>
      </c>
      <c r="B58" s="115"/>
      <c r="C58" s="115"/>
      <c r="L58" s="6"/>
      <c r="M58" s="6"/>
      <c r="N58" s="8"/>
      <c r="O58" s="8"/>
      <c r="P58" s="8"/>
      <c r="Q58" s="8"/>
      <c r="R58" s="8"/>
      <c r="S58" s="8"/>
      <c r="T58" s="8"/>
      <c r="U58" s="8"/>
      <c r="V58" s="8"/>
      <c r="W58" s="8"/>
      <c r="X58" s="8"/>
      <c r="Y58" s="8"/>
    </row>
    <row r="59" spans="1:25" ht="12" customHeight="1" x14ac:dyDescent="0.2">
      <c r="L59" s="6"/>
      <c r="M59" s="6"/>
      <c r="N59" s="8"/>
      <c r="O59" s="8"/>
      <c r="P59" s="8"/>
      <c r="Q59" s="8"/>
      <c r="R59" s="8"/>
      <c r="S59" s="8"/>
      <c r="T59" s="8"/>
      <c r="U59" s="8"/>
      <c r="V59" s="8"/>
      <c r="W59" s="8"/>
      <c r="X59" s="8"/>
      <c r="Y59" s="8"/>
    </row>
    <row r="60" spans="1:25" ht="12" customHeight="1" x14ac:dyDescent="0.2">
      <c r="A60" s="116" t="s">
        <v>137</v>
      </c>
    </row>
    <row r="61" spans="1:25" ht="12" customHeight="1" x14ac:dyDescent="0.2">
      <c r="A61" s="123" t="s">
        <v>154</v>
      </c>
    </row>
    <row r="62" spans="1:25" ht="12" customHeight="1" x14ac:dyDescent="0.2">
      <c r="A62" s="116" t="s">
        <v>142</v>
      </c>
    </row>
    <row r="63" spans="1:25" ht="12" customHeight="1" x14ac:dyDescent="0.2">
      <c r="A63" s="116" t="s">
        <v>143</v>
      </c>
    </row>
    <row r="64" spans="1:25" ht="12" customHeight="1" x14ac:dyDescent="0.2">
      <c r="A64" s="117"/>
    </row>
    <row r="65" spans="1:1" ht="12" customHeight="1" x14ac:dyDescent="0.2">
      <c r="A65" s="116" t="s">
        <v>136</v>
      </c>
    </row>
  </sheetData>
  <mergeCells count="10">
    <mergeCell ref="J2:J4"/>
    <mergeCell ref="K2:K4"/>
    <mergeCell ref="A1:K1"/>
    <mergeCell ref="B2:B4"/>
    <mergeCell ref="G2:I4"/>
    <mergeCell ref="C2:C4"/>
    <mergeCell ref="F2:F4"/>
    <mergeCell ref="E2:E4"/>
    <mergeCell ref="D2:D4"/>
    <mergeCell ref="A2:A4"/>
  </mergeCells>
  <phoneticPr fontId="0" type="noConversion"/>
  <printOptions horizontalCentered="1"/>
  <pageMargins left="0.34" right="0.3" top="0.61" bottom="0.56000000000000005" header="0.5" footer="0.5"/>
  <pageSetup scale="78" orientation="landscape" r:id="rId1"/>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60">
    <pageSetUpPr fitToPage="1"/>
  </sheetPr>
  <dimension ref="A1:R67"/>
  <sheetViews>
    <sheetView zoomScaleNormal="100" workbookViewId="0">
      <pane ySplit="6" topLeftCell="A7" activePane="bottomLeft" state="frozen"/>
      <selection pane="bottomLeft" sqref="A1:Q1"/>
    </sheetView>
  </sheetViews>
  <sheetFormatPr defaultColWidth="10.77734375" defaultRowHeight="12" customHeight="1" x14ac:dyDescent="0.2"/>
  <cols>
    <col min="1" max="17" width="10.77734375" style="6" customWidth="1"/>
    <col min="18" max="16384" width="10.77734375" style="7"/>
  </cols>
  <sheetData>
    <row r="1" spans="1:18" ht="12" customHeight="1" thickBot="1" x14ac:dyDescent="0.25">
      <c r="A1" s="126" t="s">
        <v>105</v>
      </c>
      <c r="B1" s="126"/>
      <c r="C1" s="126"/>
      <c r="D1" s="126"/>
      <c r="E1" s="126"/>
      <c r="F1" s="126"/>
      <c r="G1" s="126"/>
      <c r="H1" s="126"/>
      <c r="I1" s="126"/>
      <c r="J1" s="126"/>
      <c r="K1" s="126"/>
      <c r="L1" s="126"/>
      <c r="M1" s="126"/>
      <c r="N1" s="126"/>
      <c r="O1" s="126"/>
      <c r="P1" s="126"/>
      <c r="Q1" s="126"/>
    </row>
    <row r="2" spans="1:18" ht="12" customHeight="1" thickTop="1" x14ac:dyDescent="0.2">
      <c r="A2" s="138" t="s">
        <v>0</v>
      </c>
      <c r="B2" s="124" t="s">
        <v>9</v>
      </c>
      <c r="C2" s="131" t="s">
        <v>3</v>
      </c>
      <c r="D2" s="124" t="s">
        <v>1</v>
      </c>
      <c r="E2" s="124" t="s">
        <v>4</v>
      </c>
      <c r="F2" s="124" t="s">
        <v>5</v>
      </c>
      <c r="G2" s="132" t="s">
        <v>6</v>
      </c>
      <c r="H2" s="133"/>
      <c r="I2" s="133"/>
      <c r="J2" s="124" t="s">
        <v>7</v>
      </c>
      <c r="K2" s="124" t="s">
        <v>54</v>
      </c>
      <c r="L2" s="140"/>
      <c r="M2" s="140"/>
      <c r="N2" s="130" t="s">
        <v>58</v>
      </c>
      <c r="O2" s="130" t="s">
        <v>130</v>
      </c>
      <c r="P2" s="127" t="s">
        <v>59</v>
      </c>
      <c r="Q2" s="127" t="s">
        <v>62</v>
      </c>
      <c r="R2" s="35"/>
    </row>
    <row r="3" spans="1:18" ht="12" customHeight="1" x14ac:dyDescent="0.2">
      <c r="A3" s="138"/>
      <c r="B3" s="124"/>
      <c r="C3" s="124"/>
      <c r="D3" s="124"/>
      <c r="E3" s="124"/>
      <c r="F3" s="124"/>
      <c r="G3" s="134" t="s">
        <v>2</v>
      </c>
      <c r="H3" s="135" t="s">
        <v>120</v>
      </c>
      <c r="I3" s="134" t="s">
        <v>8</v>
      </c>
      <c r="J3" s="124"/>
      <c r="K3" s="141"/>
      <c r="L3" s="140"/>
      <c r="M3" s="140"/>
      <c r="N3" s="128"/>
      <c r="O3" s="128"/>
      <c r="P3" s="128"/>
      <c r="Q3" s="128"/>
    </row>
    <row r="4" spans="1:18" ht="12" customHeight="1" x14ac:dyDescent="0.2">
      <c r="A4" s="138"/>
      <c r="B4" s="124"/>
      <c r="C4" s="124"/>
      <c r="D4" s="124"/>
      <c r="E4" s="124"/>
      <c r="F4" s="124"/>
      <c r="G4" s="124"/>
      <c r="H4" s="136"/>
      <c r="I4" s="124"/>
      <c r="J4" s="124"/>
      <c r="K4" s="141"/>
      <c r="L4" s="140"/>
      <c r="M4" s="140"/>
      <c r="N4" s="128"/>
      <c r="O4" s="128"/>
      <c r="P4" s="128"/>
      <c r="Q4" s="128"/>
    </row>
    <row r="5" spans="1:18" ht="18.75" customHeight="1" x14ac:dyDescent="0.2">
      <c r="A5" s="139"/>
      <c r="B5" s="125"/>
      <c r="C5" s="125"/>
      <c r="D5" s="125"/>
      <c r="E5" s="125"/>
      <c r="F5" s="125"/>
      <c r="G5" s="125"/>
      <c r="H5" s="137"/>
      <c r="I5" s="125"/>
      <c r="J5" s="125"/>
      <c r="K5" s="142"/>
      <c r="L5" s="143"/>
      <c r="M5" s="143"/>
      <c r="N5" s="129"/>
      <c r="O5" s="129"/>
      <c r="P5" s="129"/>
      <c r="Q5" s="129"/>
    </row>
    <row r="6" spans="1:18" ht="12" customHeight="1" x14ac:dyDescent="0.2">
      <c r="A6" s="5"/>
      <c r="B6" s="36" t="s">
        <v>64</v>
      </c>
      <c r="C6" s="36" t="s">
        <v>65</v>
      </c>
      <c r="D6" s="36" t="s">
        <v>64</v>
      </c>
      <c r="E6" s="36" t="s">
        <v>65</v>
      </c>
      <c r="F6" s="36" t="s">
        <v>64</v>
      </c>
      <c r="G6" s="36" t="s">
        <v>65</v>
      </c>
      <c r="H6" s="36" t="s">
        <v>64</v>
      </c>
      <c r="I6" s="36" t="s">
        <v>65</v>
      </c>
      <c r="J6" s="36" t="s">
        <v>65</v>
      </c>
      <c r="K6" s="36" t="s">
        <v>64</v>
      </c>
      <c r="L6" s="36" t="s">
        <v>66</v>
      </c>
      <c r="M6" s="36" t="s">
        <v>67</v>
      </c>
      <c r="N6" s="36" t="s">
        <v>68</v>
      </c>
      <c r="O6" s="36" t="s">
        <v>69</v>
      </c>
      <c r="P6" s="36" t="s">
        <v>68</v>
      </c>
      <c r="Q6" s="36" t="s">
        <v>70</v>
      </c>
    </row>
    <row r="7" spans="1:18" ht="12" customHeight="1" x14ac:dyDescent="0.2">
      <c r="A7" s="10">
        <v>1970</v>
      </c>
      <c r="B7" s="11">
        <v>5.8139057409827757</v>
      </c>
      <c r="C7" s="11">
        <v>0</v>
      </c>
      <c r="D7" s="11">
        <f t="shared" ref="D7:D38" si="0">+B7-B7*(C7/100)</f>
        <v>5.8139057409827757</v>
      </c>
      <c r="E7" s="11">
        <v>12</v>
      </c>
      <c r="F7" s="11">
        <f t="shared" ref="F7:F48" si="1">+(D7-D7*(E7)/100)</f>
        <v>5.116237052064843</v>
      </c>
      <c r="G7" s="11">
        <v>0</v>
      </c>
      <c r="H7" s="11">
        <f>F7-(F7*G7/100)</f>
        <v>5.116237052064843</v>
      </c>
      <c r="I7" s="11">
        <v>15</v>
      </c>
      <c r="J7" s="12">
        <f t="shared" ref="J7:J38" si="2">100-(K7/B7*100)</f>
        <v>25.199999999999989</v>
      </c>
      <c r="K7" s="11">
        <f>+H7-H7*I7/100</f>
        <v>4.3488014942551168</v>
      </c>
      <c r="L7" s="13">
        <f t="shared" ref="L7:L48" si="3">+(K7/365)*16</f>
        <v>0.19063239426871745</v>
      </c>
      <c r="M7" s="11">
        <f t="shared" ref="M7:M39" si="4">+L7*28.3495</f>
        <v>5.4043330613210054</v>
      </c>
      <c r="N7" s="12">
        <v>169</v>
      </c>
      <c r="O7" s="12">
        <v>126</v>
      </c>
      <c r="P7" s="11">
        <f t="shared" ref="P7:P48" si="5">+Q7*N7</f>
        <v>7.2486689473273804</v>
      </c>
      <c r="Q7" s="21">
        <f t="shared" ref="Q7:Q48" si="6">+M7/O7</f>
        <v>4.2891532232706392E-2</v>
      </c>
    </row>
    <row r="8" spans="1:18" ht="12" customHeight="1" x14ac:dyDescent="0.2">
      <c r="A8" s="15">
        <v>1971</v>
      </c>
      <c r="B8" s="16">
        <v>5.6552939646828246</v>
      </c>
      <c r="C8" s="16">
        <v>0</v>
      </c>
      <c r="D8" s="16">
        <f t="shared" si="0"/>
        <v>5.6552939646828246</v>
      </c>
      <c r="E8" s="16">
        <v>12</v>
      </c>
      <c r="F8" s="16">
        <f t="shared" si="1"/>
        <v>4.9766586889208853</v>
      </c>
      <c r="G8" s="16">
        <v>0</v>
      </c>
      <c r="H8" s="16">
        <f t="shared" ref="H8:H53" si="7">F8-(F8*G8/100)</f>
        <v>4.9766586889208853</v>
      </c>
      <c r="I8" s="16">
        <v>15</v>
      </c>
      <c r="J8" s="17">
        <f t="shared" si="2"/>
        <v>25.200000000000017</v>
      </c>
      <c r="K8" s="16">
        <f t="shared" ref="K8:K53" si="8">+H8-H8*I8/100</f>
        <v>4.2301598855827525</v>
      </c>
      <c r="L8" s="18">
        <f t="shared" si="3"/>
        <v>0.18543166621732612</v>
      </c>
      <c r="M8" s="16">
        <f t="shared" si="4"/>
        <v>5.256895021428087</v>
      </c>
      <c r="N8" s="17">
        <v>169</v>
      </c>
      <c r="O8" s="17">
        <v>126</v>
      </c>
      <c r="P8" s="16">
        <f t="shared" si="5"/>
        <v>7.0509147509630683</v>
      </c>
      <c r="Q8" s="22">
        <f t="shared" si="6"/>
        <v>4.1721389058953069E-2</v>
      </c>
    </row>
    <row r="9" spans="1:18" ht="12" customHeight="1" x14ac:dyDescent="0.2">
      <c r="A9" s="15">
        <v>1972</v>
      </c>
      <c r="B9" s="16">
        <v>5.078972443495827</v>
      </c>
      <c r="C9" s="16">
        <v>0</v>
      </c>
      <c r="D9" s="16">
        <f t="shared" si="0"/>
        <v>5.078972443495827</v>
      </c>
      <c r="E9" s="16">
        <v>12</v>
      </c>
      <c r="F9" s="16">
        <f t="shared" si="1"/>
        <v>4.4694957502763275</v>
      </c>
      <c r="G9" s="16">
        <v>0</v>
      </c>
      <c r="H9" s="16">
        <f t="shared" si="7"/>
        <v>4.4694957502763275</v>
      </c>
      <c r="I9" s="16">
        <v>15</v>
      </c>
      <c r="J9" s="17">
        <f t="shared" si="2"/>
        <v>25.200000000000003</v>
      </c>
      <c r="K9" s="16">
        <f t="shared" si="8"/>
        <v>3.7990713877348785</v>
      </c>
      <c r="L9" s="18">
        <f t="shared" si="3"/>
        <v>0.16653463617467962</v>
      </c>
      <c r="M9" s="16">
        <f t="shared" si="4"/>
        <v>4.7211736682340799</v>
      </c>
      <c r="N9" s="17">
        <v>169</v>
      </c>
      <c r="O9" s="17">
        <v>126</v>
      </c>
      <c r="P9" s="16">
        <f t="shared" si="5"/>
        <v>6.3323678565996788</v>
      </c>
      <c r="Q9" s="22">
        <f t="shared" si="6"/>
        <v>3.7469632287572066E-2</v>
      </c>
    </row>
    <row r="10" spans="1:18" ht="12" customHeight="1" x14ac:dyDescent="0.2">
      <c r="A10" s="15">
        <v>1973</v>
      </c>
      <c r="B10" s="16">
        <v>4.7970685530109618</v>
      </c>
      <c r="C10" s="16">
        <v>0</v>
      </c>
      <c r="D10" s="16">
        <f t="shared" si="0"/>
        <v>4.7970685530109618</v>
      </c>
      <c r="E10" s="16">
        <v>12</v>
      </c>
      <c r="F10" s="16">
        <f t="shared" si="1"/>
        <v>4.2214203266496462</v>
      </c>
      <c r="G10" s="16">
        <v>0</v>
      </c>
      <c r="H10" s="16">
        <f t="shared" si="7"/>
        <v>4.2214203266496462</v>
      </c>
      <c r="I10" s="16">
        <v>15</v>
      </c>
      <c r="J10" s="17">
        <f t="shared" si="2"/>
        <v>25.200000000000003</v>
      </c>
      <c r="K10" s="16">
        <f t="shared" si="8"/>
        <v>3.5882072776521992</v>
      </c>
      <c r="L10" s="18">
        <f t="shared" si="3"/>
        <v>0.15729127792447997</v>
      </c>
      <c r="M10" s="16">
        <f t="shared" si="4"/>
        <v>4.459129083520045</v>
      </c>
      <c r="N10" s="17">
        <v>169</v>
      </c>
      <c r="O10" s="17">
        <v>126</v>
      </c>
      <c r="P10" s="16">
        <f t="shared" si="5"/>
        <v>5.9808953580546635</v>
      </c>
      <c r="Q10" s="22">
        <f t="shared" si="6"/>
        <v>3.5389913361270196E-2</v>
      </c>
    </row>
    <row r="11" spans="1:18" ht="12" customHeight="1" x14ac:dyDescent="0.2">
      <c r="A11" s="15">
        <v>1974</v>
      </c>
      <c r="B11" s="16">
        <v>4.3287289459163718</v>
      </c>
      <c r="C11" s="16">
        <v>0</v>
      </c>
      <c r="D11" s="16">
        <f t="shared" si="0"/>
        <v>4.3287289459163718</v>
      </c>
      <c r="E11" s="16">
        <v>12</v>
      </c>
      <c r="F11" s="16">
        <f t="shared" si="1"/>
        <v>3.8092814724064072</v>
      </c>
      <c r="G11" s="16">
        <v>0</v>
      </c>
      <c r="H11" s="16">
        <f t="shared" si="7"/>
        <v>3.8092814724064072</v>
      </c>
      <c r="I11" s="16">
        <v>15</v>
      </c>
      <c r="J11" s="17">
        <f t="shared" si="2"/>
        <v>25.200000000000003</v>
      </c>
      <c r="K11" s="16">
        <f t="shared" si="8"/>
        <v>3.2378892515454463</v>
      </c>
      <c r="L11" s="18">
        <f t="shared" si="3"/>
        <v>0.1419348713006223</v>
      </c>
      <c r="M11" s="16">
        <f t="shared" si="4"/>
        <v>4.0237826339369915</v>
      </c>
      <c r="N11" s="17">
        <v>169</v>
      </c>
      <c r="O11" s="17">
        <v>126</v>
      </c>
      <c r="P11" s="16">
        <f t="shared" si="5"/>
        <v>5.3969782947250131</v>
      </c>
      <c r="Q11" s="22">
        <f t="shared" si="6"/>
        <v>3.1934782809023746E-2</v>
      </c>
    </row>
    <row r="12" spans="1:18" ht="12" customHeight="1" x14ac:dyDescent="0.2">
      <c r="A12" s="15">
        <v>1975</v>
      </c>
      <c r="B12" s="16">
        <v>3.841137549601108</v>
      </c>
      <c r="C12" s="16">
        <v>0</v>
      </c>
      <c r="D12" s="16">
        <f t="shared" si="0"/>
        <v>3.841137549601108</v>
      </c>
      <c r="E12" s="16">
        <v>12</v>
      </c>
      <c r="F12" s="16">
        <f t="shared" si="1"/>
        <v>3.3802010436489751</v>
      </c>
      <c r="G12" s="16">
        <v>0</v>
      </c>
      <c r="H12" s="16">
        <f t="shared" si="7"/>
        <v>3.3802010436489751</v>
      </c>
      <c r="I12" s="16">
        <v>15</v>
      </c>
      <c r="J12" s="17">
        <f t="shared" si="2"/>
        <v>25.200000000000003</v>
      </c>
      <c r="K12" s="16">
        <f t="shared" si="8"/>
        <v>2.8731708871016286</v>
      </c>
      <c r="L12" s="18">
        <f t="shared" si="3"/>
        <v>0.12594721696883851</v>
      </c>
      <c r="M12" s="16">
        <f t="shared" si="4"/>
        <v>3.5705406274580871</v>
      </c>
      <c r="N12" s="17">
        <v>169</v>
      </c>
      <c r="O12" s="17">
        <v>126</v>
      </c>
      <c r="P12" s="16">
        <f t="shared" si="5"/>
        <v>4.7890584606382278</v>
      </c>
      <c r="Q12" s="22">
        <f t="shared" si="6"/>
        <v>2.8337624027445135E-2</v>
      </c>
    </row>
    <row r="13" spans="1:18" ht="12" customHeight="1" x14ac:dyDescent="0.2">
      <c r="A13" s="10">
        <v>1976</v>
      </c>
      <c r="B13" s="11">
        <v>3.6496479922948151</v>
      </c>
      <c r="C13" s="11">
        <v>0</v>
      </c>
      <c r="D13" s="11">
        <f t="shared" si="0"/>
        <v>3.6496479922948151</v>
      </c>
      <c r="E13" s="11">
        <v>12</v>
      </c>
      <c r="F13" s="11">
        <f t="shared" si="1"/>
        <v>3.2116902332194375</v>
      </c>
      <c r="G13" s="11">
        <v>0</v>
      </c>
      <c r="H13" s="11">
        <f t="shared" si="7"/>
        <v>3.2116902332194375</v>
      </c>
      <c r="I13" s="11">
        <v>15</v>
      </c>
      <c r="J13" s="12">
        <f t="shared" si="2"/>
        <v>25.200000000000003</v>
      </c>
      <c r="K13" s="11">
        <f t="shared" si="8"/>
        <v>2.7299366982365219</v>
      </c>
      <c r="L13" s="13">
        <f t="shared" si="3"/>
        <v>0.11966845800488862</v>
      </c>
      <c r="M13" s="11">
        <f t="shared" si="4"/>
        <v>3.39254095020959</v>
      </c>
      <c r="N13" s="12">
        <v>169</v>
      </c>
      <c r="O13" s="12">
        <v>126</v>
      </c>
      <c r="P13" s="11">
        <f t="shared" si="5"/>
        <v>4.5503128617890534</v>
      </c>
      <c r="Q13" s="21">
        <f t="shared" si="6"/>
        <v>2.6924928176266589E-2</v>
      </c>
    </row>
    <row r="14" spans="1:18" ht="12" customHeight="1" x14ac:dyDescent="0.2">
      <c r="A14" s="10">
        <v>1977</v>
      </c>
      <c r="B14" s="11">
        <v>3.1614836609319874</v>
      </c>
      <c r="C14" s="11">
        <v>0</v>
      </c>
      <c r="D14" s="11">
        <f t="shared" si="0"/>
        <v>3.1614836609319874</v>
      </c>
      <c r="E14" s="11">
        <v>12</v>
      </c>
      <c r="F14" s="11">
        <f t="shared" si="1"/>
        <v>2.7821056216201487</v>
      </c>
      <c r="G14" s="11">
        <v>0</v>
      </c>
      <c r="H14" s="11">
        <f t="shared" si="7"/>
        <v>2.7821056216201487</v>
      </c>
      <c r="I14" s="11">
        <v>15</v>
      </c>
      <c r="J14" s="12">
        <f t="shared" si="2"/>
        <v>25.200000000000017</v>
      </c>
      <c r="K14" s="11">
        <f t="shared" si="8"/>
        <v>2.3647897783771263</v>
      </c>
      <c r="L14" s="13">
        <f t="shared" si="3"/>
        <v>0.10366201768228499</v>
      </c>
      <c r="M14" s="11">
        <f t="shared" si="4"/>
        <v>2.9387663702839379</v>
      </c>
      <c r="N14" s="12">
        <v>169</v>
      </c>
      <c r="O14" s="12">
        <v>126</v>
      </c>
      <c r="P14" s="11">
        <f t="shared" si="5"/>
        <v>3.9416787029998845</v>
      </c>
      <c r="Q14" s="21">
        <f t="shared" si="6"/>
        <v>2.3323542621301093E-2</v>
      </c>
    </row>
    <row r="15" spans="1:18" ht="12" customHeight="1" x14ac:dyDescent="0.2">
      <c r="A15" s="10">
        <v>1978</v>
      </c>
      <c r="B15" s="11">
        <v>3.0383269312846779</v>
      </c>
      <c r="C15" s="11">
        <v>0</v>
      </c>
      <c r="D15" s="11">
        <f t="shared" si="0"/>
        <v>3.0383269312846779</v>
      </c>
      <c r="E15" s="11">
        <v>12</v>
      </c>
      <c r="F15" s="11">
        <f t="shared" si="1"/>
        <v>2.6737276995305166</v>
      </c>
      <c r="G15" s="11">
        <v>0</v>
      </c>
      <c r="H15" s="11">
        <f t="shared" si="7"/>
        <v>2.6737276995305166</v>
      </c>
      <c r="I15" s="11">
        <v>15</v>
      </c>
      <c r="J15" s="12">
        <f t="shared" si="2"/>
        <v>25.200000000000003</v>
      </c>
      <c r="K15" s="11">
        <f t="shared" si="8"/>
        <v>2.2726685446009389</v>
      </c>
      <c r="L15" s="13">
        <f t="shared" si="3"/>
        <v>9.9623826612643893E-2</v>
      </c>
      <c r="M15" s="11">
        <f t="shared" si="4"/>
        <v>2.8242856725551477</v>
      </c>
      <c r="N15" s="12">
        <v>169</v>
      </c>
      <c r="O15" s="12">
        <v>126</v>
      </c>
      <c r="P15" s="11">
        <f t="shared" si="5"/>
        <v>3.7881291957287297</v>
      </c>
      <c r="Q15" s="21">
        <f t="shared" si="6"/>
        <v>2.2414965655199584E-2</v>
      </c>
    </row>
    <row r="16" spans="1:18" ht="12" customHeight="1" x14ac:dyDescent="0.2">
      <c r="A16" s="10">
        <v>1979</v>
      </c>
      <c r="B16" s="11">
        <v>2.995885450223279</v>
      </c>
      <c r="C16" s="11">
        <v>0</v>
      </c>
      <c r="D16" s="11">
        <f t="shared" si="0"/>
        <v>2.995885450223279</v>
      </c>
      <c r="E16" s="11">
        <v>12</v>
      </c>
      <c r="F16" s="11">
        <f t="shared" si="1"/>
        <v>2.6363791961964855</v>
      </c>
      <c r="G16" s="11">
        <v>0</v>
      </c>
      <c r="H16" s="11">
        <f t="shared" si="7"/>
        <v>2.6363791961964855</v>
      </c>
      <c r="I16" s="11">
        <v>15</v>
      </c>
      <c r="J16" s="12">
        <f t="shared" si="2"/>
        <v>25.199999999999989</v>
      </c>
      <c r="K16" s="11">
        <f t="shared" si="8"/>
        <v>2.2409223167670129</v>
      </c>
      <c r="L16" s="13">
        <f t="shared" si="3"/>
        <v>9.8232211145951251E-2</v>
      </c>
      <c r="M16" s="11">
        <f t="shared" si="4"/>
        <v>2.784834069882145</v>
      </c>
      <c r="N16" s="12">
        <v>169</v>
      </c>
      <c r="O16" s="12">
        <v>126</v>
      </c>
      <c r="P16" s="11">
        <f t="shared" si="5"/>
        <v>3.7352139508736708</v>
      </c>
      <c r="Q16" s="21">
        <f t="shared" si="6"/>
        <v>2.2101857697477342E-2</v>
      </c>
    </row>
    <row r="17" spans="1:17" ht="12" customHeight="1" x14ac:dyDescent="0.2">
      <c r="A17" s="10">
        <v>1980</v>
      </c>
      <c r="B17" s="11">
        <v>2.796492275805134</v>
      </c>
      <c r="C17" s="11">
        <v>0</v>
      </c>
      <c r="D17" s="11">
        <f t="shared" si="0"/>
        <v>2.796492275805134</v>
      </c>
      <c r="E17" s="11">
        <v>12</v>
      </c>
      <c r="F17" s="11">
        <f t="shared" si="1"/>
        <v>2.4609132027085181</v>
      </c>
      <c r="G17" s="11">
        <v>0</v>
      </c>
      <c r="H17" s="11">
        <f t="shared" si="7"/>
        <v>2.4609132027085181</v>
      </c>
      <c r="I17" s="11">
        <v>15</v>
      </c>
      <c r="J17" s="12">
        <f t="shared" si="2"/>
        <v>25.199999999999989</v>
      </c>
      <c r="K17" s="11">
        <f t="shared" si="8"/>
        <v>2.0917762223022405</v>
      </c>
      <c r="L17" s="13">
        <f t="shared" si="3"/>
        <v>9.1694300155714656E-2</v>
      </c>
      <c r="M17" s="11">
        <f t="shared" si="4"/>
        <v>2.5994875622644327</v>
      </c>
      <c r="N17" s="12">
        <v>169</v>
      </c>
      <c r="O17" s="12">
        <v>126</v>
      </c>
      <c r="P17" s="11">
        <f t="shared" si="5"/>
        <v>3.4866142700213425</v>
      </c>
      <c r="Q17" s="21">
        <f t="shared" si="6"/>
        <v>2.0630853668765339E-2</v>
      </c>
    </row>
    <row r="18" spans="1:17" ht="12" customHeight="1" x14ac:dyDescent="0.2">
      <c r="A18" s="15">
        <v>1981</v>
      </c>
      <c r="B18" s="16">
        <v>2.8869006722732928</v>
      </c>
      <c r="C18" s="16">
        <v>0</v>
      </c>
      <c r="D18" s="16">
        <f t="shared" si="0"/>
        <v>2.8869006722732928</v>
      </c>
      <c r="E18" s="16">
        <v>12</v>
      </c>
      <c r="F18" s="16">
        <f t="shared" si="1"/>
        <v>2.5404725916004978</v>
      </c>
      <c r="G18" s="16">
        <v>0</v>
      </c>
      <c r="H18" s="16">
        <f t="shared" si="7"/>
        <v>2.5404725916004978</v>
      </c>
      <c r="I18" s="16">
        <v>15</v>
      </c>
      <c r="J18" s="17">
        <f t="shared" si="2"/>
        <v>25.200000000000003</v>
      </c>
      <c r="K18" s="16">
        <f t="shared" si="8"/>
        <v>2.1594017028604231</v>
      </c>
      <c r="L18" s="18">
        <f t="shared" si="3"/>
        <v>9.4658704782922654E-2</v>
      </c>
      <c r="M18" s="16">
        <f t="shared" si="4"/>
        <v>2.6835269512434659</v>
      </c>
      <c r="N18" s="17">
        <v>169</v>
      </c>
      <c r="O18" s="17">
        <v>126</v>
      </c>
      <c r="P18" s="16">
        <f t="shared" si="5"/>
        <v>3.5993337679376642</v>
      </c>
      <c r="Q18" s="22">
        <f t="shared" si="6"/>
        <v>2.1297832946376712E-2</v>
      </c>
    </row>
    <row r="19" spans="1:17" ht="12" customHeight="1" x14ac:dyDescent="0.2">
      <c r="A19" s="15">
        <v>1982</v>
      </c>
      <c r="B19" s="16">
        <v>2.7281728599238551</v>
      </c>
      <c r="C19" s="16">
        <v>0</v>
      </c>
      <c r="D19" s="16">
        <f t="shared" si="0"/>
        <v>2.7281728599238551</v>
      </c>
      <c r="E19" s="16">
        <v>12</v>
      </c>
      <c r="F19" s="16">
        <f t="shared" si="1"/>
        <v>2.4007921167329926</v>
      </c>
      <c r="G19" s="16">
        <v>0</v>
      </c>
      <c r="H19" s="16">
        <f t="shared" si="7"/>
        <v>2.4007921167329926</v>
      </c>
      <c r="I19" s="16">
        <v>15</v>
      </c>
      <c r="J19" s="17">
        <f t="shared" si="2"/>
        <v>25.200000000000003</v>
      </c>
      <c r="K19" s="16">
        <f t="shared" si="8"/>
        <v>2.0406732992230436</v>
      </c>
      <c r="L19" s="18">
        <f t="shared" si="3"/>
        <v>8.9454172020736161E-2</v>
      </c>
      <c r="M19" s="16">
        <f t="shared" si="4"/>
        <v>2.5359810497018596</v>
      </c>
      <c r="N19" s="17">
        <v>169</v>
      </c>
      <c r="O19" s="17">
        <v>126</v>
      </c>
      <c r="P19" s="16">
        <f t="shared" si="5"/>
        <v>3.4014348999969384</v>
      </c>
      <c r="Q19" s="22">
        <f t="shared" si="6"/>
        <v>2.0126833727792535E-2</v>
      </c>
    </row>
    <row r="20" spans="1:17" ht="12" customHeight="1" x14ac:dyDescent="0.2">
      <c r="A20" s="15">
        <v>1983</v>
      </c>
      <c r="B20" s="16">
        <v>2.6897915982023588</v>
      </c>
      <c r="C20" s="16">
        <v>0</v>
      </c>
      <c r="D20" s="16">
        <f t="shared" si="0"/>
        <v>2.6897915982023588</v>
      </c>
      <c r="E20" s="16">
        <v>12</v>
      </c>
      <c r="F20" s="16">
        <f t="shared" si="1"/>
        <v>2.3670166064180758</v>
      </c>
      <c r="G20" s="16">
        <v>0</v>
      </c>
      <c r="H20" s="16">
        <f t="shared" si="7"/>
        <v>2.3670166064180758</v>
      </c>
      <c r="I20" s="16">
        <v>15</v>
      </c>
      <c r="J20" s="17">
        <f t="shared" si="2"/>
        <v>25.200000000000003</v>
      </c>
      <c r="K20" s="16">
        <f t="shared" si="8"/>
        <v>2.0119641154553642</v>
      </c>
      <c r="L20" s="18">
        <f t="shared" si="3"/>
        <v>8.8195687252837884E-2</v>
      </c>
      <c r="M20" s="16">
        <f t="shared" si="4"/>
        <v>2.5003036357743276</v>
      </c>
      <c r="N20" s="17">
        <v>169</v>
      </c>
      <c r="O20" s="17">
        <v>126</v>
      </c>
      <c r="P20" s="16">
        <f t="shared" si="5"/>
        <v>3.3535818606814396</v>
      </c>
      <c r="Q20" s="22">
        <f t="shared" si="6"/>
        <v>1.9843679649002601E-2</v>
      </c>
    </row>
    <row r="21" spans="1:17" ht="12" customHeight="1" x14ac:dyDescent="0.2">
      <c r="A21" s="15">
        <v>1984</v>
      </c>
      <c r="B21" s="16">
        <v>2.4455337045373766</v>
      </c>
      <c r="C21" s="16">
        <v>0</v>
      </c>
      <c r="D21" s="16">
        <f t="shared" si="0"/>
        <v>2.4455337045373766</v>
      </c>
      <c r="E21" s="16">
        <v>12</v>
      </c>
      <c r="F21" s="16">
        <f t="shared" si="1"/>
        <v>2.1520696599928915</v>
      </c>
      <c r="G21" s="16">
        <v>0</v>
      </c>
      <c r="H21" s="16">
        <f t="shared" si="7"/>
        <v>2.1520696599928915</v>
      </c>
      <c r="I21" s="16">
        <v>15</v>
      </c>
      <c r="J21" s="17">
        <f t="shared" si="2"/>
        <v>25.200000000000003</v>
      </c>
      <c r="K21" s="16">
        <f t="shared" si="8"/>
        <v>1.8292592109939578</v>
      </c>
      <c r="L21" s="18">
        <f t="shared" si="3"/>
        <v>8.0186705139461162E-2</v>
      </c>
      <c r="M21" s="16">
        <f t="shared" si="4"/>
        <v>2.2732529973511539</v>
      </c>
      <c r="N21" s="17">
        <v>169</v>
      </c>
      <c r="O21" s="17">
        <v>126</v>
      </c>
      <c r="P21" s="16">
        <f t="shared" si="5"/>
        <v>3.0490456869233733</v>
      </c>
      <c r="Q21" s="22">
        <f t="shared" si="6"/>
        <v>1.8041690455167889E-2</v>
      </c>
    </row>
    <row r="22" spans="1:17" ht="12" customHeight="1" x14ac:dyDescent="0.2">
      <c r="A22" s="15">
        <v>1985</v>
      </c>
      <c r="B22" s="16">
        <v>2.2469324767472094</v>
      </c>
      <c r="C22" s="16">
        <v>0</v>
      </c>
      <c r="D22" s="16">
        <f t="shared" si="0"/>
        <v>2.2469324767472094</v>
      </c>
      <c r="E22" s="16">
        <v>12</v>
      </c>
      <c r="F22" s="16">
        <f t="shared" si="1"/>
        <v>1.9773005795375442</v>
      </c>
      <c r="G22" s="16">
        <v>0</v>
      </c>
      <c r="H22" s="16">
        <f t="shared" si="7"/>
        <v>1.9773005795375442</v>
      </c>
      <c r="I22" s="16">
        <v>15</v>
      </c>
      <c r="J22" s="17">
        <f t="shared" si="2"/>
        <v>25.200000000000003</v>
      </c>
      <c r="K22" s="16">
        <f t="shared" si="8"/>
        <v>1.6807054926069127</v>
      </c>
      <c r="L22" s="18">
        <f t="shared" si="3"/>
        <v>7.3674761319755075E-2</v>
      </c>
      <c r="M22" s="16">
        <f t="shared" si="4"/>
        <v>2.0886426460343963</v>
      </c>
      <c r="N22" s="17">
        <v>169</v>
      </c>
      <c r="O22" s="17">
        <v>126</v>
      </c>
      <c r="P22" s="16">
        <f t="shared" si="5"/>
        <v>2.8014333903159763</v>
      </c>
      <c r="Q22" s="22">
        <f t="shared" si="6"/>
        <v>1.6576528936780924E-2</v>
      </c>
    </row>
    <row r="23" spans="1:17" ht="12" customHeight="1" x14ac:dyDescent="0.2">
      <c r="A23" s="10">
        <v>1986</v>
      </c>
      <c r="B23" s="11">
        <v>2.2179795637666162</v>
      </c>
      <c r="C23" s="11">
        <v>0</v>
      </c>
      <c r="D23" s="11">
        <f t="shared" si="0"/>
        <v>2.2179795637666162</v>
      </c>
      <c r="E23" s="11">
        <v>12</v>
      </c>
      <c r="F23" s="11">
        <f t="shared" si="1"/>
        <v>1.9518220161146222</v>
      </c>
      <c r="G23" s="11">
        <v>0</v>
      </c>
      <c r="H23" s="11">
        <f t="shared" si="7"/>
        <v>1.9518220161146222</v>
      </c>
      <c r="I23" s="11">
        <v>15</v>
      </c>
      <c r="J23" s="12">
        <f t="shared" si="2"/>
        <v>25.200000000000003</v>
      </c>
      <c r="K23" s="11">
        <f t="shared" si="8"/>
        <v>1.659048713697429</v>
      </c>
      <c r="L23" s="13">
        <f t="shared" si="3"/>
        <v>7.2725423066188663E-2</v>
      </c>
      <c r="M23" s="11">
        <f t="shared" si="4"/>
        <v>2.0617293812149153</v>
      </c>
      <c r="N23" s="12">
        <v>169</v>
      </c>
      <c r="O23" s="12">
        <v>126</v>
      </c>
      <c r="P23" s="11">
        <f t="shared" si="5"/>
        <v>2.7653354398834975</v>
      </c>
      <c r="Q23" s="21">
        <f t="shared" si="6"/>
        <v>1.6362931596943773E-2</v>
      </c>
    </row>
    <row r="24" spans="1:17" ht="12" customHeight="1" x14ac:dyDescent="0.2">
      <c r="A24" s="10">
        <v>1987</v>
      </c>
      <c r="B24" s="11">
        <v>2.222652839327194</v>
      </c>
      <c r="C24" s="11">
        <v>0</v>
      </c>
      <c r="D24" s="11">
        <f t="shared" si="0"/>
        <v>2.222652839327194</v>
      </c>
      <c r="E24" s="11">
        <v>12</v>
      </c>
      <c r="F24" s="11">
        <f t="shared" si="1"/>
        <v>1.9559344986079308</v>
      </c>
      <c r="G24" s="11">
        <v>0</v>
      </c>
      <c r="H24" s="11">
        <f t="shared" si="7"/>
        <v>1.9559344986079308</v>
      </c>
      <c r="I24" s="11">
        <v>15</v>
      </c>
      <c r="J24" s="12">
        <f t="shared" si="2"/>
        <v>25.200000000000003</v>
      </c>
      <c r="K24" s="11">
        <f t="shared" si="8"/>
        <v>1.6625443238167412</v>
      </c>
      <c r="L24" s="13">
        <f t="shared" si="3"/>
        <v>7.287865529059688E-2</v>
      </c>
      <c r="M24" s="11">
        <f t="shared" si="4"/>
        <v>2.0660734381607764</v>
      </c>
      <c r="N24" s="12">
        <v>169</v>
      </c>
      <c r="O24" s="12">
        <v>126</v>
      </c>
      <c r="P24" s="11">
        <f t="shared" si="5"/>
        <v>2.7711619924537394</v>
      </c>
      <c r="Q24" s="21">
        <f t="shared" si="6"/>
        <v>1.639740823937124E-2</v>
      </c>
    </row>
    <row r="25" spans="1:17" ht="12" customHeight="1" x14ac:dyDescent="0.2">
      <c r="A25" s="10">
        <v>1988</v>
      </c>
      <c r="B25" s="11">
        <v>2.1393186706445571</v>
      </c>
      <c r="C25" s="11">
        <v>0</v>
      </c>
      <c r="D25" s="11">
        <f t="shared" si="0"/>
        <v>2.1393186706445571</v>
      </c>
      <c r="E25" s="11">
        <v>12</v>
      </c>
      <c r="F25" s="11">
        <f t="shared" si="1"/>
        <v>1.8826004301672101</v>
      </c>
      <c r="G25" s="11">
        <v>0</v>
      </c>
      <c r="H25" s="11">
        <f t="shared" si="7"/>
        <v>1.8826004301672101</v>
      </c>
      <c r="I25" s="11">
        <v>15</v>
      </c>
      <c r="J25" s="12">
        <f t="shared" si="2"/>
        <v>25.200000000000003</v>
      </c>
      <c r="K25" s="11">
        <f t="shared" si="8"/>
        <v>1.6002103656421287</v>
      </c>
      <c r="L25" s="13">
        <f t="shared" si="3"/>
        <v>7.0146207808970032E-2</v>
      </c>
      <c r="M25" s="11">
        <f t="shared" si="4"/>
        <v>1.9886099182803958</v>
      </c>
      <c r="N25" s="12">
        <v>169</v>
      </c>
      <c r="O25" s="12">
        <v>126</v>
      </c>
      <c r="P25" s="11">
        <f t="shared" si="5"/>
        <v>2.6672625094395785</v>
      </c>
      <c r="Q25" s="21">
        <f t="shared" si="6"/>
        <v>1.5782618399050759E-2</v>
      </c>
    </row>
    <row r="26" spans="1:17" ht="12" customHeight="1" x14ac:dyDescent="0.2">
      <c r="A26" s="10">
        <v>1989</v>
      </c>
      <c r="B26" s="11">
        <v>1.9934907941231168</v>
      </c>
      <c r="C26" s="11">
        <v>0</v>
      </c>
      <c r="D26" s="11">
        <f t="shared" si="0"/>
        <v>1.9934907941231168</v>
      </c>
      <c r="E26" s="11">
        <v>12</v>
      </c>
      <c r="F26" s="11">
        <f t="shared" si="1"/>
        <v>1.7542718988283428</v>
      </c>
      <c r="G26" s="11">
        <v>0</v>
      </c>
      <c r="H26" s="11">
        <f t="shared" si="7"/>
        <v>1.7542718988283428</v>
      </c>
      <c r="I26" s="11">
        <v>15</v>
      </c>
      <c r="J26" s="12">
        <f t="shared" si="2"/>
        <v>25.200000000000003</v>
      </c>
      <c r="K26" s="11">
        <f t="shared" si="8"/>
        <v>1.4911311140040913</v>
      </c>
      <c r="L26" s="13">
        <f t="shared" si="3"/>
        <v>6.5364651572782081E-2</v>
      </c>
      <c r="M26" s="11">
        <f t="shared" si="4"/>
        <v>1.8530551897625855</v>
      </c>
      <c r="N26" s="12">
        <v>169</v>
      </c>
      <c r="O26" s="12">
        <v>126</v>
      </c>
      <c r="P26" s="11">
        <f t="shared" si="5"/>
        <v>2.4854470402371187</v>
      </c>
      <c r="Q26" s="21">
        <f t="shared" si="6"/>
        <v>1.4706787220337981E-2</v>
      </c>
    </row>
    <row r="27" spans="1:17" ht="12" customHeight="1" x14ac:dyDescent="0.2">
      <c r="A27" s="10">
        <v>1990</v>
      </c>
      <c r="B27" s="11">
        <v>2.1566013145059406</v>
      </c>
      <c r="C27" s="11">
        <v>0</v>
      </c>
      <c r="D27" s="11">
        <f t="shared" si="0"/>
        <v>2.1566013145059406</v>
      </c>
      <c r="E27" s="11">
        <v>12</v>
      </c>
      <c r="F27" s="11">
        <f t="shared" si="1"/>
        <v>1.8978091567652278</v>
      </c>
      <c r="G27" s="11">
        <v>0</v>
      </c>
      <c r="H27" s="11">
        <f t="shared" si="7"/>
        <v>1.8978091567652278</v>
      </c>
      <c r="I27" s="11">
        <v>15</v>
      </c>
      <c r="J27" s="12">
        <f t="shared" si="2"/>
        <v>25.200000000000003</v>
      </c>
      <c r="K27" s="11">
        <f t="shared" si="8"/>
        <v>1.6131377832504437</v>
      </c>
      <c r="L27" s="13">
        <f t="shared" si="3"/>
        <v>7.0712889128786566E-2</v>
      </c>
      <c r="M27" s="11">
        <f t="shared" si="4"/>
        <v>2.0046750503565347</v>
      </c>
      <c r="N27" s="12">
        <v>169</v>
      </c>
      <c r="O27" s="12">
        <v>126</v>
      </c>
      <c r="P27" s="11">
        <f t="shared" si="5"/>
        <v>2.6888101865893206</v>
      </c>
      <c r="Q27" s="21">
        <f t="shared" si="6"/>
        <v>1.5910119447274086E-2</v>
      </c>
    </row>
    <row r="28" spans="1:17" ht="12" customHeight="1" x14ac:dyDescent="0.2">
      <c r="A28" s="15">
        <v>1991</v>
      </c>
      <c r="B28" s="16">
        <v>2.046249797824792</v>
      </c>
      <c r="C28" s="16">
        <v>0</v>
      </c>
      <c r="D28" s="16">
        <f t="shared" si="0"/>
        <v>2.046249797824792</v>
      </c>
      <c r="E28" s="16">
        <v>12</v>
      </c>
      <c r="F28" s="16">
        <f t="shared" si="1"/>
        <v>1.800699822085817</v>
      </c>
      <c r="G28" s="16">
        <v>0</v>
      </c>
      <c r="H28" s="16">
        <f t="shared" si="7"/>
        <v>1.800699822085817</v>
      </c>
      <c r="I28" s="16">
        <v>15</v>
      </c>
      <c r="J28" s="17">
        <f t="shared" si="2"/>
        <v>25.199999999999989</v>
      </c>
      <c r="K28" s="16">
        <f t="shared" si="8"/>
        <v>1.5305948487729446</v>
      </c>
      <c r="L28" s="18">
        <f t="shared" si="3"/>
        <v>6.7094568713334551E-2</v>
      </c>
      <c r="M28" s="16">
        <f t="shared" si="4"/>
        <v>1.9020974757386777</v>
      </c>
      <c r="N28" s="17">
        <v>169</v>
      </c>
      <c r="O28" s="17">
        <v>126</v>
      </c>
      <c r="P28" s="16">
        <f t="shared" si="5"/>
        <v>2.5512259793637821</v>
      </c>
      <c r="Q28" s="22">
        <f t="shared" si="6"/>
        <v>1.5096011712211728E-2</v>
      </c>
    </row>
    <row r="29" spans="1:17" ht="12" customHeight="1" x14ac:dyDescent="0.2">
      <c r="A29" s="15">
        <v>1992</v>
      </c>
      <c r="B29" s="16">
        <v>2.058167960326049</v>
      </c>
      <c r="C29" s="16">
        <v>0</v>
      </c>
      <c r="D29" s="16">
        <f t="shared" si="0"/>
        <v>2.058167960326049</v>
      </c>
      <c r="E29" s="16">
        <v>12</v>
      </c>
      <c r="F29" s="16">
        <f t="shared" si="1"/>
        <v>1.8111878050869232</v>
      </c>
      <c r="G29" s="16">
        <v>0</v>
      </c>
      <c r="H29" s="16">
        <f t="shared" si="7"/>
        <v>1.8111878050869232</v>
      </c>
      <c r="I29" s="16">
        <v>15</v>
      </c>
      <c r="J29" s="17">
        <f t="shared" si="2"/>
        <v>25.199999999999989</v>
      </c>
      <c r="K29" s="16">
        <f t="shared" si="8"/>
        <v>1.5395096343238848</v>
      </c>
      <c r="L29" s="18">
        <f t="shared" si="3"/>
        <v>6.7485353833375769E-2</v>
      </c>
      <c r="M29" s="16">
        <f t="shared" si="4"/>
        <v>1.9131760384992862</v>
      </c>
      <c r="N29" s="17">
        <v>169</v>
      </c>
      <c r="O29" s="17">
        <v>126</v>
      </c>
      <c r="P29" s="16">
        <f t="shared" si="5"/>
        <v>2.5660853214792012</v>
      </c>
      <c r="Q29" s="22">
        <f t="shared" si="6"/>
        <v>1.5183936813486398E-2</v>
      </c>
    </row>
    <row r="30" spans="1:17" ht="12" customHeight="1" x14ac:dyDescent="0.2">
      <c r="A30" s="15">
        <v>1993</v>
      </c>
      <c r="B30" s="16">
        <v>1.7050661850877022</v>
      </c>
      <c r="C30" s="16">
        <v>0</v>
      </c>
      <c r="D30" s="16">
        <f t="shared" si="0"/>
        <v>1.7050661850877022</v>
      </c>
      <c r="E30" s="16">
        <v>12</v>
      </c>
      <c r="F30" s="16">
        <f t="shared" si="1"/>
        <v>1.500458242877178</v>
      </c>
      <c r="G30" s="16">
        <v>0</v>
      </c>
      <c r="H30" s="16">
        <f t="shared" si="7"/>
        <v>1.500458242877178</v>
      </c>
      <c r="I30" s="16">
        <v>15</v>
      </c>
      <c r="J30" s="17">
        <f t="shared" si="2"/>
        <v>25.200000000000003</v>
      </c>
      <c r="K30" s="16">
        <f t="shared" si="8"/>
        <v>1.2753895064456013</v>
      </c>
      <c r="L30" s="18">
        <f t="shared" si="3"/>
        <v>5.5907485214053761E-2</v>
      </c>
      <c r="M30" s="16">
        <f t="shared" si="4"/>
        <v>1.584949252075817</v>
      </c>
      <c r="N30" s="17">
        <v>169</v>
      </c>
      <c r="O30" s="17">
        <v>126</v>
      </c>
      <c r="P30" s="16">
        <f t="shared" si="5"/>
        <v>2.1258446317524848</v>
      </c>
      <c r="Q30" s="22">
        <f t="shared" si="6"/>
        <v>1.2578962318062039E-2</v>
      </c>
    </row>
    <row r="31" spans="1:17" ht="12" customHeight="1" x14ac:dyDescent="0.2">
      <c r="A31" s="15">
        <v>1994</v>
      </c>
      <c r="B31" s="16">
        <v>1.7592698036714802</v>
      </c>
      <c r="C31" s="16">
        <v>0</v>
      </c>
      <c r="D31" s="16">
        <f t="shared" si="0"/>
        <v>1.7592698036714802</v>
      </c>
      <c r="E31" s="16">
        <v>12</v>
      </c>
      <c r="F31" s="16">
        <f t="shared" si="1"/>
        <v>1.5481574272309027</v>
      </c>
      <c r="G31" s="16">
        <v>0</v>
      </c>
      <c r="H31" s="16">
        <f t="shared" si="7"/>
        <v>1.5481574272309027</v>
      </c>
      <c r="I31" s="16">
        <v>15</v>
      </c>
      <c r="J31" s="17">
        <f t="shared" si="2"/>
        <v>25.200000000000003</v>
      </c>
      <c r="K31" s="16">
        <f t="shared" si="8"/>
        <v>1.3159338131462672</v>
      </c>
      <c r="L31" s="18">
        <f t="shared" si="3"/>
        <v>5.7684769891343218E-2</v>
      </c>
      <c r="M31" s="16">
        <f t="shared" si="4"/>
        <v>1.6353343840346346</v>
      </c>
      <c r="N31" s="17">
        <v>169</v>
      </c>
      <c r="O31" s="17">
        <v>126</v>
      </c>
      <c r="P31" s="16">
        <f t="shared" si="5"/>
        <v>2.193424689697248</v>
      </c>
      <c r="Q31" s="22">
        <f t="shared" si="6"/>
        <v>1.2978844317735196E-2</v>
      </c>
    </row>
    <row r="32" spans="1:17" ht="12" customHeight="1" x14ac:dyDescent="0.2">
      <c r="A32" s="15">
        <v>1995</v>
      </c>
      <c r="B32" s="16">
        <v>1.2374416947530098</v>
      </c>
      <c r="C32" s="16">
        <v>0</v>
      </c>
      <c r="D32" s="16">
        <f t="shared" si="0"/>
        <v>1.2374416947530098</v>
      </c>
      <c r="E32" s="16">
        <v>12</v>
      </c>
      <c r="F32" s="16">
        <f t="shared" si="1"/>
        <v>1.0889486913826487</v>
      </c>
      <c r="G32" s="16">
        <v>0</v>
      </c>
      <c r="H32" s="16">
        <f t="shared" si="7"/>
        <v>1.0889486913826487</v>
      </c>
      <c r="I32" s="16">
        <v>15</v>
      </c>
      <c r="J32" s="17">
        <f t="shared" si="2"/>
        <v>25.200000000000003</v>
      </c>
      <c r="K32" s="16">
        <f t="shared" si="8"/>
        <v>0.92560638767525139</v>
      </c>
      <c r="L32" s="18">
        <f t="shared" si="3"/>
        <v>4.0574526583024718E-2</v>
      </c>
      <c r="M32" s="16">
        <f t="shared" si="4"/>
        <v>1.1502675413654593</v>
      </c>
      <c r="N32" s="17">
        <v>169</v>
      </c>
      <c r="O32" s="17">
        <v>126</v>
      </c>
      <c r="P32" s="16">
        <f t="shared" si="5"/>
        <v>1.5428191626251002</v>
      </c>
      <c r="Q32" s="22">
        <f t="shared" si="6"/>
        <v>9.1291074711544393E-3</v>
      </c>
    </row>
    <row r="33" spans="1:17" ht="12" customHeight="1" x14ac:dyDescent="0.2">
      <c r="A33" s="10">
        <v>1996</v>
      </c>
      <c r="B33" s="11">
        <v>1.2209203917487637</v>
      </c>
      <c r="C33" s="11">
        <v>0</v>
      </c>
      <c r="D33" s="11">
        <f t="shared" si="0"/>
        <v>1.2209203917487637</v>
      </c>
      <c r="E33" s="11">
        <v>12</v>
      </c>
      <c r="F33" s="11">
        <f t="shared" si="1"/>
        <v>1.0744099447389119</v>
      </c>
      <c r="G33" s="11">
        <v>0</v>
      </c>
      <c r="H33" s="11">
        <f t="shared" si="7"/>
        <v>1.0744099447389119</v>
      </c>
      <c r="I33" s="11">
        <v>15</v>
      </c>
      <c r="J33" s="12">
        <f t="shared" si="2"/>
        <v>25.200000000000017</v>
      </c>
      <c r="K33" s="11">
        <f t="shared" si="8"/>
        <v>0.91324845302807511</v>
      </c>
      <c r="L33" s="13">
        <f t="shared" si="3"/>
        <v>4.0032808899860828E-2</v>
      </c>
      <c r="M33" s="11">
        <f t="shared" si="4"/>
        <v>1.1349101159066044</v>
      </c>
      <c r="N33" s="12">
        <v>169</v>
      </c>
      <c r="O33" s="12">
        <v>126</v>
      </c>
      <c r="P33" s="11">
        <f t="shared" si="5"/>
        <v>1.5222207110175883</v>
      </c>
      <c r="Q33" s="21">
        <f t="shared" si="6"/>
        <v>9.0072231421159075E-3</v>
      </c>
    </row>
    <row r="34" spans="1:17" ht="12" customHeight="1" x14ac:dyDescent="0.2">
      <c r="A34" s="10">
        <v>1997</v>
      </c>
      <c r="B34" s="11">
        <v>1.6422570784408836</v>
      </c>
      <c r="C34" s="11">
        <v>0</v>
      </c>
      <c r="D34" s="11">
        <f t="shared" si="0"/>
        <v>1.6422570784408836</v>
      </c>
      <c r="E34" s="11">
        <v>12</v>
      </c>
      <c r="F34" s="11">
        <f t="shared" si="1"/>
        <v>1.4451862290279776</v>
      </c>
      <c r="G34" s="11">
        <v>0</v>
      </c>
      <c r="H34" s="11">
        <f t="shared" si="7"/>
        <v>1.4451862290279776</v>
      </c>
      <c r="I34" s="11">
        <v>15</v>
      </c>
      <c r="J34" s="12">
        <f t="shared" si="2"/>
        <v>25.200000000000003</v>
      </c>
      <c r="K34" s="11">
        <f t="shared" si="8"/>
        <v>1.2284082946737809</v>
      </c>
      <c r="L34" s="13">
        <f t="shared" si="3"/>
        <v>5.3848034835015053E-2</v>
      </c>
      <c r="M34" s="11">
        <f t="shared" si="4"/>
        <v>1.5265648635552591</v>
      </c>
      <c r="N34" s="12">
        <v>169</v>
      </c>
      <c r="O34" s="12">
        <v>126</v>
      </c>
      <c r="P34" s="11">
        <f t="shared" si="5"/>
        <v>2.0475354122288794</v>
      </c>
      <c r="Q34" s="21">
        <f t="shared" si="6"/>
        <v>1.2115594155200469E-2</v>
      </c>
    </row>
    <row r="35" spans="1:17" ht="12" customHeight="1" x14ac:dyDescent="0.2">
      <c r="A35" s="10">
        <v>1998</v>
      </c>
      <c r="B35" s="11">
        <v>1.3440827134233069</v>
      </c>
      <c r="C35" s="11">
        <v>0</v>
      </c>
      <c r="D35" s="11">
        <f t="shared" si="0"/>
        <v>1.3440827134233069</v>
      </c>
      <c r="E35" s="11">
        <v>12</v>
      </c>
      <c r="F35" s="11">
        <f t="shared" si="1"/>
        <v>1.18279278781251</v>
      </c>
      <c r="G35" s="11">
        <v>0</v>
      </c>
      <c r="H35" s="11">
        <f t="shared" si="7"/>
        <v>1.18279278781251</v>
      </c>
      <c r="I35" s="11">
        <v>15</v>
      </c>
      <c r="J35" s="12">
        <f t="shared" si="2"/>
        <v>25.200000000000017</v>
      </c>
      <c r="K35" s="11">
        <f t="shared" si="8"/>
        <v>1.0053738696406334</v>
      </c>
      <c r="L35" s="13">
        <f t="shared" si="3"/>
        <v>4.4071183326712698E-2</v>
      </c>
      <c r="M35" s="11">
        <f t="shared" si="4"/>
        <v>1.2493960117206415</v>
      </c>
      <c r="N35" s="12">
        <v>169</v>
      </c>
      <c r="O35" s="12">
        <v>126</v>
      </c>
      <c r="P35" s="11">
        <f t="shared" si="5"/>
        <v>1.6757771903237177</v>
      </c>
      <c r="Q35" s="21">
        <f t="shared" si="6"/>
        <v>9.9158413628622349E-3</v>
      </c>
    </row>
    <row r="36" spans="1:17" ht="12" customHeight="1" x14ac:dyDescent="0.2">
      <c r="A36" s="10">
        <v>1999</v>
      </c>
      <c r="B36" s="11">
        <v>1.4566017068783585</v>
      </c>
      <c r="C36" s="11">
        <v>0</v>
      </c>
      <c r="D36" s="11">
        <f t="shared" si="0"/>
        <v>1.4566017068783585</v>
      </c>
      <c r="E36" s="11">
        <v>12</v>
      </c>
      <c r="F36" s="11">
        <f t="shared" si="1"/>
        <v>1.2818095020529556</v>
      </c>
      <c r="G36" s="11">
        <v>0</v>
      </c>
      <c r="H36" s="11">
        <f t="shared" si="7"/>
        <v>1.2818095020529556</v>
      </c>
      <c r="I36" s="11">
        <v>15</v>
      </c>
      <c r="J36" s="12">
        <f t="shared" si="2"/>
        <v>25.200000000000003</v>
      </c>
      <c r="K36" s="11">
        <f t="shared" si="8"/>
        <v>1.0895380767450122</v>
      </c>
      <c r="L36" s="13">
        <f t="shared" si="3"/>
        <v>4.7760573227178617E-2</v>
      </c>
      <c r="M36" s="11">
        <f t="shared" si="4"/>
        <v>1.3539883707039002</v>
      </c>
      <c r="N36" s="12">
        <v>169</v>
      </c>
      <c r="O36" s="12">
        <v>126</v>
      </c>
      <c r="P36" s="11">
        <f t="shared" si="5"/>
        <v>1.8160637670552313</v>
      </c>
      <c r="Q36" s="21">
        <f t="shared" si="6"/>
        <v>1.0745939450030955E-2</v>
      </c>
    </row>
    <row r="37" spans="1:17" ht="12" customHeight="1" x14ac:dyDescent="0.2">
      <c r="A37" s="10">
        <v>2000</v>
      </c>
      <c r="B37" s="11">
        <v>1.4891594971831568</v>
      </c>
      <c r="C37" s="11">
        <v>0</v>
      </c>
      <c r="D37" s="11">
        <f t="shared" si="0"/>
        <v>1.4891594971831568</v>
      </c>
      <c r="E37" s="11">
        <v>12</v>
      </c>
      <c r="F37" s="11">
        <f t="shared" si="1"/>
        <v>1.310460357521178</v>
      </c>
      <c r="G37" s="11">
        <v>0</v>
      </c>
      <c r="H37" s="11">
        <f t="shared" si="7"/>
        <v>1.310460357521178</v>
      </c>
      <c r="I37" s="11">
        <v>15</v>
      </c>
      <c r="J37" s="12">
        <f t="shared" si="2"/>
        <v>25.200000000000017</v>
      </c>
      <c r="K37" s="11">
        <f t="shared" si="8"/>
        <v>1.1138913038930012</v>
      </c>
      <c r="L37" s="13">
        <f t="shared" si="3"/>
        <v>4.8828111951474025E-2</v>
      </c>
      <c r="M37" s="11">
        <f t="shared" si="4"/>
        <v>1.3842525597683129</v>
      </c>
      <c r="N37" s="12">
        <v>169</v>
      </c>
      <c r="O37" s="12">
        <v>126</v>
      </c>
      <c r="P37" s="11">
        <f t="shared" si="5"/>
        <v>1.8566562111178164</v>
      </c>
      <c r="Q37" s="21">
        <f t="shared" si="6"/>
        <v>1.0986131426732642E-2</v>
      </c>
    </row>
    <row r="38" spans="1:17" ht="12" customHeight="1" x14ac:dyDescent="0.2">
      <c r="A38" s="15">
        <v>2001</v>
      </c>
      <c r="B38" s="16">
        <v>1.5189187729448226</v>
      </c>
      <c r="C38" s="16">
        <v>0</v>
      </c>
      <c r="D38" s="16">
        <f t="shared" si="0"/>
        <v>1.5189187729448226</v>
      </c>
      <c r="E38" s="16">
        <v>12</v>
      </c>
      <c r="F38" s="16">
        <f t="shared" si="1"/>
        <v>1.336648520191444</v>
      </c>
      <c r="G38" s="16">
        <v>0</v>
      </c>
      <c r="H38" s="16">
        <f t="shared" si="7"/>
        <v>1.336648520191444</v>
      </c>
      <c r="I38" s="16">
        <v>15</v>
      </c>
      <c r="J38" s="17">
        <f t="shared" si="2"/>
        <v>25.200000000000003</v>
      </c>
      <c r="K38" s="16">
        <f t="shared" si="8"/>
        <v>1.1361512421627273</v>
      </c>
      <c r="L38" s="18">
        <f t="shared" si="3"/>
        <v>4.9803890067407229E-2</v>
      </c>
      <c r="M38" s="16">
        <f t="shared" si="4"/>
        <v>1.4119153814659613</v>
      </c>
      <c r="N38" s="17">
        <v>169</v>
      </c>
      <c r="O38" s="17">
        <v>126</v>
      </c>
      <c r="P38" s="16">
        <f t="shared" si="5"/>
        <v>1.8937595195852974</v>
      </c>
      <c r="Q38" s="22">
        <f t="shared" si="6"/>
        <v>1.1205677630682233E-2</v>
      </c>
    </row>
    <row r="39" spans="1:17" ht="12" customHeight="1" x14ac:dyDescent="0.2">
      <c r="A39" s="15">
        <v>2002</v>
      </c>
      <c r="B39" s="16">
        <v>1.8753487092244991</v>
      </c>
      <c r="C39" s="16">
        <v>0</v>
      </c>
      <c r="D39" s="16">
        <f t="shared" ref="D39:D56" si="9">+B39-B39*(C39/100)</f>
        <v>1.8753487092244991</v>
      </c>
      <c r="E39" s="16">
        <v>12</v>
      </c>
      <c r="F39" s="16">
        <f t="shared" si="1"/>
        <v>1.6503068641175593</v>
      </c>
      <c r="G39" s="16">
        <v>0</v>
      </c>
      <c r="H39" s="16">
        <f t="shared" si="7"/>
        <v>1.6503068641175593</v>
      </c>
      <c r="I39" s="16">
        <v>15</v>
      </c>
      <c r="J39" s="17">
        <f t="shared" ref="J39:J56" si="10">100-(K39/B39*100)</f>
        <v>25.200000000000003</v>
      </c>
      <c r="K39" s="16">
        <f t="shared" si="8"/>
        <v>1.4027608344999254</v>
      </c>
      <c r="L39" s="18">
        <f t="shared" si="3"/>
        <v>6.1490885895887137E-2</v>
      </c>
      <c r="M39" s="16">
        <f t="shared" si="4"/>
        <v>1.7432358697054524</v>
      </c>
      <c r="N39" s="17">
        <v>169</v>
      </c>
      <c r="O39" s="17">
        <v>126</v>
      </c>
      <c r="P39" s="16">
        <f t="shared" si="5"/>
        <v>2.3381496982557257</v>
      </c>
      <c r="Q39" s="22">
        <f t="shared" si="6"/>
        <v>1.3835205315122638E-2</v>
      </c>
    </row>
    <row r="40" spans="1:17" ht="12" customHeight="1" x14ac:dyDescent="0.2">
      <c r="A40" s="15">
        <v>2003</v>
      </c>
      <c r="B40" s="16">
        <v>1.9461314506233147</v>
      </c>
      <c r="C40" s="16">
        <v>0</v>
      </c>
      <c r="D40" s="16">
        <f t="shared" si="9"/>
        <v>1.9461314506233147</v>
      </c>
      <c r="E40" s="16">
        <v>12</v>
      </c>
      <c r="F40" s="16">
        <f t="shared" si="1"/>
        <v>1.7125956765485171</v>
      </c>
      <c r="G40" s="16">
        <v>0</v>
      </c>
      <c r="H40" s="16">
        <f t="shared" si="7"/>
        <v>1.7125956765485171</v>
      </c>
      <c r="I40" s="16">
        <v>15</v>
      </c>
      <c r="J40" s="17">
        <f t="shared" si="10"/>
        <v>25.200000000000003</v>
      </c>
      <c r="K40" s="16">
        <f t="shared" si="8"/>
        <v>1.4557063250662394</v>
      </c>
      <c r="L40" s="18">
        <f t="shared" si="3"/>
        <v>6.3811784112492692E-2</v>
      </c>
      <c r="M40" s="16">
        <f t="shared" ref="M40:M45" si="11">+L40*28.3495</f>
        <v>1.8090321736971116</v>
      </c>
      <c r="N40" s="17">
        <v>169</v>
      </c>
      <c r="O40" s="17">
        <v>126</v>
      </c>
      <c r="P40" s="16">
        <f t="shared" si="5"/>
        <v>2.4264002964667606</v>
      </c>
      <c r="Q40" s="22">
        <f t="shared" si="6"/>
        <v>1.435739820394533E-2</v>
      </c>
    </row>
    <row r="41" spans="1:17" ht="12" customHeight="1" x14ac:dyDescent="0.2">
      <c r="A41" s="15">
        <v>2004</v>
      </c>
      <c r="B41" s="16">
        <v>1.6320949861132261</v>
      </c>
      <c r="C41" s="16">
        <v>0</v>
      </c>
      <c r="D41" s="16">
        <f t="shared" si="9"/>
        <v>1.6320949861132261</v>
      </c>
      <c r="E41" s="16">
        <v>12</v>
      </c>
      <c r="F41" s="16">
        <f t="shared" si="1"/>
        <v>1.4362435877796389</v>
      </c>
      <c r="G41" s="16">
        <v>0</v>
      </c>
      <c r="H41" s="16">
        <f t="shared" si="7"/>
        <v>1.4362435877796389</v>
      </c>
      <c r="I41" s="16">
        <v>15</v>
      </c>
      <c r="J41" s="17">
        <f t="shared" si="10"/>
        <v>25.200000000000017</v>
      </c>
      <c r="K41" s="16">
        <f t="shared" si="8"/>
        <v>1.220807049612693</v>
      </c>
      <c r="L41" s="18">
        <f t="shared" si="3"/>
        <v>5.3514829572063258E-2</v>
      </c>
      <c r="M41" s="16">
        <f t="shared" si="11"/>
        <v>1.5171186609532072</v>
      </c>
      <c r="N41" s="17">
        <v>169</v>
      </c>
      <c r="O41" s="17">
        <v>126</v>
      </c>
      <c r="P41" s="16">
        <f t="shared" si="5"/>
        <v>2.0348655055642224</v>
      </c>
      <c r="Q41" s="22">
        <f t="shared" si="6"/>
        <v>1.2040624293279423E-2</v>
      </c>
    </row>
    <row r="42" spans="1:17" ht="12" customHeight="1" x14ac:dyDescent="0.2">
      <c r="A42" s="15">
        <v>2005</v>
      </c>
      <c r="B42" s="16">
        <v>1.675114264772855</v>
      </c>
      <c r="C42" s="16">
        <v>0</v>
      </c>
      <c r="D42" s="16">
        <f t="shared" si="9"/>
        <v>1.675114264772855</v>
      </c>
      <c r="E42" s="16">
        <v>12</v>
      </c>
      <c r="F42" s="16">
        <f t="shared" si="1"/>
        <v>1.4741005530001123</v>
      </c>
      <c r="G42" s="16">
        <v>0</v>
      </c>
      <c r="H42" s="16">
        <f t="shared" si="7"/>
        <v>1.4741005530001123</v>
      </c>
      <c r="I42" s="16">
        <v>15</v>
      </c>
      <c r="J42" s="17">
        <f t="shared" si="10"/>
        <v>25.200000000000003</v>
      </c>
      <c r="K42" s="16">
        <f t="shared" si="8"/>
        <v>1.2529854700500955</v>
      </c>
      <c r="L42" s="18">
        <f t="shared" si="3"/>
        <v>5.4925390467949392E-2</v>
      </c>
      <c r="M42" s="16">
        <f t="shared" si="11"/>
        <v>1.5571073570711311</v>
      </c>
      <c r="N42" s="17">
        <v>169</v>
      </c>
      <c r="O42" s="17">
        <v>126</v>
      </c>
      <c r="P42" s="16">
        <f t="shared" si="5"/>
        <v>2.0885011376588984</v>
      </c>
      <c r="Q42" s="22">
        <f t="shared" si="6"/>
        <v>1.235799489738993E-2</v>
      </c>
    </row>
    <row r="43" spans="1:17" ht="12" customHeight="1" x14ac:dyDescent="0.2">
      <c r="A43" s="10">
        <v>2006</v>
      </c>
      <c r="B43" s="11">
        <v>1.6523287640660069</v>
      </c>
      <c r="C43" s="11">
        <v>0</v>
      </c>
      <c r="D43" s="11">
        <f t="shared" si="9"/>
        <v>1.6523287640660069</v>
      </c>
      <c r="E43" s="11">
        <v>12</v>
      </c>
      <c r="F43" s="11">
        <f t="shared" si="1"/>
        <v>1.454049312378086</v>
      </c>
      <c r="G43" s="11">
        <v>0</v>
      </c>
      <c r="H43" s="11">
        <f t="shared" si="7"/>
        <v>1.454049312378086</v>
      </c>
      <c r="I43" s="11">
        <v>15</v>
      </c>
      <c r="J43" s="12">
        <f t="shared" si="10"/>
        <v>25.200000000000003</v>
      </c>
      <c r="K43" s="11">
        <f t="shared" si="8"/>
        <v>1.2359419155213731</v>
      </c>
      <c r="L43" s="13">
        <f t="shared" si="3"/>
        <v>5.4178275748882107E-2</v>
      </c>
      <c r="M43" s="11">
        <f t="shared" si="11"/>
        <v>1.5359270283429332</v>
      </c>
      <c r="N43" s="12">
        <v>169</v>
      </c>
      <c r="O43" s="12">
        <v>126</v>
      </c>
      <c r="P43" s="11">
        <f t="shared" si="5"/>
        <v>2.0600926015075851</v>
      </c>
      <c r="Q43" s="21">
        <f t="shared" si="6"/>
        <v>1.218989705034074E-2</v>
      </c>
    </row>
    <row r="44" spans="1:17" ht="12" customHeight="1" x14ac:dyDescent="0.2">
      <c r="A44" s="10">
        <v>2007</v>
      </c>
      <c r="B44" s="11">
        <v>1.4756103205549744</v>
      </c>
      <c r="C44" s="11">
        <v>0</v>
      </c>
      <c r="D44" s="11">
        <f t="shared" si="9"/>
        <v>1.4756103205549744</v>
      </c>
      <c r="E44" s="11">
        <v>12</v>
      </c>
      <c r="F44" s="11">
        <f t="shared" si="1"/>
        <v>1.2985370820883775</v>
      </c>
      <c r="G44" s="11">
        <v>0</v>
      </c>
      <c r="H44" s="11">
        <f t="shared" si="7"/>
        <v>1.2985370820883775</v>
      </c>
      <c r="I44" s="11">
        <v>15</v>
      </c>
      <c r="J44" s="12">
        <f t="shared" si="10"/>
        <v>25.200000000000003</v>
      </c>
      <c r="K44" s="11">
        <f t="shared" si="8"/>
        <v>1.1037565197751209</v>
      </c>
      <c r="L44" s="13">
        <f t="shared" si="3"/>
        <v>4.8383847442197078E-2</v>
      </c>
      <c r="M44" s="11">
        <f t="shared" si="11"/>
        <v>1.3716578830625661</v>
      </c>
      <c r="N44" s="12">
        <v>169</v>
      </c>
      <c r="O44" s="12">
        <v>126</v>
      </c>
      <c r="P44" s="11">
        <f t="shared" si="5"/>
        <v>1.8397633510918545</v>
      </c>
      <c r="Q44" s="21">
        <f t="shared" si="6"/>
        <v>1.088617367509973E-2</v>
      </c>
    </row>
    <row r="45" spans="1:17" ht="12" customHeight="1" x14ac:dyDescent="0.2">
      <c r="A45" s="10">
        <v>2008</v>
      </c>
      <c r="B45" s="11">
        <v>1.6327143460999372</v>
      </c>
      <c r="C45" s="11">
        <v>0</v>
      </c>
      <c r="D45" s="11">
        <f t="shared" si="9"/>
        <v>1.6327143460999372</v>
      </c>
      <c r="E45" s="11">
        <v>12</v>
      </c>
      <c r="F45" s="11">
        <f t="shared" si="1"/>
        <v>1.4367886245679446</v>
      </c>
      <c r="G45" s="11">
        <v>0</v>
      </c>
      <c r="H45" s="11">
        <f t="shared" si="7"/>
        <v>1.4367886245679446</v>
      </c>
      <c r="I45" s="11">
        <v>15</v>
      </c>
      <c r="J45" s="12">
        <f t="shared" si="10"/>
        <v>25.200000000000003</v>
      </c>
      <c r="K45" s="11">
        <f t="shared" si="8"/>
        <v>1.2212703308827531</v>
      </c>
      <c r="L45" s="13">
        <f t="shared" si="3"/>
        <v>5.3535137792120685E-2</v>
      </c>
      <c r="M45" s="11">
        <f t="shared" si="11"/>
        <v>1.5176943888377252</v>
      </c>
      <c r="N45" s="12">
        <v>169</v>
      </c>
      <c r="O45" s="12">
        <v>126</v>
      </c>
      <c r="P45" s="11">
        <f t="shared" si="5"/>
        <v>2.0356377120125044</v>
      </c>
      <c r="Q45" s="21">
        <f t="shared" si="6"/>
        <v>1.2045193562204168E-2</v>
      </c>
    </row>
    <row r="46" spans="1:17" ht="12" customHeight="1" x14ac:dyDescent="0.2">
      <c r="A46" s="10">
        <v>2009</v>
      </c>
      <c r="B46" s="11">
        <v>1.6438689529646038</v>
      </c>
      <c r="C46" s="11">
        <v>0</v>
      </c>
      <c r="D46" s="11">
        <f t="shared" si="9"/>
        <v>1.6438689529646038</v>
      </c>
      <c r="E46" s="11">
        <v>12</v>
      </c>
      <c r="F46" s="11">
        <f t="shared" si="1"/>
        <v>1.4466046786088513</v>
      </c>
      <c r="G46" s="11">
        <v>0</v>
      </c>
      <c r="H46" s="11">
        <f t="shared" si="7"/>
        <v>1.4466046786088513</v>
      </c>
      <c r="I46" s="11">
        <v>15</v>
      </c>
      <c r="J46" s="12">
        <f t="shared" si="10"/>
        <v>25.200000000000003</v>
      </c>
      <c r="K46" s="11">
        <f t="shared" si="8"/>
        <v>1.2296139768175236</v>
      </c>
      <c r="L46" s="13">
        <f t="shared" si="3"/>
        <v>5.3900886655014732E-2</v>
      </c>
      <c r="M46" s="11">
        <f t="shared" ref="M46:M51" si="12">+L46*28.3495</f>
        <v>1.5280631862263401</v>
      </c>
      <c r="N46" s="12">
        <v>169</v>
      </c>
      <c r="O46" s="12">
        <v>126</v>
      </c>
      <c r="P46" s="11">
        <f t="shared" si="5"/>
        <v>2.049545067240091</v>
      </c>
      <c r="Q46" s="21">
        <f t="shared" si="6"/>
        <v>1.2127485604970952E-2</v>
      </c>
    </row>
    <row r="47" spans="1:17" ht="12" customHeight="1" x14ac:dyDescent="0.2">
      <c r="A47" s="10">
        <v>2010</v>
      </c>
      <c r="B47" s="11">
        <v>1.4217045878383949</v>
      </c>
      <c r="C47" s="11">
        <v>0</v>
      </c>
      <c r="D47" s="11">
        <f t="shared" si="9"/>
        <v>1.4217045878383949</v>
      </c>
      <c r="E47" s="11">
        <v>12</v>
      </c>
      <c r="F47" s="11">
        <f t="shared" si="1"/>
        <v>1.2511000372977876</v>
      </c>
      <c r="G47" s="11">
        <v>0</v>
      </c>
      <c r="H47" s="11">
        <f t="shared" si="7"/>
        <v>1.2511000372977876</v>
      </c>
      <c r="I47" s="11">
        <v>15</v>
      </c>
      <c r="J47" s="12">
        <f t="shared" si="10"/>
        <v>25.200000000000003</v>
      </c>
      <c r="K47" s="11">
        <f t="shared" si="8"/>
        <v>1.0634350317031194</v>
      </c>
      <c r="L47" s="13">
        <f t="shared" si="3"/>
        <v>4.6616330156849066E-2</v>
      </c>
      <c r="M47" s="11">
        <f t="shared" si="12"/>
        <v>1.3215496517815926</v>
      </c>
      <c r="N47" s="12">
        <v>169</v>
      </c>
      <c r="O47" s="12">
        <v>126</v>
      </c>
      <c r="P47" s="11">
        <f t="shared" si="5"/>
        <v>1.7725546916753108</v>
      </c>
      <c r="Q47" s="21">
        <f t="shared" si="6"/>
        <v>1.0488489299853909E-2</v>
      </c>
    </row>
    <row r="48" spans="1:17" ht="12" customHeight="1" x14ac:dyDescent="0.2">
      <c r="A48" s="37">
        <v>2011</v>
      </c>
      <c r="B48" s="16">
        <v>1.4565363272517158</v>
      </c>
      <c r="C48" s="38">
        <v>0</v>
      </c>
      <c r="D48" s="38">
        <f t="shared" si="9"/>
        <v>1.4565363272517158</v>
      </c>
      <c r="E48" s="38">
        <v>12</v>
      </c>
      <c r="F48" s="38">
        <f t="shared" si="1"/>
        <v>1.2817519679815099</v>
      </c>
      <c r="G48" s="38">
        <v>0</v>
      </c>
      <c r="H48" s="16">
        <f t="shared" si="7"/>
        <v>1.2817519679815099</v>
      </c>
      <c r="I48" s="38">
        <v>15</v>
      </c>
      <c r="J48" s="39">
        <f t="shared" si="10"/>
        <v>25.200000000000003</v>
      </c>
      <c r="K48" s="16">
        <f t="shared" si="8"/>
        <v>1.0894891727842835</v>
      </c>
      <c r="L48" s="40">
        <f t="shared" si="3"/>
        <v>4.7758429491913799E-2</v>
      </c>
      <c r="M48" s="38">
        <f t="shared" si="12"/>
        <v>1.3539275968810103</v>
      </c>
      <c r="N48" s="39">
        <v>169</v>
      </c>
      <c r="O48" s="39">
        <v>126</v>
      </c>
      <c r="P48" s="38">
        <f t="shared" si="5"/>
        <v>1.8159822529594503</v>
      </c>
      <c r="Q48" s="42">
        <f t="shared" si="6"/>
        <v>1.0745457118103256E-2</v>
      </c>
    </row>
    <row r="49" spans="1:18" ht="12" customHeight="1" x14ac:dyDescent="0.2">
      <c r="A49" s="15">
        <v>2012</v>
      </c>
      <c r="B49" s="16">
        <v>1.4248684870966901</v>
      </c>
      <c r="C49" s="16">
        <v>0</v>
      </c>
      <c r="D49" s="16">
        <f t="shared" si="9"/>
        <v>1.4248684870966901</v>
      </c>
      <c r="E49" s="16">
        <v>12</v>
      </c>
      <c r="F49" s="16">
        <f t="shared" ref="F49:F58" si="13">+(D49-D49*(E49)/100)</f>
        <v>1.2538842686450873</v>
      </c>
      <c r="G49" s="16">
        <v>0</v>
      </c>
      <c r="H49" s="16">
        <f t="shared" si="7"/>
        <v>1.2538842686450873</v>
      </c>
      <c r="I49" s="16">
        <v>15</v>
      </c>
      <c r="J49" s="17">
        <f t="shared" si="10"/>
        <v>25.200000000000003</v>
      </c>
      <c r="K49" s="16">
        <f t="shared" si="8"/>
        <v>1.0658016283483243</v>
      </c>
      <c r="L49" s="18">
        <f t="shared" ref="L49:L58" si="14">+(K49/365)*16</f>
        <v>4.6720071379652568E-2</v>
      </c>
      <c r="M49" s="16">
        <f t="shared" si="12"/>
        <v>1.3244906635774605</v>
      </c>
      <c r="N49" s="17">
        <v>169</v>
      </c>
      <c r="O49" s="17">
        <v>126</v>
      </c>
      <c r="P49" s="16">
        <f t="shared" ref="P49:P58" si="15">+Q49*N49</f>
        <v>1.7764993820999271</v>
      </c>
      <c r="Q49" s="22">
        <f t="shared" ref="Q49:Q58" si="16">+M49/O49</f>
        <v>1.0511830663313178E-2</v>
      </c>
    </row>
    <row r="50" spans="1:18" ht="12" customHeight="1" x14ac:dyDescent="0.2">
      <c r="A50" s="15">
        <v>2013</v>
      </c>
      <c r="B50" s="16">
        <v>1.3879065104575183</v>
      </c>
      <c r="C50" s="16">
        <v>0</v>
      </c>
      <c r="D50" s="16">
        <f t="shared" si="9"/>
        <v>1.3879065104575183</v>
      </c>
      <c r="E50" s="16">
        <v>12</v>
      </c>
      <c r="F50" s="16">
        <f t="shared" si="13"/>
        <v>1.2213577292026161</v>
      </c>
      <c r="G50" s="16">
        <v>0</v>
      </c>
      <c r="H50" s="16">
        <f t="shared" si="7"/>
        <v>1.2213577292026161</v>
      </c>
      <c r="I50" s="16">
        <v>15</v>
      </c>
      <c r="J50" s="17">
        <f t="shared" si="10"/>
        <v>25.200000000000017</v>
      </c>
      <c r="K50" s="16">
        <f t="shared" si="8"/>
        <v>1.0381540698222236</v>
      </c>
      <c r="L50" s="18">
        <f t="shared" si="14"/>
        <v>4.5508123608645416E-2</v>
      </c>
      <c r="M50" s="16">
        <f t="shared" si="12"/>
        <v>1.2901325502432932</v>
      </c>
      <c r="N50" s="17">
        <v>169</v>
      </c>
      <c r="O50" s="17">
        <v>126</v>
      </c>
      <c r="P50" s="16">
        <f t="shared" si="15"/>
        <v>1.7304158808818773</v>
      </c>
      <c r="Q50" s="22">
        <f t="shared" si="16"/>
        <v>1.023914722415312E-2</v>
      </c>
    </row>
    <row r="51" spans="1:18" ht="12" customHeight="1" x14ac:dyDescent="0.2">
      <c r="A51" s="15">
        <v>2014</v>
      </c>
      <c r="B51" s="16">
        <v>0.95172240741933722</v>
      </c>
      <c r="C51" s="16">
        <v>0</v>
      </c>
      <c r="D51" s="16">
        <f t="shared" si="9"/>
        <v>0.95172240741933722</v>
      </c>
      <c r="E51" s="16">
        <v>12</v>
      </c>
      <c r="F51" s="16">
        <f t="shared" si="13"/>
        <v>0.83751571852901674</v>
      </c>
      <c r="G51" s="16">
        <v>0</v>
      </c>
      <c r="H51" s="16">
        <f t="shared" si="7"/>
        <v>0.83751571852901674</v>
      </c>
      <c r="I51" s="16">
        <v>15</v>
      </c>
      <c r="J51" s="17">
        <f t="shared" si="10"/>
        <v>25.200000000000003</v>
      </c>
      <c r="K51" s="16">
        <f t="shared" si="8"/>
        <v>0.71188836074966422</v>
      </c>
      <c r="L51" s="18">
        <f t="shared" si="14"/>
        <v>3.1206065128752403E-2</v>
      </c>
      <c r="M51" s="16">
        <f t="shared" si="12"/>
        <v>0.88467634336756618</v>
      </c>
      <c r="N51" s="17">
        <v>169</v>
      </c>
      <c r="O51" s="17">
        <v>126</v>
      </c>
      <c r="P51" s="16">
        <f t="shared" si="15"/>
        <v>1.1865896986437992</v>
      </c>
      <c r="Q51" s="22">
        <f t="shared" si="16"/>
        <v>7.0212408203775096E-3</v>
      </c>
    </row>
    <row r="52" spans="1:18" ht="12" customHeight="1" x14ac:dyDescent="0.2">
      <c r="A52" s="15">
        <v>2015</v>
      </c>
      <c r="B52" s="16">
        <v>1.3398598839670175</v>
      </c>
      <c r="C52" s="16">
        <v>0</v>
      </c>
      <c r="D52" s="16">
        <f t="shared" si="9"/>
        <v>1.3398598839670175</v>
      </c>
      <c r="E52" s="16">
        <v>12</v>
      </c>
      <c r="F52" s="16">
        <f t="shared" si="13"/>
        <v>1.1790766978909755</v>
      </c>
      <c r="G52" s="16">
        <v>0</v>
      </c>
      <c r="H52" s="16">
        <f t="shared" si="7"/>
        <v>1.1790766978909755</v>
      </c>
      <c r="I52" s="16">
        <v>15</v>
      </c>
      <c r="J52" s="17">
        <f t="shared" si="10"/>
        <v>25.200000000000003</v>
      </c>
      <c r="K52" s="16">
        <f t="shared" si="8"/>
        <v>1.0022151932073291</v>
      </c>
      <c r="L52" s="18">
        <f t="shared" si="14"/>
        <v>4.3932720798129495E-2</v>
      </c>
      <c r="M52" s="16">
        <f>+L52*28.3495</f>
        <v>1.2454706682665722</v>
      </c>
      <c r="N52" s="17">
        <v>169</v>
      </c>
      <c r="O52" s="17">
        <v>126</v>
      </c>
      <c r="P52" s="16">
        <f t="shared" si="15"/>
        <v>1.6705122455321484</v>
      </c>
      <c r="Q52" s="22">
        <f t="shared" si="16"/>
        <v>9.884687843385493E-3</v>
      </c>
    </row>
    <row r="53" spans="1:18" ht="12" customHeight="1" x14ac:dyDescent="0.2">
      <c r="A53" s="33">
        <v>2016</v>
      </c>
      <c r="B53" s="11">
        <v>1.3959216440750057</v>
      </c>
      <c r="C53" s="34">
        <v>0</v>
      </c>
      <c r="D53" s="34">
        <f t="shared" si="9"/>
        <v>1.3959216440750057</v>
      </c>
      <c r="E53" s="34">
        <v>12</v>
      </c>
      <c r="F53" s="34">
        <f t="shared" si="13"/>
        <v>1.228411046786005</v>
      </c>
      <c r="G53" s="34">
        <v>0</v>
      </c>
      <c r="H53" s="11">
        <f t="shared" si="7"/>
        <v>1.228411046786005</v>
      </c>
      <c r="I53" s="34">
        <v>15</v>
      </c>
      <c r="J53" s="49">
        <f t="shared" si="10"/>
        <v>25.200000000000003</v>
      </c>
      <c r="K53" s="11">
        <f t="shared" si="8"/>
        <v>1.0441493897681042</v>
      </c>
      <c r="L53" s="50">
        <f t="shared" si="14"/>
        <v>4.577093215421827E-2</v>
      </c>
      <c r="M53" s="34">
        <f>+L53*28.3495</f>
        <v>1.2975830411060107</v>
      </c>
      <c r="N53" s="49">
        <v>169</v>
      </c>
      <c r="O53" s="49">
        <v>126</v>
      </c>
      <c r="P53" s="34">
        <f t="shared" si="15"/>
        <v>1.7404089995786969</v>
      </c>
      <c r="Q53" s="51">
        <f t="shared" si="16"/>
        <v>1.0298278104015958E-2</v>
      </c>
    </row>
    <row r="54" spans="1:18" ht="12" customHeight="1" x14ac:dyDescent="0.2">
      <c r="A54" s="57">
        <v>2017</v>
      </c>
      <c r="B54" s="11">
        <v>1.1613437380944927</v>
      </c>
      <c r="C54" s="58">
        <v>0</v>
      </c>
      <c r="D54" s="58">
        <f t="shared" si="9"/>
        <v>1.1613437380944927</v>
      </c>
      <c r="E54" s="58">
        <v>12</v>
      </c>
      <c r="F54" s="58">
        <f t="shared" si="13"/>
        <v>1.0219824895231535</v>
      </c>
      <c r="G54" s="58">
        <v>0</v>
      </c>
      <c r="H54" s="59">
        <f>F54-(F54*G54/100)</f>
        <v>1.0219824895231535</v>
      </c>
      <c r="I54" s="58">
        <v>15</v>
      </c>
      <c r="J54" s="60">
        <f t="shared" si="10"/>
        <v>25.200000000000003</v>
      </c>
      <c r="K54" s="59">
        <f>+H54-H54*I54/100</f>
        <v>0.86868511609468047</v>
      </c>
      <c r="L54" s="61">
        <f t="shared" si="14"/>
        <v>3.8079347554835309E-2</v>
      </c>
      <c r="M54" s="58">
        <f>+L54*28.3495</f>
        <v>1.0795304635058036</v>
      </c>
      <c r="N54" s="60">
        <v>169</v>
      </c>
      <c r="O54" s="60">
        <v>126</v>
      </c>
      <c r="P54" s="58">
        <f t="shared" si="15"/>
        <v>1.4479416534323872</v>
      </c>
      <c r="Q54" s="63">
        <f t="shared" si="16"/>
        <v>8.567702091315901E-3</v>
      </c>
    </row>
    <row r="55" spans="1:18" ht="12" customHeight="1" x14ac:dyDescent="0.2">
      <c r="A55" s="33">
        <v>2018</v>
      </c>
      <c r="B55" s="11">
        <v>1.2771250393741043</v>
      </c>
      <c r="C55" s="34">
        <v>0</v>
      </c>
      <c r="D55" s="34">
        <f t="shared" si="9"/>
        <v>1.2771250393741043</v>
      </c>
      <c r="E55" s="34">
        <v>12</v>
      </c>
      <c r="F55" s="34">
        <f t="shared" si="13"/>
        <v>1.1238700346492116</v>
      </c>
      <c r="G55" s="34">
        <v>0</v>
      </c>
      <c r="H55" s="11">
        <f>F55-(F55*G55/100)</f>
        <v>1.1238700346492116</v>
      </c>
      <c r="I55" s="34">
        <v>15</v>
      </c>
      <c r="J55" s="49">
        <f t="shared" si="10"/>
        <v>25.200000000000017</v>
      </c>
      <c r="K55" s="11">
        <f>+H55-H55*I55/100</f>
        <v>0.95528952945182988</v>
      </c>
      <c r="L55" s="50">
        <f t="shared" si="14"/>
        <v>4.1875705400628162E-2</v>
      </c>
      <c r="M55" s="34">
        <f>+L55*28.3495</f>
        <v>1.187155310255108</v>
      </c>
      <c r="N55" s="49">
        <v>169</v>
      </c>
      <c r="O55" s="49">
        <v>126</v>
      </c>
      <c r="P55" s="34">
        <f t="shared" si="15"/>
        <v>1.5922956145485176</v>
      </c>
      <c r="Q55" s="51">
        <f t="shared" si="16"/>
        <v>9.4218675417072056E-3</v>
      </c>
    </row>
    <row r="56" spans="1:18" ht="12" customHeight="1" x14ac:dyDescent="0.2">
      <c r="A56" s="78">
        <v>2019</v>
      </c>
      <c r="B56" s="59">
        <v>1.227214594227227</v>
      </c>
      <c r="C56" s="79">
        <v>0</v>
      </c>
      <c r="D56" s="79">
        <f t="shared" si="9"/>
        <v>1.227214594227227</v>
      </c>
      <c r="E56" s="79">
        <v>12</v>
      </c>
      <c r="F56" s="79">
        <f t="shared" si="13"/>
        <v>1.0799488429199597</v>
      </c>
      <c r="G56" s="79">
        <v>0</v>
      </c>
      <c r="H56" s="80">
        <f>F56-(F56*G56/100)</f>
        <v>1.0799488429199597</v>
      </c>
      <c r="I56" s="79">
        <v>15</v>
      </c>
      <c r="J56" s="81">
        <f t="shared" si="10"/>
        <v>25.200000000000003</v>
      </c>
      <c r="K56" s="80">
        <f>+H56-H56*I56/100</f>
        <v>0.91795651648196586</v>
      </c>
      <c r="L56" s="82">
        <f t="shared" si="14"/>
        <v>4.0239189763593024E-2</v>
      </c>
      <c r="M56" s="79">
        <f>+L56*28.3495</f>
        <v>1.1407609102029803</v>
      </c>
      <c r="N56" s="81">
        <v>169</v>
      </c>
      <c r="O56" s="81">
        <v>126</v>
      </c>
      <c r="P56" s="79">
        <f t="shared" si="15"/>
        <v>1.5300682049547909</v>
      </c>
      <c r="Q56" s="90">
        <f t="shared" si="16"/>
        <v>9.05365801748397E-3</v>
      </c>
    </row>
    <row r="57" spans="1:18" ht="12" customHeight="1" x14ac:dyDescent="0.2">
      <c r="A57" s="33">
        <v>2020</v>
      </c>
      <c r="B57" s="11">
        <v>1.6331859504239354</v>
      </c>
      <c r="C57" s="34">
        <v>0</v>
      </c>
      <c r="D57" s="34">
        <f t="shared" ref="D57:D58" si="17">+B57-B57*(C57/100)</f>
        <v>1.6331859504239354</v>
      </c>
      <c r="E57" s="34">
        <v>12</v>
      </c>
      <c r="F57" s="34">
        <f t="shared" si="13"/>
        <v>1.4372036363730631</v>
      </c>
      <c r="G57" s="34">
        <v>0</v>
      </c>
      <c r="H57" s="11">
        <f t="shared" ref="H57:H58" si="18">F57-(F57*G57/100)</f>
        <v>1.4372036363730631</v>
      </c>
      <c r="I57" s="34">
        <v>15</v>
      </c>
      <c r="J57" s="49">
        <f t="shared" ref="J57:J58" si="19">100-(K57/B57*100)</f>
        <v>25.200000000000003</v>
      </c>
      <c r="K57" s="11">
        <f t="shared" ref="K57:K58" si="20">+H57-H57*I57/100</f>
        <v>1.2216230909171037</v>
      </c>
      <c r="L57" s="50">
        <f t="shared" si="14"/>
        <v>5.3550601245681263E-2</v>
      </c>
      <c r="M57" s="34">
        <f t="shared" ref="M57:M58" si="21">+L57*28.3495</f>
        <v>1.5181327700144409</v>
      </c>
      <c r="N57" s="49">
        <v>169</v>
      </c>
      <c r="O57" s="49">
        <v>126</v>
      </c>
      <c r="P57" s="34">
        <f t="shared" si="15"/>
        <v>2.0362256994638135</v>
      </c>
      <c r="Q57" s="51">
        <f t="shared" si="16"/>
        <v>1.2048672777892388E-2</v>
      </c>
    </row>
    <row r="58" spans="1:18" ht="12" customHeight="1" thickBot="1" x14ac:dyDescent="0.25">
      <c r="A58" s="84">
        <v>2021</v>
      </c>
      <c r="B58" s="85">
        <v>1.5303991172441904</v>
      </c>
      <c r="C58" s="86">
        <v>0</v>
      </c>
      <c r="D58" s="86">
        <f t="shared" si="17"/>
        <v>1.5303991172441904</v>
      </c>
      <c r="E58" s="86">
        <v>12</v>
      </c>
      <c r="F58" s="86">
        <f t="shared" si="13"/>
        <v>1.3467512231748875</v>
      </c>
      <c r="G58" s="86">
        <v>0</v>
      </c>
      <c r="H58" s="86">
        <f t="shared" si="18"/>
        <v>1.3467512231748875</v>
      </c>
      <c r="I58" s="86">
        <v>15</v>
      </c>
      <c r="J58" s="87">
        <f t="shared" si="19"/>
        <v>25.200000000000003</v>
      </c>
      <c r="K58" s="86">
        <f t="shared" si="20"/>
        <v>1.1447385396986545</v>
      </c>
      <c r="L58" s="88">
        <f t="shared" si="14"/>
        <v>5.0180319548434167E-2</v>
      </c>
      <c r="M58" s="86">
        <f t="shared" si="21"/>
        <v>1.4225869690383344</v>
      </c>
      <c r="N58" s="87">
        <v>169</v>
      </c>
      <c r="O58" s="87">
        <v>126</v>
      </c>
      <c r="P58" s="86">
        <f t="shared" si="15"/>
        <v>1.9080729981545914</v>
      </c>
      <c r="Q58" s="91">
        <f t="shared" si="16"/>
        <v>1.1290372770145512E-2</v>
      </c>
    </row>
    <row r="59" spans="1:18" ht="12" customHeight="1" thickTop="1" x14ac:dyDescent="0.2">
      <c r="A59" s="115" t="s">
        <v>147</v>
      </c>
      <c r="B59" s="115"/>
      <c r="C59" s="115"/>
      <c r="R59" s="6"/>
    </row>
    <row r="60" spans="1:18" ht="12" customHeight="1" x14ac:dyDescent="0.2">
      <c r="R60" s="6"/>
    </row>
    <row r="61" spans="1:18" ht="12" customHeight="1" x14ac:dyDescent="0.2">
      <c r="A61" s="116" t="s">
        <v>137</v>
      </c>
    </row>
    <row r="62" spans="1:18" ht="12" customHeight="1" x14ac:dyDescent="0.2">
      <c r="A62" s="123" t="s">
        <v>155</v>
      </c>
    </row>
    <row r="63" spans="1:18" ht="12" customHeight="1" x14ac:dyDescent="0.2">
      <c r="A63" s="116" t="s">
        <v>139</v>
      </c>
    </row>
    <row r="64" spans="1:18" ht="12" customHeight="1" x14ac:dyDescent="0.2">
      <c r="A64" s="116" t="s">
        <v>140</v>
      </c>
    </row>
    <row r="65" spans="1:1" ht="12" customHeight="1" x14ac:dyDescent="0.2">
      <c r="A65" s="116" t="s">
        <v>141</v>
      </c>
    </row>
    <row r="66" spans="1:1" ht="12" customHeight="1" x14ac:dyDescent="0.2">
      <c r="A66" s="117"/>
    </row>
    <row r="67" spans="1:1" ht="12" customHeight="1" x14ac:dyDescent="0.2">
      <c r="A67" s="116" t="s">
        <v>136</v>
      </c>
    </row>
  </sheetData>
  <mergeCells count="17">
    <mergeCell ref="O2:O5"/>
    <mergeCell ref="C2:C5"/>
    <mergeCell ref="A1:Q1"/>
    <mergeCell ref="F2:F5"/>
    <mergeCell ref="G3:G5"/>
    <mergeCell ref="A2:A5"/>
    <mergeCell ref="K2:M5"/>
    <mergeCell ref="B2:B5"/>
    <mergeCell ref="E2:E5"/>
    <mergeCell ref="H3:H5"/>
    <mergeCell ref="P2:P5"/>
    <mergeCell ref="G2:I2"/>
    <mergeCell ref="J2:J5"/>
    <mergeCell ref="D2:D5"/>
    <mergeCell ref="I3:I5"/>
    <mergeCell ref="Q2:Q5"/>
    <mergeCell ref="N2:N5"/>
  </mergeCells>
  <phoneticPr fontId="0" type="noConversion"/>
  <printOptions horizontalCentered="1"/>
  <pageMargins left="0.34" right="0.3" top="0.61" bottom="0.56000000000000005" header="0.5" footer="0.5"/>
  <pageSetup scale="78"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S67"/>
  <sheetViews>
    <sheetView zoomScaleNormal="100" workbookViewId="0">
      <pane ySplit="6" topLeftCell="A7" activePane="bottomLeft" state="frozen"/>
      <selection pane="bottomLeft" sqref="A1:R1"/>
    </sheetView>
  </sheetViews>
  <sheetFormatPr defaultColWidth="10.77734375" defaultRowHeight="12" customHeight="1" x14ac:dyDescent="0.2"/>
  <cols>
    <col min="1" max="18" width="10.77734375" style="6" customWidth="1"/>
    <col min="19" max="16384" width="10.77734375" style="7"/>
  </cols>
  <sheetData>
    <row r="1" spans="1:18" ht="12" customHeight="1" thickBot="1" x14ac:dyDescent="0.25">
      <c r="A1" s="126" t="s">
        <v>116</v>
      </c>
      <c r="B1" s="126"/>
      <c r="C1" s="126"/>
      <c r="D1" s="126"/>
      <c r="E1" s="126"/>
      <c r="F1" s="126"/>
      <c r="G1" s="126"/>
      <c r="H1" s="126"/>
      <c r="I1" s="126"/>
      <c r="J1" s="126"/>
      <c r="K1" s="126"/>
      <c r="L1" s="126"/>
      <c r="M1" s="126"/>
      <c r="N1" s="126"/>
      <c r="O1" s="126"/>
      <c r="P1" s="126"/>
      <c r="Q1" s="126"/>
      <c r="R1" s="126"/>
    </row>
    <row r="2" spans="1:18" ht="12" customHeight="1" thickTop="1" x14ac:dyDescent="0.2">
      <c r="A2" s="138" t="s">
        <v>0</v>
      </c>
      <c r="B2" s="124" t="s">
        <v>9</v>
      </c>
      <c r="C2" s="131" t="s">
        <v>3</v>
      </c>
      <c r="D2" s="124" t="s">
        <v>1</v>
      </c>
      <c r="E2" s="124" t="s">
        <v>4</v>
      </c>
      <c r="F2" s="124" t="s">
        <v>5</v>
      </c>
      <c r="G2" s="132" t="s">
        <v>6</v>
      </c>
      <c r="H2" s="133"/>
      <c r="I2" s="133"/>
      <c r="J2" s="124" t="s">
        <v>7</v>
      </c>
      <c r="K2" s="124" t="s">
        <v>54</v>
      </c>
      <c r="L2" s="140"/>
      <c r="M2" s="140"/>
      <c r="N2" s="140"/>
      <c r="O2" s="130" t="s">
        <v>58</v>
      </c>
      <c r="P2" s="130" t="s">
        <v>130</v>
      </c>
      <c r="Q2" s="127" t="s">
        <v>59</v>
      </c>
      <c r="R2" s="127" t="s">
        <v>62</v>
      </c>
    </row>
    <row r="3" spans="1:18" ht="12" customHeight="1" x14ac:dyDescent="0.2">
      <c r="A3" s="138"/>
      <c r="B3" s="124"/>
      <c r="C3" s="124"/>
      <c r="D3" s="124"/>
      <c r="E3" s="124"/>
      <c r="F3" s="124"/>
      <c r="G3" s="134" t="s">
        <v>2</v>
      </c>
      <c r="H3" s="135" t="s">
        <v>120</v>
      </c>
      <c r="I3" s="134" t="s">
        <v>8</v>
      </c>
      <c r="J3" s="124"/>
      <c r="K3" s="141"/>
      <c r="L3" s="140"/>
      <c r="M3" s="140"/>
      <c r="N3" s="140"/>
      <c r="O3" s="128"/>
      <c r="P3" s="128"/>
      <c r="Q3" s="128"/>
      <c r="R3" s="128"/>
    </row>
    <row r="4" spans="1:18" ht="12" customHeight="1" x14ac:dyDescent="0.2">
      <c r="A4" s="138"/>
      <c r="B4" s="124"/>
      <c r="C4" s="124"/>
      <c r="D4" s="124"/>
      <c r="E4" s="124"/>
      <c r="F4" s="124"/>
      <c r="G4" s="124"/>
      <c r="H4" s="136"/>
      <c r="I4" s="124"/>
      <c r="J4" s="124"/>
      <c r="K4" s="141"/>
      <c r="L4" s="140"/>
      <c r="M4" s="140"/>
      <c r="N4" s="140"/>
      <c r="O4" s="128"/>
      <c r="P4" s="128"/>
      <c r="Q4" s="128"/>
      <c r="R4" s="128"/>
    </row>
    <row r="5" spans="1:18" ht="18.75" customHeight="1" x14ac:dyDescent="0.2">
      <c r="A5" s="139"/>
      <c r="B5" s="125"/>
      <c r="C5" s="125"/>
      <c r="D5" s="125"/>
      <c r="E5" s="125"/>
      <c r="F5" s="125"/>
      <c r="G5" s="125"/>
      <c r="H5" s="137"/>
      <c r="I5" s="125"/>
      <c r="J5" s="125"/>
      <c r="K5" s="142"/>
      <c r="L5" s="143"/>
      <c r="M5" s="143"/>
      <c r="N5" s="143"/>
      <c r="O5" s="129"/>
      <c r="P5" s="129"/>
      <c r="Q5" s="129"/>
      <c r="R5" s="129"/>
    </row>
    <row r="6" spans="1:18" ht="12" customHeight="1" x14ac:dyDescent="0.2">
      <c r="A6" s="5"/>
      <c r="B6" s="36" t="s">
        <v>64</v>
      </c>
      <c r="C6" s="36" t="s">
        <v>65</v>
      </c>
      <c r="D6" s="36" t="s">
        <v>64</v>
      </c>
      <c r="E6" s="36" t="s">
        <v>65</v>
      </c>
      <c r="F6" s="36" t="s">
        <v>64</v>
      </c>
      <c r="G6" s="36" t="s">
        <v>65</v>
      </c>
      <c r="H6" s="36" t="s">
        <v>64</v>
      </c>
      <c r="I6" s="36" t="s">
        <v>65</v>
      </c>
      <c r="J6" s="36" t="s">
        <v>65</v>
      </c>
      <c r="K6" s="36" t="s">
        <v>64</v>
      </c>
      <c r="L6" s="36" t="s">
        <v>71</v>
      </c>
      <c r="M6" s="36" t="s">
        <v>66</v>
      </c>
      <c r="N6" s="36" t="s">
        <v>67</v>
      </c>
      <c r="O6" s="36" t="s">
        <v>68</v>
      </c>
      <c r="P6" s="36" t="s">
        <v>69</v>
      </c>
      <c r="Q6" s="36" t="s">
        <v>68</v>
      </c>
      <c r="R6" s="36" t="s">
        <v>70</v>
      </c>
    </row>
    <row r="7" spans="1:18" ht="12" customHeight="1" x14ac:dyDescent="0.2">
      <c r="A7" s="10">
        <v>1970</v>
      </c>
      <c r="B7" s="11">
        <v>1.8187700996156564</v>
      </c>
      <c r="C7" s="11">
        <v>0</v>
      </c>
      <c r="D7" s="11">
        <f t="shared" ref="D7:D48" si="0">+B7-B7*(C7/100)</f>
        <v>1.8187700996156564</v>
      </c>
      <c r="E7" s="11">
        <v>12</v>
      </c>
      <c r="F7" s="11">
        <f t="shared" ref="F7:F48" si="1">+(D7-D7*(E7)/100)</f>
        <v>1.6005176876617777</v>
      </c>
      <c r="G7" s="11">
        <v>0</v>
      </c>
      <c r="H7" s="11">
        <f>F7-(F7*G7/100)</f>
        <v>1.6005176876617777</v>
      </c>
      <c r="I7" s="11">
        <v>20</v>
      </c>
      <c r="J7" s="12">
        <f t="shared" ref="J7:J48" si="2">100-(K7/B7*100)</f>
        <v>29.599999999999994</v>
      </c>
      <c r="K7" s="11">
        <f>+H7-H7*I7/100</f>
        <v>1.2804141501294222</v>
      </c>
      <c r="L7" s="11">
        <f t="shared" ref="L7:L48" si="3">K7/8.64</f>
        <v>0.14819608219090533</v>
      </c>
      <c r="M7" s="13">
        <f t="shared" ref="M7:M48" si="4">+(K7/365)*16</f>
        <v>5.6127743567317138E-2</v>
      </c>
      <c r="N7" s="11">
        <f t="shared" ref="N7:N39" si="5">+M7*28.3495</f>
        <v>1.5911934662616571</v>
      </c>
      <c r="O7" s="12">
        <v>102</v>
      </c>
      <c r="P7" s="12">
        <v>244</v>
      </c>
      <c r="Q7" s="11">
        <f t="shared" ref="Q7:Q48" si="6">+R7*O7</f>
        <v>0.66517103917495501</v>
      </c>
      <c r="R7" s="14">
        <f t="shared" ref="R7:R48" si="7">+N7/P7</f>
        <v>6.5212846977936766E-3</v>
      </c>
    </row>
    <row r="8" spans="1:18" ht="12" customHeight="1" x14ac:dyDescent="0.2">
      <c r="A8" s="15">
        <v>1971</v>
      </c>
      <c r="B8" s="16">
        <v>3.0025093435576595</v>
      </c>
      <c r="C8" s="16">
        <v>0</v>
      </c>
      <c r="D8" s="16">
        <f t="shared" si="0"/>
        <v>3.0025093435576595</v>
      </c>
      <c r="E8" s="16">
        <v>12</v>
      </c>
      <c r="F8" s="16">
        <f t="shared" si="1"/>
        <v>2.6422082223307406</v>
      </c>
      <c r="G8" s="16">
        <v>0</v>
      </c>
      <c r="H8" s="16">
        <f t="shared" ref="H8:H53" si="8">F8-(F8*G8/100)</f>
        <v>2.6422082223307406</v>
      </c>
      <c r="I8" s="16">
        <v>20</v>
      </c>
      <c r="J8" s="17">
        <f t="shared" si="2"/>
        <v>29.599999999999994</v>
      </c>
      <c r="K8" s="16">
        <f t="shared" ref="K8:K53" si="9">+H8-H8*I8/100</f>
        <v>2.1137665778645927</v>
      </c>
      <c r="L8" s="16">
        <f t="shared" si="3"/>
        <v>0.24464890947506857</v>
      </c>
      <c r="M8" s="18">
        <f t="shared" si="4"/>
        <v>9.2658260947488996E-2</v>
      </c>
      <c r="N8" s="16">
        <f t="shared" si="5"/>
        <v>2.6268153687308393</v>
      </c>
      <c r="O8" s="17">
        <v>102</v>
      </c>
      <c r="P8" s="17">
        <v>244</v>
      </c>
      <c r="Q8" s="16">
        <f t="shared" si="6"/>
        <v>1.0980949492235474</v>
      </c>
      <c r="R8" s="19">
        <f t="shared" si="7"/>
        <v>1.0765636757093603E-2</v>
      </c>
    </row>
    <row r="9" spans="1:18" ht="12" customHeight="1" x14ac:dyDescent="0.2">
      <c r="A9" s="15">
        <v>1972</v>
      </c>
      <c r="B9" s="16">
        <v>4.6491848397393021</v>
      </c>
      <c r="C9" s="16">
        <v>0</v>
      </c>
      <c r="D9" s="16">
        <f t="shared" si="0"/>
        <v>4.6491848397393021</v>
      </c>
      <c r="E9" s="16">
        <v>12</v>
      </c>
      <c r="F9" s="16">
        <f t="shared" si="1"/>
        <v>4.0912826589705862</v>
      </c>
      <c r="G9" s="16">
        <v>0</v>
      </c>
      <c r="H9" s="16">
        <f t="shared" si="8"/>
        <v>4.0912826589705862</v>
      </c>
      <c r="I9" s="16">
        <v>20</v>
      </c>
      <c r="J9" s="17">
        <f t="shared" si="2"/>
        <v>29.599999999999994</v>
      </c>
      <c r="K9" s="16">
        <f t="shared" si="9"/>
        <v>3.2730261271764691</v>
      </c>
      <c r="L9" s="16">
        <f t="shared" si="3"/>
        <v>0.37882246842320244</v>
      </c>
      <c r="M9" s="18">
        <f t="shared" si="4"/>
        <v>0.14347511790362605</v>
      </c>
      <c r="N9" s="16">
        <f t="shared" si="5"/>
        <v>4.0674478550088464</v>
      </c>
      <c r="O9" s="17">
        <v>102</v>
      </c>
      <c r="P9" s="17">
        <v>244</v>
      </c>
      <c r="Q9" s="16">
        <f t="shared" si="6"/>
        <v>1.7003265623397636</v>
      </c>
      <c r="R9" s="19">
        <f t="shared" si="7"/>
        <v>1.6669868258232978E-2</v>
      </c>
    </row>
    <row r="10" spans="1:18" ht="12" customHeight="1" x14ac:dyDescent="0.2">
      <c r="A10" s="15">
        <v>1973</v>
      </c>
      <c r="B10" s="16">
        <v>3.9601243393878605</v>
      </c>
      <c r="C10" s="16">
        <v>0</v>
      </c>
      <c r="D10" s="16">
        <f t="shared" si="0"/>
        <v>3.9601243393878605</v>
      </c>
      <c r="E10" s="16">
        <v>12</v>
      </c>
      <c r="F10" s="16">
        <f t="shared" si="1"/>
        <v>3.4849094186613172</v>
      </c>
      <c r="G10" s="16">
        <v>0</v>
      </c>
      <c r="H10" s="16">
        <f t="shared" si="8"/>
        <v>3.4849094186613172</v>
      </c>
      <c r="I10" s="16">
        <v>20</v>
      </c>
      <c r="J10" s="17">
        <f t="shared" si="2"/>
        <v>29.600000000000009</v>
      </c>
      <c r="K10" s="16">
        <f t="shared" si="9"/>
        <v>2.7879275349290538</v>
      </c>
      <c r="L10" s="16">
        <f t="shared" si="3"/>
        <v>0.32267679802419602</v>
      </c>
      <c r="M10" s="18">
        <f t="shared" si="4"/>
        <v>0.12221052207908181</v>
      </c>
      <c r="N10" s="16">
        <f t="shared" si="5"/>
        <v>3.4646071956809297</v>
      </c>
      <c r="O10" s="17">
        <v>102</v>
      </c>
      <c r="P10" s="17">
        <v>244</v>
      </c>
      <c r="Q10" s="16">
        <f t="shared" si="6"/>
        <v>1.4483194014731755</v>
      </c>
      <c r="R10" s="19">
        <f t="shared" si="7"/>
        <v>1.4199209818364466E-2</v>
      </c>
    </row>
    <row r="11" spans="1:18" ht="12" customHeight="1" x14ac:dyDescent="0.2">
      <c r="A11" s="15">
        <v>1974</v>
      </c>
      <c r="B11" s="16">
        <v>7.6121907547505892</v>
      </c>
      <c r="C11" s="16">
        <v>0</v>
      </c>
      <c r="D11" s="16">
        <f t="shared" si="0"/>
        <v>7.6121907547505892</v>
      </c>
      <c r="E11" s="16">
        <v>12</v>
      </c>
      <c r="F11" s="16">
        <f t="shared" si="1"/>
        <v>6.6987278641805181</v>
      </c>
      <c r="G11" s="16">
        <v>0</v>
      </c>
      <c r="H11" s="16">
        <f t="shared" si="8"/>
        <v>6.6987278641805181</v>
      </c>
      <c r="I11" s="16">
        <v>20</v>
      </c>
      <c r="J11" s="17">
        <f t="shared" si="2"/>
        <v>29.600000000000009</v>
      </c>
      <c r="K11" s="16">
        <f t="shared" si="9"/>
        <v>5.3589822913444145</v>
      </c>
      <c r="L11" s="16">
        <f t="shared" si="3"/>
        <v>0.62025258001671457</v>
      </c>
      <c r="M11" s="18">
        <f t="shared" si="4"/>
        <v>0.23491429222331681</v>
      </c>
      <c r="N11" s="16">
        <f t="shared" si="5"/>
        <v>6.6597027273849196</v>
      </c>
      <c r="O11" s="17">
        <v>102</v>
      </c>
      <c r="P11" s="17">
        <v>244</v>
      </c>
      <c r="Q11" s="16">
        <f t="shared" si="6"/>
        <v>2.7839740909559914</v>
      </c>
      <c r="R11" s="19">
        <f t="shared" si="7"/>
        <v>2.7293863636823443E-2</v>
      </c>
    </row>
    <row r="12" spans="1:18" ht="12" customHeight="1" x14ac:dyDescent="0.2">
      <c r="A12" s="15">
        <v>1975</v>
      </c>
      <c r="B12" s="16">
        <v>12.725964773861184</v>
      </c>
      <c r="C12" s="16">
        <v>0</v>
      </c>
      <c r="D12" s="16">
        <f t="shared" si="0"/>
        <v>12.725964773861184</v>
      </c>
      <c r="E12" s="16">
        <v>12</v>
      </c>
      <c r="F12" s="16">
        <f t="shared" si="1"/>
        <v>11.198849000997843</v>
      </c>
      <c r="G12" s="16">
        <v>0</v>
      </c>
      <c r="H12" s="16">
        <f t="shared" si="8"/>
        <v>11.198849000997843</v>
      </c>
      <c r="I12" s="16">
        <v>20</v>
      </c>
      <c r="J12" s="17">
        <f t="shared" si="2"/>
        <v>29.599999999999994</v>
      </c>
      <c r="K12" s="16">
        <f t="shared" si="9"/>
        <v>8.9590792007982749</v>
      </c>
      <c r="L12" s="16">
        <f t="shared" si="3"/>
        <v>1.0369304630553557</v>
      </c>
      <c r="M12" s="18">
        <f t="shared" si="4"/>
        <v>0.39272675948704766</v>
      </c>
      <c r="N12" s="16">
        <f t="shared" si="5"/>
        <v>11.133607268078057</v>
      </c>
      <c r="O12" s="17">
        <v>102</v>
      </c>
      <c r="P12" s="17">
        <v>244</v>
      </c>
      <c r="Q12" s="16">
        <f t="shared" si="6"/>
        <v>4.6542128743604998</v>
      </c>
      <c r="R12" s="19">
        <f t="shared" si="7"/>
        <v>4.5629537983926466E-2</v>
      </c>
    </row>
    <row r="13" spans="1:18" ht="12" customHeight="1" x14ac:dyDescent="0.2">
      <c r="A13" s="10">
        <v>1976</v>
      </c>
      <c r="B13" s="11">
        <v>13.214563138033581</v>
      </c>
      <c r="C13" s="11">
        <v>0</v>
      </c>
      <c r="D13" s="11">
        <f t="shared" si="0"/>
        <v>13.214563138033581</v>
      </c>
      <c r="E13" s="11">
        <v>12</v>
      </c>
      <c r="F13" s="11">
        <f t="shared" si="1"/>
        <v>11.628815561469551</v>
      </c>
      <c r="G13" s="11">
        <v>0</v>
      </c>
      <c r="H13" s="11">
        <f t="shared" si="8"/>
        <v>11.628815561469551</v>
      </c>
      <c r="I13" s="11">
        <v>20</v>
      </c>
      <c r="J13" s="12">
        <f t="shared" si="2"/>
        <v>29.599999999999994</v>
      </c>
      <c r="K13" s="11">
        <f t="shared" si="9"/>
        <v>9.3030524491756417</v>
      </c>
      <c r="L13" s="11">
        <f t="shared" si="3"/>
        <v>1.0767421816175511</v>
      </c>
      <c r="M13" s="13">
        <f t="shared" si="4"/>
        <v>0.40780503886797331</v>
      </c>
      <c r="N13" s="11">
        <f t="shared" si="5"/>
        <v>11.561068949387609</v>
      </c>
      <c r="O13" s="12">
        <v>102</v>
      </c>
      <c r="P13" s="12">
        <v>244</v>
      </c>
      <c r="Q13" s="11">
        <f t="shared" si="6"/>
        <v>4.832905872284984</v>
      </c>
      <c r="R13" s="14">
        <f t="shared" si="7"/>
        <v>4.738143012044102E-2</v>
      </c>
    </row>
    <row r="14" spans="1:18" ht="12" customHeight="1" x14ac:dyDescent="0.2">
      <c r="A14" s="10">
        <v>1977</v>
      </c>
      <c r="B14" s="11">
        <v>13.664907171459776</v>
      </c>
      <c r="C14" s="11">
        <v>0</v>
      </c>
      <c r="D14" s="11">
        <f t="shared" si="0"/>
        <v>13.664907171459776</v>
      </c>
      <c r="E14" s="11">
        <v>12</v>
      </c>
      <c r="F14" s="11">
        <f t="shared" si="1"/>
        <v>12.025118310884602</v>
      </c>
      <c r="G14" s="11">
        <v>0</v>
      </c>
      <c r="H14" s="11">
        <f t="shared" si="8"/>
        <v>12.025118310884602</v>
      </c>
      <c r="I14" s="11">
        <v>20</v>
      </c>
      <c r="J14" s="12">
        <f t="shared" si="2"/>
        <v>29.600000000000009</v>
      </c>
      <c r="K14" s="11">
        <f t="shared" si="9"/>
        <v>9.6200946487076813</v>
      </c>
      <c r="L14" s="11">
        <f t="shared" si="3"/>
        <v>1.113436880637463</v>
      </c>
      <c r="M14" s="13">
        <f t="shared" si="4"/>
        <v>0.42170277912143261</v>
      </c>
      <c r="N14" s="11">
        <f t="shared" si="5"/>
        <v>11.955062936703053</v>
      </c>
      <c r="O14" s="12">
        <v>102</v>
      </c>
      <c r="P14" s="12">
        <v>244</v>
      </c>
      <c r="Q14" s="11">
        <f t="shared" si="6"/>
        <v>4.9976082768184895</v>
      </c>
      <c r="R14" s="14">
        <f t="shared" si="7"/>
        <v>4.8996159576651856E-2</v>
      </c>
    </row>
    <row r="15" spans="1:18" ht="12" customHeight="1" x14ac:dyDescent="0.2">
      <c r="A15" s="10">
        <v>1978</v>
      </c>
      <c r="B15" s="11">
        <v>14.556833787343255</v>
      </c>
      <c r="C15" s="11">
        <v>0</v>
      </c>
      <c r="D15" s="11">
        <f t="shared" si="0"/>
        <v>14.556833787343255</v>
      </c>
      <c r="E15" s="11">
        <v>12</v>
      </c>
      <c r="F15" s="11">
        <f t="shared" si="1"/>
        <v>12.810013732862064</v>
      </c>
      <c r="G15" s="11">
        <v>0</v>
      </c>
      <c r="H15" s="11">
        <f t="shared" si="8"/>
        <v>12.810013732862064</v>
      </c>
      <c r="I15" s="11">
        <v>20</v>
      </c>
      <c r="J15" s="12">
        <f t="shared" si="2"/>
        <v>29.599999999999994</v>
      </c>
      <c r="K15" s="11">
        <f t="shared" si="9"/>
        <v>10.248010986289652</v>
      </c>
      <c r="L15" s="11">
        <f t="shared" si="3"/>
        <v>1.1861123826724134</v>
      </c>
      <c r="M15" s="13">
        <f t="shared" si="4"/>
        <v>0.4492278788510532</v>
      </c>
      <c r="N15" s="11">
        <f t="shared" si="5"/>
        <v>12.735385751487932</v>
      </c>
      <c r="O15" s="12">
        <v>102</v>
      </c>
      <c r="P15" s="12">
        <v>244</v>
      </c>
      <c r="Q15" s="11">
        <f t="shared" si="6"/>
        <v>5.3238087977531521</v>
      </c>
      <c r="R15" s="14">
        <f t="shared" si="7"/>
        <v>5.2194203899540707E-2</v>
      </c>
    </row>
    <row r="16" spans="1:18" ht="12" customHeight="1" x14ac:dyDescent="0.2">
      <c r="A16" s="10">
        <v>1979</v>
      </c>
      <c r="B16" s="11">
        <v>14.610339007957537</v>
      </c>
      <c r="C16" s="11">
        <v>0</v>
      </c>
      <c r="D16" s="11">
        <f t="shared" si="0"/>
        <v>14.610339007957537</v>
      </c>
      <c r="E16" s="11">
        <v>12</v>
      </c>
      <c r="F16" s="11">
        <f t="shared" si="1"/>
        <v>12.857098327002632</v>
      </c>
      <c r="G16" s="11">
        <v>0</v>
      </c>
      <c r="H16" s="11">
        <f t="shared" si="8"/>
        <v>12.857098327002632</v>
      </c>
      <c r="I16" s="11">
        <v>20</v>
      </c>
      <c r="J16" s="12">
        <f t="shared" si="2"/>
        <v>29.600000000000009</v>
      </c>
      <c r="K16" s="11">
        <f t="shared" si="9"/>
        <v>10.285678661602105</v>
      </c>
      <c r="L16" s="11">
        <f t="shared" si="3"/>
        <v>1.1904720673150584</v>
      </c>
      <c r="M16" s="13">
        <f t="shared" si="4"/>
        <v>0.45087906461817451</v>
      </c>
      <c r="N16" s="11">
        <f t="shared" si="5"/>
        <v>12.782196042392938</v>
      </c>
      <c r="O16" s="12">
        <v>102</v>
      </c>
      <c r="P16" s="12">
        <v>244</v>
      </c>
      <c r="Q16" s="11">
        <f t="shared" si="6"/>
        <v>5.3433770341150808</v>
      </c>
      <c r="R16" s="14">
        <f t="shared" si="7"/>
        <v>5.2386049354069417E-2</v>
      </c>
    </row>
    <row r="17" spans="1:18" ht="12" customHeight="1" x14ac:dyDescent="0.2">
      <c r="A17" s="10">
        <v>1980</v>
      </c>
      <c r="B17" s="11">
        <v>15.328418967983277</v>
      </c>
      <c r="C17" s="11">
        <v>0</v>
      </c>
      <c r="D17" s="11">
        <f t="shared" si="0"/>
        <v>15.328418967983277</v>
      </c>
      <c r="E17" s="11">
        <v>12</v>
      </c>
      <c r="F17" s="11">
        <f t="shared" si="1"/>
        <v>13.489008691825283</v>
      </c>
      <c r="G17" s="11">
        <v>0</v>
      </c>
      <c r="H17" s="11">
        <f t="shared" si="8"/>
        <v>13.489008691825283</v>
      </c>
      <c r="I17" s="11">
        <v>20</v>
      </c>
      <c r="J17" s="12">
        <f t="shared" si="2"/>
        <v>29.599999999999994</v>
      </c>
      <c r="K17" s="11">
        <f t="shared" si="9"/>
        <v>10.791206953460227</v>
      </c>
      <c r="L17" s="11">
        <f t="shared" si="3"/>
        <v>1.2489822862801188</v>
      </c>
      <c r="M17" s="13">
        <f t="shared" si="4"/>
        <v>0.47303920891880447</v>
      </c>
      <c r="N17" s="11">
        <f t="shared" si="5"/>
        <v>13.410425053243646</v>
      </c>
      <c r="O17" s="12">
        <v>102</v>
      </c>
      <c r="P17" s="12">
        <v>244</v>
      </c>
      <c r="Q17" s="11">
        <f t="shared" si="6"/>
        <v>5.6059973583231635</v>
      </c>
      <c r="R17" s="14">
        <f t="shared" si="7"/>
        <v>5.4960758414932975E-2</v>
      </c>
    </row>
    <row r="18" spans="1:18" ht="12" customHeight="1" x14ac:dyDescent="0.2">
      <c r="A18" s="15">
        <v>1981</v>
      </c>
      <c r="B18" s="16">
        <v>15.575292200151656</v>
      </c>
      <c r="C18" s="16">
        <v>0</v>
      </c>
      <c r="D18" s="16">
        <f t="shared" si="0"/>
        <v>15.575292200151656</v>
      </c>
      <c r="E18" s="16">
        <v>12</v>
      </c>
      <c r="F18" s="16">
        <f t="shared" si="1"/>
        <v>13.706257136133457</v>
      </c>
      <c r="G18" s="16">
        <v>0</v>
      </c>
      <c r="H18" s="16">
        <f t="shared" si="8"/>
        <v>13.706257136133457</v>
      </c>
      <c r="I18" s="16">
        <v>20</v>
      </c>
      <c r="J18" s="17">
        <f t="shared" si="2"/>
        <v>29.600000000000009</v>
      </c>
      <c r="K18" s="16">
        <f t="shared" si="9"/>
        <v>10.965005708906766</v>
      </c>
      <c r="L18" s="16">
        <f t="shared" si="3"/>
        <v>1.2690978829753201</v>
      </c>
      <c r="M18" s="18">
        <f t="shared" si="4"/>
        <v>0.48065778450002261</v>
      </c>
      <c r="N18" s="16">
        <f t="shared" si="5"/>
        <v>13.62640786168339</v>
      </c>
      <c r="O18" s="17">
        <v>102</v>
      </c>
      <c r="P18" s="17">
        <v>244</v>
      </c>
      <c r="Q18" s="16">
        <f t="shared" si="6"/>
        <v>5.6962852536545316</v>
      </c>
      <c r="R18" s="19">
        <f t="shared" si="7"/>
        <v>5.5845933859358154E-2</v>
      </c>
    </row>
    <row r="19" spans="1:18" ht="12" customHeight="1" x14ac:dyDescent="0.2">
      <c r="A19" s="15">
        <v>1982</v>
      </c>
      <c r="B19" s="16">
        <v>15.267801643759929</v>
      </c>
      <c r="C19" s="16">
        <v>0</v>
      </c>
      <c r="D19" s="16">
        <f t="shared" si="0"/>
        <v>15.267801643759929</v>
      </c>
      <c r="E19" s="16">
        <v>12</v>
      </c>
      <c r="F19" s="16">
        <f t="shared" si="1"/>
        <v>13.435665446508738</v>
      </c>
      <c r="G19" s="16">
        <v>0</v>
      </c>
      <c r="H19" s="16">
        <f t="shared" si="8"/>
        <v>13.435665446508738</v>
      </c>
      <c r="I19" s="16">
        <v>20</v>
      </c>
      <c r="J19" s="17">
        <f t="shared" si="2"/>
        <v>29.600000000000009</v>
      </c>
      <c r="K19" s="16">
        <f t="shared" si="9"/>
        <v>10.74853235720699</v>
      </c>
      <c r="L19" s="16">
        <f t="shared" si="3"/>
        <v>1.2440430968989571</v>
      </c>
      <c r="M19" s="18">
        <f t="shared" si="4"/>
        <v>0.47116854168578587</v>
      </c>
      <c r="N19" s="16">
        <f t="shared" si="5"/>
        <v>13.357392572521187</v>
      </c>
      <c r="O19" s="17">
        <v>102</v>
      </c>
      <c r="P19" s="17">
        <v>244</v>
      </c>
      <c r="Q19" s="16">
        <f t="shared" si="6"/>
        <v>5.5838280426113158</v>
      </c>
      <c r="R19" s="19">
        <f t="shared" si="7"/>
        <v>5.4743412182463883E-2</v>
      </c>
    </row>
    <row r="20" spans="1:18" ht="12" customHeight="1" x14ac:dyDescent="0.2">
      <c r="A20" s="15">
        <v>1983</v>
      </c>
      <c r="B20" s="16">
        <v>14.778093347933206</v>
      </c>
      <c r="C20" s="16">
        <v>0</v>
      </c>
      <c r="D20" s="16">
        <f t="shared" si="0"/>
        <v>14.778093347933206</v>
      </c>
      <c r="E20" s="16">
        <v>12</v>
      </c>
      <c r="F20" s="16">
        <f t="shared" si="1"/>
        <v>13.004722146181221</v>
      </c>
      <c r="G20" s="16">
        <v>0</v>
      </c>
      <c r="H20" s="16">
        <f t="shared" si="8"/>
        <v>13.004722146181221</v>
      </c>
      <c r="I20" s="16">
        <v>20</v>
      </c>
      <c r="J20" s="17">
        <f t="shared" si="2"/>
        <v>29.600000000000009</v>
      </c>
      <c r="K20" s="16">
        <f t="shared" si="9"/>
        <v>10.403777716944976</v>
      </c>
      <c r="L20" s="16">
        <f t="shared" si="3"/>
        <v>1.2041409394612239</v>
      </c>
      <c r="M20" s="18">
        <f t="shared" si="4"/>
        <v>0.45605600950991676</v>
      </c>
      <c r="N20" s="16">
        <f t="shared" si="5"/>
        <v>12.928959841601385</v>
      </c>
      <c r="O20" s="17">
        <v>102</v>
      </c>
      <c r="P20" s="17">
        <v>244</v>
      </c>
      <c r="Q20" s="16">
        <f t="shared" si="6"/>
        <v>5.4047291141120546</v>
      </c>
      <c r="R20" s="19">
        <f t="shared" si="7"/>
        <v>5.2987540334431905E-2</v>
      </c>
    </row>
    <row r="21" spans="1:18" ht="12" customHeight="1" x14ac:dyDescent="0.2">
      <c r="A21" s="15">
        <v>1984</v>
      </c>
      <c r="B21" s="16">
        <v>14.341142796565251</v>
      </c>
      <c r="C21" s="16">
        <v>0</v>
      </c>
      <c r="D21" s="16">
        <f t="shared" si="0"/>
        <v>14.341142796565251</v>
      </c>
      <c r="E21" s="16">
        <v>12</v>
      </c>
      <c r="F21" s="16">
        <f t="shared" si="1"/>
        <v>12.620205660977421</v>
      </c>
      <c r="G21" s="16">
        <v>0</v>
      </c>
      <c r="H21" s="16">
        <f t="shared" si="8"/>
        <v>12.620205660977421</v>
      </c>
      <c r="I21" s="16">
        <v>20</v>
      </c>
      <c r="J21" s="17">
        <f t="shared" si="2"/>
        <v>29.599999999999994</v>
      </c>
      <c r="K21" s="16">
        <f t="shared" si="9"/>
        <v>10.096164528781937</v>
      </c>
      <c r="L21" s="16">
        <f t="shared" si="3"/>
        <v>1.1685375612016131</v>
      </c>
      <c r="M21" s="18">
        <f t="shared" si="4"/>
        <v>0.44257159578222188</v>
      </c>
      <c r="N21" s="16">
        <f t="shared" si="5"/>
        <v>12.546683454628099</v>
      </c>
      <c r="O21" s="17">
        <v>102</v>
      </c>
      <c r="P21" s="17">
        <v>244</v>
      </c>
      <c r="Q21" s="16">
        <f t="shared" si="6"/>
        <v>5.2449250507051888</v>
      </c>
      <c r="R21" s="19">
        <f t="shared" si="7"/>
        <v>5.1420833830443026E-2</v>
      </c>
    </row>
    <row r="22" spans="1:18" ht="12" customHeight="1" x14ac:dyDescent="0.2">
      <c r="A22" s="15">
        <v>1985</v>
      </c>
      <c r="B22" s="16">
        <v>14.723188917469443</v>
      </c>
      <c r="C22" s="16">
        <v>0</v>
      </c>
      <c r="D22" s="16">
        <f t="shared" si="0"/>
        <v>14.723188917469443</v>
      </c>
      <c r="E22" s="16">
        <v>12</v>
      </c>
      <c r="F22" s="16">
        <f t="shared" si="1"/>
        <v>12.95640624737311</v>
      </c>
      <c r="G22" s="16">
        <v>0</v>
      </c>
      <c r="H22" s="16">
        <f t="shared" si="8"/>
        <v>12.95640624737311</v>
      </c>
      <c r="I22" s="16">
        <v>20</v>
      </c>
      <c r="J22" s="17">
        <f t="shared" si="2"/>
        <v>29.600000000000009</v>
      </c>
      <c r="K22" s="16">
        <f t="shared" si="9"/>
        <v>10.365124997898487</v>
      </c>
      <c r="L22" s="16">
        <f t="shared" si="3"/>
        <v>1.1996672451271397</v>
      </c>
      <c r="M22" s="18">
        <f t="shared" si="4"/>
        <v>0.4543616437434953</v>
      </c>
      <c r="N22" s="16">
        <f t="shared" si="5"/>
        <v>12.880925419306219</v>
      </c>
      <c r="O22" s="17">
        <v>102</v>
      </c>
      <c r="P22" s="17">
        <v>244</v>
      </c>
      <c r="Q22" s="16">
        <f t="shared" si="6"/>
        <v>5.3846491506935834</v>
      </c>
      <c r="R22" s="19">
        <f t="shared" si="7"/>
        <v>5.279067794797631E-2</v>
      </c>
    </row>
    <row r="23" spans="1:18" ht="12" customHeight="1" x14ac:dyDescent="0.2">
      <c r="A23" s="10">
        <v>1986</v>
      </c>
      <c r="B23" s="11">
        <v>16.340944393315372</v>
      </c>
      <c r="C23" s="11">
        <v>0</v>
      </c>
      <c r="D23" s="11">
        <f t="shared" si="0"/>
        <v>16.340944393315372</v>
      </c>
      <c r="E23" s="11">
        <v>12</v>
      </c>
      <c r="F23" s="11">
        <f t="shared" si="1"/>
        <v>14.380031066117526</v>
      </c>
      <c r="G23" s="11">
        <v>0</v>
      </c>
      <c r="H23" s="11">
        <f t="shared" si="8"/>
        <v>14.380031066117526</v>
      </c>
      <c r="I23" s="11">
        <v>20</v>
      </c>
      <c r="J23" s="12">
        <f t="shared" si="2"/>
        <v>29.600000000000009</v>
      </c>
      <c r="K23" s="11">
        <f t="shared" si="9"/>
        <v>11.504024852894021</v>
      </c>
      <c r="L23" s="11">
        <f t="shared" si="3"/>
        <v>1.3314843579738449</v>
      </c>
      <c r="M23" s="13">
        <f t="shared" si="4"/>
        <v>0.50428602094877906</v>
      </c>
      <c r="N23" s="11">
        <f t="shared" si="5"/>
        <v>14.296256550887412</v>
      </c>
      <c r="O23" s="12">
        <v>102</v>
      </c>
      <c r="P23" s="12">
        <v>244</v>
      </c>
      <c r="Q23" s="11">
        <f t="shared" si="6"/>
        <v>5.9763039679939185</v>
      </c>
      <c r="R23" s="14">
        <f t="shared" si="7"/>
        <v>5.8591215372489396E-2</v>
      </c>
    </row>
    <row r="24" spans="1:18" ht="12" customHeight="1" x14ac:dyDescent="0.2">
      <c r="A24" s="10">
        <v>1987</v>
      </c>
      <c r="B24" s="11">
        <v>15.642476546603437</v>
      </c>
      <c r="C24" s="11">
        <v>0</v>
      </c>
      <c r="D24" s="11">
        <f t="shared" si="0"/>
        <v>15.642476546603437</v>
      </c>
      <c r="E24" s="11">
        <v>12</v>
      </c>
      <c r="F24" s="11">
        <f t="shared" si="1"/>
        <v>13.765379361011025</v>
      </c>
      <c r="G24" s="11">
        <v>0</v>
      </c>
      <c r="H24" s="11">
        <f t="shared" si="8"/>
        <v>13.765379361011025</v>
      </c>
      <c r="I24" s="11">
        <v>20</v>
      </c>
      <c r="J24" s="12">
        <f t="shared" si="2"/>
        <v>29.599999999999994</v>
      </c>
      <c r="K24" s="11">
        <f t="shared" si="9"/>
        <v>11.01230348880882</v>
      </c>
      <c r="L24" s="11">
        <f t="shared" si="3"/>
        <v>1.2745721630565763</v>
      </c>
      <c r="M24" s="13">
        <f t="shared" si="4"/>
        <v>0.48273111183819484</v>
      </c>
      <c r="N24" s="11">
        <f t="shared" si="5"/>
        <v>13.685185655056904</v>
      </c>
      <c r="O24" s="12">
        <v>102</v>
      </c>
      <c r="P24" s="12">
        <v>244</v>
      </c>
      <c r="Q24" s="11">
        <f t="shared" si="6"/>
        <v>5.720856298425427</v>
      </c>
      <c r="R24" s="14">
        <f t="shared" si="7"/>
        <v>5.6086826455151242E-2</v>
      </c>
    </row>
    <row r="25" spans="1:18" ht="12" customHeight="1" x14ac:dyDescent="0.2">
      <c r="A25" s="10">
        <v>1988</v>
      </c>
      <c r="B25" s="11">
        <v>15.345666035443909</v>
      </c>
      <c r="C25" s="11">
        <v>0</v>
      </c>
      <c r="D25" s="11">
        <f t="shared" si="0"/>
        <v>15.345666035443909</v>
      </c>
      <c r="E25" s="11">
        <v>12</v>
      </c>
      <c r="F25" s="11">
        <f t="shared" si="1"/>
        <v>13.50418611119064</v>
      </c>
      <c r="G25" s="11">
        <v>0</v>
      </c>
      <c r="H25" s="11">
        <f t="shared" si="8"/>
        <v>13.50418611119064</v>
      </c>
      <c r="I25" s="11">
        <v>20</v>
      </c>
      <c r="J25" s="12">
        <f t="shared" si="2"/>
        <v>29.600000000000009</v>
      </c>
      <c r="K25" s="11">
        <f t="shared" si="9"/>
        <v>10.803348888952511</v>
      </c>
      <c r="L25" s="11">
        <f t="shared" si="3"/>
        <v>1.2503876028880221</v>
      </c>
      <c r="M25" s="13">
        <f t="shared" si="4"/>
        <v>0.47357145814586349</v>
      </c>
      <c r="N25" s="11">
        <f t="shared" si="5"/>
        <v>13.425514052706157</v>
      </c>
      <c r="O25" s="12">
        <v>102</v>
      </c>
      <c r="P25" s="12">
        <v>244</v>
      </c>
      <c r="Q25" s="11">
        <f t="shared" si="6"/>
        <v>5.612305054819787</v>
      </c>
      <c r="R25" s="14">
        <f t="shared" si="7"/>
        <v>5.5022598576664576E-2</v>
      </c>
    </row>
    <row r="26" spans="1:18" ht="12" customHeight="1" x14ac:dyDescent="0.2">
      <c r="A26" s="10">
        <v>1989</v>
      </c>
      <c r="B26" s="11">
        <v>16.980054209765051</v>
      </c>
      <c r="C26" s="11">
        <v>0</v>
      </c>
      <c r="D26" s="11">
        <f t="shared" si="0"/>
        <v>16.980054209765051</v>
      </c>
      <c r="E26" s="11">
        <v>12</v>
      </c>
      <c r="F26" s="11">
        <f t="shared" si="1"/>
        <v>14.942447704593246</v>
      </c>
      <c r="G26" s="11">
        <v>0</v>
      </c>
      <c r="H26" s="11">
        <f t="shared" si="8"/>
        <v>14.942447704593246</v>
      </c>
      <c r="I26" s="11">
        <v>20</v>
      </c>
      <c r="J26" s="12">
        <f t="shared" si="2"/>
        <v>29.600000000000009</v>
      </c>
      <c r="K26" s="11">
        <f t="shared" si="9"/>
        <v>11.953958163674596</v>
      </c>
      <c r="L26" s="11">
        <f t="shared" si="3"/>
        <v>1.3835599726475225</v>
      </c>
      <c r="M26" s="13">
        <f t="shared" si="4"/>
        <v>0.52400912498299601</v>
      </c>
      <c r="N26" s="11">
        <f t="shared" si="5"/>
        <v>14.855396688705445</v>
      </c>
      <c r="O26" s="12">
        <v>102</v>
      </c>
      <c r="P26" s="12">
        <v>244</v>
      </c>
      <c r="Q26" s="11">
        <f t="shared" si="6"/>
        <v>6.2100428780653916</v>
      </c>
      <c r="R26" s="14">
        <f t="shared" si="7"/>
        <v>6.0882773314366583E-2</v>
      </c>
    </row>
    <row r="27" spans="1:18" ht="12" customHeight="1" x14ac:dyDescent="0.2">
      <c r="A27" s="10">
        <v>1990</v>
      </c>
      <c r="B27" s="11">
        <v>19.805867247809697</v>
      </c>
      <c r="C27" s="11">
        <v>0</v>
      </c>
      <c r="D27" s="11">
        <f t="shared" si="0"/>
        <v>19.805867247809697</v>
      </c>
      <c r="E27" s="11">
        <v>12</v>
      </c>
      <c r="F27" s="11">
        <f t="shared" si="1"/>
        <v>17.429163178072535</v>
      </c>
      <c r="G27" s="11">
        <v>0</v>
      </c>
      <c r="H27" s="11">
        <f t="shared" si="8"/>
        <v>17.429163178072535</v>
      </c>
      <c r="I27" s="11">
        <v>20</v>
      </c>
      <c r="J27" s="12">
        <f t="shared" si="2"/>
        <v>29.599999999999994</v>
      </c>
      <c r="K27" s="11">
        <f t="shared" si="9"/>
        <v>13.943330542458028</v>
      </c>
      <c r="L27" s="11">
        <f t="shared" si="3"/>
        <v>1.6138114053770864</v>
      </c>
      <c r="M27" s="13">
        <f t="shared" si="4"/>
        <v>0.61121448953240676</v>
      </c>
      <c r="N27" s="11">
        <f t="shared" si="5"/>
        <v>17.327625170998964</v>
      </c>
      <c r="O27" s="12">
        <v>102</v>
      </c>
      <c r="P27" s="12">
        <v>244</v>
      </c>
      <c r="Q27" s="11">
        <f t="shared" si="6"/>
        <v>7.2435154403356314</v>
      </c>
      <c r="R27" s="14">
        <f t="shared" si="7"/>
        <v>7.1014857258192468E-2</v>
      </c>
    </row>
    <row r="28" spans="1:18" ht="12" customHeight="1" x14ac:dyDescent="0.2">
      <c r="A28" s="15">
        <v>1991</v>
      </c>
      <c r="B28" s="16">
        <v>20.594431992916466</v>
      </c>
      <c r="C28" s="16">
        <v>0</v>
      </c>
      <c r="D28" s="16">
        <f t="shared" si="0"/>
        <v>20.594431992916466</v>
      </c>
      <c r="E28" s="16">
        <v>12</v>
      </c>
      <c r="F28" s="16">
        <f t="shared" si="1"/>
        <v>18.12310015376649</v>
      </c>
      <c r="G28" s="16">
        <v>0</v>
      </c>
      <c r="H28" s="16">
        <f t="shared" si="8"/>
        <v>18.12310015376649</v>
      </c>
      <c r="I28" s="16">
        <v>20</v>
      </c>
      <c r="J28" s="17">
        <f t="shared" si="2"/>
        <v>29.600000000000009</v>
      </c>
      <c r="K28" s="16">
        <f t="shared" si="9"/>
        <v>14.498480123013191</v>
      </c>
      <c r="L28" s="16">
        <f t="shared" si="3"/>
        <v>1.6780648290524527</v>
      </c>
      <c r="M28" s="18">
        <f t="shared" si="4"/>
        <v>0.63554981361153717</v>
      </c>
      <c r="N28" s="16">
        <f t="shared" si="5"/>
        <v>18.017519440980273</v>
      </c>
      <c r="O28" s="17">
        <v>102</v>
      </c>
      <c r="P28" s="17">
        <v>244</v>
      </c>
      <c r="Q28" s="16">
        <f t="shared" si="6"/>
        <v>7.5319138646720818</v>
      </c>
      <c r="R28" s="19">
        <f t="shared" si="7"/>
        <v>7.3842292790902764E-2</v>
      </c>
    </row>
    <row r="29" spans="1:18" ht="12" customHeight="1" x14ac:dyDescent="0.2">
      <c r="A29" s="15">
        <v>1992</v>
      </c>
      <c r="B29" s="16">
        <v>20.950123579999531</v>
      </c>
      <c r="C29" s="16">
        <v>0</v>
      </c>
      <c r="D29" s="16">
        <f t="shared" si="0"/>
        <v>20.950123579999531</v>
      </c>
      <c r="E29" s="16">
        <v>12</v>
      </c>
      <c r="F29" s="16">
        <f t="shared" si="1"/>
        <v>18.436108750399587</v>
      </c>
      <c r="G29" s="16">
        <v>0</v>
      </c>
      <c r="H29" s="16">
        <f t="shared" si="8"/>
        <v>18.436108750399587</v>
      </c>
      <c r="I29" s="16">
        <v>20</v>
      </c>
      <c r="J29" s="17">
        <f t="shared" si="2"/>
        <v>29.600000000000009</v>
      </c>
      <c r="K29" s="16">
        <f t="shared" si="9"/>
        <v>14.748887000319669</v>
      </c>
      <c r="L29" s="16">
        <f t="shared" si="3"/>
        <v>1.7070471065184802</v>
      </c>
      <c r="M29" s="18">
        <f t="shared" si="4"/>
        <v>0.64652655343867049</v>
      </c>
      <c r="N29" s="16">
        <f t="shared" si="5"/>
        <v>18.32870452670959</v>
      </c>
      <c r="O29" s="17">
        <v>102</v>
      </c>
      <c r="P29" s="17">
        <v>244</v>
      </c>
      <c r="Q29" s="16">
        <f t="shared" si="6"/>
        <v>7.6619994332966321</v>
      </c>
      <c r="R29" s="19">
        <f t="shared" si="7"/>
        <v>7.5117641502908158E-2</v>
      </c>
    </row>
    <row r="30" spans="1:18" ht="12" customHeight="1" x14ac:dyDescent="0.2">
      <c r="A30" s="15">
        <v>1993</v>
      </c>
      <c r="B30" s="16">
        <v>20.379425898068245</v>
      </c>
      <c r="C30" s="16">
        <v>0</v>
      </c>
      <c r="D30" s="16">
        <f t="shared" si="0"/>
        <v>20.379425898068245</v>
      </c>
      <c r="E30" s="16">
        <v>12</v>
      </c>
      <c r="F30" s="16">
        <f t="shared" si="1"/>
        <v>17.933894790300055</v>
      </c>
      <c r="G30" s="16">
        <v>0</v>
      </c>
      <c r="H30" s="16">
        <f t="shared" si="8"/>
        <v>17.933894790300055</v>
      </c>
      <c r="I30" s="16">
        <v>20</v>
      </c>
      <c r="J30" s="17">
        <f t="shared" si="2"/>
        <v>29.600000000000009</v>
      </c>
      <c r="K30" s="16">
        <f t="shared" si="9"/>
        <v>14.347115832240044</v>
      </c>
      <c r="L30" s="16">
        <f t="shared" si="3"/>
        <v>1.6605458139166718</v>
      </c>
      <c r="M30" s="18">
        <f t="shared" si="4"/>
        <v>0.62891466661874162</v>
      </c>
      <c r="N30" s="16">
        <f t="shared" si="5"/>
        <v>17.829416341308015</v>
      </c>
      <c r="O30" s="17">
        <v>102</v>
      </c>
      <c r="P30" s="17">
        <v>244</v>
      </c>
      <c r="Q30" s="16">
        <f t="shared" si="6"/>
        <v>7.4532806016943347</v>
      </c>
      <c r="R30" s="19">
        <f t="shared" si="7"/>
        <v>7.307137844798367E-2</v>
      </c>
    </row>
    <row r="31" spans="1:18" ht="12" customHeight="1" x14ac:dyDescent="0.2">
      <c r="A31" s="15">
        <v>1994</v>
      </c>
      <c r="B31" s="16">
        <v>20.556691471006289</v>
      </c>
      <c r="C31" s="16">
        <v>0</v>
      </c>
      <c r="D31" s="16">
        <f t="shared" si="0"/>
        <v>20.556691471006289</v>
      </c>
      <c r="E31" s="16">
        <v>12</v>
      </c>
      <c r="F31" s="16">
        <f t="shared" si="1"/>
        <v>18.089888494485535</v>
      </c>
      <c r="G31" s="16">
        <v>0</v>
      </c>
      <c r="H31" s="16">
        <f t="shared" si="8"/>
        <v>18.089888494485535</v>
      </c>
      <c r="I31" s="16">
        <v>20</v>
      </c>
      <c r="J31" s="17">
        <f t="shared" si="2"/>
        <v>29.599999999999994</v>
      </c>
      <c r="K31" s="16">
        <f t="shared" si="9"/>
        <v>14.471910795588428</v>
      </c>
      <c r="L31" s="16">
        <f t="shared" si="3"/>
        <v>1.6749896754153273</v>
      </c>
      <c r="M31" s="18">
        <f t="shared" si="4"/>
        <v>0.63438513076552017</v>
      </c>
      <c r="N31" s="16">
        <f t="shared" si="5"/>
        <v>17.984501264637114</v>
      </c>
      <c r="O31" s="17">
        <v>102</v>
      </c>
      <c r="P31" s="17">
        <v>244</v>
      </c>
      <c r="Q31" s="16">
        <f t="shared" si="6"/>
        <v>7.5181111843974815</v>
      </c>
      <c r="R31" s="19">
        <f t="shared" si="7"/>
        <v>7.3706972396053741E-2</v>
      </c>
    </row>
    <row r="32" spans="1:18" ht="12" customHeight="1" x14ac:dyDescent="0.2">
      <c r="A32" s="15">
        <v>1995</v>
      </c>
      <c r="B32" s="16">
        <v>21.631527951990023</v>
      </c>
      <c r="C32" s="16">
        <v>0</v>
      </c>
      <c r="D32" s="16">
        <f t="shared" si="0"/>
        <v>21.631527951990023</v>
      </c>
      <c r="E32" s="16">
        <v>12</v>
      </c>
      <c r="F32" s="16">
        <f t="shared" si="1"/>
        <v>19.035744597751219</v>
      </c>
      <c r="G32" s="16">
        <v>0</v>
      </c>
      <c r="H32" s="16">
        <f t="shared" si="8"/>
        <v>19.035744597751219</v>
      </c>
      <c r="I32" s="16">
        <v>20</v>
      </c>
      <c r="J32" s="17">
        <f t="shared" si="2"/>
        <v>29.600000000000009</v>
      </c>
      <c r="K32" s="16">
        <f t="shared" si="9"/>
        <v>15.228595678200975</v>
      </c>
      <c r="L32" s="16">
        <f t="shared" si="3"/>
        <v>1.7625689442362238</v>
      </c>
      <c r="M32" s="18">
        <f t="shared" si="4"/>
        <v>0.66755487904442634</v>
      </c>
      <c r="N32" s="16">
        <f t="shared" si="5"/>
        <v>18.924847043469963</v>
      </c>
      <c r="O32" s="17">
        <v>102</v>
      </c>
      <c r="P32" s="17">
        <v>244</v>
      </c>
      <c r="Q32" s="16">
        <f t="shared" si="6"/>
        <v>7.9112065509587559</v>
      </c>
      <c r="R32" s="19">
        <f t="shared" si="7"/>
        <v>7.7560848538811331E-2</v>
      </c>
    </row>
    <row r="33" spans="1:18" ht="12" customHeight="1" x14ac:dyDescent="0.2">
      <c r="A33" s="10">
        <v>1996</v>
      </c>
      <c r="B33" s="11">
        <v>21.592908528029579</v>
      </c>
      <c r="C33" s="11">
        <v>0</v>
      </c>
      <c r="D33" s="11">
        <f t="shared" si="0"/>
        <v>21.592908528029579</v>
      </c>
      <c r="E33" s="11">
        <v>12</v>
      </c>
      <c r="F33" s="11">
        <f t="shared" si="1"/>
        <v>19.00175950466603</v>
      </c>
      <c r="G33" s="11">
        <v>0</v>
      </c>
      <c r="H33" s="11">
        <f t="shared" si="8"/>
        <v>19.00175950466603</v>
      </c>
      <c r="I33" s="11">
        <v>20</v>
      </c>
      <c r="J33" s="12">
        <f t="shared" si="2"/>
        <v>29.600000000000009</v>
      </c>
      <c r="K33" s="11">
        <f t="shared" si="9"/>
        <v>15.201407603732823</v>
      </c>
      <c r="L33" s="11">
        <f t="shared" si="3"/>
        <v>1.7594221763579656</v>
      </c>
      <c r="M33" s="13">
        <f t="shared" si="4"/>
        <v>0.66636307304034292</v>
      </c>
      <c r="N33" s="11">
        <f t="shared" si="5"/>
        <v>18.891059939157202</v>
      </c>
      <c r="O33" s="12">
        <v>102</v>
      </c>
      <c r="P33" s="12">
        <v>244</v>
      </c>
      <c r="Q33" s="11">
        <f t="shared" si="6"/>
        <v>7.897082433582109</v>
      </c>
      <c r="R33" s="14">
        <f t="shared" si="7"/>
        <v>7.7422376799824597E-2</v>
      </c>
    </row>
    <row r="34" spans="1:18" ht="12" customHeight="1" x14ac:dyDescent="0.2">
      <c r="A34" s="10">
        <v>1997</v>
      </c>
      <c r="B34" s="11">
        <v>21.922119077048347</v>
      </c>
      <c r="C34" s="11">
        <v>0</v>
      </c>
      <c r="D34" s="11">
        <f t="shared" si="0"/>
        <v>21.922119077048347</v>
      </c>
      <c r="E34" s="11">
        <v>12</v>
      </c>
      <c r="F34" s="11">
        <f t="shared" si="1"/>
        <v>19.291464787802546</v>
      </c>
      <c r="G34" s="11">
        <v>0</v>
      </c>
      <c r="H34" s="11">
        <f t="shared" si="8"/>
        <v>19.291464787802546</v>
      </c>
      <c r="I34" s="11">
        <v>20</v>
      </c>
      <c r="J34" s="12">
        <f t="shared" si="2"/>
        <v>29.599999999999994</v>
      </c>
      <c r="K34" s="11">
        <f t="shared" si="9"/>
        <v>15.433171830242037</v>
      </c>
      <c r="L34" s="11">
        <f t="shared" si="3"/>
        <v>1.7862467396113466</v>
      </c>
      <c r="M34" s="13">
        <f t="shared" si="4"/>
        <v>0.67652260077773307</v>
      </c>
      <c r="N34" s="11">
        <f t="shared" si="5"/>
        <v>19.179077470748343</v>
      </c>
      <c r="O34" s="12">
        <v>102</v>
      </c>
      <c r="P34" s="12">
        <v>244</v>
      </c>
      <c r="Q34" s="11">
        <f t="shared" si="6"/>
        <v>8.0174832049849627</v>
      </c>
      <c r="R34" s="14">
        <f t="shared" si="7"/>
        <v>7.8602776519460418E-2</v>
      </c>
    </row>
    <row r="35" spans="1:18" ht="12" customHeight="1" x14ac:dyDescent="0.2">
      <c r="A35" s="10">
        <v>1998</v>
      </c>
      <c r="B35" s="11">
        <v>22.16027318799075</v>
      </c>
      <c r="C35" s="11">
        <v>0</v>
      </c>
      <c r="D35" s="11">
        <f t="shared" si="0"/>
        <v>22.16027318799075</v>
      </c>
      <c r="E35" s="11">
        <v>12</v>
      </c>
      <c r="F35" s="11">
        <f t="shared" si="1"/>
        <v>19.501040405431858</v>
      </c>
      <c r="G35" s="11">
        <v>0</v>
      </c>
      <c r="H35" s="11">
        <f t="shared" si="8"/>
        <v>19.501040405431858</v>
      </c>
      <c r="I35" s="11">
        <v>20</v>
      </c>
      <c r="J35" s="12">
        <f t="shared" si="2"/>
        <v>29.600000000000009</v>
      </c>
      <c r="K35" s="11">
        <f t="shared" si="9"/>
        <v>15.600832324345486</v>
      </c>
      <c r="L35" s="11">
        <f t="shared" si="3"/>
        <v>1.8056518893918385</v>
      </c>
      <c r="M35" s="13">
        <f t="shared" si="4"/>
        <v>0.68387210188911718</v>
      </c>
      <c r="N35" s="11">
        <f t="shared" si="5"/>
        <v>19.387432152505525</v>
      </c>
      <c r="O35" s="12">
        <v>102</v>
      </c>
      <c r="P35" s="12">
        <v>244</v>
      </c>
      <c r="Q35" s="11">
        <f t="shared" si="6"/>
        <v>8.1045822932605063</v>
      </c>
      <c r="R35" s="14">
        <f t="shared" si="7"/>
        <v>7.9456689149612805E-2</v>
      </c>
    </row>
    <row r="36" spans="1:18" ht="12" customHeight="1" x14ac:dyDescent="0.2">
      <c r="A36" s="10">
        <v>1999</v>
      </c>
      <c r="B36" s="11">
        <v>21.796158256880734</v>
      </c>
      <c r="C36" s="11">
        <v>0</v>
      </c>
      <c r="D36" s="11">
        <f t="shared" si="0"/>
        <v>21.796158256880734</v>
      </c>
      <c r="E36" s="11">
        <v>12</v>
      </c>
      <c r="F36" s="11">
        <f t="shared" si="1"/>
        <v>19.180619266055047</v>
      </c>
      <c r="G36" s="11">
        <v>0</v>
      </c>
      <c r="H36" s="11">
        <f t="shared" si="8"/>
        <v>19.180619266055047</v>
      </c>
      <c r="I36" s="11">
        <v>20</v>
      </c>
      <c r="J36" s="12">
        <f t="shared" si="2"/>
        <v>29.600000000000009</v>
      </c>
      <c r="K36" s="11">
        <f t="shared" si="9"/>
        <v>15.344495412844037</v>
      </c>
      <c r="L36" s="11">
        <f t="shared" si="3"/>
        <v>1.775983265375467</v>
      </c>
      <c r="M36" s="13">
        <f t="shared" si="4"/>
        <v>0.67263541535754678</v>
      </c>
      <c r="N36" s="11">
        <f t="shared" si="5"/>
        <v>19.068877707678773</v>
      </c>
      <c r="O36" s="12">
        <v>102</v>
      </c>
      <c r="P36" s="12">
        <v>244</v>
      </c>
      <c r="Q36" s="11">
        <f t="shared" si="6"/>
        <v>7.9714160909148974</v>
      </c>
      <c r="R36" s="14">
        <f t="shared" si="7"/>
        <v>7.8151138146224486E-2</v>
      </c>
    </row>
    <row r="37" spans="1:18" ht="12" customHeight="1" x14ac:dyDescent="0.2">
      <c r="A37" s="10">
        <v>2000</v>
      </c>
      <c r="B37" s="11">
        <v>22.244588407070861</v>
      </c>
      <c r="C37" s="11">
        <v>0</v>
      </c>
      <c r="D37" s="11">
        <f t="shared" si="0"/>
        <v>22.244588407070861</v>
      </c>
      <c r="E37" s="11">
        <v>12</v>
      </c>
      <c r="F37" s="11">
        <f t="shared" si="1"/>
        <v>19.575237798222357</v>
      </c>
      <c r="G37" s="11">
        <v>0</v>
      </c>
      <c r="H37" s="11">
        <f t="shared" si="8"/>
        <v>19.575237798222357</v>
      </c>
      <c r="I37" s="11">
        <v>20</v>
      </c>
      <c r="J37" s="12">
        <f t="shared" si="2"/>
        <v>29.599999999999994</v>
      </c>
      <c r="K37" s="11">
        <f t="shared" si="9"/>
        <v>15.660190238577886</v>
      </c>
      <c r="L37" s="11">
        <f t="shared" si="3"/>
        <v>1.8125220183539219</v>
      </c>
      <c r="M37" s="13">
        <f t="shared" si="4"/>
        <v>0.68647409264998949</v>
      </c>
      <c r="N37" s="11">
        <f t="shared" si="5"/>
        <v>19.461197289580877</v>
      </c>
      <c r="O37" s="12">
        <v>102</v>
      </c>
      <c r="P37" s="12">
        <v>244</v>
      </c>
      <c r="Q37" s="11">
        <f t="shared" si="6"/>
        <v>8.1354185390870875</v>
      </c>
      <c r="R37" s="14">
        <f t="shared" si="7"/>
        <v>7.9759005285167522E-2</v>
      </c>
    </row>
    <row r="38" spans="1:18" ht="12" customHeight="1" x14ac:dyDescent="0.2">
      <c r="A38" s="15">
        <v>2001</v>
      </c>
      <c r="B38" s="16">
        <v>22.112619590163877</v>
      </c>
      <c r="C38" s="16">
        <v>0</v>
      </c>
      <c r="D38" s="16">
        <f t="shared" si="0"/>
        <v>22.112619590163877</v>
      </c>
      <c r="E38" s="16">
        <v>12</v>
      </c>
      <c r="F38" s="16">
        <f t="shared" si="1"/>
        <v>19.459105239344211</v>
      </c>
      <c r="G38" s="16">
        <v>0</v>
      </c>
      <c r="H38" s="16">
        <f t="shared" si="8"/>
        <v>19.459105239344211</v>
      </c>
      <c r="I38" s="16">
        <v>20</v>
      </c>
      <c r="J38" s="17">
        <f t="shared" si="2"/>
        <v>29.600000000000009</v>
      </c>
      <c r="K38" s="16">
        <f t="shared" si="9"/>
        <v>15.56728419147537</v>
      </c>
      <c r="L38" s="16">
        <f t="shared" si="3"/>
        <v>1.8017690036429825</v>
      </c>
      <c r="M38" s="18">
        <f t="shared" si="4"/>
        <v>0.68240149880439982</v>
      </c>
      <c r="N38" s="16">
        <f t="shared" si="5"/>
        <v>19.345741290355331</v>
      </c>
      <c r="O38" s="17">
        <v>102</v>
      </c>
      <c r="P38" s="17">
        <v>244</v>
      </c>
      <c r="Q38" s="16">
        <f t="shared" si="6"/>
        <v>8.0871541459682117</v>
      </c>
      <c r="R38" s="19">
        <f t="shared" si="7"/>
        <v>7.9285824960472664E-2</v>
      </c>
    </row>
    <row r="39" spans="1:18" ht="12" customHeight="1" x14ac:dyDescent="0.2">
      <c r="A39" s="15">
        <v>2002</v>
      </c>
      <c r="B39" s="16">
        <v>22.06780273321786</v>
      </c>
      <c r="C39" s="16">
        <v>0</v>
      </c>
      <c r="D39" s="16">
        <f t="shared" si="0"/>
        <v>22.06780273321786</v>
      </c>
      <c r="E39" s="16">
        <v>12</v>
      </c>
      <c r="F39" s="16">
        <f t="shared" si="1"/>
        <v>19.419666405231716</v>
      </c>
      <c r="G39" s="16">
        <v>0</v>
      </c>
      <c r="H39" s="16">
        <f t="shared" si="8"/>
        <v>19.419666405231716</v>
      </c>
      <c r="I39" s="16">
        <v>20</v>
      </c>
      <c r="J39" s="17">
        <f t="shared" si="2"/>
        <v>29.600000000000009</v>
      </c>
      <c r="K39" s="16">
        <f t="shared" si="9"/>
        <v>15.535733124185374</v>
      </c>
      <c r="L39" s="16">
        <f t="shared" si="3"/>
        <v>1.7981172597436774</v>
      </c>
      <c r="M39" s="18">
        <f t="shared" si="4"/>
        <v>0.68101843832045472</v>
      </c>
      <c r="N39" s="16">
        <f t="shared" si="5"/>
        <v>19.306532217165731</v>
      </c>
      <c r="O39" s="17">
        <v>102</v>
      </c>
      <c r="P39" s="17">
        <v>244</v>
      </c>
      <c r="Q39" s="16">
        <f t="shared" si="6"/>
        <v>8.0707634678315756</v>
      </c>
      <c r="R39" s="19">
        <f t="shared" si="7"/>
        <v>7.9125132037564466E-2</v>
      </c>
    </row>
    <row r="40" spans="1:18" ht="12" customHeight="1" x14ac:dyDescent="0.2">
      <c r="A40" s="15">
        <v>2003</v>
      </c>
      <c r="B40" s="16">
        <v>21.470660654794425</v>
      </c>
      <c r="C40" s="16">
        <v>0</v>
      </c>
      <c r="D40" s="16">
        <f t="shared" si="0"/>
        <v>21.470660654794425</v>
      </c>
      <c r="E40" s="16">
        <v>12</v>
      </c>
      <c r="F40" s="16">
        <f t="shared" si="1"/>
        <v>18.894181376219095</v>
      </c>
      <c r="G40" s="16">
        <v>0</v>
      </c>
      <c r="H40" s="16">
        <f t="shared" si="8"/>
        <v>18.894181376219095</v>
      </c>
      <c r="I40" s="16">
        <v>20</v>
      </c>
      <c r="J40" s="17">
        <f t="shared" si="2"/>
        <v>29.600000000000009</v>
      </c>
      <c r="K40" s="16">
        <f t="shared" si="9"/>
        <v>15.115345100975276</v>
      </c>
      <c r="L40" s="16">
        <f t="shared" si="3"/>
        <v>1.7494612385388049</v>
      </c>
      <c r="M40" s="18">
        <f t="shared" si="4"/>
        <v>0.66259047017973816</v>
      </c>
      <c r="N40" s="16">
        <f t="shared" ref="N40:N45" si="10">+M40*28.3495</f>
        <v>18.784108534360485</v>
      </c>
      <c r="O40" s="17">
        <v>102</v>
      </c>
      <c r="P40" s="17">
        <v>244</v>
      </c>
      <c r="Q40" s="16">
        <f t="shared" si="6"/>
        <v>7.8523732397736445</v>
      </c>
      <c r="R40" s="19">
        <f t="shared" si="7"/>
        <v>7.6984051370329848E-2</v>
      </c>
    </row>
    <row r="41" spans="1:18" ht="12" customHeight="1" x14ac:dyDescent="0.2">
      <c r="A41" s="15">
        <v>2004</v>
      </c>
      <c r="B41" s="16">
        <v>21.390176227745794</v>
      </c>
      <c r="C41" s="16">
        <v>0</v>
      </c>
      <c r="D41" s="16">
        <f t="shared" si="0"/>
        <v>21.390176227745794</v>
      </c>
      <c r="E41" s="16">
        <v>12</v>
      </c>
      <c r="F41" s="16">
        <f t="shared" si="1"/>
        <v>18.823355080416299</v>
      </c>
      <c r="G41" s="16">
        <v>0</v>
      </c>
      <c r="H41" s="16">
        <f t="shared" si="8"/>
        <v>18.823355080416299</v>
      </c>
      <c r="I41" s="16">
        <v>20</v>
      </c>
      <c r="J41" s="17">
        <f t="shared" si="2"/>
        <v>29.599999999999994</v>
      </c>
      <c r="K41" s="16">
        <f t="shared" si="9"/>
        <v>15.05868406433304</v>
      </c>
      <c r="L41" s="16">
        <f t="shared" si="3"/>
        <v>1.7429032481866944</v>
      </c>
      <c r="M41" s="18">
        <f t="shared" si="4"/>
        <v>0.66010669871048944</v>
      </c>
      <c r="N41" s="16">
        <f t="shared" si="10"/>
        <v>18.713694855093021</v>
      </c>
      <c r="O41" s="17">
        <v>102</v>
      </c>
      <c r="P41" s="17">
        <v>244</v>
      </c>
      <c r="Q41" s="16">
        <f t="shared" si="6"/>
        <v>7.8229380131946238</v>
      </c>
      <c r="R41" s="19">
        <f t="shared" si="7"/>
        <v>7.6695470717594347E-2</v>
      </c>
    </row>
    <row r="42" spans="1:18" ht="12" customHeight="1" x14ac:dyDescent="0.2">
      <c r="A42" s="15">
        <v>2005</v>
      </c>
      <c r="B42" s="16">
        <v>21.814137831451202</v>
      </c>
      <c r="C42" s="16">
        <v>0</v>
      </c>
      <c r="D42" s="16">
        <f t="shared" si="0"/>
        <v>21.814137831451202</v>
      </c>
      <c r="E42" s="16">
        <v>12</v>
      </c>
      <c r="F42" s="16">
        <f t="shared" si="1"/>
        <v>19.196441291677058</v>
      </c>
      <c r="G42" s="16">
        <v>0</v>
      </c>
      <c r="H42" s="16">
        <f t="shared" si="8"/>
        <v>19.196441291677058</v>
      </c>
      <c r="I42" s="16">
        <v>20</v>
      </c>
      <c r="J42" s="17">
        <f t="shared" si="2"/>
        <v>29.600000000000009</v>
      </c>
      <c r="K42" s="16">
        <f t="shared" si="9"/>
        <v>15.357153033341646</v>
      </c>
      <c r="L42" s="16">
        <f t="shared" si="3"/>
        <v>1.7774482677478756</v>
      </c>
      <c r="M42" s="18">
        <f t="shared" si="4"/>
        <v>0.67319026995470232</v>
      </c>
      <c r="N42" s="16">
        <f t="shared" si="10"/>
        <v>19.084607558080833</v>
      </c>
      <c r="O42" s="17">
        <v>102</v>
      </c>
      <c r="P42" s="17">
        <v>244</v>
      </c>
      <c r="Q42" s="16">
        <f t="shared" si="6"/>
        <v>7.9779916841157572</v>
      </c>
      <c r="R42" s="19">
        <f t="shared" si="7"/>
        <v>7.8215604746232917E-2</v>
      </c>
    </row>
    <row r="43" spans="1:18" ht="12" customHeight="1" x14ac:dyDescent="0.2">
      <c r="A43" s="10">
        <v>2006</v>
      </c>
      <c r="B43" s="11">
        <v>21.950934370202628</v>
      </c>
      <c r="C43" s="11">
        <v>0</v>
      </c>
      <c r="D43" s="11">
        <f t="shared" si="0"/>
        <v>21.950934370202628</v>
      </c>
      <c r="E43" s="11">
        <v>12</v>
      </c>
      <c r="F43" s="11">
        <f t="shared" si="1"/>
        <v>19.316822245778312</v>
      </c>
      <c r="G43" s="11">
        <v>0</v>
      </c>
      <c r="H43" s="11">
        <f t="shared" si="8"/>
        <v>19.316822245778312</v>
      </c>
      <c r="I43" s="11">
        <v>20</v>
      </c>
      <c r="J43" s="12">
        <f t="shared" si="2"/>
        <v>29.600000000000009</v>
      </c>
      <c r="K43" s="11">
        <f t="shared" si="9"/>
        <v>15.453457796622649</v>
      </c>
      <c r="L43" s="11">
        <f t="shared" si="3"/>
        <v>1.7885946523868805</v>
      </c>
      <c r="M43" s="13">
        <f t="shared" si="4"/>
        <v>0.677411848619075</v>
      </c>
      <c r="N43" s="11">
        <f t="shared" si="10"/>
        <v>19.204287202426467</v>
      </c>
      <c r="O43" s="12">
        <v>102</v>
      </c>
      <c r="P43" s="12">
        <v>244</v>
      </c>
      <c r="Q43" s="11">
        <f t="shared" si="6"/>
        <v>8.0280216993749978</v>
      </c>
      <c r="R43" s="14">
        <f t="shared" si="7"/>
        <v>7.8706095091911746E-2</v>
      </c>
    </row>
    <row r="44" spans="1:18" ht="12" customHeight="1" x14ac:dyDescent="0.2">
      <c r="A44" s="10">
        <v>2007</v>
      </c>
      <c r="B44" s="11">
        <v>22.366875616824519</v>
      </c>
      <c r="C44" s="11">
        <v>0</v>
      </c>
      <c r="D44" s="11">
        <f t="shared" si="0"/>
        <v>22.366875616824519</v>
      </c>
      <c r="E44" s="11">
        <v>12</v>
      </c>
      <c r="F44" s="11">
        <f t="shared" si="1"/>
        <v>19.682850542805575</v>
      </c>
      <c r="G44" s="11">
        <v>0</v>
      </c>
      <c r="H44" s="11">
        <f t="shared" si="8"/>
        <v>19.682850542805575</v>
      </c>
      <c r="I44" s="11">
        <v>20</v>
      </c>
      <c r="J44" s="12">
        <f t="shared" si="2"/>
        <v>29.600000000000009</v>
      </c>
      <c r="K44" s="11">
        <f t="shared" si="9"/>
        <v>15.74628043424446</v>
      </c>
      <c r="L44" s="11">
        <f t="shared" si="3"/>
        <v>1.8224861613708865</v>
      </c>
      <c r="M44" s="13">
        <f t="shared" si="4"/>
        <v>0.69024790944633252</v>
      </c>
      <c r="N44" s="11">
        <f t="shared" si="10"/>
        <v>19.568183108848803</v>
      </c>
      <c r="O44" s="12">
        <v>102</v>
      </c>
      <c r="P44" s="12">
        <v>244</v>
      </c>
      <c r="Q44" s="11">
        <f t="shared" si="6"/>
        <v>8.1801421192728601</v>
      </c>
      <c r="R44" s="14">
        <f t="shared" si="7"/>
        <v>8.0197471757577063E-2</v>
      </c>
    </row>
    <row r="45" spans="1:18" ht="12" customHeight="1" x14ac:dyDescent="0.2">
      <c r="A45" s="10">
        <v>2008</v>
      </c>
      <c r="B45" s="11">
        <v>22.630319458132885</v>
      </c>
      <c r="C45" s="11">
        <v>0</v>
      </c>
      <c r="D45" s="11">
        <f t="shared" si="0"/>
        <v>22.630319458132885</v>
      </c>
      <c r="E45" s="11">
        <v>12</v>
      </c>
      <c r="F45" s="11">
        <f t="shared" si="1"/>
        <v>19.914681123156939</v>
      </c>
      <c r="G45" s="11">
        <v>0</v>
      </c>
      <c r="H45" s="11">
        <f t="shared" si="8"/>
        <v>19.914681123156939</v>
      </c>
      <c r="I45" s="11">
        <v>20</v>
      </c>
      <c r="J45" s="12">
        <f t="shared" si="2"/>
        <v>29.600000000000009</v>
      </c>
      <c r="K45" s="11">
        <f t="shared" si="9"/>
        <v>15.931744898525551</v>
      </c>
      <c r="L45" s="11">
        <f t="shared" si="3"/>
        <v>1.8439519558478645</v>
      </c>
      <c r="M45" s="13">
        <f t="shared" si="4"/>
        <v>0.69837785856550361</v>
      </c>
      <c r="N45" s="11">
        <f t="shared" si="10"/>
        <v>19.798663101402745</v>
      </c>
      <c r="O45" s="12">
        <v>102</v>
      </c>
      <c r="P45" s="12">
        <v>244</v>
      </c>
      <c r="Q45" s="11">
        <f t="shared" si="6"/>
        <v>8.2764903128814762</v>
      </c>
      <c r="R45" s="14">
        <f t="shared" si="7"/>
        <v>8.1142061890994863E-2</v>
      </c>
    </row>
    <row r="46" spans="1:18" ht="12" customHeight="1" x14ac:dyDescent="0.2">
      <c r="A46" s="10">
        <v>2009</v>
      </c>
      <c r="B46" s="11">
        <v>23.09234118946322</v>
      </c>
      <c r="C46" s="11">
        <v>0</v>
      </c>
      <c r="D46" s="11">
        <f t="shared" si="0"/>
        <v>23.09234118946322</v>
      </c>
      <c r="E46" s="11">
        <v>12</v>
      </c>
      <c r="F46" s="11">
        <f t="shared" si="1"/>
        <v>20.321260246727633</v>
      </c>
      <c r="G46" s="11">
        <v>0</v>
      </c>
      <c r="H46" s="11">
        <f t="shared" si="8"/>
        <v>20.321260246727633</v>
      </c>
      <c r="I46" s="11">
        <v>20</v>
      </c>
      <c r="J46" s="12">
        <f t="shared" si="2"/>
        <v>29.600000000000009</v>
      </c>
      <c r="K46" s="11">
        <f t="shared" si="9"/>
        <v>16.257008197382106</v>
      </c>
      <c r="L46" s="11">
        <f t="shared" si="3"/>
        <v>1.8815981709932992</v>
      </c>
      <c r="M46" s="13">
        <f t="shared" si="4"/>
        <v>0.71263597577565396</v>
      </c>
      <c r="N46" s="11">
        <f t="shared" ref="N46:N51" si="11">+M46*28.3495</f>
        <v>20.202873595251901</v>
      </c>
      <c r="O46" s="12">
        <v>102</v>
      </c>
      <c r="P46" s="12">
        <v>244</v>
      </c>
      <c r="Q46" s="11">
        <f t="shared" si="6"/>
        <v>8.4454635521135</v>
      </c>
      <c r="R46" s="14">
        <f t="shared" si="7"/>
        <v>8.2798662275622548E-2</v>
      </c>
    </row>
    <row r="47" spans="1:18" ht="12" customHeight="1" x14ac:dyDescent="0.2">
      <c r="A47" s="10">
        <v>2010</v>
      </c>
      <c r="B47" s="11">
        <v>24.185826026166563</v>
      </c>
      <c r="C47" s="11">
        <v>0</v>
      </c>
      <c r="D47" s="11">
        <f t="shared" si="0"/>
        <v>24.185826026166563</v>
      </c>
      <c r="E47" s="11">
        <v>12</v>
      </c>
      <c r="F47" s="11">
        <f t="shared" si="1"/>
        <v>21.283526903026576</v>
      </c>
      <c r="G47" s="11">
        <v>0</v>
      </c>
      <c r="H47" s="11">
        <f t="shared" si="8"/>
        <v>21.283526903026576</v>
      </c>
      <c r="I47" s="11">
        <v>20</v>
      </c>
      <c r="J47" s="12">
        <f t="shared" si="2"/>
        <v>29.599999999999994</v>
      </c>
      <c r="K47" s="11">
        <f t="shared" si="9"/>
        <v>17.026821522421262</v>
      </c>
      <c r="L47" s="11">
        <f t="shared" si="3"/>
        <v>1.9706969354654238</v>
      </c>
      <c r="M47" s="13">
        <f t="shared" si="4"/>
        <v>0.746381217421206</v>
      </c>
      <c r="N47" s="11">
        <f t="shared" si="11"/>
        <v>21.159534323282479</v>
      </c>
      <c r="O47" s="12">
        <v>102</v>
      </c>
      <c r="P47" s="12">
        <v>244</v>
      </c>
      <c r="Q47" s="11">
        <f t="shared" si="6"/>
        <v>8.8453791023557908</v>
      </c>
      <c r="R47" s="14">
        <f t="shared" si="7"/>
        <v>8.6719402964272455E-2</v>
      </c>
    </row>
    <row r="48" spans="1:18" ht="12" customHeight="1" x14ac:dyDescent="0.2">
      <c r="A48" s="37">
        <v>2011</v>
      </c>
      <c r="B48" s="16">
        <v>24.543833367643813</v>
      </c>
      <c r="C48" s="38">
        <v>0</v>
      </c>
      <c r="D48" s="38">
        <f t="shared" si="0"/>
        <v>24.543833367643813</v>
      </c>
      <c r="E48" s="38">
        <v>12</v>
      </c>
      <c r="F48" s="38">
        <f t="shared" si="1"/>
        <v>21.598573363526555</v>
      </c>
      <c r="G48" s="38">
        <v>0</v>
      </c>
      <c r="H48" s="16">
        <f t="shared" si="8"/>
        <v>21.598573363526555</v>
      </c>
      <c r="I48" s="38">
        <v>20</v>
      </c>
      <c r="J48" s="39">
        <f t="shared" si="2"/>
        <v>29.599999999999994</v>
      </c>
      <c r="K48" s="16">
        <f t="shared" si="9"/>
        <v>17.278858690821245</v>
      </c>
      <c r="L48" s="38">
        <f t="shared" si="3"/>
        <v>1.9998679040302365</v>
      </c>
      <c r="M48" s="40">
        <f t="shared" si="4"/>
        <v>0.75742942206339703</v>
      </c>
      <c r="N48" s="38">
        <f t="shared" si="11"/>
        <v>21.472745400786273</v>
      </c>
      <c r="O48" s="39">
        <v>102</v>
      </c>
      <c r="P48" s="39">
        <v>244</v>
      </c>
      <c r="Q48" s="38">
        <f t="shared" si="6"/>
        <v>8.9763116019680318</v>
      </c>
      <c r="R48" s="41">
        <f t="shared" si="7"/>
        <v>8.8003054921255222E-2</v>
      </c>
    </row>
    <row r="49" spans="1:19" ht="12" customHeight="1" x14ac:dyDescent="0.2">
      <c r="A49" s="15">
        <v>2012</v>
      </c>
      <c r="B49" s="16">
        <v>24.71234596685305</v>
      </c>
      <c r="C49" s="16">
        <v>0</v>
      </c>
      <c r="D49" s="16">
        <f t="shared" ref="D49:D58" si="12">+B49-B49*(C49/100)</f>
        <v>24.71234596685305</v>
      </c>
      <c r="E49" s="16">
        <v>12</v>
      </c>
      <c r="F49" s="16">
        <f t="shared" ref="F49:F58" si="13">+(D49-D49*(E49)/100)</f>
        <v>21.746864450830685</v>
      </c>
      <c r="G49" s="16">
        <v>0</v>
      </c>
      <c r="H49" s="16">
        <f t="shared" si="8"/>
        <v>21.746864450830685</v>
      </c>
      <c r="I49" s="16">
        <v>20</v>
      </c>
      <c r="J49" s="17">
        <f t="shared" ref="J49:J58" si="14">100-(K49/B49*100)</f>
        <v>29.599999999999994</v>
      </c>
      <c r="K49" s="16">
        <f t="shared" si="9"/>
        <v>17.397491560664548</v>
      </c>
      <c r="L49" s="16">
        <f t="shared" ref="L49:L58" si="15">K49/8.64</f>
        <v>2.0135985602621003</v>
      </c>
      <c r="M49" s="18">
        <f t="shared" ref="M49:M58" si="16">+(K49/365)*16</f>
        <v>0.76262976704282948</v>
      </c>
      <c r="N49" s="16">
        <f t="shared" si="11"/>
        <v>21.620172580780693</v>
      </c>
      <c r="O49" s="17">
        <v>102</v>
      </c>
      <c r="P49" s="17">
        <v>244</v>
      </c>
      <c r="Q49" s="16">
        <f t="shared" ref="Q49:Q58" si="17">+R49*O49</f>
        <v>9.0379409968837319</v>
      </c>
      <c r="R49" s="19">
        <f t="shared" ref="R49:R58" si="18">+N49/P49</f>
        <v>8.8607264675330713E-2</v>
      </c>
    </row>
    <row r="50" spans="1:19" ht="12" customHeight="1" x14ac:dyDescent="0.2">
      <c r="A50" s="15">
        <v>2013</v>
      </c>
      <c r="B50" s="16">
        <v>23.741927905116722</v>
      </c>
      <c r="C50" s="16">
        <v>0</v>
      </c>
      <c r="D50" s="16">
        <f t="shared" si="12"/>
        <v>23.741927905116722</v>
      </c>
      <c r="E50" s="16">
        <v>12</v>
      </c>
      <c r="F50" s="16">
        <f t="shared" si="13"/>
        <v>20.892896556502716</v>
      </c>
      <c r="G50" s="16">
        <v>0</v>
      </c>
      <c r="H50" s="16">
        <f t="shared" si="8"/>
        <v>20.892896556502716</v>
      </c>
      <c r="I50" s="16">
        <v>20</v>
      </c>
      <c r="J50" s="17">
        <f t="shared" si="14"/>
        <v>29.599999999999994</v>
      </c>
      <c r="K50" s="16">
        <f t="shared" si="9"/>
        <v>16.714317245202174</v>
      </c>
      <c r="L50" s="16">
        <f t="shared" si="15"/>
        <v>1.9345274589354367</v>
      </c>
      <c r="M50" s="18">
        <f t="shared" si="16"/>
        <v>0.73268239978968441</v>
      </c>
      <c r="N50" s="16">
        <f t="shared" si="11"/>
        <v>20.771179692837659</v>
      </c>
      <c r="O50" s="17">
        <v>102</v>
      </c>
      <c r="P50" s="17">
        <v>244</v>
      </c>
      <c r="Q50" s="16">
        <f t="shared" si="17"/>
        <v>8.6830341338911516</v>
      </c>
      <c r="R50" s="19">
        <f t="shared" si="18"/>
        <v>8.5127785626383845E-2</v>
      </c>
    </row>
    <row r="51" spans="1:19" ht="12" customHeight="1" x14ac:dyDescent="0.2">
      <c r="A51" s="15">
        <v>2014</v>
      </c>
      <c r="B51" s="16">
        <v>23.113970157455483</v>
      </c>
      <c r="C51" s="16">
        <v>0</v>
      </c>
      <c r="D51" s="16">
        <f t="shared" si="12"/>
        <v>23.113970157455483</v>
      </c>
      <c r="E51" s="16">
        <v>12</v>
      </c>
      <c r="F51" s="16">
        <f t="shared" si="13"/>
        <v>20.340293738560824</v>
      </c>
      <c r="G51" s="16">
        <v>0</v>
      </c>
      <c r="H51" s="16">
        <f t="shared" si="8"/>
        <v>20.340293738560824</v>
      </c>
      <c r="I51" s="16">
        <v>20</v>
      </c>
      <c r="J51" s="17">
        <f t="shared" si="14"/>
        <v>29.600000000000009</v>
      </c>
      <c r="K51" s="16">
        <f t="shared" si="9"/>
        <v>16.272234990848659</v>
      </c>
      <c r="L51" s="16">
        <f t="shared" si="15"/>
        <v>1.8833605313482242</v>
      </c>
      <c r="M51" s="18">
        <f t="shared" si="16"/>
        <v>0.71330345165363984</v>
      </c>
      <c r="N51" s="16">
        <f t="shared" si="11"/>
        <v>20.221796202654861</v>
      </c>
      <c r="O51" s="17">
        <v>102</v>
      </c>
      <c r="P51" s="17">
        <v>244</v>
      </c>
      <c r="Q51" s="16">
        <f t="shared" si="17"/>
        <v>8.4533738224212946</v>
      </c>
      <c r="R51" s="19">
        <f t="shared" si="18"/>
        <v>8.2876213945306809E-2</v>
      </c>
    </row>
    <row r="52" spans="1:19" ht="12" customHeight="1" x14ac:dyDescent="0.2">
      <c r="A52" s="15">
        <v>2015</v>
      </c>
      <c r="B52" s="16">
        <v>24.070660023024363</v>
      </c>
      <c r="C52" s="16">
        <v>0</v>
      </c>
      <c r="D52" s="16">
        <f t="shared" si="12"/>
        <v>24.070660023024363</v>
      </c>
      <c r="E52" s="16">
        <v>12</v>
      </c>
      <c r="F52" s="16">
        <f t="shared" si="13"/>
        <v>21.18218082026144</v>
      </c>
      <c r="G52" s="16">
        <v>0</v>
      </c>
      <c r="H52" s="16">
        <f t="shared" si="8"/>
        <v>21.18218082026144</v>
      </c>
      <c r="I52" s="16">
        <v>20</v>
      </c>
      <c r="J52" s="17">
        <f t="shared" si="14"/>
        <v>29.600000000000009</v>
      </c>
      <c r="K52" s="16">
        <f t="shared" si="9"/>
        <v>16.94574465620915</v>
      </c>
      <c r="L52" s="16">
        <f t="shared" si="15"/>
        <v>1.9613130389130959</v>
      </c>
      <c r="M52" s="18">
        <f t="shared" si="16"/>
        <v>0.74282716301190799</v>
      </c>
      <c r="N52" s="16">
        <f>+M52*28.3495</f>
        <v>21.058778657806084</v>
      </c>
      <c r="O52" s="17">
        <v>102</v>
      </c>
      <c r="P52" s="17">
        <v>244</v>
      </c>
      <c r="Q52" s="16">
        <f t="shared" si="17"/>
        <v>8.8032599307222146</v>
      </c>
      <c r="R52" s="19">
        <f t="shared" si="18"/>
        <v>8.6306469909041325E-2</v>
      </c>
    </row>
    <row r="53" spans="1:19" ht="12" customHeight="1" x14ac:dyDescent="0.2">
      <c r="A53" s="33">
        <v>2016</v>
      </c>
      <c r="B53" s="11">
        <v>22.619280194846301</v>
      </c>
      <c r="C53" s="34">
        <v>0</v>
      </c>
      <c r="D53" s="34">
        <f t="shared" si="12"/>
        <v>22.619280194846301</v>
      </c>
      <c r="E53" s="34">
        <v>12</v>
      </c>
      <c r="F53" s="34">
        <f t="shared" si="13"/>
        <v>19.904966571464744</v>
      </c>
      <c r="G53" s="34">
        <v>0</v>
      </c>
      <c r="H53" s="11">
        <f t="shared" si="8"/>
        <v>19.904966571464744</v>
      </c>
      <c r="I53" s="34">
        <v>20</v>
      </c>
      <c r="J53" s="49">
        <f t="shared" si="14"/>
        <v>29.600000000000009</v>
      </c>
      <c r="K53" s="11">
        <f t="shared" si="9"/>
        <v>15.923973257171795</v>
      </c>
      <c r="L53" s="34">
        <f t="shared" si="15"/>
        <v>1.8430524603208096</v>
      </c>
      <c r="M53" s="50">
        <f t="shared" si="16"/>
        <v>0.69803718387602387</v>
      </c>
      <c r="N53" s="34">
        <f>+M53*28.3495</f>
        <v>19.789005144293338</v>
      </c>
      <c r="O53" s="49">
        <v>102</v>
      </c>
      <c r="P53" s="49">
        <v>244</v>
      </c>
      <c r="Q53" s="34">
        <f t="shared" si="17"/>
        <v>8.2724529701554115</v>
      </c>
      <c r="R53" s="44">
        <f t="shared" si="18"/>
        <v>8.1102480099562863E-2</v>
      </c>
    </row>
    <row r="54" spans="1:19" ht="12" customHeight="1" x14ac:dyDescent="0.2">
      <c r="A54" s="57">
        <v>2017</v>
      </c>
      <c r="B54" s="11">
        <v>20.940008656815955</v>
      </c>
      <c r="C54" s="58">
        <v>0</v>
      </c>
      <c r="D54" s="58">
        <f t="shared" si="12"/>
        <v>20.940008656815955</v>
      </c>
      <c r="E54" s="58">
        <v>12</v>
      </c>
      <c r="F54" s="58">
        <f t="shared" si="13"/>
        <v>18.42720761799804</v>
      </c>
      <c r="G54" s="58">
        <v>0</v>
      </c>
      <c r="H54" s="59">
        <f>F54-(F54*G54/100)</f>
        <v>18.42720761799804</v>
      </c>
      <c r="I54" s="58">
        <v>20</v>
      </c>
      <c r="J54" s="60">
        <f t="shared" si="14"/>
        <v>29.600000000000009</v>
      </c>
      <c r="K54" s="59">
        <f>+H54-H54*I54/100</f>
        <v>14.741766094398432</v>
      </c>
      <c r="L54" s="58">
        <f t="shared" si="15"/>
        <v>1.706222927592411</v>
      </c>
      <c r="M54" s="61">
        <f t="shared" si="16"/>
        <v>0.64621440413801345</v>
      </c>
      <c r="N54" s="58">
        <f>+M54*28.3495</f>
        <v>18.319855250110614</v>
      </c>
      <c r="O54" s="60">
        <v>102</v>
      </c>
      <c r="P54" s="60">
        <v>244</v>
      </c>
      <c r="Q54" s="58">
        <f t="shared" si="17"/>
        <v>7.6583001455380435</v>
      </c>
      <c r="R54" s="62">
        <f t="shared" si="18"/>
        <v>7.5081373975863175E-2</v>
      </c>
    </row>
    <row r="55" spans="1:19" ht="12" customHeight="1" x14ac:dyDescent="0.2">
      <c r="A55" s="33">
        <v>2018</v>
      </c>
      <c r="B55" s="11">
        <v>19.721599327425754</v>
      </c>
      <c r="C55" s="34">
        <v>0</v>
      </c>
      <c r="D55" s="34">
        <f t="shared" si="12"/>
        <v>19.721599327425754</v>
      </c>
      <c r="E55" s="34">
        <v>12</v>
      </c>
      <c r="F55" s="34">
        <f t="shared" si="13"/>
        <v>17.355007408134664</v>
      </c>
      <c r="G55" s="34">
        <v>0</v>
      </c>
      <c r="H55" s="11">
        <f>F55-(F55*G55/100)</f>
        <v>17.355007408134664</v>
      </c>
      <c r="I55" s="34">
        <v>20</v>
      </c>
      <c r="J55" s="49">
        <f t="shared" si="14"/>
        <v>29.599999999999994</v>
      </c>
      <c r="K55" s="11">
        <f>+H55-H55*I55/100</f>
        <v>13.884005926507731</v>
      </c>
      <c r="L55" s="34">
        <f t="shared" si="15"/>
        <v>1.606945130382839</v>
      </c>
      <c r="M55" s="50">
        <f t="shared" si="16"/>
        <v>0.60861395842225674</v>
      </c>
      <c r="N55" s="34">
        <f>+M55*28.3495</f>
        <v>17.253901414291768</v>
      </c>
      <c r="O55" s="49">
        <v>102</v>
      </c>
      <c r="P55" s="49">
        <v>244</v>
      </c>
      <c r="Q55" s="34">
        <f t="shared" si="17"/>
        <v>7.2126964928596733</v>
      </c>
      <c r="R55" s="44">
        <f t="shared" si="18"/>
        <v>7.0712710714310525E-2</v>
      </c>
    </row>
    <row r="56" spans="1:19" ht="12" customHeight="1" x14ac:dyDescent="0.2">
      <c r="A56" s="78">
        <v>2019</v>
      </c>
      <c r="B56" s="59">
        <v>18.48619552131143</v>
      </c>
      <c r="C56" s="79">
        <v>0</v>
      </c>
      <c r="D56" s="79">
        <f t="shared" si="12"/>
        <v>18.48619552131143</v>
      </c>
      <c r="E56" s="79">
        <v>12</v>
      </c>
      <c r="F56" s="79">
        <f t="shared" si="13"/>
        <v>16.267852058754059</v>
      </c>
      <c r="G56" s="79">
        <v>0</v>
      </c>
      <c r="H56" s="80">
        <f>F56-(F56*G56/100)</f>
        <v>16.267852058754059</v>
      </c>
      <c r="I56" s="79">
        <v>20</v>
      </c>
      <c r="J56" s="81">
        <f t="shared" si="14"/>
        <v>29.599999999999994</v>
      </c>
      <c r="K56" s="80">
        <f>+H56-H56*I56/100</f>
        <v>13.014281647003248</v>
      </c>
      <c r="L56" s="79">
        <f t="shared" si="15"/>
        <v>1.5062825980327832</v>
      </c>
      <c r="M56" s="82">
        <f t="shared" si="16"/>
        <v>0.57048905849877252</v>
      </c>
      <c r="N56" s="79">
        <f>+M56*28.3495</f>
        <v>16.173079563910949</v>
      </c>
      <c r="O56" s="81">
        <v>102</v>
      </c>
      <c r="P56" s="81">
        <v>244</v>
      </c>
      <c r="Q56" s="79">
        <f t="shared" si="17"/>
        <v>6.7608775226185109</v>
      </c>
      <c r="R56" s="83">
        <f t="shared" si="18"/>
        <v>6.6283112966848148E-2</v>
      </c>
    </row>
    <row r="57" spans="1:19" ht="12" customHeight="1" x14ac:dyDescent="0.2">
      <c r="A57" s="33">
        <v>2020</v>
      </c>
      <c r="B57" s="11">
        <v>17.611385777881402</v>
      </c>
      <c r="C57" s="34">
        <v>0</v>
      </c>
      <c r="D57" s="34">
        <f t="shared" si="12"/>
        <v>17.611385777881402</v>
      </c>
      <c r="E57" s="34">
        <v>12</v>
      </c>
      <c r="F57" s="34">
        <f t="shared" si="13"/>
        <v>15.498019484535634</v>
      </c>
      <c r="G57" s="34">
        <v>0</v>
      </c>
      <c r="H57" s="11">
        <f t="shared" ref="H57:H58" si="19">F57-(F57*G57/100)</f>
        <v>15.498019484535634</v>
      </c>
      <c r="I57" s="34">
        <v>20</v>
      </c>
      <c r="J57" s="49">
        <f t="shared" si="14"/>
        <v>29.599999999999994</v>
      </c>
      <c r="K57" s="11">
        <f t="shared" ref="K57:K58" si="20">+H57-H57*I57/100</f>
        <v>12.398415587628508</v>
      </c>
      <c r="L57" s="34">
        <f t="shared" si="15"/>
        <v>1.4350018041236698</v>
      </c>
      <c r="M57" s="50">
        <f t="shared" si="16"/>
        <v>0.54349219014261951</v>
      </c>
      <c r="N57" s="34">
        <f t="shared" ref="N57:N58" si="21">+M57*28.3495</f>
        <v>15.407731844448191</v>
      </c>
      <c r="O57" s="49">
        <v>102</v>
      </c>
      <c r="P57" s="49">
        <v>244</v>
      </c>
      <c r="Q57" s="34">
        <f t="shared" si="17"/>
        <v>6.4409370825152275</v>
      </c>
      <c r="R57" s="44">
        <f t="shared" si="18"/>
        <v>6.3146441985443405E-2</v>
      </c>
    </row>
    <row r="58" spans="1:19" ht="12" customHeight="1" thickBot="1" x14ac:dyDescent="0.25">
      <c r="A58" s="84">
        <v>2021</v>
      </c>
      <c r="B58" s="85">
        <v>16.433572738769143</v>
      </c>
      <c r="C58" s="86">
        <v>0</v>
      </c>
      <c r="D58" s="86">
        <f t="shared" si="12"/>
        <v>16.433572738769143</v>
      </c>
      <c r="E58" s="86">
        <v>12</v>
      </c>
      <c r="F58" s="86">
        <f t="shared" si="13"/>
        <v>14.461544010116846</v>
      </c>
      <c r="G58" s="86">
        <v>0</v>
      </c>
      <c r="H58" s="86">
        <f t="shared" si="19"/>
        <v>14.461544010116846</v>
      </c>
      <c r="I58" s="86">
        <v>20</v>
      </c>
      <c r="J58" s="87">
        <f t="shared" si="14"/>
        <v>29.599999999999994</v>
      </c>
      <c r="K58" s="86">
        <f t="shared" si="20"/>
        <v>11.569235208093477</v>
      </c>
      <c r="L58" s="86">
        <f t="shared" si="15"/>
        <v>1.3390318527885969</v>
      </c>
      <c r="M58" s="88">
        <f t="shared" si="16"/>
        <v>0.50714455706711137</v>
      </c>
      <c r="N58" s="86">
        <f t="shared" si="21"/>
        <v>14.377294620574073</v>
      </c>
      <c r="O58" s="87">
        <v>102</v>
      </c>
      <c r="P58" s="87">
        <v>244</v>
      </c>
      <c r="Q58" s="86">
        <f t="shared" si="17"/>
        <v>6.010180538108834</v>
      </c>
      <c r="R58" s="89">
        <f t="shared" si="18"/>
        <v>5.8923338608910136E-2</v>
      </c>
    </row>
    <row r="59" spans="1:19" ht="12" customHeight="1" thickTop="1" x14ac:dyDescent="0.2">
      <c r="A59" s="115" t="s">
        <v>144</v>
      </c>
      <c r="B59" s="115"/>
      <c r="C59" s="115"/>
      <c r="D59" s="115"/>
      <c r="S59" s="6"/>
    </row>
    <row r="60" spans="1:19" ht="12" customHeight="1" x14ac:dyDescent="0.2">
      <c r="S60" s="6"/>
    </row>
    <row r="61" spans="1:19" ht="12" customHeight="1" x14ac:dyDescent="0.2">
      <c r="A61" s="116" t="s">
        <v>137</v>
      </c>
    </row>
    <row r="62" spans="1:19" ht="12" customHeight="1" x14ac:dyDescent="0.2">
      <c r="A62" s="122" t="s">
        <v>138</v>
      </c>
    </row>
    <row r="63" spans="1:19" ht="12" customHeight="1" x14ac:dyDescent="0.2">
      <c r="A63" s="116" t="s">
        <v>139</v>
      </c>
    </row>
    <row r="64" spans="1:19" ht="12" customHeight="1" x14ac:dyDescent="0.2">
      <c r="A64" s="116" t="s">
        <v>140</v>
      </c>
    </row>
    <row r="65" spans="1:1" ht="12" customHeight="1" x14ac:dyDescent="0.2">
      <c r="A65" s="116" t="s">
        <v>141</v>
      </c>
    </row>
    <row r="66" spans="1:1" ht="12" customHeight="1" x14ac:dyDescent="0.2">
      <c r="A66" s="117"/>
    </row>
    <row r="67" spans="1:1" ht="12" customHeight="1" x14ac:dyDescent="0.2">
      <c r="A67" s="116" t="s">
        <v>136</v>
      </c>
    </row>
  </sheetData>
  <mergeCells count="17">
    <mergeCell ref="H3:H5"/>
    <mergeCell ref="E2:E5"/>
    <mergeCell ref="A1:R1"/>
    <mergeCell ref="R2:R5"/>
    <mergeCell ref="D2:D5"/>
    <mergeCell ref="O2:O5"/>
    <mergeCell ref="C2:C5"/>
    <mergeCell ref="Q2:Q5"/>
    <mergeCell ref="G2:I2"/>
    <mergeCell ref="G3:G5"/>
    <mergeCell ref="I3:I5"/>
    <mergeCell ref="P2:P5"/>
    <mergeCell ref="A2:A5"/>
    <mergeCell ref="B2:B5"/>
    <mergeCell ref="F2:F5"/>
    <mergeCell ref="K2:N5"/>
    <mergeCell ref="J2:J5"/>
  </mergeCells>
  <phoneticPr fontId="0" type="noConversion"/>
  <printOptions horizontalCentered="1"/>
  <pageMargins left="0.34" right="0.3" top="0.61" bottom="0.56000000000000005" header="0.5" footer="0.5"/>
  <pageSetup scale="79" orientation="landscape" r:id="rId1"/>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61">
    <pageSetUpPr fitToPage="1"/>
  </sheetPr>
  <dimension ref="A1:S67"/>
  <sheetViews>
    <sheetView zoomScaleNormal="100" workbookViewId="0">
      <pane ySplit="6" topLeftCell="A7" activePane="bottomLeft" state="frozen"/>
      <selection pane="bottomLeft" sqref="A1:Q1"/>
    </sheetView>
  </sheetViews>
  <sheetFormatPr defaultColWidth="10.77734375" defaultRowHeight="12" customHeight="1" x14ac:dyDescent="0.2"/>
  <cols>
    <col min="1" max="17" width="10.77734375" style="6" customWidth="1"/>
    <col min="18" max="16384" width="10.77734375" style="7"/>
  </cols>
  <sheetData>
    <row r="1" spans="1:18" ht="12" customHeight="1" thickBot="1" x14ac:dyDescent="0.25">
      <c r="A1" s="126" t="s">
        <v>106</v>
      </c>
      <c r="B1" s="126"/>
      <c r="C1" s="126"/>
      <c r="D1" s="126"/>
      <c r="E1" s="126"/>
      <c r="F1" s="126"/>
      <c r="G1" s="126"/>
      <c r="H1" s="126"/>
      <c r="I1" s="126"/>
      <c r="J1" s="126"/>
      <c r="K1" s="126"/>
      <c r="L1" s="126"/>
      <c r="M1" s="126"/>
      <c r="N1" s="126"/>
      <c r="O1" s="126"/>
      <c r="P1" s="126"/>
      <c r="Q1" s="126"/>
    </row>
    <row r="2" spans="1:18" ht="12" customHeight="1" thickTop="1" x14ac:dyDescent="0.2">
      <c r="A2" s="138" t="s">
        <v>0</v>
      </c>
      <c r="B2" s="124" t="s">
        <v>9</v>
      </c>
      <c r="C2" s="131" t="s">
        <v>3</v>
      </c>
      <c r="D2" s="124" t="s">
        <v>1</v>
      </c>
      <c r="E2" s="124" t="s">
        <v>4</v>
      </c>
      <c r="F2" s="124" t="s">
        <v>5</v>
      </c>
      <c r="G2" s="132" t="s">
        <v>6</v>
      </c>
      <c r="H2" s="133"/>
      <c r="I2" s="133"/>
      <c r="J2" s="124" t="s">
        <v>7</v>
      </c>
      <c r="K2" s="124" t="s">
        <v>54</v>
      </c>
      <c r="L2" s="140"/>
      <c r="M2" s="140"/>
      <c r="N2" s="130" t="s">
        <v>58</v>
      </c>
      <c r="O2" s="130" t="s">
        <v>130</v>
      </c>
      <c r="P2" s="127" t="s">
        <v>59</v>
      </c>
      <c r="Q2" s="127" t="s">
        <v>62</v>
      </c>
      <c r="R2" s="35"/>
    </row>
    <row r="3" spans="1:18" ht="12" customHeight="1" x14ac:dyDescent="0.2">
      <c r="A3" s="138"/>
      <c r="B3" s="124"/>
      <c r="C3" s="124"/>
      <c r="D3" s="124"/>
      <c r="E3" s="124"/>
      <c r="F3" s="124"/>
      <c r="G3" s="134" t="s">
        <v>2</v>
      </c>
      <c r="H3" s="135" t="s">
        <v>120</v>
      </c>
      <c r="I3" s="134" t="s">
        <v>8</v>
      </c>
      <c r="J3" s="124"/>
      <c r="K3" s="141"/>
      <c r="L3" s="140"/>
      <c r="M3" s="140"/>
      <c r="N3" s="128"/>
      <c r="O3" s="128"/>
      <c r="P3" s="128"/>
      <c r="Q3" s="128"/>
    </row>
    <row r="4" spans="1:18" ht="12" customHeight="1" x14ac:dyDescent="0.2">
      <c r="A4" s="138"/>
      <c r="B4" s="124"/>
      <c r="C4" s="124"/>
      <c r="D4" s="124"/>
      <c r="E4" s="124"/>
      <c r="F4" s="124"/>
      <c r="G4" s="124"/>
      <c r="H4" s="136"/>
      <c r="I4" s="124"/>
      <c r="J4" s="124"/>
      <c r="K4" s="141"/>
      <c r="L4" s="140"/>
      <c r="M4" s="140"/>
      <c r="N4" s="128"/>
      <c r="O4" s="128"/>
      <c r="P4" s="128"/>
      <c r="Q4" s="128"/>
    </row>
    <row r="5" spans="1:18" ht="18.75" customHeight="1" x14ac:dyDescent="0.2">
      <c r="A5" s="139"/>
      <c r="B5" s="125"/>
      <c r="C5" s="125"/>
      <c r="D5" s="125"/>
      <c r="E5" s="125"/>
      <c r="F5" s="125"/>
      <c r="G5" s="125"/>
      <c r="H5" s="137"/>
      <c r="I5" s="125"/>
      <c r="J5" s="125"/>
      <c r="K5" s="142"/>
      <c r="L5" s="143"/>
      <c r="M5" s="143"/>
      <c r="N5" s="129"/>
      <c r="O5" s="129"/>
      <c r="P5" s="129"/>
      <c r="Q5" s="129"/>
    </row>
    <row r="6" spans="1:18" ht="12" customHeight="1" x14ac:dyDescent="0.2">
      <c r="A6" s="5"/>
      <c r="B6" s="36" t="s">
        <v>64</v>
      </c>
      <c r="C6" s="36" t="s">
        <v>65</v>
      </c>
      <c r="D6" s="36" t="s">
        <v>64</v>
      </c>
      <c r="E6" s="36" t="s">
        <v>65</v>
      </c>
      <c r="F6" s="36" t="s">
        <v>64</v>
      </c>
      <c r="G6" s="36" t="s">
        <v>65</v>
      </c>
      <c r="H6" s="36" t="s">
        <v>64</v>
      </c>
      <c r="I6" s="36" t="s">
        <v>65</v>
      </c>
      <c r="J6" s="36" t="s">
        <v>65</v>
      </c>
      <c r="K6" s="36" t="s">
        <v>64</v>
      </c>
      <c r="L6" s="36" t="s">
        <v>66</v>
      </c>
      <c r="M6" s="36" t="s">
        <v>67</v>
      </c>
      <c r="N6" s="36" t="s">
        <v>68</v>
      </c>
      <c r="O6" s="36" t="s">
        <v>69</v>
      </c>
      <c r="P6" s="36" t="s">
        <v>68</v>
      </c>
      <c r="Q6" s="36" t="s">
        <v>70</v>
      </c>
    </row>
    <row r="7" spans="1:18" ht="12" customHeight="1" x14ac:dyDescent="0.2">
      <c r="A7" s="10">
        <v>1970</v>
      </c>
      <c r="B7" s="11">
        <v>1.1996956869477011</v>
      </c>
      <c r="C7" s="11">
        <v>0</v>
      </c>
      <c r="D7" s="11">
        <f t="shared" ref="D7:D38" si="0">+B7-B7*(C7/100)</f>
        <v>1.1996956869477011</v>
      </c>
      <c r="E7" s="11">
        <v>12</v>
      </c>
      <c r="F7" s="11">
        <f t="shared" ref="F7:F48" si="1">+(D7-D7*(E7)/100)</f>
        <v>1.055732204513977</v>
      </c>
      <c r="G7" s="11">
        <v>0</v>
      </c>
      <c r="H7" s="11">
        <f>F7-(F7*G7/100)</f>
        <v>1.055732204513977</v>
      </c>
      <c r="I7" s="11">
        <v>15</v>
      </c>
      <c r="J7" s="12">
        <f t="shared" ref="J7:J38" si="2">100-(K7/B7*100)</f>
        <v>25.200000000000003</v>
      </c>
      <c r="K7" s="11">
        <f>+H7-H7*I7/100</f>
        <v>0.8973723738368804</v>
      </c>
      <c r="L7" s="13">
        <f t="shared" ref="L7:L48" si="3">+(K7/365)*16</f>
        <v>3.9336871181890651E-2</v>
      </c>
      <c r="M7" s="11">
        <f t="shared" ref="M7:M39" si="4">+L7*28.3495</f>
        <v>1.1151806295710089</v>
      </c>
      <c r="N7" s="12">
        <v>169</v>
      </c>
      <c r="O7" s="12">
        <v>126</v>
      </c>
      <c r="P7" s="11">
        <f t="shared" ref="P7:P48" si="5">+Q7*N7</f>
        <v>1.4957581460119087</v>
      </c>
      <c r="Q7" s="21">
        <f t="shared" ref="Q7:Q48" si="6">+M7/O7</f>
        <v>8.8506399172302297E-3</v>
      </c>
    </row>
    <row r="8" spans="1:18" ht="12" customHeight="1" x14ac:dyDescent="0.2">
      <c r="A8" s="15">
        <v>1971</v>
      </c>
      <c r="B8" s="16">
        <v>1.0786811197095265</v>
      </c>
      <c r="C8" s="16">
        <v>0</v>
      </c>
      <c r="D8" s="16">
        <f t="shared" si="0"/>
        <v>1.0786811197095265</v>
      </c>
      <c r="E8" s="16">
        <v>12</v>
      </c>
      <c r="F8" s="16">
        <f t="shared" si="1"/>
        <v>0.94923938534438335</v>
      </c>
      <c r="G8" s="16">
        <v>0</v>
      </c>
      <c r="H8" s="16">
        <f t="shared" ref="H8:H53" si="7">F8-(F8*G8/100)</f>
        <v>0.94923938534438335</v>
      </c>
      <c r="I8" s="16">
        <v>15</v>
      </c>
      <c r="J8" s="17">
        <f t="shared" si="2"/>
        <v>25.200000000000003</v>
      </c>
      <c r="K8" s="16">
        <f t="shared" ref="K8:K53" si="8">+H8-H8*I8/100</f>
        <v>0.80685347754272585</v>
      </c>
      <c r="L8" s="18">
        <f t="shared" si="3"/>
        <v>3.5368919563516753E-2</v>
      </c>
      <c r="M8" s="16">
        <f t="shared" si="4"/>
        <v>1.0026911851659182</v>
      </c>
      <c r="N8" s="17">
        <v>169</v>
      </c>
      <c r="O8" s="17">
        <v>126</v>
      </c>
      <c r="P8" s="16">
        <f t="shared" si="5"/>
        <v>1.3448794467701599</v>
      </c>
      <c r="Q8" s="22">
        <f t="shared" si="6"/>
        <v>7.9578665489358578E-3</v>
      </c>
    </row>
    <row r="9" spans="1:18" ht="12" customHeight="1" x14ac:dyDescent="0.2">
      <c r="A9" s="15">
        <v>1972</v>
      </c>
      <c r="B9" s="16">
        <v>1.2005945801730382</v>
      </c>
      <c r="C9" s="16">
        <v>0</v>
      </c>
      <c r="D9" s="16">
        <f t="shared" si="0"/>
        <v>1.2005945801730382</v>
      </c>
      <c r="E9" s="16">
        <v>12</v>
      </c>
      <c r="F9" s="16">
        <f t="shared" si="1"/>
        <v>1.0565232305522736</v>
      </c>
      <c r="G9" s="16">
        <v>0</v>
      </c>
      <c r="H9" s="16">
        <f t="shared" si="7"/>
        <v>1.0565232305522736</v>
      </c>
      <c r="I9" s="16">
        <v>15</v>
      </c>
      <c r="J9" s="17">
        <f t="shared" si="2"/>
        <v>25.200000000000017</v>
      </c>
      <c r="K9" s="16">
        <f t="shared" si="8"/>
        <v>0.89804474596943251</v>
      </c>
      <c r="L9" s="18">
        <f t="shared" si="3"/>
        <v>3.9366345028797038E-2</v>
      </c>
      <c r="M9" s="16">
        <f t="shared" si="4"/>
        <v>1.1160161983938817</v>
      </c>
      <c r="N9" s="17">
        <v>169</v>
      </c>
      <c r="O9" s="17">
        <v>126</v>
      </c>
      <c r="P9" s="16">
        <f t="shared" si="5"/>
        <v>1.4968788692743333</v>
      </c>
      <c r="Q9" s="22">
        <f t="shared" si="6"/>
        <v>8.8572714158244581E-3</v>
      </c>
    </row>
    <row r="10" spans="1:18" ht="12" customHeight="1" x14ac:dyDescent="0.2">
      <c r="A10" s="15">
        <v>1973</v>
      </c>
      <c r="B10" s="16">
        <v>1.1136855914567103</v>
      </c>
      <c r="C10" s="16">
        <v>0</v>
      </c>
      <c r="D10" s="16">
        <f t="shared" si="0"/>
        <v>1.1136855914567103</v>
      </c>
      <c r="E10" s="16">
        <v>12</v>
      </c>
      <c r="F10" s="16">
        <f t="shared" si="1"/>
        <v>0.98004332048190512</v>
      </c>
      <c r="G10" s="16">
        <v>0</v>
      </c>
      <c r="H10" s="16">
        <f t="shared" si="7"/>
        <v>0.98004332048190512</v>
      </c>
      <c r="I10" s="16">
        <v>15</v>
      </c>
      <c r="J10" s="17">
        <f t="shared" si="2"/>
        <v>25.199999999999989</v>
      </c>
      <c r="K10" s="16">
        <f t="shared" si="8"/>
        <v>0.8330368224096194</v>
      </c>
      <c r="L10" s="18">
        <f t="shared" si="3"/>
        <v>3.65166826261751E-2</v>
      </c>
      <c r="M10" s="16">
        <f t="shared" si="4"/>
        <v>1.0352296941107511</v>
      </c>
      <c r="N10" s="17">
        <v>169</v>
      </c>
      <c r="O10" s="17">
        <v>126</v>
      </c>
      <c r="P10" s="16">
        <f t="shared" si="5"/>
        <v>1.3885223674977536</v>
      </c>
      <c r="Q10" s="22">
        <f t="shared" si="6"/>
        <v>8.2161086834186599E-3</v>
      </c>
    </row>
    <row r="11" spans="1:18" ht="12" customHeight="1" x14ac:dyDescent="0.2">
      <c r="A11" s="15">
        <v>1974</v>
      </c>
      <c r="B11" s="16">
        <v>1.1736979434567507</v>
      </c>
      <c r="C11" s="16">
        <v>0</v>
      </c>
      <c r="D11" s="16">
        <f t="shared" si="0"/>
        <v>1.1736979434567507</v>
      </c>
      <c r="E11" s="16">
        <v>12</v>
      </c>
      <c r="F11" s="16">
        <f t="shared" si="1"/>
        <v>1.0328541902419406</v>
      </c>
      <c r="G11" s="16">
        <v>0</v>
      </c>
      <c r="H11" s="16">
        <f t="shared" si="7"/>
        <v>1.0328541902419406</v>
      </c>
      <c r="I11" s="16">
        <v>15</v>
      </c>
      <c r="J11" s="17">
        <f t="shared" si="2"/>
        <v>25.200000000000017</v>
      </c>
      <c r="K11" s="16">
        <f t="shared" si="8"/>
        <v>0.87792606170564946</v>
      </c>
      <c r="L11" s="18">
        <f t="shared" si="3"/>
        <v>3.8484430102165457E-2</v>
      </c>
      <c r="M11" s="16">
        <f t="shared" si="4"/>
        <v>1.0910143511813395</v>
      </c>
      <c r="N11" s="17">
        <v>169</v>
      </c>
      <c r="O11" s="17">
        <v>126</v>
      </c>
      <c r="P11" s="16">
        <f t="shared" si="5"/>
        <v>1.4633446456321142</v>
      </c>
      <c r="Q11" s="22">
        <f t="shared" si="6"/>
        <v>8.6588440569947585E-3</v>
      </c>
    </row>
    <row r="12" spans="1:18" ht="12" customHeight="1" x14ac:dyDescent="0.2">
      <c r="A12" s="15">
        <v>1975</v>
      </c>
      <c r="B12" s="16">
        <v>1.3473906460529788</v>
      </c>
      <c r="C12" s="16">
        <v>0</v>
      </c>
      <c r="D12" s="16">
        <f t="shared" si="0"/>
        <v>1.3473906460529788</v>
      </c>
      <c r="E12" s="16">
        <v>12</v>
      </c>
      <c r="F12" s="16">
        <f t="shared" si="1"/>
        <v>1.1857037685266214</v>
      </c>
      <c r="G12" s="16">
        <v>0</v>
      </c>
      <c r="H12" s="16">
        <f t="shared" si="7"/>
        <v>1.1857037685266214</v>
      </c>
      <c r="I12" s="16">
        <v>15</v>
      </c>
      <c r="J12" s="17">
        <f t="shared" si="2"/>
        <v>25.200000000000003</v>
      </c>
      <c r="K12" s="16">
        <f t="shared" si="8"/>
        <v>1.0078482032476281</v>
      </c>
      <c r="L12" s="18">
        <f t="shared" si="3"/>
        <v>4.4179647265649449E-2</v>
      </c>
      <c r="M12" s="16">
        <f t="shared" si="4"/>
        <v>1.2524709101575291</v>
      </c>
      <c r="N12" s="17">
        <v>169</v>
      </c>
      <c r="O12" s="17">
        <v>126</v>
      </c>
      <c r="P12" s="16">
        <f t="shared" si="5"/>
        <v>1.6799014588620826</v>
      </c>
      <c r="Q12" s="22">
        <f t="shared" si="6"/>
        <v>9.9402453187105479E-3</v>
      </c>
    </row>
    <row r="13" spans="1:18" ht="12" customHeight="1" x14ac:dyDescent="0.2">
      <c r="A13" s="10">
        <v>1976</v>
      </c>
      <c r="B13" s="11">
        <v>1.2429197147247002</v>
      </c>
      <c r="C13" s="11">
        <v>0</v>
      </c>
      <c r="D13" s="11">
        <f t="shared" si="0"/>
        <v>1.2429197147247002</v>
      </c>
      <c r="E13" s="11">
        <v>12</v>
      </c>
      <c r="F13" s="11">
        <f t="shared" si="1"/>
        <v>1.0937693489577363</v>
      </c>
      <c r="G13" s="11">
        <v>0</v>
      </c>
      <c r="H13" s="11">
        <f t="shared" si="7"/>
        <v>1.0937693489577363</v>
      </c>
      <c r="I13" s="11">
        <v>15</v>
      </c>
      <c r="J13" s="12">
        <f t="shared" si="2"/>
        <v>25.199999999999989</v>
      </c>
      <c r="K13" s="11">
        <f t="shared" si="8"/>
        <v>0.92970394661407585</v>
      </c>
      <c r="L13" s="13">
        <f t="shared" si="3"/>
        <v>4.0754145605000583E-2</v>
      </c>
      <c r="M13" s="11">
        <f t="shared" si="4"/>
        <v>1.1553596508289641</v>
      </c>
      <c r="N13" s="12">
        <v>169</v>
      </c>
      <c r="O13" s="12">
        <v>126</v>
      </c>
      <c r="P13" s="11">
        <f t="shared" si="5"/>
        <v>1.549649055476944</v>
      </c>
      <c r="Q13" s="21">
        <f t="shared" si="6"/>
        <v>9.1695210383251121E-3</v>
      </c>
    </row>
    <row r="14" spans="1:18" ht="12" customHeight="1" x14ac:dyDescent="0.2">
      <c r="A14" s="10">
        <v>1977</v>
      </c>
      <c r="B14" s="11">
        <v>1.1078873405709253</v>
      </c>
      <c r="C14" s="11">
        <v>0</v>
      </c>
      <c r="D14" s="11">
        <f t="shared" si="0"/>
        <v>1.1078873405709253</v>
      </c>
      <c r="E14" s="11">
        <v>12</v>
      </c>
      <c r="F14" s="11">
        <f t="shared" si="1"/>
        <v>0.97494085970241429</v>
      </c>
      <c r="G14" s="11">
        <v>0</v>
      </c>
      <c r="H14" s="11">
        <f t="shared" si="7"/>
        <v>0.97494085970241429</v>
      </c>
      <c r="I14" s="11">
        <v>15</v>
      </c>
      <c r="J14" s="12">
        <f t="shared" si="2"/>
        <v>25.200000000000003</v>
      </c>
      <c r="K14" s="11">
        <f t="shared" si="8"/>
        <v>0.82869973074705217</v>
      </c>
      <c r="L14" s="13">
        <f t="shared" si="3"/>
        <v>3.6326563539596804E-2</v>
      </c>
      <c r="M14" s="11">
        <f t="shared" si="4"/>
        <v>1.0298399130657996</v>
      </c>
      <c r="N14" s="12">
        <v>169</v>
      </c>
      <c r="O14" s="12">
        <v>126</v>
      </c>
      <c r="P14" s="11">
        <f t="shared" si="5"/>
        <v>1.3812932167311123</v>
      </c>
      <c r="Q14" s="21">
        <f t="shared" si="6"/>
        <v>8.1733326433793621E-3</v>
      </c>
    </row>
    <row r="15" spans="1:18" ht="12" customHeight="1" x14ac:dyDescent="0.2">
      <c r="A15" s="10">
        <v>1978</v>
      </c>
      <c r="B15" s="11">
        <v>1.0108497877215445</v>
      </c>
      <c r="C15" s="11">
        <v>0</v>
      </c>
      <c r="D15" s="11">
        <f t="shared" si="0"/>
        <v>1.0108497877215445</v>
      </c>
      <c r="E15" s="11">
        <v>12</v>
      </c>
      <c r="F15" s="11">
        <f t="shared" si="1"/>
        <v>0.88954781319495924</v>
      </c>
      <c r="G15" s="11">
        <v>0</v>
      </c>
      <c r="H15" s="11">
        <f t="shared" si="7"/>
        <v>0.88954781319495924</v>
      </c>
      <c r="I15" s="11">
        <v>15</v>
      </c>
      <c r="J15" s="12">
        <f t="shared" si="2"/>
        <v>25.200000000000003</v>
      </c>
      <c r="K15" s="11">
        <f t="shared" si="8"/>
        <v>0.75611564121571528</v>
      </c>
      <c r="L15" s="13">
        <f t="shared" si="3"/>
        <v>3.3144795231373821E-2</v>
      </c>
      <c r="M15" s="11">
        <f t="shared" si="4"/>
        <v>0.93963837241183212</v>
      </c>
      <c r="N15" s="12">
        <v>169</v>
      </c>
      <c r="O15" s="12">
        <v>126</v>
      </c>
      <c r="P15" s="11">
        <f t="shared" si="5"/>
        <v>1.2603086106158701</v>
      </c>
      <c r="Q15" s="21">
        <f t="shared" si="6"/>
        <v>7.4574474000939058E-3</v>
      </c>
    </row>
    <row r="16" spans="1:18" ht="12" customHeight="1" x14ac:dyDescent="0.2">
      <c r="A16" s="10">
        <v>1979</v>
      </c>
      <c r="B16" s="11">
        <v>1.0619626313567794</v>
      </c>
      <c r="C16" s="11">
        <v>0</v>
      </c>
      <c r="D16" s="11">
        <f t="shared" si="0"/>
        <v>1.0619626313567794</v>
      </c>
      <c r="E16" s="11">
        <v>12</v>
      </c>
      <c r="F16" s="11">
        <f t="shared" si="1"/>
        <v>0.93452711559396584</v>
      </c>
      <c r="G16" s="11">
        <v>0</v>
      </c>
      <c r="H16" s="11">
        <f t="shared" si="7"/>
        <v>0.93452711559396584</v>
      </c>
      <c r="I16" s="11">
        <v>15</v>
      </c>
      <c r="J16" s="12">
        <f t="shared" si="2"/>
        <v>25.200000000000003</v>
      </c>
      <c r="K16" s="11">
        <f t="shared" si="8"/>
        <v>0.79434804825487093</v>
      </c>
      <c r="L16" s="13">
        <f t="shared" si="3"/>
        <v>3.4820736361857355E-2</v>
      </c>
      <c r="M16" s="11">
        <f t="shared" si="4"/>
        <v>0.98715046549047503</v>
      </c>
      <c r="N16" s="12">
        <v>169</v>
      </c>
      <c r="O16" s="12">
        <v>126</v>
      </c>
      <c r="P16" s="11">
        <f t="shared" si="5"/>
        <v>1.3240351481578594</v>
      </c>
      <c r="Q16" s="21">
        <f t="shared" si="6"/>
        <v>7.8345275038926594E-3</v>
      </c>
    </row>
    <row r="17" spans="1:17" ht="12" customHeight="1" x14ac:dyDescent="0.2">
      <c r="A17" s="10">
        <v>1980</v>
      </c>
      <c r="B17" s="11">
        <v>0.96607326348330891</v>
      </c>
      <c r="C17" s="11">
        <v>0</v>
      </c>
      <c r="D17" s="11">
        <f t="shared" si="0"/>
        <v>0.96607326348330891</v>
      </c>
      <c r="E17" s="11">
        <v>12</v>
      </c>
      <c r="F17" s="11">
        <f t="shared" si="1"/>
        <v>0.85014447186531183</v>
      </c>
      <c r="G17" s="11">
        <v>0</v>
      </c>
      <c r="H17" s="11">
        <f t="shared" si="7"/>
        <v>0.85014447186531183</v>
      </c>
      <c r="I17" s="11">
        <v>15</v>
      </c>
      <c r="J17" s="12">
        <f t="shared" si="2"/>
        <v>25.200000000000003</v>
      </c>
      <c r="K17" s="11">
        <f t="shared" si="8"/>
        <v>0.72262280108551502</v>
      </c>
      <c r="L17" s="13">
        <f t="shared" si="3"/>
        <v>3.167661593799518E-2</v>
      </c>
      <c r="M17" s="11">
        <f t="shared" si="4"/>
        <v>0.8980162235341943</v>
      </c>
      <c r="N17" s="12">
        <v>169</v>
      </c>
      <c r="O17" s="12">
        <v>126</v>
      </c>
      <c r="P17" s="11">
        <f t="shared" si="5"/>
        <v>1.2044820775974512</v>
      </c>
      <c r="Q17" s="21">
        <f t="shared" si="6"/>
        <v>7.1271128851920183E-3</v>
      </c>
    </row>
    <row r="18" spans="1:17" ht="12" customHeight="1" x14ac:dyDescent="0.2">
      <c r="A18" s="15">
        <v>1981</v>
      </c>
      <c r="B18" s="16">
        <v>1.1566927284902986</v>
      </c>
      <c r="C18" s="16">
        <v>0</v>
      </c>
      <c r="D18" s="16">
        <f t="shared" si="0"/>
        <v>1.1566927284902986</v>
      </c>
      <c r="E18" s="16">
        <v>12</v>
      </c>
      <c r="F18" s="16">
        <f t="shared" si="1"/>
        <v>1.0178896010714626</v>
      </c>
      <c r="G18" s="16">
        <v>0</v>
      </c>
      <c r="H18" s="16">
        <f t="shared" si="7"/>
        <v>1.0178896010714626</v>
      </c>
      <c r="I18" s="16">
        <v>15</v>
      </c>
      <c r="J18" s="17">
        <f t="shared" si="2"/>
        <v>25.200000000000003</v>
      </c>
      <c r="K18" s="16">
        <f t="shared" si="8"/>
        <v>0.86520616091074332</v>
      </c>
      <c r="L18" s="18">
        <f t="shared" si="3"/>
        <v>3.7926845409786011E-2</v>
      </c>
      <c r="M18" s="16">
        <f t="shared" si="4"/>
        <v>1.0752071039447284</v>
      </c>
      <c r="N18" s="17">
        <v>169</v>
      </c>
      <c r="O18" s="17">
        <v>126</v>
      </c>
      <c r="P18" s="16">
        <f t="shared" si="5"/>
        <v>1.4421428616401517</v>
      </c>
      <c r="Q18" s="22">
        <f t="shared" si="6"/>
        <v>8.5333897138470515E-3</v>
      </c>
    </row>
    <row r="19" spans="1:17" ht="12" customHeight="1" x14ac:dyDescent="0.2">
      <c r="A19" s="15">
        <v>1982</v>
      </c>
      <c r="B19" s="16">
        <v>1.2576015987044982</v>
      </c>
      <c r="C19" s="16">
        <v>0</v>
      </c>
      <c r="D19" s="16">
        <f t="shared" si="0"/>
        <v>1.2576015987044982</v>
      </c>
      <c r="E19" s="16">
        <v>12</v>
      </c>
      <c r="F19" s="16">
        <f t="shared" si="1"/>
        <v>1.1066894068599584</v>
      </c>
      <c r="G19" s="16">
        <v>0</v>
      </c>
      <c r="H19" s="16">
        <f t="shared" si="7"/>
        <v>1.1066894068599584</v>
      </c>
      <c r="I19" s="16">
        <v>15</v>
      </c>
      <c r="J19" s="17">
        <f t="shared" si="2"/>
        <v>25.200000000000003</v>
      </c>
      <c r="K19" s="16">
        <f t="shared" si="8"/>
        <v>0.94068599583096468</v>
      </c>
      <c r="L19" s="18">
        <f t="shared" si="3"/>
        <v>4.1235550502179273E-2</v>
      </c>
      <c r="M19" s="16">
        <f t="shared" si="4"/>
        <v>1.1690072389615314</v>
      </c>
      <c r="N19" s="17">
        <v>169</v>
      </c>
      <c r="O19" s="17">
        <v>126</v>
      </c>
      <c r="P19" s="16">
        <f t="shared" si="5"/>
        <v>1.5679541538452284</v>
      </c>
      <c r="Q19" s="22">
        <f t="shared" si="6"/>
        <v>9.2778352298534227E-3</v>
      </c>
    </row>
    <row r="20" spans="1:17" ht="12" customHeight="1" x14ac:dyDescent="0.2">
      <c r="A20" s="15">
        <v>1983</v>
      </c>
      <c r="B20" s="16">
        <v>1.1309948059597026</v>
      </c>
      <c r="C20" s="16">
        <v>0</v>
      </c>
      <c r="D20" s="16">
        <f t="shared" si="0"/>
        <v>1.1309948059597026</v>
      </c>
      <c r="E20" s="16">
        <v>12</v>
      </c>
      <c r="F20" s="16">
        <f t="shared" si="1"/>
        <v>0.99527542924453827</v>
      </c>
      <c r="G20" s="16">
        <v>0</v>
      </c>
      <c r="H20" s="16">
        <f t="shared" si="7"/>
        <v>0.99527542924453827</v>
      </c>
      <c r="I20" s="16">
        <v>15</v>
      </c>
      <c r="J20" s="17">
        <f t="shared" si="2"/>
        <v>25.200000000000003</v>
      </c>
      <c r="K20" s="16">
        <f t="shared" si="8"/>
        <v>0.84598411485785752</v>
      </c>
      <c r="L20" s="18">
        <f t="shared" si="3"/>
        <v>3.708423517185129E-2</v>
      </c>
      <c r="M20" s="16">
        <f t="shared" si="4"/>
        <v>1.0513195250043981</v>
      </c>
      <c r="N20" s="17">
        <v>169</v>
      </c>
      <c r="O20" s="17">
        <v>126</v>
      </c>
      <c r="P20" s="16">
        <f t="shared" si="5"/>
        <v>1.410103172426534</v>
      </c>
      <c r="Q20" s="22">
        <f t="shared" si="6"/>
        <v>8.3438057540031595E-3</v>
      </c>
    </row>
    <row r="21" spans="1:17" ht="12" customHeight="1" x14ac:dyDescent="0.2">
      <c r="A21" s="15">
        <v>1984</v>
      </c>
      <c r="B21" s="16">
        <v>1.28200788667558</v>
      </c>
      <c r="C21" s="16">
        <v>0</v>
      </c>
      <c r="D21" s="16">
        <f t="shared" si="0"/>
        <v>1.28200788667558</v>
      </c>
      <c r="E21" s="16">
        <v>12</v>
      </c>
      <c r="F21" s="16">
        <f t="shared" si="1"/>
        <v>1.1281669402745105</v>
      </c>
      <c r="G21" s="16">
        <v>0</v>
      </c>
      <c r="H21" s="16">
        <f t="shared" si="7"/>
        <v>1.1281669402745105</v>
      </c>
      <c r="I21" s="16">
        <v>15</v>
      </c>
      <c r="J21" s="17">
        <f t="shared" si="2"/>
        <v>25.199999999999989</v>
      </c>
      <c r="K21" s="16">
        <f t="shared" si="8"/>
        <v>0.95894189923333395</v>
      </c>
      <c r="L21" s="18">
        <f t="shared" si="3"/>
        <v>4.2035809281461216E-2</v>
      </c>
      <c r="M21" s="16">
        <f t="shared" si="4"/>
        <v>1.1916941752247847</v>
      </c>
      <c r="N21" s="17">
        <v>169</v>
      </c>
      <c r="O21" s="17">
        <v>126</v>
      </c>
      <c r="P21" s="16">
        <f t="shared" si="5"/>
        <v>1.5983834572459414</v>
      </c>
      <c r="Q21" s="22">
        <f t="shared" si="6"/>
        <v>9.4578902795617835E-3</v>
      </c>
    </row>
    <row r="22" spans="1:17" ht="12" customHeight="1" x14ac:dyDescent="0.2">
      <c r="A22" s="15">
        <v>1985</v>
      </c>
      <c r="B22" s="16">
        <v>1.4299732456618552</v>
      </c>
      <c r="C22" s="16">
        <v>0</v>
      </c>
      <c r="D22" s="16">
        <f t="shared" si="0"/>
        <v>1.4299732456618552</v>
      </c>
      <c r="E22" s="16">
        <v>12</v>
      </c>
      <c r="F22" s="16">
        <f t="shared" si="1"/>
        <v>1.2583764561824327</v>
      </c>
      <c r="G22" s="16">
        <v>0</v>
      </c>
      <c r="H22" s="16">
        <f t="shared" si="7"/>
        <v>1.2583764561824327</v>
      </c>
      <c r="I22" s="16">
        <v>15</v>
      </c>
      <c r="J22" s="17">
        <f t="shared" si="2"/>
        <v>25.199999999999989</v>
      </c>
      <c r="K22" s="16">
        <f t="shared" si="8"/>
        <v>1.0696199877550678</v>
      </c>
      <c r="L22" s="18">
        <f t="shared" si="3"/>
        <v>4.6887451518030372E-2</v>
      </c>
      <c r="M22" s="16">
        <f t="shared" si="4"/>
        <v>1.329235806810402</v>
      </c>
      <c r="N22" s="17">
        <v>169</v>
      </c>
      <c r="O22" s="17">
        <v>126</v>
      </c>
      <c r="P22" s="16">
        <f t="shared" si="5"/>
        <v>1.7828638996107771</v>
      </c>
      <c r="Q22" s="22">
        <f t="shared" si="6"/>
        <v>1.0549490530241285E-2</v>
      </c>
    </row>
    <row r="23" spans="1:17" ht="12" customHeight="1" x14ac:dyDescent="0.2">
      <c r="A23" s="10">
        <v>1986</v>
      </c>
      <c r="B23" s="11">
        <v>1.4294559341120543</v>
      </c>
      <c r="C23" s="11">
        <v>0</v>
      </c>
      <c r="D23" s="11">
        <f t="shared" si="0"/>
        <v>1.4294559341120543</v>
      </c>
      <c r="E23" s="11">
        <v>12</v>
      </c>
      <c r="F23" s="11">
        <f t="shared" si="1"/>
        <v>1.2579212220186078</v>
      </c>
      <c r="G23" s="11">
        <v>0</v>
      </c>
      <c r="H23" s="11">
        <f t="shared" si="7"/>
        <v>1.2579212220186078</v>
      </c>
      <c r="I23" s="11">
        <v>15</v>
      </c>
      <c r="J23" s="12">
        <f t="shared" si="2"/>
        <v>25.200000000000003</v>
      </c>
      <c r="K23" s="11">
        <f t="shared" si="8"/>
        <v>1.0692330387158167</v>
      </c>
      <c r="L23" s="13">
        <f t="shared" si="3"/>
        <v>4.6870489368364562E-2</v>
      </c>
      <c r="M23" s="11">
        <f t="shared" si="4"/>
        <v>1.3287549383484512</v>
      </c>
      <c r="N23" s="12">
        <v>169</v>
      </c>
      <c r="O23" s="12">
        <v>126</v>
      </c>
      <c r="P23" s="11">
        <f t="shared" si="5"/>
        <v>1.7822189252451448</v>
      </c>
      <c r="Q23" s="21">
        <f t="shared" si="6"/>
        <v>1.0545674113876597E-2</v>
      </c>
    </row>
    <row r="24" spans="1:17" ht="12" customHeight="1" x14ac:dyDescent="0.2">
      <c r="A24" s="10">
        <v>1987</v>
      </c>
      <c r="B24" s="11">
        <v>1.5238628688159996</v>
      </c>
      <c r="C24" s="11">
        <v>0</v>
      </c>
      <c r="D24" s="11">
        <f t="shared" si="0"/>
        <v>1.5238628688159996</v>
      </c>
      <c r="E24" s="11">
        <v>12</v>
      </c>
      <c r="F24" s="11">
        <f t="shared" si="1"/>
        <v>1.3409993245580796</v>
      </c>
      <c r="G24" s="11">
        <v>0</v>
      </c>
      <c r="H24" s="11">
        <f t="shared" si="7"/>
        <v>1.3409993245580796</v>
      </c>
      <c r="I24" s="11">
        <v>15</v>
      </c>
      <c r="J24" s="12">
        <f t="shared" si="2"/>
        <v>25.200000000000003</v>
      </c>
      <c r="K24" s="11">
        <f t="shared" si="8"/>
        <v>1.1398494258743677</v>
      </c>
      <c r="L24" s="13">
        <f t="shared" si="3"/>
        <v>4.9966002230109267E-2</v>
      </c>
      <c r="M24" s="11">
        <f t="shared" si="4"/>
        <v>1.4165111802224826</v>
      </c>
      <c r="N24" s="12">
        <v>169</v>
      </c>
      <c r="O24" s="12">
        <v>126</v>
      </c>
      <c r="P24" s="11">
        <f t="shared" si="5"/>
        <v>1.8999237258539647</v>
      </c>
      <c r="Q24" s="21">
        <f t="shared" si="6"/>
        <v>1.1242152223987957E-2</v>
      </c>
    </row>
    <row r="25" spans="1:17" ht="12" customHeight="1" x14ac:dyDescent="0.2">
      <c r="A25" s="10">
        <v>1988</v>
      </c>
      <c r="B25" s="11">
        <v>1.3590671819966453</v>
      </c>
      <c r="C25" s="11">
        <v>0</v>
      </c>
      <c r="D25" s="11">
        <f t="shared" si="0"/>
        <v>1.3590671819966453</v>
      </c>
      <c r="E25" s="11">
        <v>12</v>
      </c>
      <c r="F25" s="11">
        <f t="shared" si="1"/>
        <v>1.1959791201570478</v>
      </c>
      <c r="G25" s="11">
        <v>0</v>
      </c>
      <c r="H25" s="11">
        <f t="shared" si="7"/>
        <v>1.1959791201570478</v>
      </c>
      <c r="I25" s="11">
        <v>15</v>
      </c>
      <c r="J25" s="12">
        <f t="shared" si="2"/>
        <v>25.200000000000017</v>
      </c>
      <c r="K25" s="11">
        <f t="shared" si="8"/>
        <v>1.0165822521334906</v>
      </c>
      <c r="L25" s="13">
        <f t="shared" si="3"/>
        <v>4.4562509682563971E-2</v>
      </c>
      <c r="M25" s="11">
        <f t="shared" si="4"/>
        <v>1.2633248682458473</v>
      </c>
      <c r="N25" s="12">
        <v>169</v>
      </c>
      <c r="O25" s="12">
        <v>126</v>
      </c>
      <c r="P25" s="11">
        <f t="shared" si="5"/>
        <v>1.6944595455043507</v>
      </c>
      <c r="Q25" s="21">
        <f t="shared" si="6"/>
        <v>1.002638784322101E-2</v>
      </c>
    </row>
    <row r="26" spans="1:17" ht="12" customHeight="1" x14ac:dyDescent="0.2">
      <c r="A26" s="10">
        <v>1989</v>
      </c>
      <c r="B26" s="11">
        <v>1.07947699945824</v>
      </c>
      <c r="C26" s="11">
        <v>0</v>
      </c>
      <c r="D26" s="11">
        <f t="shared" si="0"/>
        <v>1.07947699945824</v>
      </c>
      <c r="E26" s="11">
        <v>12</v>
      </c>
      <c r="F26" s="11">
        <f t="shared" si="1"/>
        <v>0.94993975952325127</v>
      </c>
      <c r="G26" s="11">
        <v>0</v>
      </c>
      <c r="H26" s="11">
        <f t="shared" si="7"/>
        <v>0.94993975952325127</v>
      </c>
      <c r="I26" s="11">
        <v>15</v>
      </c>
      <c r="J26" s="12">
        <f t="shared" si="2"/>
        <v>25.200000000000003</v>
      </c>
      <c r="K26" s="11">
        <f t="shared" si="8"/>
        <v>0.80744879559476357</v>
      </c>
      <c r="L26" s="13">
        <f t="shared" si="3"/>
        <v>3.5395015697304702E-2</v>
      </c>
      <c r="M26" s="11">
        <f t="shared" si="4"/>
        <v>1.0034309975107396</v>
      </c>
      <c r="N26" s="12">
        <v>169</v>
      </c>
      <c r="O26" s="12">
        <v>126</v>
      </c>
      <c r="P26" s="11">
        <f t="shared" si="5"/>
        <v>1.3458717347564682</v>
      </c>
      <c r="Q26" s="21">
        <f t="shared" si="6"/>
        <v>7.9637380754820596E-3</v>
      </c>
    </row>
    <row r="27" spans="1:17" ht="12" customHeight="1" x14ac:dyDescent="0.2">
      <c r="A27" s="10">
        <v>1990</v>
      </c>
      <c r="B27" s="11">
        <v>0.99147650040778468</v>
      </c>
      <c r="C27" s="11">
        <v>0</v>
      </c>
      <c r="D27" s="11">
        <f t="shared" si="0"/>
        <v>0.99147650040778468</v>
      </c>
      <c r="E27" s="11">
        <v>12</v>
      </c>
      <c r="F27" s="11">
        <f t="shared" si="1"/>
        <v>0.87249932035885047</v>
      </c>
      <c r="G27" s="11">
        <v>0</v>
      </c>
      <c r="H27" s="11">
        <f t="shared" si="7"/>
        <v>0.87249932035885047</v>
      </c>
      <c r="I27" s="11">
        <v>15</v>
      </c>
      <c r="J27" s="12">
        <f t="shared" si="2"/>
        <v>25.200000000000003</v>
      </c>
      <c r="K27" s="11">
        <f t="shared" si="8"/>
        <v>0.7416244223050229</v>
      </c>
      <c r="L27" s="13">
        <f t="shared" si="3"/>
        <v>3.2509563717480455E-2</v>
      </c>
      <c r="M27" s="11">
        <f t="shared" si="4"/>
        <v>0.9216298766087121</v>
      </c>
      <c r="N27" s="12">
        <v>169</v>
      </c>
      <c r="O27" s="12">
        <v>126</v>
      </c>
      <c r="P27" s="11">
        <f t="shared" si="5"/>
        <v>1.2361543583085106</v>
      </c>
      <c r="Q27" s="21">
        <f t="shared" si="6"/>
        <v>7.3145228302278738E-3</v>
      </c>
    </row>
    <row r="28" spans="1:17" ht="12" customHeight="1" x14ac:dyDescent="0.2">
      <c r="A28" s="15">
        <v>1991</v>
      </c>
      <c r="B28" s="16">
        <v>1.1085118721227016</v>
      </c>
      <c r="C28" s="16">
        <v>0</v>
      </c>
      <c r="D28" s="16">
        <f t="shared" si="0"/>
        <v>1.1085118721227016</v>
      </c>
      <c r="E28" s="16">
        <v>12</v>
      </c>
      <c r="F28" s="16">
        <f t="shared" si="1"/>
        <v>0.97549044746797742</v>
      </c>
      <c r="G28" s="16">
        <v>0</v>
      </c>
      <c r="H28" s="16">
        <f t="shared" si="7"/>
        <v>0.97549044746797742</v>
      </c>
      <c r="I28" s="16">
        <v>15</v>
      </c>
      <c r="J28" s="17">
        <f t="shared" si="2"/>
        <v>25.200000000000017</v>
      </c>
      <c r="K28" s="16">
        <f t="shared" si="8"/>
        <v>0.82916688034778074</v>
      </c>
      <c r="L28" s="18">
        <f t="shared" si="3"/>
        <v>3.6347041330313676E-2</v>
      </c>
      <c r="M28" s="16">
        <f t="shared" si="4"/>
        <v>1.0304204481937276</v>
      </c>
      <c r="N28" s="17">
        <v>169</v>
      </c>
      <c r="O28" s="17">
        <v>126</v>
      </c>
      <c r="P28" s="16">
        <f t="shared" si="5"/>
        <v>1.3820718709899997</v>
      </c>
      <c r="Q28" s="22">
        <f t="shared" si="6"/>
        <v>8.177940065029584E-3</v>
      </c>
    </row>
    <row r="29" spans="1:17" ht="12" customHeight="1" x14ac:dyDescent="0.2">
      <c r="A29" s="15">
        <v>1992</v>
      </c>
      <c r="B29" s="16">
        <v>1.1288702733423124</v>
      </c>
      <c r="C29" s="16">
        <v>0</v>
      </c>
      <c r="D29" s="16">
        <f t="shared" si="0"/>
        <v>1.1288702733423124</v>
      </c>
      <c r="E29" s="16">
        <v>12</v>
      </c>
      <c r="F29" s="16">
        <f t="shared" si="1"/>
        <v>0.99340584054123493</v>
      </c>
      <c r="G29" s="16">
        <v>0</v>
      </c>
      <c r="H29" s="16">
        <f t="shared" si="7"/>
        <v>0.99340584054123493</v>
      </c>
      <c r="I29" s="16">
        <v>15</v>
      </c>
      <c r="J29" s="17">
        <f t="shared" si="2"/>
        <v>25.200000000000003</v>
      </c>
      <c r="K29" s="16">
        <f t="shared" si="8"/>
        <v>0.84439496446004969</v>
      </c>
      <c r="L29" s="18">
        <f t="shared" si="3"/>
        <v>3.7014573784550121E-2</v>
      </c>
      <c r="M29" s="16">
        <f t="shared" si="4"/>
        <v>1.0493446595051037</v>
      </c>
      <c r="N29" s="17">
        <v>169</v>
      </c>
      <c r="O29" s="17">
        <v>126</v>
      </c>
      <c r="P29" s="16">
        <f t="shared" si="5"/>
        <v>1.407454344891766</v>
      </c>
      <c r="Q29" s="22">
        <f t="shared" si="6"/>
        <v>8.328132218294473E-3</v>
      </c>
    </row>
    <row r="30" spans="1:17" ht="12" customHeight="1" x14ac:dyDescent="0.2">
      <c r="A30" s="15">
        <v>1993</v>
      </c>
      <c r="B30" s="16">
        <v>1.1066069816141861</v>
      </c>
      <c r="C30" s="16">
        <v>0</v>
      </c>
      <c r="D30" s="16">
        <f t="shared" si="0"/>
        <v>1.1066069816141861</v>
      </c>
      <c r="E30" s="16">
        <v>12</v>
      </c>
      <c r="F30" s="16">
        <f t="shared" si="1"/>
        <v>0.97381414382048381</v>
      </c>
      <c r="G30" s="16">
        <v>0</v>
      </c>
      <c r="H30" s="16">
        <f t="shared" si="7"/>
        <v>0.97381414382048381</v>
      </c>
      <c r="I30" s="16">
        <v>15</v>
      </c>
      <c r="J30" s="17">
        <f t="shared" si="2"/>
        <v>25.200000000000003</v>
      </c>
      <c r="K30" s="16">
        <f t="shared" si="8"/>
        <v>0.82774202224741122</v>
      </c>
      <c r="L30" s="18">
        <f t="shared" si="3"/>
        <v>3.6284581797146796E-2</v>
      </c>
      <c r="M30" s="16">
        <f t="shared" si="4"/>
        <v>1.0286497516582132</v>
      </c>
      <c r="N30" s="17">
        <v>169</v>
      </c>
      <c r="O30" s="17">
        <v>126</v>
      </c>
      <c r="P30" s="16">
        <f t="shared" si="5"/>
        <v>1.3796968891288732</v>
      </c>
      <c r="Q30" s="22">
        <f t="shared" si="6"/>
        <v>8.1638869179223271E-3</v>
      </c>
    </row>
    <row r="31" spans="1:17" ht="12" customHeight="1" x14ac:dyDescent="0.2">
      <c r="A31" s="15">
        <v>1994</v>
      </c>
      <c r="B31" s="16">
        <v>0.77438163348972811</v>
      </c>
      <c r="C31" s="16">
        <v>0</v>
      </c>
      <c r="D31" s="16">
        <f t="shared" si="0"/>
        <v>0.77438163348972811</v>
      </c>
      <c r="E31" s="16">
        <v>12</v>
      </c>
      <c r="F31" s="16">
        <f t="shared" si="1"/>
        <v>0.68145583747096072</v>
      </c>
      <c r="G31" s="16">
        <v>0</v>
      </c>
      <c r="H31" s="16">
        <f t="shared" si="7"/>
        <v>0.68145583747096072</v>
      </c>
      <c r="I31" s="16">
        <v>15</v>
      </c>
      <c r="J31" s="17">
        <f t="shared" si="2"/>
        <v>25.200000000000003</v>
      </c>
      <c r="K31" s="16">
        <f t="shared" si="8"/>
        <v>0.57923746185031666</v>
      </c>
      <c r="L31" s="18">
        <f t="shared" si="3"/>
        <v>2.5391231204397444E-2</v>
      </c>
      <c r="M31" s="16">
        <f t="shared" si="4"/>
        <v>0.71982870902906526</v>
      </c>
      <c r="N31" s="17">
        <v>169</v>
      </c>
      <c r="O31" s="17">
        <v>126</v>
      </c>
      <c r="P31" s="16">
        <f t="shared" si="5"/>
        <v>0.96548453830088909</v>
      </c>
      <c r="Q31" s="22">
        <f t="shared" si="6"/>
        <v>5.7129262621354385E-3</v>
      </c>
    </row>
    <row r="32" spans="1:17" ht="12" customHeight="1" x14ac:dyDescent="0.2">
      <c r="A32" s="15">
        <v>1995</v>
      </c>
      <c r="B32" s="16">
        <v>0.76218294694455591</v>
      </c>
      <c r="C32" s="16">
        <v>0</v>
      </c>
      <c r="D32" s="16">
        <f t="shared" si="0"/>
        <v>0.76218294694455591</v>
      </c>
      <c r="E32" s="16">
        <v>12</v>
      </c>
      <c r="F32" s="16">
        <f t="shared" si="1"/>
        <v>0.67072099331120916</v>
      </c>
      <c r="G32" s="16">
        <v>0</v>
      </c>
      <c r="H32" s="16">
        <f t="shared" si="7"/>
        <v>0.67072099331120916</v>
      </c>
      <c r="I32" s="16">
        <v>15</v>
      </c>
      <c r="J32" s="17">
        <f t="shared" si="2"/>
        <v>25.200000000000003</v>
      </c>
      <c r="K32" s="16">
        <f t="shared" si="8"/>
        <v>0.5701128443145278</v>
      </c>
      <c r="L32" s="18">
        <f t="shared" si="3"/>
        <v>2.4991247969951905E-2</v>
      </c>
      <c r="M32" s="16">
        <f t="shared" si="4"/>
        <v>0.70848938432415154</v>
      </c>
      <c r="N32" s="17">
        <v>169</v>
      </c>
      <c r="O32" s="17">
        <v>126</v>
      </c>
      <c r="P32" s="16">
        <f t="shared" si="5"/>
        <v>0.95027544405382236</v>
      </c>
      <c r="Q32" s="22">
        <f t="shared" si="6"/>
        <v>5.6229316216202503E-3</v>
      </c>
    </row>
    <row r="33" spans="1:17" ht="12" customHeight="1" x14ac:dyDescent="0.2">
      <c r="A33" s="10">
        <v>1996</v>
      </c>
      <c r="B33" s="11">
        <v>0.8005850779379754</v>
      </c>
      <c r="C33" s="11">
        <v>0</v>
      </c>
      <c r="D33" s="11">
        <f t="shared" si="0"/>
        <v>0.8005850779379754</v>
      </c>
      <c r="E33" s="11">
        <v>12</v>
      </c>
      <c r="F33" s="11">
        <f t="shared" si="1"/>
        <v>0.70451486858541834</v>
      </c>
      <c r="G33" s="11">
        <v>0</v>
      </c>
      <c r="H33" s="11">
        <f t="shared" si="7"/>
        <v>0.70451486858541834</v>
      </c>
      <c r="I33" s="11">
        <v>15</v>
      </c>
      <c r="J33" s="12">
        <f t="shared" si="2"/>
        <v>25.200000000000003</v>
      </c>
      <c r="K33" s="11">
        <f t="shared" si="8"/>
        <v>0.59883763829760561</v>
      </c>
      <c r="L33" s="13">
        <f t="shared" si="3"/>
        <v>2.6250417021264905E-2</v>
      </c>
      <c r="M33" s="11">
        <f t="shared" si="4"/>
        <v>0.74418619734434943</v>
      </c>
      <c r="N33" s="12">
        <v>169</v>
      </c>
      <c r="O33" s="12">
        <v>126</v>
      </c>
      <c r="P33" s="11">
        <f t="shared" si="5"/>
        <v>0.99815450278726237</v>
      </c>
      <c r="Q33" s="21">
        <f t="shared" si="6"/>
        <v>5.9062396614630907E-3</v>
      </c>
    </row>
    <row r="34" spans="1:17" ht="12" customHeight="1" x14ac:dyDescent="0.2">
      <c r="A34" s="10">
        <v>1997</v>
      </c>
      <c r="B34" s="11">
        <v>0.83771539659120886</v>
      </c>
      <c r="C34" s="11">
        <v>0</v>
      </c>
      <c r="D34" s="11">
        <f t="shared" si="0"/>
        <v>0.83771539659120886</v>
      </c>
      <c r="E34" s="11">
        <v>12</v>
      </c>
      <c r="F34" s="11">
        <f t="shared" si="1"/>
        <v>0.73718954900026379</v>
      </c>
      <c r="G34" s="11">
        <v>0</v>
      </c>
      <c r="H34" s="11">
        <f t="shared" si="7"/>
        <v>0.73718954900026379</v>
      </c>
      <c r="I34" s="11">
        <v>15</v>
      </c>
      <c r="J34" s="12">
        <f t="shared" si="2"/>
        <v>25.200000000000017</v>
      </c>
      <c r="K34" s="11">
        <f t="shared" si="8"/>
        <v>0.62661111665022418</v>
      </c>
      <c r="L34" s="13">
        <f t="shared" si="3"/>
        <v>2.7467884565489278E-2</v>
      </c>
      <c r="M34" s="11">
        <f t="shared" si="4"/>
        <v>0.77870079348933829</v>
      </c>
      <c r="N34" s="12">
        <v>169</v>
      </c>
      <c r="O34" s="12">
        <v>126</v>
      </c>
      <c r="P34" s="11">
        <f t="shared" si="5"/>
        <v>1.0444478896801441</v>
      </c>
      <c r="Q34" s="21">
        <f t="shared" si="6"/>
        <v>6.1801650276931607E-3</v>
      </c>
    </row>
    <row r="35" spans="1:17" ht="12" customHeight="1" x14ac:dyDescent="0.2">
      <c r="A35" s="10">
        <v>1998</v>
      </c>
      <c r="B35" s="11">
        <v>0.62042288083479713</v>
      </c>
      <c r="C35" s="11">
        <v>0</v>
      </c>
      <c r="D35" s="11">
        <f t="shared" si="0"/>
        <v>0.62042288083479713</v>
      </c>
      <c r="E35" s="11">
        <v>12</v>
      </c>
      <c r="F35" s="11">
        <f t="shared" si="1"/>
        <v>0.54597213513462151</v>
      </c>
      <c r="G35" s="11">
        <v>0</v>
      </c>
      <c r="H35" s="11">
        <f t="shared" si="7"/>
        <v>0.54597213513462151</v>
      </c>
      <c r="I35" s="11">
        <v>15</v>
      </c>
      <c r="J35" s="12">
        <f t="shared" si="2"/>
        <v>25.200000000000003</v>
      </c>
      <c r="K35" s="11">
        <f t="shared" si="8"/>
        <v>0.46407631486442824</v>
      </c>
      <c r="L35" s="13">
        <f t="shared" si="3"/>
        <v>2.0343071336522883E-2</v>
      </c>
      <c r="M35" s="11">
        <f t="shared" si="4"/>
        <v>0.57671590085475544</v>
      </c>
      <c r="N35" s="12">
        <v>169</v>
      </c>
      <c r="O35" s="12">
        <v>126</v>
      </c>
      <c r="P35" s="11">
        <f t="shared" si="5"/>
        <v>0.77353164479725134</v>
      </c>
      <c r="Q35" s="21">
        <f t="shared" si="6"/>
        <v>4.5771103242440905E-3</v>
      </c>
    </row>
    <row r="36" spans="1:17" ht="12" customHeight="1" x14ac:dyDescent="0.2">
      <c r="A36" s="10">
        <v>1999</v>
      </c>
      <c r="B36" s="11">
        <v>0.58794372326250011</v>
      </c>
      <c r="C36" s="11">
        <v>0</v>
      </c>
      <c r="D36" s="11">
        <f t="shared" si="0"/>
        <v>0.58794372326250011</v>
      </c>
      <c r="E36" s="11">
        <v>12</v>
      </c>
      <c r="F36" s="11">
        <f t="shared" si="1"/>
        <v>0.51739047647100012</v>
      </c>
      <c r="G36" s="11">
        <v>0</v>
      </c>
      <c r="H36" s="11">
        <f t="shared" si="7"/>
        <v>0.51739047647100012</v>
      </c>
      <c r="I36" s="11">
        <v>15</v>
      </c>
      <c r="J36" s="12">
        <f t="shared" si="2"/>
        <v>25.200000000000003</v>
      </c>
      <c r="K36" s="11">
        <f t="shared" si="8"/>
        <v>0.43978190500035008</v>
      </c>
      <c r="L36" s="13">
        <f t="shared" si="3"/>
        <v>1.9278110904124936E-2</v>
      </c>
      <c r="M36" s="11">
        <f t="shared" si="4"/>
        <v>0.54652480507648982</v>
      </c>
      <c r="N36" s="12">
        <v>169</v>
      </c>
      <c r="O36" s="12">
        <v>126</v>
      </c>
      <c r="P36" s="11">
        <f t="shared" si="5"/>
        <v>0.73303723855497449</v>
      </c>
      <c r="Q36" s="21">
        <f t="shared" si="6"/>
        <v>4.3374984529880147E-3</v>
      </c>
    </row>
    <row r="37" spans="1:17" ht="12" customHeight="1" x14ac:dyDescent="0.2">
      <c r="A37" s="10">
        <v>2000</v>
      </c>
      <c r="B37" s="11">
        <v>0.51902576797421962</v>
      </c>
      <c r="C37" s="11">
        <v>0</v>
      </c>
      <c r="D37" s="11">
        <f t="shared" si="0"/>
        <v>0.51902576797421962</v>
      </c>
      <c r="E37" s="11">
        <v>12</v>
      </c>
      <c r="F37" s="11">
        <f t="shared" si="1"/>
        <v>0.45674267581731326</v>
      </c>
      <c r="G37" s="11">
        <v>0</v>
      </c>
      <c r="H37" s="11">
        <f t="shared" si="7"/>
        <v>0.45674267581731326</v>
      </c>
      <c r="I37" s="11">
        <v>15</v>
      </c>
      <c r="J37" s="12">
        <f t="shared" si="2"/>
        <v>25.200000000000003</v>
      </c>
      <c r="K37" s="11">
        <f t="shared" si="8"/>
        <v>0.38823127444471628</v>
      </c>
      <c r="L37" s="13">
        <f t="shared" si="3"/>
        <v>1.7018357235932768E-2</v>
      </c>
      <c r="M37" s="11">
        <f t="shared" si="4"/>
        <v>0.48246191846007597</v>
      </c>
      <c r="N37" s="12">
        <v>169</v>
      </c>
      <c r="O37" s="12">
        <v>126</v>
      </c>
      <c r="P37" s="11">
        <f t="shared" si="5"/>
        <v>0.64711162079168916</v>
      </c>
      <c r="Q37" s="21">
        <f t="shared" si="6"/>
        <v>3.8290628449212378E-3</v>
      </c>
    </row>
    <row r="38" spans="1:17" ht="12" customHeight="1" x14ac:dyDescent="0.2">
      <c r="A38" s="15">
        <v>2001</v>
      </c>
      <c r="B38" s="16">
        <v>0.493002847475705</v>
      </c>
      <c r="C38" s="16">
        <v>0</v>
      </c>
      <c r="D38" s="16">
        <f t="shared" si="0"/>
        <v>0.493002847475705</v>
      </c>
      <c r="E38" s="16">
        <v>12</v>
      </c>
      <c r="F38" s="16">
        <f t="shared" si="1"/>
        <v>0.43384250577862038</v>
      </c>
      <c r="G38" s="16">
        <v>0</v>
      </c>
      <c r="H38" s="16">
        <f t="shared" si="7"/>
        <v>0.43384250577862038</v>
      </c>
      <c r="I38" s="16">
        <v>15</v>
      </c>
      <c r="J38" s="17">
        <f t="shared" si="2"/>
        <v>25.200000000000003</v>
      </c>
      <c r="K38" s="16">
        <f t="shared" si="8"/>
        <v>0.36876612991182733</v>
      </c>
      <c r="L38" s="18">
        <f t="shared" si="3"/>
        <v>1.6165090626271882E-2</v>
      </c>
      <c r="M38" s="16">
        <f t="shared" si="4"/>
        <v>0.45827223670949468</v>
      </c>
      <c r="N38" s="17">
        <v>169</v>
      </c>
      <c r="O38" s="17">
        <v>126</v>
      </c>
      <c r="P38" s="16">
        <f t="shared" si="5"/>
        <v>0.61466673018971907</v>
      </c>
      <c r="Q38" s="22">
        <f t="shared" si="6"/>
        <v>3.6370812437261481E-3</v>
      </c>
    </row>
    <row r="39" spans="1:17" ht="12" customHeight="1" x14ac:dyDescent="0.2">
      <c r="A39" s="15">
        <v>2002</v>
      </c>
      <c r="B39" s="16">
        <v>0.4616697775304125</v>
      </c>
      <c r="C39" s="16">
        <v>0</v>
      </c>
      <c r="D39" s="16">
        <f t="shared" ref="D39:D56" si="9">+B39-B39*(C39/100)</f>
        <v>0.4616697775304125</v>
      </c>
      <c r="E39" s="16">
        <v>12</v>
      </c>
      <c r="F39" s="16">
        <f t="shared" si="1"/>
        <v>0.406269404226763</v>
      </c>
      <c r="G39" s="16">
        <v>0</v>
      </c>
      <c r="H39" s="16">
        <f t="shared" si="7"/>
        <v>0.406269404226763</v>
      </c>
      <c r="I39" s="16">
        <v>15</v>
      </c>
      <c r="J39" s="17">
        <f t="shared" ref="J39:J56" si="10">100-(K39/B39*100)</f>
        <v>25.200000000000003</v>
      </c>
      <c r="K39" s="16">
        <f t="shared" si="8"/>
        <v>0.34532899359274855</v>
      </c>
      <c r="L39" s="18">
        <f t="shared" si="3"/>
        <v>1.5137709308175278E-2</v>
      </c>
      <c r="M39" s="16">
        <f t="shared" si="4"/>
        <v>0.42914649003211502</v>
      </c>
      <c r="N39" s="17">
        <v>169</v>
      </c>
      <c r="O39" s="17">
        <v>126</v>
      </c>
      <c r="P39" s="16">
        <f t="shared" si="5"/>
        <v>0.57560124456688444</v>
      </c>
      <c r="Q39" s="22">
        <f t="shared" si="6"/>
        <v>3.405924524064405E-3</v>
      </c>
    </row>
    <row r="40" spans="1:17" ht="12" customHeight="1" x14ac:dyDescent="0.2">
      <c r="A40" s="15">
        <v>2003</v>
      </c>
      <c r="B40" s="16">
        <v>0.70313804195524154</v>
      </c>
      <c r="C40" s="16">
        <v>0</v>
      </c>
      <c r="D40" s="16">
        <f t="shared" si="9"/>
        <v>0.70313804195524154</v>
      </c>
      <c r="E40" s="16">
        <v>12</v>
      </c>
      <c r="F40" s="16">
        <f t="shared" si="1"/>
        <v>0.61876147692061256</v>
      </c>
      <c r="G40" s="16">
        <v>0</v>
      </c>
      <c r="H40" s="16">
        <f t="shared" si="7"/>
        <v>0.61876147692061256</v>
      </c>
      <c r="I40" s="16">
        <v>15</v>
      </c>
      <c r="J40" s="17">
        <f t="shared" si="10"/>
        <v>25.200000000000017</v>
      </c>
      <c r="K40" s="16">
        <f t="shared" si="8"/>
        <v>0.52594725538252063</v>
      </c>
      <c r="L40" s="18">
        <f t="shared" si="3"/>
        <v>2.3055222153754329E-2</v>
      </c>
      <c r="M40" s="16">
        <f t="shared" ref="M40:M45" si="11">+L40*28.3495</f>
        <v>0.65360402044785837</v>
      </c>
      <c r="N40" s="17">
        <v>169</v>
      </c>
      <c r="O40" s="17">
        <v>126</v>
      </c>
      <c r="P40" s="16">
        <f t="shared" si="5"/>
        <v>0.87665936075942896</v>
      </c>
      <c r="Q40" s="22">
        <f t="shared" si="6"/>
        <v>5.1873334956179231E-3</v>
      </c>
    </row>
    <row r="41" spans="1:17" ht="12" customHeight="1" x14ac:dyDescent="0.2">
      <c r="A41" s="15">
        <v>2004</v>
      </c>
      <c r="B41" s="16">
        <v>0.65783662695373535</v>
      </c>
      <c r="C41" s="16">
        <v>0</v>
      </c>
      <c r="D41" s="16">
        <f t="shared" si="9"/>
        <v>0.65783662695373535</v>
      </c>
      <c r="E41" s="16">
        <v>12</v>
      </c>
      <c r="F41" s="16">
        <f t="shared" si="1"/>
        <v>0.57889623171928706</v>
      </c>
      <c r="G41" s="16">
        <v>0</v>
      </c>
      <c r="H41" s="16">
        <f t="shared" si="7"/>
        <v>0.57889623171928706</v>
      </c>
      <c r="I41" s="16">
        <v>15</v>
      </c>
      <c r="J41" s="17">
        <f t="shared" si="10"/>
        <v>25.200000000000003</v>
      </c>
      <c r="K41" s="16">
        <f t="shared" si="8"/>
        <v>0.49206179696139402</v>
      </c>
      <c r="L41" s="18">
        <f t="shared" si="3"/>
        <v>2.1569832195567958E-2</v>
      </c>
      <c r="M41" s="16">
        <f t="shared" si="11"/>
        <v>0.61149395782825378</v>
      </c>
      <c r="N41" s="17">
        <v>169</v>
      </c>
      <c r="O41" s="17">
        <v>126</v>
      </c>
      <c r="P41" s="16">
        <f t="shared" si="5"/>
        <v>0.82017840375376905</v>
      </c>
      <c r="Q41" s="22">
        <f t="shared" si="6"/>
        <v>4.8531266494305858E-3</v>
      </c>
    </row>
    <row r="42" spans="1:17" ht="12" customHeight="1" x14ac:dyDescent="0.2">
      <c r="A42" s="15">
        <v>2005</v>
      </c>
      <c r="B42" s="16">
        <v>0.67860832344979893</v>
      </c>
      <c r="C42" s="16">
        <v>0</v>
      </c>
      <c r="D42" s="16">
        <f t="shared" si="9"/>
        <v>0.67860832344979893</v>
      </c>
      <c r="E42" s="16">
        <v>12</v>
      </c>
      <c r="F42" s="16">
        <f t="shared" si="1"/>
        <v>0.59717532463582312</v>
      </c>
      <c r="G42" s="16">
        <v>0</v>
      </c>
      <c r="H42" s="16">
        <f t="shared" si="7"/>
        <v>0.59717532463582312</v>
      </c>
      <c r="I42" s="16">
        <v>15</v>
      </c>
      <c r="J42" s="17">
        <f t="shared" si="10"/>
        <v>25.199999999999989</v>
      </c>
      <c r="K42" s="16">
        <f t="shared" si="8"/>
        <v>0.5075990259404497</v>
      </c>
      <c r="L42" s="18">
        <f t="shared" si="3"/>
        <v>2.2250916205608755E-2</v>
      </c>
      <c r="M42" s="16">
        <f t="shared" si="11"/>
        <v>0.63080234897090537</v>
      </c>
      <c r="N42" s="17">
        <v>169</v>
      </c>
      <c r="O42" s="17">
        <v>126</v>
      </c>
      <c r="P42" s="16">
        <f t="shared" si="5"/>
        <v>0.84607616647684936</v>
      </c>
      <c r="Q42" s="22">
        <f t="shared" si="6"/>
        <v>5.0063678489754397E-3</v>
      </c>
    </row>
    <row r="43" spans="1:17" ht="12" customHeight="1" x14ac:dyDescent="0.2">
      <c r="A43" s="10">
        <v>2006</v>
      </c>
      <c r="B43" s="11">
        <v>0.61884812019766489</v>
      </c>
      <c r="C43" s="11">
        <v>0</v>
      </c>
      <c r="D43" s="11">
        <f t="shared" si="9"/>
        <v>0.61884812019766489</v>
      </c>
      <c r="E43" s="11">
        <v>12</v>
      </c>
      <c r="F43" s="11">
        <f t="shared" si="1"/>
        <v>0.54458634577394505</v>
      </c>
      <c r="G43" s="11">
        <v>0</v>
      </c>
      <c r="H43" s="11">
        <f t="shared" si="7"/>
        <v>0.54458634577394505</v>
      </c>
      <c r="I43" s="11">
        <v>15</v>
      </c>
      <c r="J43" s="12">
        <f t="shared" si="10"/>
        <v>25.200000000000003</v>
      </c>
      <c r="K43" s="11">
        <f t="shared" si="8"/>
        <v>0.46289839390785331</v>
      </c>
      <c r="L43" s="13">
        <f t="shared" si="3"/>
        <v>2.029143644527576E-2</v>
      </c>
      <c r="M43" s="11">
        <f t="shared" si="11"/>
        <v>0.57525207750534513</v>
      </c>
      <c r="N43" s="12">
        <v>169</v>
      </c>
      <c r="O43" s="12">
        <v>126</v>
      </c>
      <c r="P43" s="11">
        <f t="shared" si="5"/>
        <v>0.77156826268574064</v>
      </c>
      <c r="Q43" s="21">
        <f t="shared" si="6"/>
        <v>4.56549267861385E-3</v>
      </c>
    </row>
    <row r="44" spans="1:17" ht="12" customHeight="1" x14ac:dyDescent="0.2">
      <c r="A44" s="10">
        <v>2007</v>
      </c>
      <c r="B44" s="11">
        <v>0.612449010057045</v>
      </c>
      <c r="C44" s="11">
        <v>0</v>
      </c>
      <c r="D44" s="11">
        <f t="shared" si="9"/>
        <v>0.612449010057045</v>
      </c>
      <c r="E44" s="11">
        <v>12</v>
      </c>
      <c r="F44" s="11">
        <f t="shared" si="1"/>
        <v>0.53895512885019958</v>
      </c>
      <c r="G44" s="11">
        <v>0</v>
      </c>
      <c r="H44" s="11">
        <f t="shared" si="7"/>
        <v>0.53895512885019958</v>
      </c>
      <c r="I44" s="11">
        <v>15</v>
      </c>
      <c r="J44" s="12">
        <f t="shared" si="10"/>
        <v>25.200000000000003</v>
      </c>
      <c r="K44" s="11">
        <f t="shared" si="8"/>
        <v>0.45811185952266964</v>
      </c>
      <c r="L44" s="13">
        <f t="shared" si="3"/>
        <v>2.0081615759897847E-2</v>
      </c>
      <c r="M44" s="11">
        <f t="shared" si="11"/>
        <v>0.56930376598522403</v>
      </c>
      <c r="N44" s="12">
        <v>169</v>
      </c>
      <c r="O44" s="12">
        <v>126</v>
      </c>
      <c r="P44" s="11">
        <f t="shared" si="5"/>
        <v>0.76358997183732424</v>
      </c>
      <c r="Q44" s="21">
        <f t="shared" si="6"/>
        <v>4.5182838570255873E-3</v>
      </c>
    </row>
    <row r="45" spans="1:17" ht="12" customHeight="1" x14ac:dyDescent="0.2">
      <c r="A45" s="10">
        <v>2008</v>
      </c>
      <c r="B45" s="11">
        <v>0.70948355818138709</v>
      </c>
      <c r="C45" s="11">
        <v>0</v>
      </c>
      <c r="D45" s="11">
        <f t="shared" si="9"/>
        <v>0.70948355818138709</v>
      </c>
      <c r="E45" s="11">
        <v>12</v>
      </c>
      <c r="F45" s="11">
        <f t="shared" si="1"/>
        <v>0.62434553119962066</v>
      </c>
      <c r="G45" s="11">
        <v>0</v>
      </c>
      <c r="H45" s="11">
        <f t="shared" si="7"/>
        <v>0.62434553119962066</v>
      </c>
      <c r="I45" s="11">
        <v>15</v>
      </c>
      <c r="J45" s="12">
        <f t="shared" si="10"/>
        <v>25.200000000000003</v>
      </c>
      <c r="K45" s="11">
        <f t="shared" si="8"/>
        <v>0.53069370151967754</v>
      </c>
      <c r="L45" s="13">
        <f t="shared" si="3"/>
        <v>2.3263285546068057E-2</v>
      </c>
      <c r="M45" s="11">
        <f t="shared" si="11"/>
        <v>0.6595025135882564</v>
      </c>
      <c r="N45" s="12">
        <v>169</v>
      </c>
      <c r="O45" s="12">
        <v>126</v>
      </c>
      <c r="P45" s="11">
        <f t="shared" si="5"/>
        <v>0.884570831717582</v>
      </c>
      <c r="Q45" s="21">
        <f t="shared" si="6"/>
        <v>5.2341469332401304E-3</v>
      </c>
    </row>
    <row r="46" spans="1:17" ht="12" customHeight="1" x14ac:dyDescent="0.2">
      <c r="A46" s="10">
        <v>2009</v>
      </c>
      <c r="B46" s="11">
        <v>0.64595815884805607</v>
      </c>
      <c r="C46" s="11">
        <v>0</v>
      </c>
      <c r="D46" s="11">
        <f t="shared" si="9"/>
        <v>0.64595815884805607</v>
      </c>
      <c r="E46" s="11">
        <v>12</v>
      </c>
      <c r="F46" s="11">
        <f t="shared" si="1"/>
        <v>0.56844317978628933</v>
      </c>
      <c r="G46" s="11">
        <v>0</v>
      </c>
      <c r="H46" s="11">
        <f t="shared" si="7"/>
        <v>0.56844317978628933</v>
      </c>
      <c r="I46" s="11">
        <v>15</v>
      </c>
      <c r="J46" s="12">
        <f t="shared" si="10"/>
        <v>25.200000000000017</v>
      </c>
      <c r="K46" s="11">
        <f t="shared" si="8"/>
        <v>0.4831767028183459</v>
      </c>
      <c r="L46" s="13">
        <f t="shared" si="3"/>
        <v>2.1180348616694614E-2</v>
      </c>
      <c r="M46" s="11">
        <f t="shared" ref="M46:M51" si="12">+L46*28.3495</f>
        <v>0.60045229310898396</v>
      </c>
      <c r="N46" s="12">
        <v>169</v>
      </c>
      <c r="O46" s="12">
        <v>126</v>
      </c>
      <c r="P46" s="11">
        <f t="shared" si="5"/>
        <v>0.80536855186839906</v>
      </c>
      <c r="Q46" s="21">
        <f t="shared" si="6"/>
        <v>4.7654943897538406E-3</v>
      </c>
    </row>
    <row r="47" spans="1:17" ht="12" customHeight="1" x14ac:dyDescent="0.2">
      <c r="A47" s="10">
        <v>2010</v>
      </c>
      <c r="B47" s="11">
        <v>0.54714213346616936</v>
      </c>
      <c r="C47" s="11">
        <v>0</v>
      </c>
      <c r="D47" s="11">
        <f t="shared" si="9"/>
        <v>0.54714213346616936</v>
      </c>
      <c r="E47" s="11">
        <v>12</v>
      </c>
      <c r="F47" s="11">
        <f t="shared" si="1"/>
        <v>0.48148507745022906</v>
      </c>
      <c r="G47" s="11">
        <v>0</v>
      </c>
      <c r="H47" s="11">
        <f t="shared" si="7"/>
        <v>0.48148507745022906</v>
      </c>
      <c r="I47" s="11">
        <v>15</v>
      </c>
      <c r="J47" s="12">
        <f t="shared" si="10"/>
        <v>25.200000000000003</v>
      </c>
      <c r="K47" s="11">
        <f t="shared" si="8"/>
        <v>0.40926231583269468</v>
      </c>
      <c r="L47" s="13">
        <f t="shared" si="3"/>
        <v>1.7940265899515383E-2</v>
      </c>
      <c r="M47" s="11">
        <f t="shared" si="12"/>
        <v>0.50859756811831136</v>
      </c>
      <c r="N47" s="12">
        <v>169</v>
      </c>
      <c r="O47" s="12">
        <v>126</v>
      </c>
      <c r="P47" s="11">
        <f t="shared" si="5"/>
        <v>0.6821665794602747</v>
      </c>
      <c r="Q47" s="21">
        <f t="shared" si="6"/>
        <v>4.0364886358596136E-3</v>
      </c>
    </row>
    <row r="48" spans="1:17" ht="12" customHeight="1" x14ac:dyDescent="0.2">
      <c r="A48" s="15">
        <v>2011</v>
      </c>
      <c r="B48" s="16">
        <v>0.47253395796643438</v>
      </c>
      <c r="C48" s="16">
        <v>0</v>
      </c>
      <c r="D48" s="16">
        <f t="shared" si="9"/>
        <v>0.47253395796643438</v>
      </c>
      <c r="E48" s="16">
        <v>12</v>
      </c>
      <c r="F48" s="16">
        <f t="shared" si="1"/>
        <v>0.41582988301046225</v>
      </c>
      <c r="G48" s="16">
        <v>0</v>
      </c>
      <c r="H48" s="16">
        <f t="shared" si="7"/>
        <v>0.41582988301046225</v>
      </c>
      <c r="I48" s="16">
        <v>15</v>
      </c>
      <c r="J48" s="17">
        <f t="shared" si="10"/>
        <v>25.200000000000003</v>
      </c>
      <c r="K48" s="16">
        <f t="shared" si="8"/>
        <v>0.35345540055889291</v>
      </c>
      <c r="L48" s="18">
        <f t="shared" si="3"/>
        <v>1.5493935366965169E-2</v>
      </c>
      <c r="M48" s="16">
        <f t="shared" si="12"/>
        <v>0.43924532068577904</v>
      </c>
      <c r="N48" s="17">
        <v>169</v>
      </c>
      <c r="O48" s="17">
        <v>126</v>
      </c>
      <c r="P48" s="16">
        <f t="shared" si="5"/>
        <v>0.58914650155473536</v>
      </c>
      <c r="Q48" s="22">
        <f t="shared" si="6"/>
        <v>3.486073973696659E-3</v>
      </c>
    </row>
    <row r="49" spans="1:19" ht="12" customHeight="1" x14ac:dyDescent="0.2">
      <c r="A49" s="15">
        <v>2012</v>
      </c>
      <c r="B49" s="16">
        <v>0.58393357528468937</v>
      </c>
      <c r="C49" s="16">
        <v>0</v>
      </c>
      <c r="D49" s="16">
        <f t="shared" si="9"/>
        <v>0.58393357528468937</v>
      </c>
      <c r="E49" s="16">
        <v>12</v>
      </c>
      <c r="F49" s="16">
        <f t="shared" ref="F49:F58" si="13">+(D49-D49*(E49)/100)</f>
        <v>0.5138615462505266</v>
      </c>
      <c r="G49" s="16">
        <v>0</v>
      </c>
      <c r="H49" s="16">
        <f t="shared" si="7"/>
        <v>0.5138615462505266</v>
      </c>
      <c r="I49" s="16">
        <v>15</v>
      </c>
      <c r="J49" s="17">
        <f t="shared" si="10"/>
        <v>25.200000000000003</v>
      </c>
      <c r="K49" s="16">
        <f t="shared" si="8"/>
        <v>0.43678231431294762</v>
      </c>
      <c r="L49" s="18">
        <f t="shared" ref="L49:L58" si="14">+(K49/365)*16</f>
        <v>1.9146621997279897E-2</v>
      </c>
      <c r="M49" s="16">
        <f t="shared" si="12"/>
        <v>0.54279716031188641</v>
      </c>
      <c r="N49" s="17">
        <v>169</v>
      </c>
      <c r="O49" s="17">
        <v>126</v>
      </c>
      <c r="P49" s="16">
        <f t="shared" ref="P49:P58" si="15">+Q49*N49</f>
        <v>0.72803746105324452</v>
      </c>
      <c r="Q49" s="22">
        <f t="shared" ref="Q49:Q58" si="16">+M49/O49</f>
        <v>4.3079139707292574E-3</v>
      </c>
    </row>
    <row r="50" spans="1:19" ht="12" customHeight="1" x14ac:dyDescent="0.2">
      <c r="A50" s="15">
        <v>2013</v>
      </c>
      <c r="B50" s="16">
        <v>0.52269597151664537</v>
      </c>
      <c r="C50" s="16">
        <v>0</v>
      </c>
      <c r="D50" s="16">
        <f t="shared" si="9"/>
        <v>0.52269597151664537</v>
      </c>
      <c r="E50" s="16">
        <v>12</v>
      </c>
      <c r="F50" s="16">
        <f t="shared" si="13"/>
        <v>0.45997245493464795</v>
      </c>
      <c r="G50" s="16">
        <v>0</v>
      </c>
      <c r="H50" s="16">
        <f t="shared" si="7"/>
        <v>0.45997245493464795</v>
      </c>
      <c r="I50" s="16">
        <v>15</v>
      </c>
      <c r="J50" s="17">
        <f t="shared" si="10"/>
        <v>25.200000000000003</v>
      </c>
      <c r="K50" s="16">
        <f t="shared" si="8"/>
        <v>0.39097658669445073</v>
      </c>
      <c r="L50" s="18">
        <f t="shared" si="14"/>
        <v>1.7138699690715648E-2</v>
      </c>
      <c r="M50" s="16">
        <f t="shared" si="12"/>
        <v>0.48587356688194328</v>
      </c>
      <c r="N50" s="17">
        <v>169</v>
      </c>
      <c r="O50" s="17">
        <v>126</v>
      </c>
      <c r="P50" s="16">
        <f t="shared" si="15"/>
        <v>0.65168756192895561</v>
      </c>
      <c r="Q50" s="22">
        <f t="shared" si="16"/>
        <v>3.8561394196979623E-3</v>
      </c>
    </row>
    <row r="51" spans="1:19" ht="12" customHeight="1" x14ac:dyDescent="0.2">
      <c r="A51" s="15">
        <v>2014</v>
      </c>
      <c r="B51" s="16">
        <v>0.48777935026216818</v>
      </c>
      <c r="C51" s="16">
        <v>0</v>
      </c>
      <c r="D51" s="16">
        <f t="shared" si="9"/>
        <v>0.48777935026216818</v>
      </c>
      <c r="E51" s="16">
        <v>12</v>
      </c>
      <c r="F51" s="16">
        <f t="shared" si="13"/>
        <v>0.429245828230708</v>
      </c>
      <c r="G51" s="16">
        <v>0</v>
      </c>
      <c r="H51" s="16">
        <f t="shared" si="7"/>
        <v>0.429245828230708</v>
      </c>
      <c r="I51" s="16">
        <v>15</v>
      </c>
      <c r="J51" s="17">
        <f t="shared" si="10"/>
        <v>25.200000000000003</v>
      </c>
      <c r="K51" s="16">
        <f t="shared" si="8"/>
        <v>0.3648589539961018</v>
      </c>
      <c r="L51" s="18">
        <f t="shared" si="14"/>
        <v>1.5993817161472957E-2</v>
      </c>
      <c r="M51" s="16">
        <f t="shared" si="12"/>
        <v>0.45341671961917757</v>
      </c>
      <c r="N51" s="17">
        <v>169</v>
      </c>
      <c r="O51" s="17">
        <v>126</v>
      </c>
      <c r="P51" s="16">
        <f t="shared" si="15"/>
        <v>0.60815417155270646</v>
      </c>
      <c r="Q51" s="22">
        <f t="shared" si="16"/>
        <v>3.5985453938029966E-3</v>
      </c>
    </row>
    <row r="52" spans="1:19" ht="12" customHeight="1" x14ac:dyDescent="0.2">
      <c r="A52" s="15">
        <v>2015</v>
      </c>
      <c r="B52" s="16">
        <v>0.85283095708335832</v>
      </c>
      <c r="C52" s="16">
        <v>0</v>
      </c>
      <c r="D52" s="16">
        <f t="shared" si="9"/>
        <v>0.85283095708335832</v>
      </c>
      <c r="E52" s="16">
        <v>12</v>
      </c>
      <c r="F52" s="16">
        <f t="shared" si="13"/>
        <v>0.75049124223335528</v>
      </c>
      <c r="G52" s="16">
        <v>0</v>
      </c>
      <c r="H52" s="16">
        <f t="shared" si="7"/>
        <v>0.75049124223335528</v>
      </c>
      <c r="I52" s="16">
        <v>15</v>
      </c>
      <c r="J52" s="17">
        <f t="shared" si="10"/>
        <v>25.200000000000017</v>
      </c>
      <c r="K52" s="16">
        <f t="shared" si="8"/>
        <v>0.63791755589835197</v>
      </c>
      <c r="L52" s="18">
        <f t="shared" si="14"/>
        <v>2.7963509299653785E-2</v>
      </c>
      <c r="M52" s="16">
        <f>+L52*28.3495</f>
        <v>0.79275150689053497</v>
      </c>
      <c r="N52" s="17">
        <v>169</v>
      </c>
      <c r="O52" s="17">
        <v>126</v>
      </c>
      <c r="P52" s="16">
        <f t="shared" si="15"/>
        <v>1.0632936878134953</v>
      </c>
      <c r="Q52" s="22">
        <f t="shared" si="16"/>
        <v>6.2916786261153568E-3</v>
      </c>
    </row>
    <row r="53" spans="1:19" ht="12" customHeight="1" x14ac:dyDescent="0.2">
      <c r="A53" s="33">
        <v>2016</v>
      </c>
      <c r="B53" s="11">
        <v>0.66495183591129448</v>
      </c>
      <c r="C53" s="34">
        <v>0</v>
      </c>
      <c r="D53" s="34">
        <f t="shared" si="9"/>
        <v>0.66495183591129448</v>
      </c>
      <c r="E53" s="34">
        <v>12</v>
      </c>
      <c r="F53" s="34">
        <f t="shared" si="13"/>
        <v>0.58515761560193913</v>
      </c>
      <c r="G53" s="34">
        <v>0</v>
      </c>
      <c r="H53" s="34">
        <f t="shared" si="7"/>
        <v>0.58515761560193913</v>
      </c>
      <c r="I53" s="34">
        <v>15</v>
      </c>
      <c r="J53" s="49">
        <f t="shared" si="10"/>
        <v>25.200000000000003</v>
      </c>
      <c r="K53" s="34">
        <f t="shared" si="8"/>
        <v>0.49738397326164829</v>
      </c>
      <c r="L53" s="50">
        <f t="shared" si="14"/>
        <v>2.1803133074483214E-2</v>
      </c>
      <c r="M53" s="34">
        <f>+L53*28.3495</f>
        <v>0.61810792109506185</v>
      </c>
      <c r="N53" s="49">
        <v>169</v>
      </c>
      <c r="O53" s="49">
        <v>126</v>
      </c>
      <c r="P53" s="34">
        <f t="shared" si="15"/>
        <v>0.82904951321480513</v>
      </c>
      <c r="Q53" s="51">
        <f t="shared" si="16"/>
        <v>4.9056184213893796E-3</v>
      </c>
    </row>
    <row r="54" spans="1:19" ht="12" customHeight="1" x14ac:dyDescent="0.2">
      <c r="A54" s="57">
        <v>2017</v>
      </c>
      <c r="B54" s="11">
        <v>0.63462049068493598</v>
      </c>
      <c r="C54" s="58">
        <v>0</v>
      </c>
      <c r="D54" s="58">
        <f t="shared" si="9"/>
        <v>0.63462049068493598</v>
      </c>
      <c r="E54" s="58">
        <v>12</v>
      </c>
      <c r="F54" s="58">
        <f t="shared" si="13"/>
        <v>0.55846603180274368</v>
      </c>
      <c r="G54" s="58">
        <v>0</v>
      </c>
      <c r="H54" s="58">
        <f>F54-(F54*G54/100)</f>
        <v>0.55846603180274368</v>
      </c>
      <c r="I54" s="58">
        <v>15</v>
      </c>
      <c r="J54" s="60">
        <f t="shared" si="10"/>
        <v>25.200000000000003</v>
      </c>
      <c r="K54" s="58">
        <f>+H54-H54*I54/100</f>
        <v>0.4746961270323321</v>
      </c>
      <c r="L54" s="61">
        <f t="shared" si="14"/>
        <v>2.0808597349362502E-2</v>
      </c>
      <c r="M54" s="58">
        <f>+L54*28.3495</f>
        <v>0.58991333055575224</v>
      </c>
      <c r="N54" s="60">
        <v>169</v>
      </c>
      <c r="O54" s="60">
        <v>126</v>
      </c>
      <c r="P54" s="58">
        <f t="shared" si="15"/>
        <v>0.79123295923747727</v>
      </c>
      <c r="Q54" s="63">
        <f t="shared" si="16"/>
        <v>4.6818518298075576E-3</v>
      </c>
    </row>
    <row r="55" spans="1:19" ht="12" customHeight="1" x14ac:dyDescent="0.2">
      <c r="A55" s="33">
        <v>2018</v>
      </c>
      <c r="B55" s="11">
        <v>0.67648896123238156</v>
      </c>
      <c r="C55" s="34">
        <v>0</v>
      </c>
      <c r="D55" s="34">
        <f t="shared" si="9"/>
        <v>0.67648896123238156</v>
      </c>
      <c r="E55" s="34">
        <v>12</v>
      </c>
      <c r="F55" s="34">
        <f t="shared" si="13"/>
        <v>0.59531028588449575</v>
      </c>
      <c r="G55" s="34">
        <v>0</v>
      </c>
      <c r="H55" s="34">
        <f>F55-(F55*G55/100)</f>
        <v>0.59531028588449575</v>
      </c>
      <c r="I55" s="34">
        <v>15</v>
      </c>
      <c r="J55" s="49">
        <f t="shared" si="10"/>
        <v>25.199999999999989</v>
      </c>
      <c r="K55" s="34">
        <f>+H55-H55*I55/100</f>
        <v>0.50601374300182145</v>
      </c>
      <c r="L55" s="50">
        <f t="shared" si="14"/>
        <v>2.2181424350764777E-2</v>
      </c>
      <c r="M55" s="34">
        <f>+L55*28.3495</f>
        <v>0.62883228963200599</v>
      </c>
      <c r="N55" s="49">
        <v>169</v>
      </c>
      <c r="O55" s="49">
        <v>126</v>
      </c>
      <c r="P55" s="34">
        <f t="shared" si="15"/>
        <v>0.84343378530007163</v>
      </c>
      <c r="Q55" s="51">
        <f t="shared" si="16"/>
        <v>4.9907324573968733E-3</v>
      </c>
    </row>
    <row r="56" spans="1:19" ht="12" customHeight="1" x14ac:dyDescent="0.2">
      <c r="A56" s="78">
        <v>2019</v>
      </c>
      <c r="B56" s="59">
        <v>0.67556635224957895</v>
      </c>
      <c r="C56" s="79">
        <v>0</v>
      </c>
      <c r="D56" s="79">
        <f t="shared" si="9"/>
        <v>0.67556635224957895</v>
      </c>
      <c r="E56" s="79">
        <v>12</v>
      </c>
      <c r="F56" s="79">
        <f t="shared" si="13"/>
        <v>0.59449838997962945</v>
      </c>
      <c r="G56" s="79">
        <v>0</v>
      </c>
      <c r="H56" s="79">
        <f>F56-(F56*G56/100)</f>
        <v>0.59449838997962945</v>
      </c>
      <c r="I56" s="79">
        <v>15</v>
      </c>
      <c r="J56" s="81">
        <f t="shared" si="10"/>
        <v>25.200000000000017</v>
      </c>
      <c r="K56" s="79">
        <f>+H56-H56*I56/100</f>
        <v>0.505323631482685</v>
      </c>
      <c r="L56" s="82">
        <f t="shared" si="14"/>
        <v>2.2151172886912218E-2</v>
      </c>
      <c r="M56" s="79">
        <f>+L56*28.3495</f>
        <v>0.62797467575751786</v>
      </c>
      <c r="N56" s="81">
        <v>169</v>
      </c>
      <c r="O56" s="81">
        <v>126</v>
      </c>
      <c r="P56" s="79">
        <f t="shared" si="15"/>
        <v>0.84228349367476596</v>
      </c>
      <c r="Q56" s="90">
        <f t="shared" si="16"/>
        <v>4.9839259980755382E-3</v>
      </c>
    </row>
    <row r="57" spans="1:19" ht="12" customHeight="1" x14ac:dyDescent="0.2">
      <c r="A57" s="33">
        <v>2020</v>
      </c>
      <c r="B57" s="11">
        <v>0.51548799332430573</v>
      </c>
      <c r="C57" s="34">
        <v>0</v>
      </c>
      <c r="D57" s="34">
        <f t="shared" ref="D57:D58" si="17">+B57-B57*(C57/100)</f>
        <v>0.51548799332430573</v>
      </c>
      <c r="E57" s="34">
        <v>12</v>
      </c>
      <c r="F57" s="34">
        <f t="shared" si="13"/>
        <v>0.45362943412538903</v>
      </c>
      <c r="G57" s="34">
        <v>0</v>
      </c>
      <c r="H57" s="34">
        <f t="shared" ref="H57:H58" si="18">F57-(F57*G57/100)</f>
        <v>0.45362943412538903</v>
      </c>
      <c r="I57" s="34">
        <v>15</v>
      </c>
      <c r="J57" s="49">
        <f t="shared" ref="J57:J58" si="19">100-(K57/B57*100)</f>
        <v>25.200000000000003</v>
      </c>
      <c r="K57" s="34">
        <f t="shared" ref="K57:K58" si="20">+H57-H57*I57/100</f>
        <v>0.38558501900658071</v>
      </c>
      <c r="L57" s="50">
        <f t="shared" si="14"/>
        <v>1.6902356997548742E-2</v>
      </c>
      <c r="M57" s="34">
        <f t="shared" ref="M57:M58" si="21">+L57*28.3495</f>
        <v>0.47917336970200802</v>
      </c>
      <c r="N57" s="49">
        <v>169</v>
      </c>
      <c r="O57" s="49">
        <v>126</v>
      </c>
      <c r="P57" s="34">
        <f t="shared" si="15"/>
        <v>0.64270078952094722</v>
      </c>
      <c r="Q57" s="51">
        <f t="shared" si="16"/>
        <v>3.8029632516032382E-3</v>
      </c>
    </row>
    <row r="58" spans="1:19" ht="12" customHeight="1" thickBot="1" x14ac:dyDescent="0.25">
      <c r="A58" s="84">
        <v>2021</v>
      </c>
      <c r="B58" s="85">
        <v>0.51519168507240531</v>
      </c>
      <c r="C58" s="86">
        <v>0</v>
      </c>
      <c r="D58" s="86">
        <f t="shared" si="17"/>
        <v>0.51519168507240531</v>
      </c>
      <c r="E58" s="86">
        <v>12</v>
      </c>
      <c r="F58" s="86">
        <f t="shared" si="13"/>
        <v>0.45336868286371668</v>
      </c>
      <c r="G58" s="86">
        <v>0</v>
      </c>
      <c r="H58" s="86">
        <f t="shared" si="18"/>
        <v>0.45336868286371668</v>
      </c>
      <c r="I58" s="86">
        <v>15</v>
      </c>
      <c r="J58" s="87">
        <f t="shared" si="19"/>
        <v>25.200000000000003</v>
      </c>
      <c r="K58" s="86">
        <f t="shared" si="20"/>
        <v>0.38536338043415919</v>
      </c>
      <c r="L58" s="88">
        <f t="shared" si="14"/>
        <v>1.6892641334100129E-2</v>
      </c>
      <c r="M58" s="86">
        <f t="shared" si="21"/>
        <v>0.47889793550107163</v>
      </c>
      <c r="N58" s="87">
        <v>169</v>
      </c>
      <c r="O58" s="87">
        <v>126</v>
      </c>
      <c r="P58" s="86">
        <f t="shared" si="15"/>
        <v>0.642331357933977</v>
      </c>
      <c r="Q58" s="91">
        <f t="shared" si="16"/>
        <v>3.8007772658815208E-3</v>
      </c>
    </row>
    <row r="59" spans="1:19" ht="12" customHeight="1" thickTop="1" x14ac:dyDescent="0.2">
      <c r="A59" s="115" t="s">
        <v>147</v>
      </c>
      <c r="B59" s="115"/>
      <c r="C59" s="115"/>
      <c r="R59" s="6"/>
      <c r="S59" s="6"/>
    </row>
    <row r="60" spans="1:19" ht="12" customHeight="1" x14ac:dyDescent="0.2">
      <c r="R60" s="6"/>
      <c r="S60" s="6"/>
    </row>
    <row r="61" spans="1:19" ht="12" customHeight="1" x14ac:dyDescent="0.2">
      <c r="A61" s="116" t="s">
        <v>137</v>
      </c>
    </row>
    <row r="62" spans="1:19" ht="12" customHeight="1" x14ac:dyDescent="0.2">
      <c r="A62" s="123" t="s">
        <v>155</v>
      </c>
    </row>
    <row r="63" spans="1:19" ht="12" customHeight="1" x14ac:dyDescent="0.2">
      <c r="A63" s="116" t="s">
        <v>139</v>
      </c>
    </row>
    <row r="64" spans="1:19" ht="12" customHeight="1" x14ac:dyDescent="0.2">
      <c r="A64" s="116" t="s">
        <v>140</v>
      </c>
    </row>
    <row r="65" spans="1:1" ht="12" customHeight="1" x14ac:dyDescent="0.2">
      <c r="A65" s="116" t="s">
        <v>141</v>
      </c>
    </row>
    <row r="66" spans="1:1" ht="12" customHeight="1" x14ac:dyDescent="0.2">
      <c r="A66" s="117"/>
    </row>
    <row r="67" spans="1:1" ht="12" customHeight="1" x14ac:dyDescent="0.2">
      <c r="A67" s="116" t="s">
        <v>136</v>
      </c>
    </row>
  </sheetData>
  <mergeCells count="17">
    <mergeCell ref="F2:F5"/>
    <mergeCell ref="I3:I5"/>
    <mergeCell ref="A1:Q1"/>
    <mergeCell ref="E2:E5"/>
    <mergeCell ref="J2:J5"/>
    <mergeCell ref="N2:N5"/>
    <mergeCell ref="A2:A5"/>
    <mergeCell ref="O2:O5"/>
    <mergeCell ref="D2:D5"/>
    <mergeCell ref="B2:B5"/>
    <mergeCell ref="K2:M5"/>
    <mergeCell ref="P2:P5"/>
    <mergeCell ref="H3:H5"/>
    <mergeCell ref="C2:C5"/>
    <mergeCell ref="G3:G5"/>
    <mergeCell ref="G2:I2"/>
    <mergeCell ref="Q2:Q5"/>
  </mergeCells>
  <phoneticPr fontId="0" type="noConversion"/>
  <printOptions horizontalCentered="1"/>
  <pageMargins left="0.34" right="0.3" top="0.61" bottom="0.56000000000000005" header="0.5" footer="0.5"/>
  <pageSetup scale="7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62">
    <pageSetUpPr fitToPage="1"/>
  </sheetPr>
  <dimension ref="A1:R67"/>
  <sheetViews>
    <sheetView zoomScaleNormal="100" workbookViewId="0">
      <pane ySplit="6" topLeftCell="A7" activePane="bottomLeft" state="frozen"/>
      <selection pane="bottomLeft" sqref="A1:Q1"/>
    </sheetView>
  </sheetViews>
  <sheetFormatPr defaultColWidth="10.77734375" defaultRowHeight="12" customHeight="1" x14ac:dyDescent="0.2"/>
  <cols>
    <col min="1" max="17" width="10.77734375" style="6" customWidth="1"/>
    <col min="18" max="16384" width="10.77734375" style="7"/>
  </cols>
  <sheetData>
    <row r="1" spans="1:18" ht="12" customHeight="1" thickBot="1" x14ac:dyDescent="0.25">
      <c r="A1" s="158" t="s">
        <v>107</v>
      </c>
      <c r="B1" s="158"/>
      <c r="C1" s="158"/>
      <c r="D1" s="158"/>
      <c r="E1" s="158"/>
      <c r="F1" s="158"/>
      <c r="G1" s="158"/>
      <c r="H1" s="158"/>
      <c r="I1" s="158"/>
      <c r="J1" s="158"/>
      <c r="K1" s="158"/>
      <c r="L1" s="158"/>
      <c r="M1" s="158"/>
      <c r="N1" s="158"/>
      <c r="O1" s="158"/>
      <c r="P1" s="158"/>
      <c r="Q1" s="158"/>
    </row>
    <row r="2" spans="1:18" ht="12" customHeight="1" thickTop="1" x14ac:dyDescent="0.2">
      <c r="A2" s="138" t="s">
        <v>0</v>
      </c>
      <c r="B2" s="124" t="s">
        <v>9</v>
      </c>
      <c r="C2" s="131" t="s">
        <v>3</v>
      </c>
      <c r="D2" s="124" t="s">
        <v>1</v>
      </c>
      <c r="E2" s="124" t="s">
        <v>4</v>
      </c>
      <c r="F2" s="124" t="s">
        <v>5</v>
      </c>
      <c r="G2" s="132" t="s">
        <v>6</v>
      </c>
      <c r="H2" s="133"/>
      <c r="I2" s="133"/>
      <c r="J2" s="124" t="s">
        <v>7</v>
      </c>
      <c r="K2" s="124" t="s">
        <v>54</v>
      </c>
      <c r="L2" s="140"/>
      <c r="M2" s="140"/>
      <c r="N2" s="130" t="s">
        <v>58</v>
      </c>
      <c r="O2" s="130" t="s">
        <v>130</v>
      </c>
      <c r="P2" s="127" t="s">
        <v>59</v>
      </c>
      <c r="Q2" s="127" t="s">
        <v>62</v>
      </c>
      <c r="R2" s="35"/>
    </row>
    <row r="3" spans="1:18" ht="12" customHeight="1" x14ac:dyDescent="0.2">
      <c r="A3" s="138"/>
      <c r="B3" s="124"/>
      <c r="C3" s="124"/>
      <c r="D3" s="124"/>
      <c r="E3" s="124"/>
      <c r="F3" s="124"/>
      <c r="G3" s="134" t="s">
        <v>2</v>
      </c>
      <c r="H3" s="135" t="s">
        <v>120</v>
      </c>
      <c r="I3" s="134" t="s">
        <v>8</v>
      </c>
      <c r="J3" s="124"/>
      <c r="K3" s="141"/>
      <c r="L3" s="140"/>
      <c r="M3" s="140"/>
      <c r="N3" s="128"/>
      <c r="O3" s="128"/>
      <c r="P3" s="128"/>
      <c r="Q3" s="128"/>
    </row>
    <row r="4" spans="1:18" ht="12" customHeight="1" x14ac:dyDescent="0.2">
      <c r="A4" s="138"/>
      <c r="B4" s="124"/>
      <c r="C4" s="124"/>
      <c r="D4" s="124"/>
      <c r="E4" s="124"/>
      <c r="F4" s="124"/>
      <c r="G4" s="124"/>
      <c r="H4" s="136"/>
      <c r="I4" s="124"/>
      <c r="J4" s="124"/>
      <c r="K4" s="141"/>
      <c r="L4" s="140"/>
      <c r="M4" s="140"/>
      <c r="N4" s="128"/>
      <c r="O4" s="128"/>
      <c r="P4" s="128"/>
      <c r="Q4" s="128"/>
    </row>
    <row r="5" spans="1:18" ht="18.75" customHeight="1" x14ac:dyDescent="0.2">
      <c r="A5" s="139"/>
      <c r="B5" s="125"/>
      <c r="C5" s="125"/>
      <c r="D5" s="125"/>
      <c r="E5" s="125"/>
      <c r="F5" s="125"/>
      <c r="G5" s="125"/>
      <c r="H5" s="137"/>
      <c r="I5" s="125"/>
      <c r="J5" s="125"/>
      <c r="K5" s="142"/>
      <c r="L5" s="143"/>
      <c r="M5" s="143"/>
      <c r="N5" s="129"/>
      <c r="O5" s="129"/>
      <c r="P5" s="129"/>
      <c r="Q5" s="129"/>
    </row>
    <row r="6" spans="1:18" ht="12" customHeight="1" x14ac:dyDescent="0.2">
      <c r="A6" s="5"/>
      <c r="B6" s="36" t="s">
        <v>64</v>
      </c>
      <c r="C6" s="36" t="s">
        <v>65</v>
      </c>
      <c r="D6" s="36" t="s">
        <v>64</v>
      </c>
      <c r="E6" s="36" t="s">
        <v>65</v>
      </c>
      <c r="F6" s="36" t="s">
        <v>64</v>
      </c>
      <c r="G6" s="36" t="s">
        <v>65</v>
      </c>
      <c r="H6" s="36" t="s">
        <v>64</v>
      </c>
      <c r="I6" s="36" t="s">
        <v>65</v>
      </c>
      <c r="J6" s="36" t="s">
        <v>65</v>
      </c>
      <c r="K6" s="36" t="s">
        <v>64</v>
      </c>
      <c r="L6" s="36" t="s">
        <v>66</v>
      </c>
      <c r="M6" s="36" t="s">
        <v>67</v>
      </c>
      <c r="N6" s="36" t="s">
        <v>68</v>
      </c>
      <c r="O6" s="36" t="s">
        <v>69</v>
      </c>
      <c r="P6" s="36" t="s">
        <v>68</v>
      </c>
      <c r="Q6" s="36" t="s">
        <v>70</v>
      </c>
    </row>
    <row r="7" spans="1:18" ht="12" customHeight="1" x14ac:dyDescent="0.2">
      <c r="A7" s="10">
        <v>1970</v>
      </c>
      <c r="B7" s="11">
        <v>4.9548407233287168</v>
      </c>
      <c r="C7" s="11">
        <v>0</v>
      </c>
      <c r="D7" s="11">
        <f t="shared" ref="D7:D38" si="0">+B7-B7*(C7/100)</f>
        <v>4.9548407233287168</v>
      </c>
      <c r="E7" s="11">
        <v>12</v>
      </c>
      <c r="F7" s="11">
        <f t="shared" ref="F7:F48" si="1">+(D7-D7*(E7)/100)</f>
        <v>4.3602598365292708</v>
      </c>
      <c r="G7" s="11">
        <v>0</v>
      </c>
      <c r="H7" s="11">
        <f>F7-(F7*G7/100)</f>
        <v>4.3602598365292708</v>
      </c>
      <c r="I7" s="11">
        <v>15</v>
      </c>
      <c r="J7" s="12">
        <f t="shared" ref="J7:J38" si="2">100-(K7/B7*100)</f>
        <v>25.200000000000003</v>
      </c>
      <c r="K7" s="11">
        <f>+H7-H7*I7/100</f>
        <v>3.7062208610498804</v>
      </c>
      <c r="L7" s="13">
        <f t="shared" ref="L7:L48" si="3">+(K7/365)*16</f>
        <v>0.16246447610081668</v>
      </c>
      <c r="M7" s="11">
        <f t="shared" ref="M7:M39" si="4">+L7*28.3495</f>
        <v>4.6057866652201023</v>
      </c>
      <c r="N7" s="12">
        <v>100</v>
      </c>
      <c r="O7" s="12">
        <v>128</v>
      </c>
      <c r="P7" s="11">
        <f t="shared" ref="P7:P48" si="5">+Q7*N7</f>
        <v>3.5982708322032049</v>
      </c>
      <c r="Q7" s="21">
        <f t="shared" ref="Q7:Q48" si="6">+M7/O7</f>
        <v>3.5982708322032049E-2</v>
      </c>
    </row>
    <row r="8" spans="1:18" ht="12" customHeight="1" x14ac:dyDescent="0.2">
      <c r="A8" s="15">
        <v>1971</v>
      </c>
      <c r="B8" s="16">
        <v>5.0033468007955273</v>
      </c>
      <c r="C8" s="16">
        <v>0</v>
      </c>
      <c r="D8" s="16">
        <f t="shared" si="0"/>
        <v>5.0033468007955273</v>
      </c>
      <c r="E8" s="16">
        <v>12</v>
      </c>
      <c r="F8" s="16">
        <f t="shared" si="1"/>
        <v>4.402945184700064</v>
      </c>
      <c r="G8" s="16">
        <v>0</v>
      </c>
      <c r="H8" s="16">
        <f t="shared" ref="H8:H53" si="7">F8-(F8*G8/100)</f>
        <v>4.402945184700064</v>
      </c>
      <c r="I8" s="16">
        <v>15</v>
      </c>
      <c r="J8" s="17">
        <f t="shared" si="2"/>
        <v>25.200000000000003</v>
      </c>
      <c r="K8" s="16">
        <f t="shared" ref="K8:K53" si="8">+H8-H8*I8/100</f>
        <v>3.7425034069950542</v>
      </c>
      <c r="L8" s="18">
        <f t="shared" si="3"/>
        <v>0.16405494386827635</v>
      </c>
      <c r="M8" s="16">
        <f t="shared" si="4"/>
        <v>4.6508756311937001</v>
      </c>
      <c r="N8" s="17">
        <v>100</v>
      </c>
      <c r="O8" s="17">
        <v>128</v>
      </c>
      <c r="P8" s="16">
        <f t="shared" si="5"/>
        <v>3.6334965868700784</v>
      </c>
      <c r="Q8" s="22">
        <f t="shared" si="6"/>
        <v>3.6334965868700782E-2</v>
      </c>
    </row>
    <row r="9" spans="1:18" ht="12" customHeight="1" x14ac:dyDescent="0.2">
      <c r="A9" s="15">
        <v>1972</v>
      </c>
      <c r="B9" s="16">
        <v>4.6689789228951479</v>
      </c>
      <c r="C9" s="16">
        <v>0</v>
      </c>
      <c r="D9" s="16">
        <f t="shared" si="0"/>
        <v>4.6689789228951479</v>
      </c>
      <c r="E9" s="16">
        <v>12</v>
      </c>
      <c r="F9" s="16">
        <f t="shared" si="1"/>
        <v>4.1087014521477299</v>
      </c>
      <c r="G9" s="16">
        <v>0</v>
      </c>
      <c r="H9" s="16">
        <f t="shared" si="7"/>
        <v>4.1087014521477299</v>
      </c>
      <c r="I9" s="16">
        <v>15</v>
      </c>
      <c r="J9" s="17">
        <f t="shared" si="2"/>
        <v>25.200000000000017</v>
      </c>
      <c r="K9" s="16">
        <f t="shared" si="8"/>
        <v>3.4923962343255703</v>
      </c>
      <c r="L9" s="18">
        <f t="shared" si="3"/>
        <v>0.15309134177865513</v>
      </c>
      <c r="M9" s="16">
        <f t="shared" si="4"/>
        <v>4.3400629937539836</v>
      </c>
      <c r="N9" s="17">
        <v>100</v>
      </c>
      <c r="O9" s="17">
        <v>128</v>
      </c>
      <c r="P9" s="16">
        <f t="shared" si="5"/>
        <v>3.3906742138702999</v>
      </c>
      <c r="Q9" s="22">
        <f t="shared" si="6"/>
        <v>3.3906742138702997E-2</v>
      </c>
    </row>
    <row r="10" spans="1:18" ht="12" customHeight="1" x14ac:dyDescent="0.2">
      <c r="A10" s="15">
        <v>1973</v>
      </c>
      <c r="B10" s="16">
        <v>4.2187920286538088</v>
      </c>
      <c r="C10" s="16">
        <v>0</v>
      </c>
      <c r="D10" s="16">
        <f t="shared" si="0"/>
        <v>4.2187920286538088</v>
      </c>
      <c r="E10" s="16">
        <v>12</v>
      </c>
      <c r="F10" s="16">
        <f t="shared" si="1"/>
        <v>3.7125369852153516</v>
      </c>
      <c r="G10" s="16">
        <v>0</v>
      </c>
      <c r="H10" s="16">
        <f t="shared" si="7"/>
        <v>3.7125369852153516</v>
      </c>
      <c r="I10" s="16">
        <v>15</v>
      </c>
      <c r="J10" s="17">
        <f t="shared" si="2"/>
        <v>25.200000000000003</v>
      </c>
      <c r="K10" s="16">
        <f t="shared" si="8"/>
        <v>3.1556564374330489</v>
      </c>
      <c r="L10" s="18">
        <f t="shared" si="3"/>
        <v>0.13833014520254461</v>
      </c>
      <c r="M10" s="16">
        <f t="shared" si="4"/>
        <v>3.9215904514195383</v>
      </c>
      <c r="N10" s="17">
        <v>100</v>
      </c>
      <c r="O10" s="17">
        <v>128</v>
      </c>
      <c r="P10" s="16">
        <f t="shared" si="5"/>
        <v>3.0637425401715142</v>
      </c>
      <c r="Q10" s="22">
        <f t="shared" si="6"/>
        <v>3.0637425401715143E-2</v>
      </c>
    </row>
    <row r="11" spans="1:18" ht="12" customHeight="1" x14ac:dyDescent="0.2">
      <c r="A11" s="15">
        <v>1974</v>
      </c>
      <c r="B11" s="16">
        <v>3.4228959944635124</v>
      </c>
      <c r="C11" s="16">
        <v>0</v>
      </c>
      <c r="D11" s="16">
        <f t="shared" si="0"/>
        <v>3.4228959944635124</v>
      </c>
      <c r="E11" s="16">
        <v>12</v>
      </c>
      <c r="F11" s="16">
        <f t="shared" si="1"/>
        <v>3.0121484751278911</v>
      </c>
      <c r="G11" s="16">
        <v>0</v>
      </c>
      <c r="H11" s="16">
        <f t="shared" si="7"/>
        <v>3.0121484751278911</v>
      </c>
      <c r="I11" s="16">
        <v>15</v>
      </c>
      <c r="J11" s="17">
        <f t="shared" si="2"/>
        <v>25.199999999999989</v>
      </c>
      <c r="K11" s="16">
        <f t="shared" si="8"/>
        <v>2.5603262038587076</v>
      </c>
      <c r="L11" s="18">
        <f t="shared" si="3"/>
        <v>0.1122334774294228</v>
      </c>
      <c r="M11" s="16">
        <f t="shared" si="4"/>
        <v>3.1817629683854216</v>
      </c>
      <c r="N11" s="17">
        <v>100</v>
      </c>
      <c r="O11" s="17">
        <v>128</v>
      </c>
      <c r="P11" s="16">
        <f t="shared" si="5"/>
        <v>2.4857523190511106</v>
      </c>
      <c r="Q11" s="22">
        <f t="shared" si="6"/>
        <v>2.4857523190511106E-2</v>
      </c>
    </row>
    <row r="12" spans="1:18" ht="12" customHeight="1" x14ac:dyDescent="0.2">
      <c r="A12" s="15">
        <v>1975</v>
      </c>
      <c r="B12" s="16">
        <v>3.5235885967227381</v>
      </c>
      <c r="C12" s="16">
        <v>0</v>
      </c>
      <c r="D12" s="16">
        <f t="shared" si="0"/>
        <v>3.5235885967227381</v>
      </c>
      <c r="E12" s="16">
        <v>12</v>
      </c>
      <c r="F12" s="16">
        <f t="shared" si="1"/>
        <v>3.1007579651160095</v>
      </c>
      <c r="G12" s="16">
        <v>0</v>
      </c>
      <c r="H12" s="16">
        <f t="shared" si="7"/>
        <v>3.1007579651160095</v>
      </c>
      <c r="I12" s="16">
        <v>15</v>
      </c>
      <c r="J12" s="17">
        <f t="shared" si="2"/>
        <v>25.200000000000003</v>
      </c>
      <c r="K12" s="16">
        <f t="shared" si="8"/>
        <v>2.635644270348608</v>
      </c>
      <c r="L12" s="18">
        <f t="shared" si="3"/>
        <v>0.11553509130295268</v>
      </c>
      <c r="M12" s="16">
        <f t="shared" si="4"/>
        <v>3.2753620708930571</v>
      </c>
      <c r="N12" s="17">
        <v>100</v>
      </c>
      <c r="O12" s="17">
        <v>128</v>
      </c>
      <c r="P12" s="16">
        <f t="shared" si="5"/>
        <v>2.5588766178852009</v>
      </c>
      <c r="Q12" s="22">
        <f t="shared" si="6"/>
        <v>2.5588766178852008E-2</v>
      </c>
    </row>
    <row r="13" spans="1:18" ht="12" customHeight="1" x14ac:dyDescent="0.2">
      <c r="A13" s="10">
        <v>1976</v>
      </c>
      <c r="B13" s="11">
        <v>3.5911665558281927</v>
      </c>
      <c r="C13" s="11">
        <v>0</v>
      </c>
      <c r="D13" s="11">
        <f t="shared" si="0"/>
        <v>3.5911665558281927</v>
      </c>
      <c r="E13" s="11">
        <v>12</v>
      </c>
      <c r="F13" s="11">
        <f t="shared" si="1"/>
        <v>3.1602265691288096</v>
      </c>
      <c r="G13" s="11">
        <v>0</v>
      </c>
      <c r="H13" s="11">
        <f t="shared" si="7"/>
        <v>3.1602265691288096</v>
      </c>
      <c r="I13" s="11">
        <v>15</v>
      </c>
      <c r="J13" s="12">
        <f t="shared" si="2"/>
        <v>25.200000000000003</v>
      </c>
      <c r="K13" s="11">
        <f t="shared" si="8"/>
        <v>2.686192583759488</v>
      </c>
      <c r="L13" s="13">
        <f t="shared" si="3"/>
        <v>0.11775090778123783</v>
      </c>
      <c r="M13" s="11">
        <f t="shared" si="4"/>
        <v>3.3381793601442018</v>
      </c>
      <c r="N13" s="12">
        <v>100</v>
      </c>
      <c r="O13" s="12">
        <v>128</v>
      </c>
      <c r="P13" s="11">
        <f t="shared" si="5"/>
        <v>2.6079526251126577</v>
      </c>
      <c r="Q13" s="21">
        <f t="shared" si="6"/>
        <v>2.6079526251126577E-2</v>
      </c>
    </row>
    <row r="14" spans="1:18" ht="12" customHeight="1" x14ac:dyDescent="0.2">
      <c r="A14" s="10">
        <v>1977</v>
      </c>
      <c r="B14" s="11">
        <v>3.8776056919982387</v>
      </c>
      <c r="C14" s="11">
        <v>0</v>
      </c>
      <c r="D14" s="11">
        <f t="shared" si="0"/>
        <v>3.8776056919982387</v>
      </c>
      <c r="E14" s="11">
        <v>12</v>
      </c>
      <c r="F14" s="11">
        <f t="shared" si="1"/>
        <v>3.41229300895845</v>
      </c>
      <c r="G14" s="11">
        <v>0</v>
      </c>
      <c r="H14" s="11">
        <f t="shared" si="7"/>
        <v>3.41229300895845</v>
      </c>
      <c r="I14" s="11">
        <v>15</v>
      </c>
      <c r="J14" s="12">
        <f t="shared" si="2"/>
        <v>25.200000000000003</v>
      </c>
      <c r="K14" s="11">
        <f t="shared" si="8"/>
        <v>2.9004490576146824</v>
      </c>
      <c r="L14" s="13">
        <f t="shared" si="3"/>
        <v>0.12714297238858882</v>
      </c>
      <c r="M14" s="11">
        <f t="shared" si="4"/>
        <v>3.6044396957302984</v>
      </c>
      <c r="N14" s="12">
        <v>100</v>
      </c>
      <c r="O14" s="12">
        <v>128</v>
      </c>
      <c r="P14" s="11">
        <f t="shared" si="5"/>
        <v>2.8159685122892957</v>
      </c>
      <c r="Q14" s="21">
        <f t="shared" si="6"/>
        <v>2.8159685122892956E-2</v>
      </c>
    </row>
    <row r="15" spans="1:18" ht="12" customHeight="1" x14ac:dyDescent="0.2">
      <c r="A15" s="10">
        <v>1978</v>
      </c>
      <c r="B15" s="11">
        <v>3.4683379383156994</v>
      </c>
      <c r="C15" s="11">
        <v>0</v>
      </c>
      <c r="D15" s="11">
        <f t="shared" si="0"/>
        <v>3.4683379383156994</v>
      </c>
      <c r="E15" s="11">
        <v>12</v>
      </c>
      <c r="F15" s="11">
        <f t="shared" si="1"/>
        <v>3.0521373857178156</v>
      </c>
      <c r="G15" s="11">
        <v>0</v>
      </c>
      <c r="H15" s="11">
        <f t="shared" si="7"/>
        <v>3.0521373857178156</v>
      </c>
      <c r="I15" s="11">
        <v>15</v>
      </c>
      <c r="J15" s="12">
        <f t="shared" si="2"/>
        <v>25.200000000000003</v>
      </c>
      <c r="K15" s="11">
        <f t="shared" si="8"/>
        <v>2.594316777860143</v>
      </c>
      <c r="L15" s="13">
        <f t="shared" si="3"/>
        <v>0.11372347519386929</v>
      </c>
      <c r="M15" s="11">
        <f t="shared" si="4"/>
        <v>3.2240036600085973</v>
      </c>
      <c r="N15" s="12">
        <v>100</v>
      </c>
      <c r="O15" s="12">
        <v>128</v>
      </c>
      <c r="P15" s="11">
        <f t="shared" si="5"/>
        <v>2.5187528593817166</v>
      </c>
      <c r="Q15" s="21">
        <f t="shared" si="6"/>
        <v>2.5187528593817166E-2</v>
      </c>
    </row>
    <row r="16" spans="1:18" ht="12" customHeight="1" x14ac:dyDescent="0.2">
      <c r="A16" s="10">
        <v>1979</v>
      </c>
      <c r="B16" s="11">
        <v>3.3325187176467974</v>
      </c>
      <c r="C16" s="11">
        <v>0</v>
      </c>
      <c r="D16" s="11">
        <f t="shared" si="0"/>
        <v>3.3325187176467974</v>
      </c>
      <c r="E16" s="11">
        <v>12</v>
      </c>
      <c r="F16" s="11">
        <f t="shared" si="1"/>
        <v>2.9326164715291818</v>
      </c>
      <c r="G16" s="11">
        <v>0</v>
      </c>
      <c r="H16" s="11">
        <f t="shared" si="7"/>
        <v>2.9326164715291818</v>
      </c>
      <c r="I16" s="11">
        <v>15</v>
      </c>
      <c r="J16" s="12">
        <f t="shared" si="2"/>
        <v>25.200000000000003</v>
      </c>
      <c r="K16" s="11">
        <f t="shared" si="8"/>
        <v>2.4927240007998046</v>
      </c>
      <c r="L16" s="13">
        <f t="shared" si="3"/>
        <v>0.10927009318574486</v>
      </c>
      <c r="M16" s="11">
        <f t="shared" si="4"/>
        <v>3.0977525067692739</v>
      </c>
      <c r="N16" s="12">
        <v>100</v>
      </c>
      <c r="O16" s="12">
        <v>128</v>
      </c>
      <c r="P16" s="11">
        <f t="shared" si="5"/>
        <v>2.4201191459134952</v>
      </c>
      <c r="Q16" s="21">
        <f t="shared" si="6"/>
        <v>2.4201191459134953E-2</v>
      </c>
    </row>
    <row r="17" spans="1:17" ht="12" customHeight="1" x14ac:dyDescent="0.2">
      <c r="A17" s="10">
        <v>1980</v>
      </c>
      <c r="B17" s="11">
        <v>3.2802578537365079</v>
      </c>
      <c r="C17" s="11">
        <v>0</v>
      </c>
      <c r="D17" s="11">
        <f t="shared" si="0"/>
        <v>3.2802578537365079</v>
      </c>
      <c r="E17" s="11">
        <v>12</v>
      </c>
      <c r="F17" s="11">
        <f t="shared" si="1"/>
        <v>2.8866269112881269</v>
      </c>
      <c r="G17" s="11">
        <v>0</v>
      </c>
      <c r="H17" s="11">
        <f t="shared" si="7"/>
        <v>2.8866269112881269</v>
      </c>
      <c r="I17" s="11">
        <v>15</v>
      </c>
      <c r="J17" s="12">
        <f t="shared" si="2"/>
        <v>25.200000000000003</v>
      </c>
      <c r="K17" s="11">
        <f t="shared" si="8"/>
        <v>2.4536328745949079</v>
      </c>
      <c r="L17" s="13">
        <f t="shared" si="3"/>
        <v>0.10755650957128363</v>
      </c>
      <c r="M17" s="11">
        <f t="shared" si="4"/>
        <v>3.049173268091105</v>
      </c>
      <c r="N17" s="12">
        <v>100</v>
      </c>
      <c r="O17" s="12">
        <v>128</v>
      </c>
      <c r="P17" s="11">
        <f t="shared" si="5"/>
        <v>2.3821666156961756</v>
      </c>
      <c r="Q17" s="21">
        <f t="shared" si="6"/>
        <v>2.3821666156961758E-2</v>
      </c>
    </row>
    <row r="18" spans="1:17" ht="12" customHeight="1" x14ac:dyDescent="0.2">
      <c r="A18" s="15">
        <v>1981</v>
      </c>
      <c r="B18" s="16">
        <v>3.1569884243757773</v>
      </c>
      <c r="C18" s="16">
        <v>0</v>
      </c>
      <c r="D18" s="16">
        <f t="shared" si="0"/>
        <v>3.1569884243757773</v>
      </c>
      <c r="E18" s="16">
        <v>12</v>
      </c>
      <c r="F18" s="16">
        <f t="shared" si="1"/>
        <v>2.7781498134506841</v>
      </c>
      <c r="G18" s="16">
        <v>0</v>
      </c>
      <c r="H18" s="16">
        <f t="shared" si="7"/>
        <v>2.7781498134506841</v>
      </c>
      <c r="I18" s="16">
        <v>15</v>
      </c>
      <c r="J18" s="17">
        <f t="shared" si="2"/>
        <v>25.200000000000003</v>
      </c>
      <c r="K18" s="16">
        <f t="shared" si="8"/>
        <v>2.3614273414330813</v>
      </c>
      <c r="L18" s="18">
        <f t="shared" si="3"/>
        <v>0.10351462318610767</v>
      </c>
      <c r="M18" s="16">
        <f t="shared" si="4"/>
        <v>2.9345878100145595</v>
      </c>
      <c r="N18" s="17">
        <v>100</v>
      </c>
      <c r="O18" s="17">
        <v>128</v>
      </c>
      <c r="P18" s="16">
        <f t="shared" si="5"/>
        <v>2.2926467265738748</v>
      </c>
      <c r="Q18" s="22">
        <f t="shared" si="6"/>
        <v>2.2926467265738746E-2</v>
      </c>
    </row>
    <row r="19" spans="1:17" ht="12" customHeight="1" x14ac:dyDescent="0.2">
      <c r="A19" s="15">
        <v>1982</v>
      </c>
      <c r="B19" s="16">
        <v>3.0191052078488125</v>
      </c>
      <c r="C19" s="16">
        <v>0</v>
      </c>
      <c r="D19" s="16">
        <f t="shared" si="0"/>
        <v>3.0191052078488125</v>
      </c>
      <c r="E19" s="16">
        <v>12</v>
      </c>
      <c r="F19" s="16">
        <f t="shared" si="1"/>
        <v>2.6568125829069551</v>
      </c>
      <c r="G19" s="16">
        <v>0</v>
      </c>
      <c r="H19" s="16">
        <f t="shared" si="7"/>
        <v>2.6568125829069551</v>
      </c>
      <c r="I19" s="16">
        <v>15</v>
      </c>
      <c r="J19" s="17">
        <f t="shared" si="2"/>
        <v>25.200000000000003</v>
      </c>
      <c r="K19" s="16">
        <f t="shared" si="8"/>
        <v>2.2582906954709117</v>
      </c>
      <c r="L19" s="18">
        <f t="shared" si="3"/>
        <v>9.8993564732971467E-2</v>
      </c>
      <c r="M19" s="16">
        <f t="shared" si="4"/>
        <v>2.8064180633973743</v>
      </c>
      <c r="N19" s="17">
        <v>100</v>
      </c>
      <c r="O19" s="17">
        <v>128</v>
      </c>
      <c r="P19" s="16">
        <f t="shared" si="5"/>
        <v>2.1925141120291989</v>
      </c>
      <c r="Q19" s="22">
        <f t="shared" si="6"/>
        <v>2.1925141120291987E-2</v>
      </c>
    </row>
    <row r="20" spans="1:17" ht="12" customHeight="1" x14ac:dyDescent="0.2">
      <c r="A20" s="15">
        <v>1983</v>
      </c>
      <c r="B20" s="16">
        <v>3.2478756503220136</v>
      </c>
      <c r="C20" s="16">
        <v>0</v>
      </c>
      <c r="D20" s="16">
        <f t="shared" si="0"/>
        <v>3.2478756503220136</v>
      </c>
      <c r="E20" s="16">
        <v>12</v>
      </c>
      <c r="F20" s="16">
        <f t="shared" si="1"/>
        <v>2.8581305722833719</v>
      </c>
      <c r="G20" s="16">
        <v>0</v>
      </c>
      <c r="H20" s="16">
        <f t="shared" si="7"/>
        <v>2.8581305722833719</v>
      </c>
      <c r="I20" s="16">
        <v>15</v>
      </c>
      <c r="J20" s="17">
        <f t="shared" si="2"/>
        <v>25.200000000000003</v>
      </c>
      <c r="K20" s="16">
        <f t="shared" si="8"/>
        <v>2.4294109864408662</v>
      </c>
      <c r="L20" s="18">
        <f t="shared" si="3"/>
        <v>0.1064947281727503</v>
      </c>
      <c r="M20" s="16">
        <f t="shared" si="4"/>
        <v>3.0190722963333845</v>
      </c>
      <c r="N20" s="17">
        <v>100</v>
      </c>
      <c r="O20" s="17">
        <v>128</v>
      </c>
      <c r="P20" s="16">
        <f t="shared" si="5"/>
        <v>2.3586502315104565</v>
      </c>
      <c r="Q20" s="22">
        <f t="shared" si="6"/>
        <v>2.3586502315104566E-2</v>
      </c>
    </row>
    <row r="21" spans="1:17" ht="12" customHeight="1" x14ac:dyDescent="0.2">
      <c r="A21" s="15">
        <v>1984</v>
      </c>
      <c r="B21" s="16">
        <v>3.6937058913128098</v>
      </c>
      <c r="C21" s="16">
        <v>0</v>
      </c>
      <c r="D21" s="16">
        <f t="shared" si="0"/>
        <v>3.6937058913128098</v>
      </c>
      <c r="E21" s="16">
        <v>12</v>
      </c>
      <c r="F21" s="16">
        <f t="shared" si="1"/>
        <v>3.2504611843552729</v>
      </c>
      <c r="G21" s="16">
        <v>0</v>
      </c>
      <c r="H21" s="16">
        <f t="shared" si="7"/>
        <v>3.2504611843552729</v>
      </c>
      <c r="I21" s="16">
        <v>15</v>
      </c>
      <c r="J21" s="17">
        <f t="shared" si="2"/>
        <v>25.199999999999989</v>
      </c>
      <c r="K21" s="16">
        <f t="shared" si="8"/>
        <v>2.762892006701982</v>
      </c>
      <c r="L21" s="18">
        <f t="shared" si="3"/>
        <v>0.12111307426638825</v>
      </c>
      <c r="M21" s="16">
        <f t="shared" si="4"/>
        <v>3.4334950989149733</v>
      </c>
      <c r="N21" s="17">
        <v>100</v>
      </c>
      <c r="O21" s="17">
        <v>128</v>
      </c>
      <c r="P21" s="16">
        <f t="shared" si="5"/>
        <v>2.682418046027323</v>
      </c>
      <c r="Q21" s="22">
        <f t="shared" si="6"/>
        <v>2.6824180460273229E-2</v>
      </c>
    </row>
    <row r="22" spans="1:17" ht="12" customHeight="1" x14ac:dyDescent="0.2">
      <c r="A22" s="15">
        <v>1985</v>
      </c>
      <c r="B22" s="16">
        <v>3.820251104979326</v>
      </c>
      <c r="C22" s="16">
        <v>0</v>
      </c>
      <c r="D22" s="16">
        <f t="shared" si="0"/>
        <v>3.820251104979326</v>
      </c>
      <c r="E22" s="16">
        <v>12</v>
      </c>
      <c r="F22" s="16">
        <f t="shared" si="1"/>
        <v>3.3618209723818069</v>
      </c>
      <c r="G22" s="16">
        <v>0</v>
      </c>
      <c r="H22" s="16">
        <f t="shared" si="7"/>
        <v>3.3618209723818069</v>
      </c>
      <c r="I22" s="16">
        <v>15</v>
      </c>
      <c r="J22" s="17">
        <f t="shared" si="2"/>
        <v>25.200000000000003</v>
      </c>
      <c r="K22" s="16">
        <f t="shared" si="8"/>
        <v>2.8575478265245358</v>
      </c>
      <c r="L22" s="18">
        <f t="shared" si="3"/>
        <v>0.12526237047778788</v>
      </c>
      <c r="M22" s="16">
        <f t="shared" si="4"/>
        <v>3.5511255718600472</v>
      </c>
      <c r="N22" s="17">
        <v>100</v>
      </c>
      <c r="O22" s="17">
        <v>128</v>
      </c>
      <c r="P22" s="16">
        <f t="shared" si="5"/>
        <v>2.7743168530156619</v>
      </c>
      <c r="Q22" s="22">
        <f t="shared" si="6"/>
        <v>2.7743168530156619E-2</v>
      </c>
    </row>
    <row r="23" spans="1:17" ht="12" customHeight="1" x14ac:dyDescent="0.2">
      <c r="A23" s="10">
        <v>1986</v>
      </c>
      <c r="B23" s="11">
        <v>4.2800570120215582</v>
      </c>
      <c r="C23" s="11">
        <v>0</v>
      </c>
      <c r="D23" s="11">
        <f t="shared" si="0"/>
        <v>4.2800570120215582</v>
      </c>
      <c r="E23" s="11">
        <v>12</v>
      </c>
      <c r="F23" s="11">
        <f t="shared" si="1"/>
        <v>3.7664501705789712</v>
      </c>
      <c r="G23" s="11">
        <v>0</v>
      </c>
      <c r="H23" s="11">
        <f t="shared" si="7"/>
        <v>3.7664501705789712</v>
      </c>
      <c r="I23" s="11">
        <v>15</v>
      </c>
      <c r="J23" s="12">
        <f t="shared" si="2"/>
        <v>25.200000000000003</v>
      </c>
      <c r="K23" s="11">
        <f t="shared" si="8"/>
        <v>3.2014826449921254</v>
      </c>
      <c r="L23" s="13">
        <f t="shared" si="3"/>
        <v>0.14033896525992878</v>
      </c>
      <c r="M23" s="11">
        <f t="shared" si="4"/>
        <v>3.9785394956363507</v>
      </c>
      <c r="N23" s="12">
        <v>100</v>
      </c>
      <c r="O23" s="12">
        <v>128</v>
      </c>
      <c r="P23" s="11">
        <f t="shared" si="5"/>
        <v>3.108233980965899</v>
      </c>
      <c r="Q23" s="21">
        <f t="shared" si="6"/>
        <v>3.108233980965899E-2</v>
      </c>
    </row>
    <row r="24" spans="1:17" ht="12" customHeight="1" x14ac:dyDescent="0.2">
      <c r="A24" s="10">
        <v>1987</v>
      </c>
      <c r="B24" s="11">
        <v>4.2379861946261181</v>
      </c>
      <c r="C24" s="11">
        <v>0</v>
      </c>
      <c r="D24" s="11">
        <f t="shared" si="0"/>
        <v>4.2379861946261181</v>
      </c>
      <c r="E24" s="11">
        <v>12</v>
      </c>
      <c r="F24" s="11">
        <f t="shared" si="1"/>
        <v>3.7294278512709838</v>
      </c>
      <c r="G24" s="11">
        <v>0</v>
      </c>
      <c r="H24" s="11">
        <f t="shared" si="7"/>
        <v>3.7294278512709838</v>
      </c>
      <c r="I24" s="11">
        <v>15</v>
      </c>
      <c r="J24" s="12">
        <f t="shared" si="2"/>
        <v>25.200000000000003</v>
      </c>
      <c r="K24" s="11">
        <f t="shared" si="8"/>
        <v>3.1700136735803364</v>
      </c>
      <c r="L24" s="13">
        <f t="shared" si="3"/>
        <v>0.138959503499412</v>
      </c>
      <c r="M24" s="11">
        <f t="shared" si="4"/>
        <v>3.93943244445658</v>
      </c>
      <c r="N24" s="12">
        <v>100</v>
      </c>
      <c r="O24" s="12">
        <v>128</v>
      </c>
      <c r="P24" s="11">
        <f t="shared" si="5"/>
        <v>3.0776815972317033</v>
      </c>
      <c r="Q24" s="21">
        <f t="shared" si="6"/>
        <v>3.0776815972317031E-2</v>
      </c>
    </row>
    <row r="25" spans="1:17" ht="12" customHeight="1" x14ac:dyDescent="0.2">
      <c r="A25" s="10">
        <v>1988</v>
      </c>
      <c r="B25" s="11">
        <v>4.2526967076291422</v>
      </c>
      <c r="C25" s="11">
        <v>0</v>
      </c>
      <c r="D25" s="11">
        <f t="shared" si="0"/>
        <v>4.2526967076291422</v>
      </c>
      <c r="E25" s="11">
        <v>12</v>
      </c>
      <c r="F25" s="11">
        <f t="shared" si="1"/>
        <v>3.7423731027136453</v>
      </c>
      <c r="G25" s="11">
        <v>0</v>
      </c>
      <c r="H25" s="11">
        <f t="shared" si="7"/>
        <v>3.7423731027136453</v>
      </c>
      <c r="I25" s="11">
        <v>15</v>
      </c>
      <c r="J25" s="12">
        <f t="shared" si="2"/>
        <v>25.199999999999989</v>
      </c>
      <c r="K25" s="11">
        <f t="shared" si="8"/>
        <v>3.1810171373065987</v>
      </c>
      <c r="L25" s="13">
        <f t="shared" si="3"/>
        <v>0.13944184711480981</v>
      </c>
      <c r="M25" s="11">
        <f t="shared" si="4"/>
        <v>3.9531066447813004</v>
      </c>
      <c r="N25" s="12">
        <v>100</v>
      </c>
      <c r="O25" s="12">
        <v>128</v>
      </c>
      <c r="P25" s="11">
        <f t="shared" si="5"/>
        <v>3.0883645662353909</v>
      </c>
      <c r="Q25" s="21">
        <f t="shared" si="6"/>
        <v>3.0883645662353909E-2</v>
      </c>
    </row>
    <row r="26" spans="1:17" ht="12" customHeight="1" x14ac:dyDescent="0.2">
      <c r="A26" s="10">
        <v>1989</v>
      </c>
      <c r="B26" s="11">
        <v>4.7141205294693176</v>
      </c>
      <c r="C26" s="11">
        <v>0</v>
      </c>
      <c r="D26" s="11">
        <f t="shared" si="0"/>
        <v>4.7141205294693176</v>
      </c>
      <c r="E26" s="11">
        <v>12</v>
      </c>
      <c r="F26" s="11">
        <f t="shared" si="1"/>
        <v>4.1484260659329992</v>
      </c>
      <c r="G26" s="11">
        <v>0</v>
      </c>
      <c r="H26" s="11">
        <f t="shared" si="7"/>
        <v>4.1484260659329992</v>
      </c>
      <c r="I26" s="11">
        <v>15</v>
      </c>
      <c r="J26" s="12">
        <f t="shared" si="2"/>
        <v>25.200000000000003</v>
      </c>
      <c r="K26" s="11">
        <f t="shared" si="8"/>
        <v>3.5261621560430494</v>
      </c>
      <c r="L26" s="13">
        <f t="shared" si="3"/>
        <v>0.15457149177175011</v>
      </c>
      <c r="M26" s="11">
        <f t="shared" si="4"/>
        <v>4.3820245059832299</v>
      </c>
      <c r="N26" s="12">
        <v>100</v>
      </c>
      <c r="O26" s="12">
        <v>128</v>
      </c>
      <c r="P26" s="11">
        <f t="shared" si="5"/>
        <v>3.4234566452993982</v>
      </c>
      <c r="Q26" s="21">
        <f t="shared" si="6"/>
        <v>3.4234566452993984E-2</v>
      </c>
    </row>
    <row r="27" spans="1:17" ht="12" customHeight="1" x14ac:dyDescent="0.2">
      <c r="A27" s="10">
        <v>1990</v>
      </c>
      <c r="B27" s="11">
        <v>4.7534901571969996</v>
      </c>
      <c r="C27" s="11">
        <v>0</v>
      </c>
      <c r="D27" s="11">
        <f t="shared" si="0"/>
        <v>4.7534901571969996</v>
      </c>
      <c r="E27" s="11">
        <v>12</v>
      </c>
      <c r="F27" s="11">
        <f t="shared" si="1"/>
        <v>4.1830713383333595</v>
      </c>
      <c r="G27" s="11">
        <v>0</v>
      </c>
      <c r="H27" s="11">
        <f t="shared" si="7"/>
        <v>4.1830713383333595</v>
      </c>
      <c r="I27" s="11">
        <v>15</v>
      </c>
      <c r="J27" s="12">
        <f t="shared" si="2"/>
        <v>25.200000000000003</v>
      </c>
      <c r="K27" s="11">
        <f t="shared" si="8"/>
        <v>3.5556106375833556</v>
      </c>
      <c r="L27" s="13">
        <f t="shared" si="3"/>
        <v>0.15586238411324299</v>
      </c>
      <c r="M27" s="11">
        <f t="shared" si="4"/>
        <v>4.4186206584183818</v>
      </c>
      <c r="N27" s="12">
        <v>100</v>
      </c>
      <c r="O27" s="12">
        <v>128</v>
      </c>
      <c r="P27" s="11">
        <f t="shared" si="5"/>
        <v>3.4520473893893606</v>
      </c>
      <c r="Q27" s="21">
        <f t="shared" si="6"/>
        <v>3.4520473893893608E-2</v>
      </c>
    </row>
    <row r="28" spans="1:17" ht="12" customHeight="1" x14ac:dyDescent="0.2">
      <c r="A28" s="15">
        <v>1991</v>
      </c>
      <c r="B28" s="16">
        <v>4.9863309834985579</v>
      </c>
      <c r="C28" s="16">
        <v>0</v>
      </c>
      <c r="D28" s="16">
        <f t="shared" si="0"/>
        <v>4.9863309834985579</v>
      </c>
      <c r="E28" s="16">
        <v>12</v>
      </c>
      <c r="F28" s="16">
        <f t="shared" si="1"/>
        <v>4.3879712654787308</v>
      </c>
      <c r="G28" s="16">
        <v>0</v>
      </c>
      <c r="H28" s="16">
        <f t="shared" si="7"/>
        <v>4.3879712654787308</v>
      </c>
      <c r="I28" s="16">
        <v>15</v>
      </c>
      <c r="J28" s="17">
        <f t="shared" si="2"/>
        <v>25.200000000000003</v>
      </c>
      <c r="K28" s="16">
        <f t="shared" si="8"/>
        <v>3.7297755756569213</v>
      </c>
      <c r="L28" s="18">
        <f t="shared" si="3"/>
        <v>0.16349701153564586</v>
      </c>
      <c r="M28" s="16">
        <f t="shared" si="4"/>
        <v>4.6350585285297923</v>
      </c>
      <c r="N28" s="17">
        <v>100</v>
      </c>
      <c r="O28" s="17">
        <v>128</v>
      </c>
      <c r="P28" s="16">
        <f t="shared" si="5"/>
        <v>3.6211394754139001</v>
      </c>
      <c r="Q28" s="22">
        <f t="shared" si="6"/>
        <v>3.6211394754139002E-2</v>
      </c>
    </row>
    <row r="29" spans="1:17" ht="12" customHeight="1" x14ac:dyDescent="0.2">
      <c r="A29" s="15">
        <v>1992</v>
      </c>
      <c r="B29" s="16">
        <v>5.2122665379495041</v>
      </c>
      <c r="C29" s="16">
        <v>0</v>
      </c>
      <c r="D29" s="16">
        <f t="shared" si="0"/>
        <v>5.2122665379495041</v>
      </c>
      <c r="E29" s="16">
        <v>12</v>
      </c>
      <c r="F29" s="16">
        <f t="shared" si="1"/>
        <v>4.5867945533955634</v>
      </c>
      <c r="G29" s="16">
        <v>0</v>
      </c>
      <c r="H29" s="16">
        <f t="shared" si="7"/>
        <v>4.5867945533955634</v>
      </c>
      <c r="I29" s="16">
        <v>15</v>
      </c>
      <c r="J29" s="17">
        <f t="shared" si="2"/>
        <v>25.200000000000003</v>
      </c>
      <c r="K29" s="16">
        <f t="shared" si="8"/>
        <v>3.8987753703862289</v>
      </c>
      <c r="L29" s="18">
        <f t="shared" si="3"/>
        <v>0.17090522171556072</v>
      </c>
      <c r="M29" s="16">
        <f t="shared" si="4"/>
        <v>4.8450775830252883</v>
      </c>
      <c r="N29" s="17">
        <v>100</v>
      </c>
      <c r="O29" s="17">
        <v>128</v>
      </c>
      <c r="P29" s="16">
        <f t="shared" si="5"/>
        <v>3.7852168617385065</v>
      </c>
      <c r="Q29" s="22">
        <f t="shared" si="6"/>
        <v>3.7852168617385065E-2</v>
      </c>
    </row>
    <row r="30" spans="1:17" ht="12" customHeight="1" x14ac:dyDescent="0.2">
      <c r="A30" s="15">
        <v>1993</v>
      </c>
      <c r="B30" s="16">
        <v>5.1449539874354002</v>
      </c>
      <c r="C30" s="16">
        <v>0</v>
      </c>
      <c r="D30" s="16">
        <f t="shared" si="0"/>
        <v>5.1449539874354002</v>
      </c>
      <c r="E30" s="16">
        <v>12</v>
      </c>
      <c r="F30" s="16">
        <f t="shared" si="1"/>
        <v>4.5275595089431526</v>
      </c>
      <c r="G30" s="16">
        <v>0</v>
      </c>
      <c r="H30" s="16">
        <f t="shared" si="7"/>
        <v>4.5275595089431526</v>
      </c>
      <c r="I30" s="16">
        <v>15</v>
      </c>
      <c r="J30" s="17">
        <f t="shared" si="2"/>
        <v>25.200000000000003</v>
      </c>
      <c r="K30" s="16">
        <f t="shared" si="8"/>
        <v>3.8484255826016796</v>
      </c>
      <c r="L30" s="18">
        <f t="shared" si="3"/>
        <v>0.16869810773048458</v>
      </c>
      <c r="M30" s="16">
        <f t="shared" si="4"/>
        <v>4.782507005105372</v>
      </c>
      <c r="N30" s="17">
        <v>100</v>
      </c>
      <c r="O30" s="17">
        <v>128</v>
      </c>
      <c r="P30" s="16">
        <f t="shared" si="5"/>
        <v>3.7363335977385717</v>
      </c>
      <c r="Q30" s="22">
        <f t="shared" si="6"/>
        <v>3.7363335977385718E-2</v>
      </c>
    </row>
    <row r="31" spans="1:17" ht="12" customHeight="1" x14ac:dyDescent="0.2">
      <c r="A31" s="15">
        <v>1994</v>
      </c>
      <c r="B31" s="16">
        <v>5.4852032372189079</v>
      </c>
      <c r="C31" s="16">
        <v>0</v>
      </c>
      <c r="D31" s="16">
        <f t="shared" si="0"/>
        <v>5.4852032372189079</v>
      </c>
      <c r="E31" s="16">
        <v>12</v>
      </c>
      <c r="F31" s="16">
        <f t="shared" si="1"/>
        <v>4.8269788487526393</v>
      </c>
      <c r="G31" s="16">
        <v>0</v>
      </c>
      <c r="H31" s="16">
        <f t="shared" si="7"/>
        <v>4.8269788487526393</v>
      </c>
      <c r="I31" s="16">
        <v>15</v>
      </c>
      <c r="J31" s="17">
        <f t="shared" si="2"/>
        <v>25.200000000000003</v>
      </c>
      <c r="K31" s="16">
        <f t="shared" si="8"/>
        <v>4.1029320214397433</v>
      </c>
      <c r="L31" s="18">
        <f t="shared" si="3"/>
        <v>0.17985455436448189</v>
      </c>
      <c r="M31" s="16">
        <f t="shared" si="4"/>
        <v>5.0987866889558795</v>
      </c>
      <c r="N31" s="17">
        <v>100</v>
      </c>
      <c r="O31" s="17">
        <v>128</v>
      </c>
      <c r="P31" s="16">
        <f t="shared" si="5"/>
        <v>3.983427100746781</v>
      </c>
      <c r="Q31" s="22">
        <f t="shared" si="6"/>
        <v>3.9834271007467809E-2</v>
      </c>
    </row>
    <row r="32" spans="1:17" ht="12" customHeight="1" x14ac:dyDescent="0.2">
      <c r="A32" s="15">
        <v>1995</v>
      </c>
      <c r="B32" s="16">
        <v>4.4680206466460142</v>
      </c>
      <c r="C32" s="16">
        <v>0</v>
      </c>
      <c r="D32" s="16">
        <f t="shared" si="0"/>
        <v>4.4680206466460142</v>
      </c>
      <c r="E32" s="16">
        <v>12</v>
      </c>
      <c r="F32" s="16">
        <f t="shared" si="1"/>
        <v>3.9318581690484926</v>
      </c>
      <c r="G32" s="16">
        <v>0</v>
      </c>
      <c r="H32" s="16">
        <f t="shared" si="7"/>
        <v>3.9318581690484926</v>
      </c>
      <c r="I32" s="16">
        <v>15</v>
      </c>
      <c r="J32" s="17">
        <f t="shared" si="2"/>
        <v>25.199999999999989</v>
      </c>
      <c r="K32" s="16">
        <f t="shared" si="8"/>
        <v>3.3420794436912189</v>
      </c>
      <c r="L32" s="18">
        <f t="shared" si="3"/>
        <v>0.14650211260016302</v>
      </c>
      <c r="M32" s="16">
        <f t="shared" si="4"/>
        <v>4.1532616411583216</v>
      </c>
      <c r="N32" s="17">
        <v>100</v>
      </c>
      <c r="O32" s="17">
        <v>128</v>
      </c>
      <c r="P32" s="16">
        <f t="shared" si="5"/>
        <v>3.2447356571549388</v>
      </c>
      <c r="Q32" s="22">
        <f t="shared" si="6"/>
        <v>3.2447356571549388E-2</v>
      </c>
    </row>
    <row r="33" spans="1:17" ht="12" customHeight="1" x14ac:dyDescent="0.2">
      <c r="A33" s="10">
        <v>1996</v>
      </c>
      <c r="B33" s="11">
        <v>3.9977456720992413</v>
      </c>
      <c r="C33" s="11">
        <v>0</v>
      </c>
      <c r="D33" s="11">
        <f t="shared" si="0"/>
        <v>3.9977456720992413</v>
      </c>
      <c r="E33" s="11">
        <v>12</v>
      </c>
      <c r="F33" s="11">
        <f t="shared" si="1"/>
        <v>3.5180161914473325</v>
      </c>
      <c r="G33" s="11">
        <v>0</v>
      </c>
      <c r="H33" s="11">
        <f t="shared" si="7"/>
        <v>3.5180161914473325</v>
      </c>
      <c r="I33" s="11">
        <v>15</v>
      </c>
      <c r="J33" s="12">
        <f t="shared" si="2"/>
        <v>25.200000000000003</v>
      </c>
      <c r="K33" s="11">
        <f t="shared" si="8"/>
        <v>2.9903137627302323</v>
      </c>
      <c r="L33" s="13">
        <f t="shared" si="3"/>
        <v>0.13108224713338004</v>
      </c>
      <c r="M33" s="11">
        <f t="shared" si="4"/>
        <v>3.7161161651077572</v>
      </c>
      <c r="N33" s="12">
        <v>100</v>
      </c>
      <c r="O33" s="12">
        <v>128</v>
      </c>
      <c r="P33" s="11">
        <f t="shared" si="5"/>
        <v>2.9032157539904353</v>
      </c>
      <c r="Q33" s="21">
        <f t="shared" si="6"/>
        <v>2.9032157539904353E-2</v>
      </c>
    </row>
    <row r="34" spans="1:17" ht="12" customHeight="1" x14ac:dyDescent="0.2">
      <c r="A34" s="10">
        <v>1997</v>
      </c>
      <c r="B34" s="11">
        <v>3.940134606396354</v>
      </c>
      <c r="C34" s="11">
        <v>0</v>
      </c>
      <c r="D34" s="11">
        <f t="shared" si="0"/>
        <v>3.940134606396354</v>
      </c>
      <c r="E34" s="11">
        <v>12</v>
      </c>
      <c r="F34" s="11">
        <f t="shared" si="1"/>
        <v>3.4673184536287915</v>
      </c>
      <c r="G34" s="11">
        <v>0</v>
      </c>
      <c r="H34" s="11">
        <f t="shared" si="7"/>
        <v>3.4673184536287915</v>
      </c>
      <c r="I34" s="11">
        <v>15</v>
      </c>
      <c r="J34" s="12">
        <f t="shared" si="2"/>
        <v>25.200000000000003</v>
      </c>
      <c r="K34" s="11">
        <f t="shared" si="8"/>
        <v>2.9472206855844729</v>
      </c>
      <c r="L34" s="13">
        <f t="shared" si="3"/>
        <v>0.12919323553247006</v>
      </c>
      <c r="M34" s="11">
        <f t="shared" si="4"/>
        <v>3.6625636307277598</v>
      </c>
      <c r="N34" s="12">
        <v>100</v>
      </c>
      <c r="O34" s="12">
        <v>128</v>
      </c>
      <c r="P34" s="11">
        <f t="shared" si="5"/>
        <v>2.8613778365060623</v>
      </c>
      <c r="Q34" s="21">
        <f t="shared" si="6"/>
        <v>2.8613778365060624E-2</v>
      </c>
    </row>
    <row r="35" spans="1:17" ht="12" customHeight="1" x14ac:dyDescent="0.2">
      <c r="A35" s="10">
        <v>1998</v>
      </c>
      <c r="B35" s="11">
        <v>4.0535200761281471</v>
      </c>
      <c r="C35" s="11">
        <v>0</v>
      </c>
      <c r="D35" s="11">
        <f t="shared" si="0"/>
        <v>4.0535200761281471</v>
      </c>
      <c r="E35" s="11">
        <v>12</v>
      </c>
      <c r="F35" s="11">
        <f t="shared" si="1"/>
        <v>3.5670976669927694</v>
      </c>
      <c r="G35" s="11">
        <v>0</v>
      </c>
      <c r="H35" s="11">
        <f t="shared" si="7"/>
        <v>3.5670976669927694</v>
      </c>
      <c r="I35" s="11">
        <v>15</v>
      </c>
      <c r="J35" s="12">
        <f t="shared" si="2"/>
        <v>25.200000000000003</v>
      </c>
      <c r="K35" s="11">
        <f t="shared" si="8"/>
        <v>3.0320330169438541</v>
      </c>
      <c r="L35" s="13">
        <f t="shared" si="3"/>
        <v>0.13291103635918264</v>
      </c>
      <c r="M35" s="11">
        <f t="shared" si="4"/>
        <v>3.7679614252646481</v>
      </c>
      <c r="N35" s="12">
        <v>100</v>
      </c>
      <c r="O35" s="12">
        <v>128</v>
      </c>
      <c r="P35" s="11">
        <f t="shared" si="5"/>
        <v>2.9437198634880062</v>
      </c>
      <c r="Q35" s="21">
        <f t="shared" si="6"/>
        <v>2.9437198634880063E-2</v>
      </c>
    </row>
    <row r="36" spans="1:17" ht="12" customHeight="1" x14ac:dyDescent="0.2">
      <c r="A36" s="10">
        <v>1999</v>
      </c>
      <c r="B36" s="11">
        <v>4.400489920488404</v>
      </c>
      <c r="C36" s="11">
        <v>0</v>
      </c>
      <c r="D36" s="11">
        <f t="shared" si="0"/>
        <v>4.400489920488404</v>
      </c>
      <c r="E36" s="11">
        <v>12</v>
      </c>
      <c r="F36" s="11">
        <f t="shared" si="1"/>
        <v>3.8724311300297956</v>
      </c>
      <c r="G36" s="11">
        <v>0</v>
      </c>
      <c r="H36" s="11">
        <f t="shared" si="7"/>
        <v>3.8724311300297956</v>
      </c>
      <c r="I36" s="11">
        <v>15</v>
      </c>
      <c r="J36" s="12">
        <f t="shared" si="2"/>
        <v>25.200000000000003</v>
      </c>
      <c r="K36" s="11">
        <f t="shared" si="8"/>
        <v>3.2915664605253263</v>
      </c>
      <c r="L36" s="13">
        <f t="shared" si="3"/>
        <v>0.14428784484494581</v>
      </c>
      <c r="M36" s="11">
        <f t="shared" si="4"/>
        <v>4.0904882574317911</v>
      </c>
      <c r="N36" s="12">
        <v>100</v>
      </c>
      <c r="O36" s="12">
        <v>128</v>
      </c>
      <c r="P36" s="11">
        <f t="shared" si="5"/>
        <v>3.1956939511185869</v>
      </c>
      <c r="Q36" s="21">
        <f t="shared" si="6"/>
        <v>3.1956939511185868E-2</v>
      </c>
    </row>
    <row r="37" spans="1:17" ht="12" customHeight="1" x14ac:dyDescent="0.2">
      <c r="A37" s="10">
        <v>2000</v>
      </c>
      <c r="B37" s="11">
        <v>3.8225324614941809</v>
      </c>
      <c r="C37" s="11">
        <v>0</v>
      </c>
      <c r="D37" s="11">
        <f t="shared" si="0"/>
        <v>3.8225324614941809</v>
      </c>
      <c r="E37" s="11">
        <v>12</v>
      </c>
      <c r="F37" s="11">
        <f t="shared" si="1"/>
        <v>3.3638285661148792</v>
      </c>
      <c r="G37" s="11">
        <v>0</v>
      </c>
      <c r="H37" s="11">
        <f t="shared" si="7"/>
        <v>3.3638285661148792</v>
      </c>
      <c r="I37" s="11">
        <v>15</v>
      </c>
      <c r="J37" s="12">
        <f t="shared" si="2"/>
        <v>25.200000000000003</v>
      </c>
      <c r="K37" s="11">
        <f t="shared" si="8"/>
        <v>2.8592542811976474</v>
      </c>
      <c r="L37" s="13">
        <f t="shared" si="3"/>
        <v>0.12533717397030783</v>
      </c>
      <c r="M37" s="11">
        <f t="shared" si="4"/>
        <v>3.5532462134712417</v>
      </c>
      <c r="N37" s="12">
        <v>100</v>
      </c>
      <c r="O37" s="12">
        <v>128</v>
      </c>
      <c r="P37" s="11">
        <f t="shared" si="5"/>
        <v>2.7759736042744074</v>
      </c>
      <c r="Q37" s="21">
        <f t="shared" si="6"/>
        <v>2.7759736042744076E-2</v>
      </c>
    </row>
    <row r="38" spans="1:17" ht="12" customHeight="1" x14ac:dyDescent="0.2">
      <c r="A38" s="15">
        <v>2001</v>
      </c>
      <c r="B38" s="16">
        <v>3.4484083362486659</v>
      </c>
      <c r="C38" s="16">
        <v>0</v>
      </c>
      <c r="D38" s="16">
        <f t="shared" si="0"/>
        <v>3.4484083362486659</v>
      </c>
      <c r="E38" s="16">
        <v>12</v>
      </c>
      <c r="F38" s="16">
        <f t="shared" si="1"/>
        <v>3.0345993358988261</v>
      </c>
      <c r="G38" s="16">
        <v>0</v>
      </c>
      <c r="H38" s="16">
        <f t="shared" si="7"/>
        <v>3.0345993358988261</v>
      </c>
      <c r="I38" s="16">
        <v>15</v>
      </c>
      <c r="J38" s="17">
        <f t="shared" si="2"/>
        <v>25.200000000000003</v>
      </c>
      <c r="K38" s="16">
        <f t="shared" si="8"/>
        <v>2.5794094355140023</v>
      </c>
      <c r="L38" s="18">
        <f t="shared" si="3"/>
        <v>0.11307000265266859</v>
      </c>
      <c r="M38" s="16">
        <f t="shared" si="4"/>
        <v>3.2054780402018279</v>
      </c>
      <c r="N38" s="17">
        <v>100</v>
      </c>
      <c r="O38" s="17">
        <v>128</v>
      </c>
      <c r="P38" s="16">
        <f t="shared" si="5"/>
        <v>2.5042797189076782</v>
      </c>
      <c r="Q38" s="22">
        <f t="shared" si="6"/>
        <v>2.5042797189076781E-2</v>
      </c>
    </row>
    <row r="39" spans="1:17" ht="12" customHeight="1" x14ac:dyDescent="0.2">
      <c r="A39" s="15">
        <v>2002</v>
      </c>
      <c r="B39" s="16">
        <v>3.7377163743798989</v>
      </c>
      <c r="C39" s="16">
        <v>0</v>
      </c>
      <c r="D39" s="16">
        <f t="shared" ref="D39:D56" si="9">+B39-B39*(C39/100)</f>
        <v>3.7377163743798989</v>
      </c>
      <c r="E39" s="16">
        <v>12</v>
      </c>
      <c r="F39" s="16">
        <f t="shared" si="1"/>
        <v>3.289190409454311</v>
      </c>
      <c r="G39" s="16">
        <v>0</v>
      </c>
      <c r="H39" s="16">
        <f t="shared" si="7"/>
        <v>3.289190409454311</v>
      </c>
      <c r="I39" s="16">
        <v>15</v>
      </c>
      <c r="J39" s="17">
        <f t="shared" ref="J39:J56" si="10">100-(K39/B39*100)</f>
        <v>25.200000000000003</v>
      </c>
      <c r="K39" s="16">
        <f t="shared" si="8"/>
        <v>2.7958118480361644</v>
      </c>
      <c r="L39" s="18">
        <f t="shared" si="3"/>
        <v>0.12255613580432502</v>
      </c>
      <c r="M39" s="16">
        <f t="shared" si="4"/>
        <v>3.4744051719847122</v>
      </c>
      <c r="N39" s="17">
        <v>100</v>
      </c>
      <c r="O39" s="17">
        <v>128</v>
      </c>
      <c r="P39" s="16">
        <f t="shared" si="5"/>
        <v>2.7143790406130566</v>
      </c>
      <c r="Q39" s="22">
        <f t="shared" si="6"/>
        <v>2.7143790406130564E-2</v>
      </c>
    </row>
    <row r="40" spans="1:17" ht="12" customHeight="1" x14ac:dyDescent="0.2">
      <c r="A40" s="15">
        <v>2003</v>
      </c>
      <c r="B40" s="16">
        <v>3.2952946424313243</v>
      </c>
      <c r="C40" s="16">
        <v>0</v>
      </c>
      <c r="D40" s="16">
        <f t="shared" si="9"/>
        <v>3.2952946424313243</v>
      </c>
      <c r="E40" s="16">
        <v>12</v>
      </c>
      <c r="F40" s="16">
        <f t="shared" si="1"/>
        <v>2.8998592853395655</v>
      </c>
      <c r="G40" s="16">
        <v>0</v>
      </c>
      <c r="H40" s="16">
        <f t="shared" si="7"/>
        <v>2.8998592853395655</v>
      </c>
      <c r="I40" s="16">
        <v>15</v>
      </c>
      <c r="J40" s="17">
        <f t="shared" si="10"/>
        <v>25.199999999999989</v>
      </c>
      <c r="K40" s="16">
        <f t="shared" si="8"/>
        <v>2.4648803925386309</v>
      </c>
      <c r="L40" s="18">
        <f t="shared" si="3"/>
        <v>0.1080495514537482</v>
      </c>
      <c r="M40" s="16">
        <f t="shared" ref="M40:M45" si="11">+L40*28.3495</f>
        <v>3.0631507589380345</v>
      </c>
      <c r="N40" s="17">
        <v>100</v>
      </c>
      <c r="O40" s="17">
        <v>128</v>
      </c>
      <c r="P40" s="16">
        <f t="shared" si="5"/>
        <v>2.3930865304203395</v>
      </c>
      <c r="Q40" s="22">
        <f t="shared" si="6"/>
        <v>2.3930865304203394E-2</v>
      </c>
    </row>
    <row r="41" spans="1:17" ht="12" customHeight="1" x14ac:dyDescent="0.2">
      <c r="A41" s="15">
        <v>2004</v>
      </c>
      <c r="B41" s="16">
        <v>3.2408138079411284</v>
      </c>
      <c r="C41" s="16">
        <v>0</v>
      </c>
      <c r="D41" s="16">
        <f t="shared" si="9"/>
        <v>3.2408138079411284</v>
      </c>
      <c r="E41" s="16">
        <v>12</v>
      </c>
      <c r="F41" s="16">
        <f t="shared" si="1"/>
        <v>2.8519161509881927</v>
      </c>
      <c r="G41" s="16">
        <v>0</v>
      </c>
      <c r="H41" s="16">
        <f t="shared" si="7"/>
        <v>2.8519161509881927</v>
      </c>
      <c r="I41" s="16">
        <v>15</v>
      </c>
      <c r="J41" s="17">
        <f t="shared" si="10"/>
        <v>25.200000000000003</v>
      </c>
      <c r="K41" s="16">
        <f t="shared" si="8"/>
        <v>2.424128728339964</v>
      </c>
      <c r="L41" s="18">
        <f t="shared" si="3"/>
        <v>0.10626317713271075</v>
      </c>
      <c r="M41" s="16">
        <f t="shared" si="11"/>
        <v>3.0125079401237831</v>
      </c>
      <c r="N41" s="17">
        <v>100</v>
      </c>
      <c r="O41" s="17">
        <v>128</v>
      </c>
      <c r="P41" s="16">
        <f t="shared" si="5"/>
        <v>2.3535218282217056</v>
      </c>
      <c r="Q41" s="22">
        <f t="shared" si="6"/>
        <v>2.3535218282217055E-2</v>
      </c>
    </row>
    <row r="42" spans="1:17" ht="12" customHeight="1" x14ac:dyDescent="0.2">
      <c r="A42" s="15">
        <v>2005</v>
      </c>
      <c r="B42" s="16">
        <v>3.7162745842781084</v>
      </c>
      <c r="C42" s="16">
        <v>0</v>
      </c>
      <c r="D42" s="16">
        <f t="shared" si="9"/>
        <v>3.7162745842781084</v>
      </c>
      <c r="E42" s="16">
        <v>12</v>
      </c>
      <c r="F42" s="16">
        <f t="shared" si="1"/>
        <v>3.2703216341647354</v>
      </c>
      <c r="G42" s="16">
        <v>0</v>
      </c>
      <c r="H42" s="16">
        <f t="shared" si="7"/>
        <v>3.2703216341647354</v>
      </c>
      <c r="I42" s="16">
        <v>15</v>
      </c>
      <c r="J42" s="17">
        <f t="shared" si="10"/>
        <v>25.200000000000003</v>
      </c>
      <c r="K42" s="16">
        <f t="shared" si="8"/>
        <v>2.7797733890400251</v>
      </c>
      <c r="L42" s="18">
        <f t="shared" si="3"/>
        <v>0.12185308006750795</v>
      </c>
      <c r="M42" s="16">
        <f t="shared" si="11"/>
        <v>3.4544738933738164</v>
      </c>
      <c r="N42" s="17">
        <v>100</v>
      </c>
      <c r="O42" s="17">
        <v>128</v>
      </c>
      <c r="P42" s="16">
        <f t="shared" si="5"/>
        <v>2.6988077291982941</v>
      </c>
      <c r="Q42" s="22">
        <f t="shared" si="6"/>
        <v>2.6988077291982941E-2</v>
      </c>
    </row>
    <row r="43" spans="1:17" ht="12" customHeight="1" x14ac:dyDescent="0.2">
      <c r="A43" s="10">
        <v>2006</v>
      </c>
      <c r="B43" s="11">
        <v>4.2206124114504071</v>
      </c>
      <c r="C43" s="11">
        <v>0</v>
      </c>
      <c r="D43" s="11">
        <f t="shared" si="9"/>
        <v>4.2206124114504071</v>
      </c>
      <c r="E43" s="11">
        <v>12</v>
      </c>
      <c r="F43" s="11">
        <f t="shared" si="1"/>
        <v>3.7141389220763581</v>
      </c>
      <c r="G43" s="11">
        <v>0</v>
      </c>
      <c r="H43" s="11">
        <f t="shared" si="7"/>
        <v>3.7141389220763581</v>
      </c>
      <c r="I43" s="11">
        <v>15</v>
      </c>
      <c r="J43" s="12">
        <f t="shared" si="10"/>
        <v>25.200000000000017</v>
      </c>
      <c r="K43" s="11">
        <f t="shared" si="8"/>
        <v>3.1570180837649042</v>
      </c>
      <c r="L43" s="13">
        <f t="shared" si="3"/>
        <v>0.13838983380887251</v>
      </c>
      <c r="M43" s="11">
        <f t="shared" si="11"/>
        <v>3.9232825935646312</v>
      </c>
      <c r="N43" s="12">
        <v>100</v>
      </c>
      <c r="O43" s="12">
        <v>128</v>
      </c>
      <c r="P43" s="11">
        <f t="shared" si="5"/>
        <v>3.0650645262223679</v>
      </c>
      <c r="Q43" s="21">
        <f t="shared" si="6"/>
        <v>3.0650645262223681E-2</v>
      </c>
    </row>
    <row r="44" spans="1:17" ht="12" customHeight="1" x14ac:dyDescent="0.2">
      <c r="A44" s="10">
        <v>2007</v>
      </c>
      <c r="B44" s="11">
        <v>5.5772008222846061</v>
      </c>
      <c r="C44" s="11">
        <v>0</v>
      </c>
      <c r="D44" s="11">
        <f t="shared" si="9"/>
        <v>5.5772008222846061</v>
      </c>
      <c r="E44" s="11">
        <v>12</v>
      </c>
      <c r="F44" s="11">
        <f t="shared" si="1"/>
        <v>4.9079367236104536</v>
      </c>
      <c r="G44" s="11">
        <v>0</v>
      </c>
      <c r="H44" s="11">
        <f t="shared" si="7"/>
        <v>4.9079367236104536</v>
      </c>
      <c r="I44" s="11">
        <v>15</v>
      </c>
      <c r="J44" s="12">
        <f t="shared" si="10"/>
        <v>25.199999999999989</v>
      </c>
      <c r="K44" s="11">
        <f t="shared" si="8"/>
        <v>4.171746215068886</v>
      </c>
      <c r="L44" s="13">
        <f t="shared" si="3"/>
        <v>0.18287106696192376</v>
      </c>
      <c r="M44" s="11">
        <f t="shared" si="11"/>
        <v>5.1843033128370575</v>
      </c>
      <c r="N44" s="12">
        <v>100</v>
      </c>
      <c r="O44" s="12">
        <v>128</v>
      </c>
      <c r="P44" s="11">
        <f t="shared" si="5"/>
        <v>4.0502369631539512</v>
      </c>
      <c r="Q44" s="21">
        <f t="shared" si="6"/>
        <v>4.0502369631539512E-2</v>
      </c>
    </row>
    <row r="45" spans="1:17" ht="12" customHeight="1" x14ac:dyDescent="0.2">
      <c r="A45" s="10">
        <v>2008</v>
      </c>
      <c r="B45" s="11">
        <v>5.1024772796193876</v>
      </c>
      <c r="C45" s="11">
        <v>0</v>
      </c>
      <c r="D45" s="11">
        <f t="shared" si="9"/>
        <v>5.1024772796193876</v>
      </c>
      <c r="E45" s="11">
        <v>12</v>
      </c>
      <c r="F45" s="11">
        <f t="shared" si="1"/>
        <v>4.490180006065061</v>
      </c>
      <c r="G45" s="11">
        <v>0</v>
      </c>
      <c r="H45" s="11">
        <f t="shared" si="7"/>
        <v>4.490180006065061</v>
      </c>
      <c r="I45" s="11">
        <v>15</v>
      </c>
      <c r="J45" s="12">
        <f t="shared" si="10"/>
        <v>25.200000000000017</v>
      </c>
      <c r="K45" s="11">
        <f t="shared" si="8"/>
        <v>3.8166530051553016</v>
      </c>
      <c r="L45" s="13">
        <f t="shared" si="3"/>
        <v>0.16730533721228719</v>
      </c>
      <c r="M45" s="11">
        <f t="shared" si="11"/>
        <v>4.7430226572997354</v>
      </c>
      <c r="N45" s="12">
        <v>100</v>
      </c>
      <c r="O45" s="12">
        <v>128</v>
      </c>
      <c r="P45" s="11">
        <f t="shared" si="5"/>
        <v>3.7054864510154184</v>
      </c>
      <c r="Q45" s="21">
        <f t="shared" si="6"/>
        <v>3.7054864510154183E-2</v>
      </c>
    </row>
    <row r="46" spans="1:17" ht="12" customHeight="1" x14ac:dyDescent="0.2">
      <c r="A46" s="10">
        <v>2009</v>
      </c>
      <c r="B46" s="11">
        <v>4.9810084009475357</v>
      </c>
      <c r="C46" s="11">
        <v>0</v>
      </c>
      <c r="D46" s="11">
        <f t="shared" si="9"/>
        <v>4.9810084009475357</v>
      </c>
      <c r="E46" s="11">
        <v>12</v>
      </c>
      <c r="F46" s="11">
        <f t="shared" si="1"/>
        <v>4.3832873928338314</v>
      </c>
      <c r="G46" s="11">
        <v>0</v>
      </c>
      <c r="H46" s="11">
        <f t="shared" si="7"/>
        <v>4.3832873928338314</v>
      </c>
      <c r="I46" s="11">
        <v>15</v>
      </c>
      <c r="J46" s="12">
        <f t="shared" si="10"/>
        <v>25.200000000000003</v>
      </c>
      <c r="K46" s="11">
        <f t="shared" si="8"/>
        <v>3.7257942839087566</v>
      </c>
      <c r="L46" s="13">
        <f t="shared" si="3"/>
        <v>0.16332248915764414</v>
      </c>
      <c r="M46" s="11">
        <f t="shared" ref="M46:M51" si="12">+L46*28.3495</f>
        <v>4.6301109063746324</v>
      </c>
      <c r="N46" s="12">
        <v>100</v>
      </c>
      <c r="O46" s="12">
        <v>128</v>
      </c>
      <c r="P46" s="11">
        <f t="shared" si="5"/>
        <v>3.6172741456051813</v>
      </c>
      <c r="Q46" s="21">
        <f t="shared" si="6"/>
        <v>3.6172741456051816E-2</v>
      </c>
    </row>
    <row r="47" spans="1:17" ht="12" customHeight="1" x14ac:dyDescent="0.2">
      <c r="A47" s="10">
        <v>2010</v>
      </c>
      <c r="B47" s="11">
        <v>5.2057347551143174</v>
      </c>
      <c r="C47" s="11">
        <v>0</v>
      </c>
      <c r="D47" s="11">
        <f t="shared" si="9"/>
        <v>5.2057347551143174</v>
      </c>
      <c r="E47" s="11">
        <v>12</v>
      </c>
      <c r="F47" s="11">
        <f t="shared" si="1"/>
        <v>4.5810465845005996</v>
      </c>
      <c r="G47" s="11">
        <v>0</v>
      </c>
      <c r="H47" s="11">
        <f t="shared" si="7"/>
        <v>4.5810465845005996</v>
      </c>
      <c r="I47" s="11">
        <v>15</v>
      </c>
      <c r="J47" s="12">
        <f t="shared" si="10"/>
        <v>25.200000000000003</v>
      </c>
      <c r="K47" s="11">
        <f t="shared" si="8"/>
        <v>3.8938895968255096</v>
      </c>
      <c r="L47" s="13">
        <f t="shared" si="3"/>
        <v>0.17069105081974836</v>
      </c>
      <c r="M47" s="11">
        <f t="shared" si="12"/>
        <v>4.8390059452144563</v>
      </c>
      <c r="N47" s="12">
        <v>100</v>
      </c>
      <c r="O47" s="12">
        <v>128</v>
      </c>
      <c r="P47" s="11">
        <f t="shared" si="5"/>
        <v>3.7804733946987938</v>
      </c>
      <c r="Q47" s="21">
        <f t="shared" si="6"/>
        <v>3.780473394698794E-2</v>
      </c>
    </row>
    <row r="48" spans="1:17" ht="12" customHeight="1" x14ac:dyDescent="0.2">
      <c r="A48" s="15">
        <v>2011</v>
      </c>
      <c r="B48" s="16">
        <v>5.2398409329091651</v>
      </c>
      <c r="C48" s="16">
        <v>0</v>
      </c>
      <c r="D48" s="16">
        <f t="shared" si="9"/>
        <v>5.2398409329091651</v>
      </c>
      <c r="E48" s="16">
        <v>12</v>
      </c>
      <c r="F48" s="16">
        <f t="shared" si="1"/>
        <v>4.611060020960065</v>
      </c>
      <c r="G48" s="16">
        <v>0</v>
      </c>
      <c r="H48" s="16">
        <f t="shared" si="7"/>
        <v>4.611060020960065</v>
      </c>
      <c r="I48" s="16">
        <v>15</v>
      </c>
      <c r="J48" s="17">
        <f t="shared" si="10"/>
        <v>25.200000000000017</v>
      </c>
      <c r="K48" s="16">
        <f t="shared" si="8"/>
        <v>3.919401017816055</v>
      </c>
      <c r="L48" s="18">
        <f t="shared" si="3"/>
        <v>0.17180935968508734</v>
      </c>
      <c r="M48" s="16">
        <f t="shared" si="12"/>
        <v>4.8707094423923838</v>
      </c>
      <c r="N48" s="17">
        <v>100</v>
      </c>
      <c r="O48" s="17">
        <v>128</v>
      </c>
      <c r="P48" s="16">
        <f t="shared" si="5"/>
        <v>3.8052417518690498</v>
      </c>
      <c r="Q48" s="22">
        <f t="shared" si="6"/>
        <v>3.8052417518690498E-2</v>
      </c>
    </row>
    <row r="49" spans="1:18" ht="12" customHeight="1" x14ac:dyDescent="0.2">
      <c r="A49" s="15">
        <v>2012</v>
      </c>
      <c r="B49" s="16">
        <v>5.3395869827074902</v>
      </c>
      <c r="C49" s="16">
        <v>0</v>
      </c>
      <c r="D49" s="16">
        <f t="shared" si="9"/>
        <v>5.3395869827074902</v>
      </c>
      <c r="E49" s="16">
        <v>12</v>
      </c>
      <c r="F49" s="16">
        <f t="shared" ref="F49:F58" si="13">+(D49-D49*(E49)/100)</f>
        <v>4.6988365447825915</v>
      </c>
      <c r="G49" s="16">
        <v>0</v>
      </c>
      <c r="H49" s="16">
        <f t="shared" si="7"/>
        <v>4.6988365447825915</v>
      </c>
      <c r="I49" s="16">
        <v>15</v>
      </c>
      <c r="J49" s="17">
        <f t="shared" si="10"/>
        <v>25.200000000000003</v>
      </c>
      <c r="K49" s="16">
        <f t="shared" si="8"/>
        <v>3.9940110630652028</v>
      </c>
      <c r="L49" s="18">
        <f t="shared" ref="L49:L58" si="14">+(K49/365)*16</f>
        <v>0.17507993701107738</v>
      </c>
      <c r="M49" s="16">
        <f t="shared" si="12"/>
        <v>4.963428674295538</v>
      </c>
      <c r="N49" s="17">
        <v>100</v>
      </c>
      <c r="O49" s="17">
        <v>128</v>
      </c>
      <c r="P49" s="16">
        <f t="shared" ref="P49:P58" si="15">+Q49*N49</f>
        <v>3.877678651793389</v>
      </c>
      <c r="Q49" s="22">
        <f t="shared" ref="Q49:Q58" si="16">+M49/O49</f>
        <v>3.8776786517933891E-2</v>
      </c>
    </row>
    <row r="50" spans="1:18" ht="12" customHeight="1" x14ac:dyDescent="0.2">
      <c r="A50" s="15">
        <v>2013</v>
      </c>
      <c r="B50" s="16">
        <v>5.304985253776441</v>
      </c>
      <c r="C50" s="16">
        <v>0</v>
      </c>
      <c r="D50" s="16">
        <f t="shared" si="9"/>
        <v>5.304985253776441</v>
      </c>
      <c r="E50" s="16">
        <v>12</v>
      </c>
      <c r="F50" s="16">
        <f t="shared" si="13"/>
        <v>4.6683870233232678</v>
      </c>
      <c r="G50" s="16">
        <v>0</v>
      </c>
      <c r="H50" s="16">
        <f t="shared" si="7"/>
        <v>4.6683870233232678</v>
      </c>
      <c r="I50" s="16">
        <v>15</v>
      </c>
      <c r="J50" s="17">
        <f t="shared" si="10"/>
        <v>25.200000000000017</v>
      </c>
      <c r="K50" s="16">
        <f t="shared" si="8"/>
        <v>3.9681289698247775</v>
      </c>
      <c r="L50" s="18">
        <f t="shared" si="14"/>
        <v>0.17394537949916833</v>
      </c>
      <c r="M50" s="16">
        <f t="shared" si="12"/>
        <v>4.931264536111672</v>
      </c>
      <c r="N50" s="17">
        <v>100</v>
      </c>
      <c r="O50" s="17">
        <v>128</v>
      </c>
      <c r="P50" s="16">
        <f t="shared" si="15"/>
        <v>3.8525504188372439</v>
      </c>
      <c r="Q50" s="22">
        <f t="shared" si="16"/>
        <v>3.8525504188372438E-2</v>
      </c>
    </row>
    <row r="51" spans="1:18" ht="12" customHeight="1" x14ac:dyDescent="0.2">
      <c r="A51" s="15">
        <v>2014</v>
      </c>
      <c r="B51" s="16">
        <v>5.4247755796478634</v>
      </c>
      <c r="C51" s="16">
        <v>0</v>
      </c>
      <c r="D51" s="16">
        <f t="shared" si="9"/>
        <v>5.4247755796478634</v>
      </c>
      <c r="E51" s="16">
        <v>12</v>
      </c>
      <c r="F51" s="16">
        <f t="shared" si="13"/>
        <v>4.7738025100901194</v>
      </c>
      <c r="G51" s="16">
        <v>0</v>
      </c>
      <c r="H51" s="16">
        <f t="shared" si="7"/>
        <v>4.7738025100901194</v>
      </c>
      <c r="I51" s="16">
        <v>15</v>
      </c>
      <c r="J51" s="17">
        <f t="shared" si="10"/>
        <v>25.200000000000003</v>
      </c>
      <c r="K51" s="16">
        <f t="shared" si="8"/>
        <v>4.0577321335766019</v>
      </c>
      <c r="L51" s="18">
        <f t="shared" si="14"/>
        <v>0.17787318941705652</v>
      </c>
      <c r="M51" s="16">
        <f t="shared" si="12"/>
        <v>5.0426159833788438</v>
      </c>
      <c r="N51" s="17">
        <v>100</v>
      </c>
      <c r="O51" s="17">
        <v>128</v>
      </c>
      <c r="P51" s="16">
        <f t="shared" si="15"/>
        <v>3.9395437370147217</v>
      </c>
      <c r="Q51" s="22">
        <f t="shared" si="16"/>
        <v>3.9395437370147217E-2</v>
      </c>
    </row>
    <row r="52" spans="1:18" ht="12" customHeight="1" x14ac:dyDescent="0.2">
      <c r="A52" s="15">
        <v>2015</v>
      </c>
      <c r="B52" s="16">
        <v>5.5019161163788066</v>
      </c>
      <c r="C52" s="16">
        <v>0</v>
      </c>
      <c r="D52" s="16">
        <f t="shared" si="9"/>
        <v>5.5019161163788066</v>
      </c>
      <c r="E52" s="16">
        <v>12</v>
      </c>
      <c r="F52" s="16">
        <f t="shared" si="13"/>
        <v>4.8416861824133495</v>
      </c>
      <c r="G52" s="16">
        <v>0</v>
      </c>
      <c r="H52" s="16">
        <f t="shared" si="7"/>
        <v>4.8416861824133495</v>
      </c>
      <c r="I52" s="16">
        <v>15</v>
      </c>
      <c r="J52" s="17">
        <f t="shared" si="10"/>
        <v>25.200000000000017</v>
      </c>
      <c r="K52" s="16">
        <f t="shared" si="8"/>
        <v>4.1154332550513466</v>
      </c>
      <c r="L52" s="18">
        <f t="shared" si="14"/>
        <v>0.18040255364608643</v>
      </c>
      <c r="M52" s="16">
        <f>+L52*28.3495</f>
        <v>5.114322194589727</v>
      </c>
      <c r="N52" s="17">
        <v>100</v>
      </c>
      <c r="O52" s="17">
        <v>128</v>
      </c>
      <c r="P52" s="16">
        <f t="shared" si="15"/>
        <v>3.9955642145232244</v>
      </c>
      <c r="Q52" s="22">
        <f t="shared" si="16"/>
        <v>3.9955642145232242E-2</v>
      </c>
    </row>
    <row r="53" spans="1:18" ht="12" customHeight="1" x14ac:dyDescent="0.2">
      <c r="A53" s="33">
        <v>2016</v>
      </c>
      <c r="B53" s="11">
        <v>5.3963086756617651</v>
      </c>
      <c r="C53" s="34">
        <v>0</v>
      </c>
      <c r="D53" s="34">
        <f t="shared" si="9"/>
        <v>5.3963086756617651</v>
      </c>
      <c r="E53" s="34">
        <v>12</v>
      </c>
      <c r="F53" s="34">
        <f t="shared" si="13"/>
        <v>4.7487516345823533</v>
      </c>
      <c r="G53" s="34">
        <v>0</v>
      </c>
      <c r="H53" s="11">
        <f t="shared" si="7"/>
        <v>4.7487516345823533</v>
      </c>
      <c r="I53" s="34">
        <v>15</v>
      </c>
      <c r="J53" s="49">
        <f t="shared" si="10"/>
        <v>25.199999999999989</v>
      </c>
      <c r="K53" s="11">
        <f t="shared" si="8"/>
        <v>4.0364388893950007</v>
      </c>
      <c r="L53" s="50">
        <f t="shared" si="14"/>
        <v>0.1769397869323836</v>
      </c>
      <c r="M53" s="34">
        <f>+L53*28.3495</f>
        <v>5.0161544896396091</v>
      </c>
      <c r="N53" s="49">
        <v>100</v>
      </c>
      <c r="O53" s="49">
        <v>128</v>
      </c>
      <c r="P53" s="34">
        <f t="shared" si="15"/>
        <v>3.9188706950309444</v>
      </c>
      <c r="Q53" s="51">
        <f t="shared" si="16"/>
        <v>3.9188706950309446E-2</v>
      </c>
    </row>
    <row r="54" spans="1:18" ht="12" customHeight="1" x14ac:dyDescent="0.2">
      <c r="A54" s="57">
        <v>2017</v>
      </c>
      <c r="B54" s="11">
        <v>5.1328801614824462</v>
      </c>
      <c r="C54" s="58">
        <v>0</v>
      </c>
      <c r="D54" s="58">
        <f t="shared" si="9"/>
        <v>5.1328801614824462</v>
      </c>
      <c r="E54" s="58">
        <v>12</v>
      </c>
      <c r="F54" s="58">
        <f t="shared" si="13"/>
        <v>4.5169345421045524</v>
      </c>
      <c r="G54" s="58">
        <v>0</v>
      </c>
      <c r="H54" s="59">
        <f>F54-(F54*G54/100)</f>
        <v>4.5169345421045524</v>
      </c>
      <c r="I54" s="58">
        <v>15</v>
      </c>
      <c r="J54" s="60">
        <f t="shared" si="10"/>
        <v>25.200000000000017</v>
      </c>
      <c r="K54" s="59">
        <f>+H54-H54*I54/100</f>
        <v>3.8393943607888694</v>
      </c>
      <c r="L54" s="61">
        <f t="shared" si="14"/>
        <v>0.16830221855512853</v>
      </c>
      <c r="M54" s="58">
        <f>+L54*28.3495</f>
        <v>4.7712837449286161</v>
      </c>
      <c r="N54" s="60">
        <v>100</v>
      </c>
      <c r="O54" s="60">
        <v>128</v>
      </c>
      <c r="P54" s="58">
        <f t="shared" si="15"/>
        <v>3.7275654257254813</v>
      </c>
      <c r="Q54" s="63">
        <f t="shared" si="16"/>
        <v>3.7275654257254813E-2</v>
      </c>
    </row>
    <row r="55" spans="1:18" ht="12" customHeight="1" x14ac:dyDescent="0.2">
      <c r="A55" s="33">
        <v>2018</v>
      </c>
      <c r="B55" s="11">
        <v>4.9034846277957982</v>
      </c>
      <c r="C55" s="34">
        <v>0</v>
      </c>
      <c r="D55" s="34">
        <f t="shared" si="9"/>
        <v>4.9034846277957982</v>
      </c>
      <c r="E55" s="34">
        <v>12</v>
      </c>
      <c r="F55" s="34">
        <f t="shared" si="13"/>
        <v>4.3150664724603027</v>
      </c>
      <c r="G55" s="34">
        <v>0</v>
      </c>
      <c r="H55" s="11">
        <f>F55-(F55*G55/100)</f>
        <v>4.3150664724603027</v>
      </c>
      <c r="I55" s="34">
        <v>15</v>
      </c>
      <c r="J55" s="49">
        <f t="shared" si="10"/>
        <v>25.200000000000003</v>
      </c>
      <c r="K55" s="11">
        <f>+H55-H55*I55/100</f>
        <v>3.6678065015912571</v>
      </c>
      <c r="L55" s="50">
        <f t="shared" si="14"/>
        <v>0.16078055897386331</v>
      </c>
      <c r="M55" s="34">
        <f>+L55*28.3495</f>
        <v>4.5580484566295381</v>
      </c>
      <c r="N55" s="49">
        <v>100</v>
      </c>
      <c r="O55" s="49">
        <v>128</v>
      </c>
      <c r="P55" s="34">
        <f t="shared" si="15"/>
        <v>3.5609753567418267</v>
      </c>
      <c r="Q55" s="51">
        <f t="shared" si="16"/>
        <v>3.5609753567418266E-2</v>
      </c>
    </row>
    <row r="56" spans="1:18" ht="12" customHeight="1" x14ac:dyDescent="0.2">
      <c r="A56" s="78">
        <v>2019</v>
      </c>
      <c r="B56" s="59">
        <v>4.8075132291473164</v>
      </c>
      <c r="C56" s="79">
        <v>0</v>
      </c>
      <c r="D56" s="79">
        <f t="shared" si="9"/>
        <v>4.8075132291473164</v>
      </c>
      <c r="E56" s="79">
        <v>12</v>
      </c>
      <c r="F56" s="79">
        <f t="shared" si="13"/>
        <v>4.230611641649638</v>
      </c>
      <c r="G56" s="79">
        <v>0</v>
      </c>
      <c r="H56" s="80">
        <f>F56-(F56*G56/100)</f>
        <v>4.230611641649638</v>
      </c>
      <c r="I56" s="79">
        <v>15</v>
      </c>
      <c r="J56" s="81">
        <f t="shared" si="10"/>
        <v>25.200000000000003</v>
      </c>
      <c r="K56" s="80">
        <f>+H56-H56*I56/100</f>
        <v>3.5960198954021925</v>
      </c>
      <c r="L56" s="82">
        <f t="shared" si="14"/>
        <v>0.15763374883954817</v>
      </c>
      <c r="M56" s="79">
        <f>+L56*28.3495</f>
        <v>4.4688379627267709</v>
      </c>
      <c r="N56" s="81">
        <v>100</v>
      </c>
      <c r="O56" s="81">
        <v>128</v>
      </c>
      <c r="P56" s="79">
        <f t="shared" si="15"/>
        <v>3.4912796583802899</v>
      </c>
      <c r="Q56" s="90">
        <f t="shared" si="16"/>
        <v>3.4912796583802898E-2</v>
      </c>
    </row>
    <row r="57" spans="1:18" ht="12" customHeight="1" x14ac:dyDescent="0.2">
      <c r="A57" s="33">
        <v>2020</v>
      </c>
      <c r="B57" s="11">
        <v>4.7711706017952338</v>
      </c>
      <c r="C57" s="34">
        <v>0</v>
      </c>
      <c r="D57" s="34">
        <f t="shared" ref="D57:D58" si="17">+B57-B57*(C57/100)</f>
        <v>4.7711706017952338</v>
      </c>
      <c r="E57" s="34">
        <v>12</v>
      </c>
      <c r="F57" s="34">
        <f t="shared" si="13"/>
        <v>4.1986301295798061</v>
      </c>
      <c r="G57" s="34">
        <v>0</v>
      </c>
      <c r="H57" s="11">
        <f t="shared" ref="H57:H58" si="18">F57-(F57*G57/100)</f>
        <v>4.1986301295798061</v>
      </c>
      <c r="I57" s="34">
        <v>15</v>
      </c>
      <c r="J57" s="49">
        <f t="shared" ref="J57:J58" si="19">100-(K57/B57*100)</f>
        <v>25.200000000000003</v>
      </c>
      <c r="K57" s="11">
        <f t="shared" ref="K57:K58" si="20">+H57-H57*I57/100</f>
        <v>3.5688356101428349</v>
      </c>
      <c r="L57" s="50">
        <f t="shared" si="14"/>
        <v>0.15644210893776811</v>
      </c>
      <c r="M57" s="34">
        <f t="shared" ref="M57:M58" si="21">+L57*28.3495</f>
        <v>4.4350555673312568</v>
      </c>
      <c r="N57" s="49">
        <v>100</v>
      </c>
      <c r="O57" s="49">
        <v>128</v>
      </c>
      <c r="P57" s="34">
        <f t="shared" si="15"/>
        <v>3.4648871619775443</v>
      </c>
      <c r="Q57" s="51">
        <f t="shared" si="16"/>
        <v>3.4648871619775444E-2</v>
      </c>
    </row>
    <row r="58" spans="1:18" ht="12" customHeight="1" thickBot="1" x14ac:dyDescent="0.25">
      <c r="A58" s="84">
        <v>2021</v>
      </c>
      <c r="B58" s="85">
        <v>4.4658778249250259</v>
      </c>
      <c r="C58" s="86">
        <v>0</v>
      </c>
      <c r="D58" s="86">
        <f t="shared" si="17"/>
        <v>4.4658778249250259</v>
      </c>
      <c r="E58" s="86">
        <v>12</v>
      </c>
      <c r="F58" s="86">
        <f t="shared" si="13"/>
        <v>3.929972485934023</v>
      </c>
      <c r="G58" s="86">
        <v>0</v>
      </c>
      <c r="H58" s="86">
        <f t="shared" si="18"/>
        <v>3.929972485934023</v>
      </c>
      <c r="I58" s="86">
        <v>15</v>
      </c>
      <c r="J58" s="87">
        <f t="shared" si="19"/>
        <v>25.200000000000003</v>
      </c>
      <c r="K58" s="86">
        <f t="shared" si="20"/>
        <v>3.3404766130439194</v>
      </c>
      <c r="L58" s="88">
        <f t="shared" si="14"/>
        <v>0.14643185153069235</v>
      </c>
      <c r="M58" s="86">
        <f t="shared" si="21"/>
        <v>4.1512697749693626</v>
      </c>
      <c r="N58" s="87">
        <v>100</v>
      </c>
      <c r="O58" s="87">
        <v>128</v>
      </c>
      <c r="P58" s="86">
        <f t="shared" si="15"/>
        <v>3.2431795116948146</v>
      </c>
      <c r="Q58" s="91">
        <f t="shared" si="16"/>
        <v>3.2431795116948145E-2</v>
      </c>
    </row>
    <row r="59" spans="1:18" ht="12" customHeight="1" thickTop="1" x14ac:dyDescent="0.2">
      <c r="A59" s="115" t="s">
        <v>147</v>
      </c>
      <c r="B59" s="115"/>
      <c r="C59" s="115"/>
      <c r="R59" s="6"/>
    </row>
    <row r="60" spans="1:18" ht="12" customHeight="1" x14ac:dyDescent="0.2">
      <c r="R60" s="6"/>
    </row>
    <row r="61" spans="1:18" ht="12" customHeight="1" x14ac:dyDescent="0.2">
      <c r="A61" s="116" t="s">
        <v>137</v>
      </c>
    </row>
    <row r="62" spans="1:18" ht="12" customHeight="1" x14ac:dyDescent="0.2">
      <c r="A62" s="123" t="s">
        <v>155</v>
      </c>
    </row>
    <row r="63" spans="1:18" ht="12" customHeight="1" x14ac:dyDescent="0.2">
      <c r="A63" s="116" t="s">
        <v>139</v>
      </c>
    </row>
    <row r="64" spans="1:18" ht="12" customHeight="1" x14ac:dyDescent="0.2">
      <c r="A64" s="116" t="s">
        <v>140</v>
      </c>
    </row>
    <row r="65" spans="1:1" ht="12" customHeight="1" x14ac:dyDescent="0.2">
      <c r="A65" s="116" t="s">
        <v>141</v>
      </c>
    </row>
    <row r="66" spans="1:1" ht="12" customHeight="1" x14ac:dyDescent="0.2">
      <c r="A66" s="117"/>
    </row>
    <row r="67" spans="1:1" ht="12" customHeight="1" x14ac:dyDescent="0.2">
      <c r="A67" s="116" t="s">
        <v>136</v>
      </c>
    </row>
  </sheetData>
  <mergeCells count="17">
    <mergeCell ref="O2:O5"/>
    <mergeCell ref="C2:C5"/>
    <mergeCell ref="A1:Q1"/>
    <mergeCell ref="F2:F5"/>
    <mergeCell ref="G3:G5"/>
    <mergeCell ref="A2:A5"/>
    <mergeCell ref="K2:M5"/>
    <mergeCell ref="B2:B5"/>
    <mergeCell ref="E2:E5"/>
    <mergeCell ref="H3:H5"/>
    <mergeCell ref="P2:P5"/>
    <mergeCell ref="G2:I2"/>
    <mergeCell ref="J2:J5"/>
    <mergeCell ref="D2:D5"/>
    <mergeCell ref="I3:I5"/>
    <mergeCell ref="Q2:Q5"/>
    <mergeCell ref="N2:N5"/>
  </mergeCells>
  <phoneticPr fontId="0" type="noConversion"/>
  <printOptions horizontalCentered="1"/>
  <pageMargins left="0.34" right="0.3" top="0.61" bottom="0.56000000000000005" header="0.5" footer="0.5"/>
  <pageSetup scale="78" orientation="landscape" r:id="rId1"/>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63">
    <pageSetUpPr fitToPage="1"/>
  </sheetPr>
  <dimension ref="A1:Y65"/>
  <sheetViews>
    <sheetView workbookViewId="0">
      <pane ySplit="5" topLeftCell="A6" activePane="bottomLeft" state="frozen"/>
      <selection pane="bottomLeft" sqref="A1:K1"/>
    </sheetView>
  </sheetViews>
  <sheetFormatPr defaultColWidth="10.77734375" defaultRowHeight="12" customHeight="1" x14ac:dyDescent="0.2"/>
  <cols>
    <col min="1" max="11" width="10.77734375" style="6" customWidth="1"/>
    <col min="12" max="16384" width="10.77734375" style="7"/>
  </cols>
  <sheetData>
    <row r="1" spans="1:18" ht="12" customHeight="1" thickBot="1" x14ac:dyDescent="0.25">
      <c r="A1" s="126" t="s">
        <v>108</v>
      </c>
      <c r="B1" s="126"/>
      <c r="C1" s="126"/>
      <c r="D1" s="126"/>
      <c r="E1" s="126"/>
      <c r="F1" s="126"/>
      <c r="G1" s="126"/>
      <c r="H1" s="126"/>
      <c r="I1" s="126"/>
      <c r="J1" s="126"/>
      <c r="K1" s="126"/>
    </row>
    <row r="2" spans="1:18" ht="12" customHeight="1" thickTop="1" x14ac:dyDescent="0.2">
      <c r="A2" s="138" t="s">
        <v>0</v>
      </c>
      <c r="B2" s="124" t="s">
        <v>9</v>
      </c>
      <c r="C2" s="124" t="s">
        <v>10</v>
      </c>
      <c r="D2" s="124" t="s">
        <v>5</v>
      </c>
      <c r="E2" s="151" t="s">
        <v>120</v>
      </c>
      <c r="F2" s="124" t="s">
        <v>7</v>
      </c>
      <c r="G2" s="124" t="s">
        <v>54</v>
      </c>
      <c r="H2" s="140"/>
      <c r="I2" s="140"/>
      <c r="J2" s="127" t="s">
        <v>60</v>
      </c>
      <c r="K2" s="130" t="s">
        <v>63</v>
      </c>
      <c r="R2" s="35"/>
    </row>
    <row r="3" spans="1:18" ht="12" customHeight="1" x14ac:dyDescent="0.2">
      <c r="A3" s="138"/>
      <c r="B3" s="124"/>
      <c r="C3" s="124"/>
      <c r="D3" s="124"/>
      <c r="E3" s="136"/>
      <c r="F3" s="124"/>
      <c r="G3" s="141"/>
      <c r="H3" s="140"/>
      <c r="I3" s="140"/>
      <c r="J3" s="127"/>
      <c r="K3" s="130"/>
    </row>
    <row r="4" spans="1:18" ht="20.100000000000001" customHeight="1" x14ac:dyDescent="0.2">
      <c r="A4" s="139"/>
      <c r="B4" s="125"/>
      <c r="C4" s="125"/>
      <c r="D4" s="125"/>
      <c r="E4" s="137"/>
      <c r="F4" s="125"/>
      <c r="G4" s="142"/>
      <c r="H4" s="143"/>
      <c r="I4" s="143"/>
      <c r="J4" s="149"/>
      <c r="K4" s="150"/>
    </row>
    <row r="5" spans="1:18" ht="12" customHeight="1" x14ac:dyDescent="0.2">
      <c r="A5" s="5"/>
      <c r="B5" s="36" t="s">
        <v>64</v>
      </c>
      <c r="C5" s="36" t="s">
        <v>64</v>
      </c>
      <c r="D5" s="36" t="s">
        <v>64</v>
      </c>
      <c r="E5" s="36" t="s">
        <v>64</v>
      </c>
      <c r="F5" s="36" t="s">
        <v>65</v>
      </c>
      <c r="G5" s="36" t="s">
        <v>64</v>
      </c>
      <c r="H5" s="36" t="s">
        <v>66</v>
      </c>
      <c r="I5" s="36" t="s">
        <v>67</v>
      </c>
      <c r="J5" s="36" t="s">
        <v>68</v>
      </c>
      <c r="K5" s="36" t="s">
        <v>70</v>
      </c>
    </row>
    <row r="6" spans="1:18" ht="12" customHeight="1" x14ac:dyDescent="0.2">
      <c r="A6" s="10">
        <v>1970</v>
      </c>
      <c r="B6" s="11">
        <f>SUM('Evap cond canned whole milk'!B7,'Evap cond bulk whole milk'!B7,'Evap cond skim milk'!B7)</f>
        <v>11.968442151259193</v>
      </c>
      <c r="C6" s="11">
        <f>SUM('Evap cond canned whole milk'!D7,'Evap cond bulk whole milk'!D7,'Evap cond skim milk'!D7)</f>
        <v>11.968442151259193</v>
      </c>
      <c r="D6" s="11">
        <f>SUM('Evap cond canned whole milk'!F7,'Evap cond bulk whole milk'!F7,'Evap cond skim milk'!F7)</f>
        <v>10.532229093108091</v>
      </c>
      <c r="E6" s="11">
        <f>SUM('Evap cond canned whole milk'!H7,'Evap cond bulk whole milk'!H7,'Evap cond skim milk'!H7)</f>
        <v>10.532229093108091</v>
      </c>
      <c r="F6" s="11">
        <f t="shared" ref="F6:F47" si="0">100-(G6/B6*100)</f>
        <v>25.199999999999989</v>
      </c>
      <c r="G6" s="11">
        <f>SUM('Evap cond canned whole milk'!K7,'Evap cond bulk whole milk'!K7,'Evap cond skim milk'!K7)</f>
        <v>8.9523947291418775</v>
      </c>
      <c r="H6" s="11">
        <f>SUM('Evap cond canned whole milk'!L7,'Evap cond bulk whole milk'!L7,'Evap cond skim milk'!L7)</f>
        <v>0.39243374155142474</v>
      </c>
      <c r="I6" s="11">
        <f>SUM('Evap cond canned whole milk'!M7,'Evap cond bulk whole milk'!M7,'Evap cond skim milk'!M7)</f>
        <v>11.125300356112117</v>
      </c>
      <c r="J6" s="11">
        <f>SUM('Evap cond canned whole milk'!P7,'Evap cond bulk whole milk'!P7,'Evap cond skim milk'!P7)</f>
        <v>12.342697925542495</v>
      </c>
      <c r="K6" s="21">
        <f>SUM('Evap cond canned whole milk'!Q7,'Evap cond bulk whole milk'!Q7,'Evap cond skim milk'!Q7)</f>
        <v>8.7724880471968664E-2</v>
      </c>
    </row>
    <row r="7" spans="1:18" ht="12" customHeight="1" x14ac:dyDescent="0.2">
      <c r="A7" s="15">
        <v>1971</v>
      </c>
      <c r="B7" s="16">
        <f>SUM('Evap cond canned whole milk'!B8,'Evap cond bulk whole milk'!B8,'Evap cond skim milk'!B8)</f>
        <v>11.737321885187878</v>
      </c>
      <c r="C7" s="16">
        <f>SUM('Evap cond canned whole milk'!D8,'Evap cond bulk whole milk'!D8,'Evap cond skim milk'!D8)</f>
        <v>11.737321885187878</v>
      </c>
      <c r="D7" s="16">
        <f>SUM('Evap cond canned whole milk'!F8,'Evap cond bulk whole milk'!F8,'Evap cond skim milk'!F8)</f>
        <v>10.328843258965332</v>
      </c>
      <c r="E7" s="16">
        <f>SUM('Evap cond canned whole milk'!H8,'Evap cond bulk whole milk'!H8,'Evap cond skim milk'!H8)</f>
        <v>10.328843258965332</v>
      </c>
      <c r="F7" s="16">
        <f t="shared" si="0"/>
        <v>25.200000000000017</v>
      </c>
      <c r="G7" s="16">
        <f>SUM('Evap cond canned whole milk'!K8,'Evap cond bulk whole milk'!K8,'Evap cond skim milk'!K8)</f>
        <v>8.7795167701205319</v>
      </c>
      <c r="H7" s="16">
        <f>SUM('Evap cond canned whole milk'!L8,'Evap cond bulk whole milk'!L8,'Evap cond skim milk'!L8)</f>
        <v>0.38485552964911923</v>
      </c>
      <c r="I7" s="16">
        <f>SUM('Evap cond canned whole milk'!M8,'Evap cond bulk whole milk'!M8,'Evap cond skim milk'!M8)</f>
        <v>10.910461837787704</v>
      </c>
      <c r="J7" s="16">
        <f>SUM('Evap cond canned whole milk'!P8,'Evap cond bulk whole milk'!P8,'Evap cond skim milk'!P8)</f>
        <v>12.029290784603306</v>
      </c>
      <c r="K7" s="22">
        <f>SUM('Evap cond canned whole milk'!Q8,'Evap cond bulk whole milk'!Q8,'Evap cond skim milk'!Q8)</f>
        <v>8.6014221476589714E-2</v>
      </c>
    </row>
    <row r="8" spans="1:18" ht="12" customHeight="1" x14ac:dyDescent="0.2">
      <c r="A8" s="15">
        <v>1972</v>
      </c>
      <c r="B8" s="16">
        <f>SUM('Evap cond canned whole milk'!B9,'Evap cond bulk whole milk'!B9,'Evap cond skim milk'!B9)</f>
        <v>10.948545946564014</v>
      </c>
      <c r="C8" s="16">
        <f>SUM('Evap cond canned whole milk'!D9,'Evap cond bulk whole milk'!D9,'Evap cond skim milk'!D9)</f>
        <v>10.948545946564014</v>
      </c>
      <c r="D8" s="16">
        <f>SUM('Evap cond canned whole milk'!F9,'Evap cond bulk whole milk'!F9,'Evap cond skim milk'!F9)</f>
        <v>9.6347204329763301</v>
      </c>
      <c r="E8" s="16">
        <f>SUM('Evap cond canned whole milk'!H9,'Evap cond bulk whole milk'!H9,'Evap cond skim milk'!H9)</f>
        <v>9.6347204329763301</v>
      </c>
      <c r="F8" s="16">
        <f t="shared" si="0"/>
        <v>25.200000000000017</v>
      </c>
      <c r="G8" s="16">
        <f>SUM('Evap cond canned whole milk'!K9,'Evap cond bulk whole milk'!K9,'Evap cond skim milk'!K9)</f>
        <v>8.1895123680298809</v>
      </c>
      <c r="H8" s="16">
        <f>SUM('Evap cond canned whole milk'!L9,'Evap cond bulk whole milk'!L9,'Evap cond skim milk'!L9)</f>
        <v>0.3589923229821318</v>
      </c>
      <c r="I8" s="16">
        <f>SUM('Evap cond canned whole milk'!M9,'Evap cond bulk whole milk'!M9,'Evap cond skim milk'!M9)</f>
        <v>10.177252860381945</v>
      </c>
      <c r="J8" s="16">
        <f>SUM('Evap cond canned whole milk'!P9,'Evap cond bulk whole milk'!P9,'Evap cond skim milk'!P9)</f>
        <v>11.219920939744313</v>
      </c>
      <c r="K8" s="22">
        <f>SUM('Evap cond canned whole milk'!Q9,'Evap cond bulk whole milk'!Q9,'Evap cond skim milk'!Q9)</f>
        <v>8.0233645842099521E-2</v>
      </c>
    </row>
    <row r="9" spans="1:18" ht="12" customHeight="1" x14ac:dyDescent="0.2">
      <c r="A9" s="15">
        <v>1973</v>
      </c>
      <c r="B9" s="16">
        <f>SUM('Evap cond canned whole milk'!B10,'Evap cond bulk whole milk'!B10,'Evap cond skim milk'!B10)</f>
        <v>10.129546173121481</v>
      </c>
      <c r="C9" s="16">
        <f>SUM('Evap cond canned whole milk'!D10,'Evap cond bulk whole milk'!D10,'Evap cond skim milk'!D10)</f>
        <v>10.129546173121481</v>
      </c>
      <c r="D9" s="16">
        <f>SUM('Evap cond canned whole milk'!F10,'Evap cond bulk whole milk'!F10,'Evap cond skim milk'!F10)</f>
        <v>8.9140006323469034</v>
      </c>
      <c r="E9" s="16">
        <f>SUM('Evap cond canned whole milk'!H10,'Evap cond bulk whole milk'!H10,'Evap cond skim milk'!H10)</f>
        <v>8.9140006323469034</v>
      </c>
      <c r="F9" s="16">
        <f t="shared" si="0"/>
        <v>25.200000000000017</v>
      </c>
      <c r="G9" s="16">
        <f>SUM('Evap cond canned whole milk'!K10,'Evap cond bulk whole milk'!K10,'Evap cond skim milk'!K10)</f>
        <v>7.5769005374948666</v>
      </c>
      <c r="H9" s="16">
        <f>SUM('Evap cond canned whole milk'!L10,'Evap cond bulk whole milk'!L10,'Evap cond skim milk'!L10)</f>
        <v>0.33213810575319969</v>
      </c>
      <c r="I9" s="16">
        <f>SUM('Evap cond canned whole milk'!M10,'Evap cond bulk whole milk'!M10,'Evap cond skim milk'!M10)</f>
        <v>9.4159492290503337</v>
      </c>
      <c r="J9" s="16">
        <f>SUM('Evap cond canned whole milk'!P10,'Evap cond bulk whole milk'!P10,'Evap cond skim milk'!P10)</f>
        <v>10.433160265723931</v>
      </c>
      <c r="K9" s="22">
        <f>SUM('Evap cond canned whole milk'!Q10,'Evap cond bulk whole milk'!Q10,'Evap cond skim milk'!Q10)</f>
        <v>7.4243447446404001E-2</v>
      </c>
    </row>
    <row r="10" spans="1:18" ht="12" customHeight="1" x14ac:dyDescent="0.2">
      <c r="A10" s="15">
        <v>1974</v>
      </c>
      <c r="B10" s="16">
        <f>SUM('Evap cond canned whole milk'!B11,'Evap cond bulk whole milk'!B11,'Evap cond skim milk'!B11)</f>
        <v>8.9253228838366354</v>
      </c>
      <c r="C10" s="16">
        <f>SUM('Evap cond canned whole milk'!D11,'Evap cond bulk whole milk'!D11,'Evap cond skim milk'!D11)</f>
        <v>8.9253228838366354</v>
      </c>
      <c r="D10" s="16">
        <f>SUM('Evap cond canned whole milk'!F11,'Evap cond bulk whole milk'!F11,'Evap cond skim milk'!F11)</f>
        <v>7.8542841377762382</v>
      </c>
      <c r="E10" s="16">
        <f>SUM('Evap cond canned whole milk'!H11,'Evap cond bulk whole milk'!H11,'Evap cond skim milk'!H11)</f>
        <v>7.8542841377762382</v>
      </c>
      <c r="F10" s="16">
        <f t="shared" si="0"/>
        <v>25.200000000000003</v>
      </c>
      <c r="G10" s="16">
        <f>SUM('Evap cond canned whole milk'!K11,'Evap cond bulk whole milk'!K11,'Evap cond skim milk'!K11)</f>
        <v>6.6761415171098033</v>
      </c>
      <c r="H10" s="16">
        <f>SUM('Evap cond canned whole milk'!L11,'Evap cond bulk whole milk'!L11,'Evap cond skim milk'!L11)</f>
        <v>0.29265277883221053</v>
      </c>
      <c r="I10" s="16">
        <f>SUM('Evap cond canned whole milk'!M11,'Evap cond bulk whole milk'!M11,'Evap cond skim milk'!M11)</f>
        <v>8.2965599535037526</v>
      </c>
      <c r="J10" s="16">
        <f>SUM('Evap cond canned whole milk'!P11,'Evap cond bulk whole milk'!P11,'Evap cond skim milk'!P11)</f>
        <v>9.3460752594082379</v>
      </c>
      <c r="K10" s="22">
        <f>SUM('Evap cond canned whole milk'!Q11,'Evap cond bulk whole milk'!Q11,'Evap cond skim milk'!Q11)</f>
        <v>6.54511500565296E-2</v>
      </c>
    </row>
    <row r="11" spans="1:18" ht="12" customHeight="1" x14ac:dyDescent="0.2">
      <c r="A11" s="15">
        <v>1975</v>
      </c>
      <c r="B11" s="16">
        <f>SUM('Evap cond canned whole milk'!B12,'Evap cond bulk whole milk'!B12,'Evap cond skim milk'!B12)</f>
        <v>8.7121167923768255</v>
      </c>
      <c r="C11" s="16">
        <f>SUM('Evap cond canned whole milk'!D12,'Evap cond bulk whole milk'!D12,'Evap cond skim milk'!D12)</f>
        <v>8.7121167923768255</v>
      </c>
      <c r="D11" s="16">
        <f>SUM('Evap cond canned whole milk'!F12,'Evap cond bulk whole milk'!F12,'Evap cond skim milk'!F12)</f>
        <v>7.6666627772916058</v>
      </c>
      <c r="E11" s="16">
        <f>SUM('Evap cond canned whole milk'!H12,'Evap cond bulk whole milk'!H12,'Evap cond skim milk'!H12)</f>
        <v>7.6666627772916058</v>
      </c>
      <c r="F11" s="16">
        <f t="shared" si="0"/>
        <v>25.200000000000017</v>
      </c>
      <c r="G11" s="16">
        <f>SUM('Evap cond canned whole milk'!K12,'Evap cond bulk whole milk'!K12,'Evap cond skim milk'!K12)</f>
        <v>6.5166633606978648</v>
      </c>
      <c r="H11" s="16">
        <f>SUM('Evap cond canned whole milk'!L12,'Evap cond bulk whole milk'!L12,'Evap cond skim milk'!L12)</f>
        <v>0.28566195553744067</v>
      </c>
      <c r="I11" s="16">
        <f>SUM('Evap cond canned whole milk'!M12,'Evap cond bulk whole milk'!M12,'Evap cond skim milk'!M12)</f>
        <v>8.0983736085086733</v>
      </c>
      <c r="J11" s="16">
        <f>SUM('Evap cond canned whole milk'!P12,'Evap cond bulk whole milk'!P12,'Evap cond skim milk'!P12)</f>
        <v>9.027836537385511</v>
      </c>
      <c r="K11" s="22">
        <f>SUM('Evap cond canned whole milk'!Q12,'Evap cond bulk whole milk'!Q12,'Evap cond skim milk'!Q12)</f>
        <v>6.3866635525007681E-2</v>
      </c>
    </row>
    <row r="12" spans="1:18" ht="12" customHeight="1" x14ac:dyDescent="0.2">
      <c r="A12" s="10">
        <v>1976</v>
      </c>
      <c r="B12" s="11">
        <f>SUM('Evap cond canned whole milk'!B13,'Evap cond bulk whole milk'!B13,'Evap cond skim milk'!B13)</f>
        <v>8.4837342628477082</v>
      </c>
      <c r="C12" s="11">
        <f>SUM('Evap cond canned whole milk'!D13,'Evap cond bulk whole milk'!D13,'Evap cond skim milk'!D13)</f>
        <v>8.4837342628477082</v>
      </c>
      <c r="D12" s="11">
        <f>SUM('Evap cond canned whole milk'!F13,'Evap cond bulk whole milk'!F13,'Evap cond skim milk'!F13)</f>
        <v>7.4656861513059836</v>
      </c>
      <c r="E12" s="11">
        <f>SUM('Evap cond canned whole milk'!H13,'Evap cond bulk whole milk'!H13,'Evap cond skim milk'!H13)</f>
        <v>7.4656861513059836</v>
      </c>
      <c r="F12" s="11">
        <f t="shared" si="0"/>
        <v>25.199999999999989</v>
      </c>
      <c r="G12" s="11">
        <f>SUM('Evap cond canned whole milk'!K13,'Evap cond bulk whole milk'!K13,'Evap cond skim milk'!K13)</f>
        <v>6.3458332286100863</v>
      </c>
      <c r="H12" s="11">
        <f>SUM('Evap cond canned whole milk'!L13,'Evap cond bulk whole milk'!L13,'Evap cond skim milk'!L13)</f>
        <v>0.278173511391127</v>
      </c>
      <c r="I12" s="11">
        <f>SUM('Evap cond canned whole milk'!M13,'Evap cond bulk whole milk'!M13,'Evap cond skim milk'!M13)</f>
        <v>7.8860799611827561</v>
      </c>
      <c r="J12" s="11">
        <f>SUM('Evap cond canned whole milk'!P13,'Evap cond bulk whole milk'!P13,'Evap cond skim milk'!P13)</f>
        <v>8.7079145423786546</v>
      </c>
      <c r="K12" s="21">
        <f>SUM('Evap cond canned whole milk'!Q13,'Evap cond bulk whole milk'!Q13,'Evap cond skim milk'!Q13)</f>
        <v>6.2173975465718276E-2</v>
      </c>
    </row>
    <row r="13" spans="1:18" ht="12" customHeight="1" x14ac:dyDescent="0.2">
      <c r="A13" s="10">
        <v>1977</v>
      </c>
      <c r="B13" s="11">
        <f>SUM('Evap cond canned whole milk'!B14,'Evap cond bulk whole milk'!B14,'Evap cond skim milk'!B14)</f>
        <v>8.1469766935011521</v>
      </c>
      <c r="C13" s="11">
        <f>SUM('Evap cond canned whole milk'!D14,'Evap cond bulk whole milk'!D14,'Evap cond skim milk'!D14)</f>
        <v>8.1469766935011521</v>
      </c>
      <c r="D13" s="11">
        <f>SUM('Evap cond canned whole milk'!F14,'Evap cond bulk whole milk'!F14,'Evap cond skim milk'!F14)</f>
        <v>7.169339490281013</v>
      </c>
      <c r="E13" s="11">
        <f>SUM('Evap cond canned whole milk'!H14,'Evap cond bulk whole milk'!H14,'Evap cond skim milk'!H14)</f>
        <v>7.169339490281013</v>
      </c>
      <c r="F13" s="11">
        <f t="shared" si="0"/>
        <v>25.200000000000017</v>
      </c>
      <c r="G13" s="11">
        <f>SUM('Evap cond canned whole milk'!K14,'Evap cond bulk whole milk'!K14,'Evap cond skim milk'!K14)</f>
        <v>6.0939385667388608</v>
      </c>
      <c r="H13" s="11">
        <f>SUM('Evap cond canned whole milk'!L14,'Evap cond bulk whole milk'!L14,'Evap cond skim milk'!L14)</f>
        <v>0.26713155361047058</v>
      </c>
      <c r="I13" s="11">
        <f>SUM('Evap cond canned whole milk'!M14,'Evap cond bulk whole milk'!M14,'Evap cond skim milk'!M14)</f>
        <v>7.5730459790800362</v>
      </c>
      <c r="J13" s="11">
        <f>SUM('Evap cond canned whole milk'!P14,'Evap cond bulk whole milk'!P14,'Evap cond skim milk'!P14)</f>
        <v>8.1389404320202932</v>
      </c>
      <c r="K13" s="21">
        <f>SUM('Evap cond canned whole milk'!Q14,'Evap cond bulk whole milk'!Q14,'Evap cond skim milk'!Q14)</f>
        <v>5.9656560387573408E-2</v>
      </c>
    </row>
    <row r="14" spans="1:18" ht="12" customHeight="1" x14ac:dyDescent="0.2">
      <c r="A14" s="10">
        <v>1978</v>
      </c>
      <c r="B14" s="11">
        <f>SUM('Evap cond canned whole milk'!B15,'Evap cond bulk whole milk'!B15,'Evap cond skim milk'!B15)</f>
        <v>7.5175146573219216</v>
      </c>
      <c r="C14" s="11">
        <f>SUM('Evap cond canned whole milk'!D15,'Evap cond bulk whole milk'!D15,'Evap cond skim milk'!D15)</f>
        <v>7.5175146573219216</v>
      </c>
      <c r="D14" s="11">
        <f>SUM('Evap cond canned whole milk'!F15,'Evap cond bulk whole milk'!F15,'Evap cond skim milk'!F15)</f>
        <v>6.6154128984432914</v>
      </c>
      <c r="E14" s="11">
        <f>SUM('Evap cond canned whole milk'!H15,'Evap cond bulk whole milk'!H15,'Evap cond skim milk'!H15)</f>
        <v>6.6154128984432914</v>
      </c>
      <c r="F14" s="11">
        <f t="shared" si="0"/>
        <v>25.199999999999989</v>
      </c>
      <c r="G14" s="11">
        <f>SUM('Evap cond canned whole milk'!K15,'Evap cond bulk whole milk'!K15,'Evap cond skim milk'!K15)</f>
        <v>5.6231009636767979</v>
      </c>
      <c r="H14" s="11">
        <f>SUM('Evap cond canned whole milk'!L15,'Evap cond bulk whole milk'!L15,'Evap cond skim milk'!L15)</f>
        <v>0.24649209703788699</v>
      </c>
      <c r="I14" s="11">
        <f>SUM('Evap cond canned whole milk'!M15,'Evap cond bulk whole milk'!M15,'Evap cond skim milk'!M15)</f>
        <v>6.9879277049755775</v>
      </c>
      <c r="J14" s="11">
        <f>SUM('Evap cond canned whole milk'!P15,'Evap cond bulk whole milk'!P15,'Evap cond skim milk'!P15)</f>
        <v>7.5671906657263168</v>
      </c>
      <c r="K14" s="21">
        <f>SUM('Evap cond canned whole milk'!Q15,'Evap cond bulk whole milk'!Q15,'Evap cond skim milk'!Q15)</f>
        <v>5.5059941649110655E-2</v>
      </c>
    </row>
    <row r="15" spans="1:18" ht="12" customHeight="1" x14ac:dyDescent="0.2">
      <c r="A15" s="10">
        <v>1979</v>
      </c>
      <c r="B15" s="11">
        <f>SUM('Evap cond canned whole milk'!B16,'Evap cond bulk whole milk'!B16,'Evap cond skim milk'!B16)</f>
        <v>7.3903667992268556</v>
      </c>
      <c r="C15" s="11">
        <f>SUM('Evap cond canned whole milk'!D16,'Evap cond bulk whole milk'!D16,'Evap cond skim milk'!D16)</f>
        <v>7.3903667992268556</v>
      </c>
      <c r="D15" s="11">
        <f>SUM('Evap cond canned whole milk'!F16,'Evap cond bulk whole milk'!F16,'Evap cond skim milk'!F16)</f>
        <v>6.5035227833196334</v>
      </c>
      <c r="E15" s="11">
        <f>SUM('Evap cond canned whole milk'!H16,'Evap cond bulk whole milk'!H16,'Evap cond skim milk'!H16)</f>
        <v>6.5035227833196334</v>
      </c>
      <c r="F15" s="11">
        <f t="shared" si="0"/>
        <v>25.199999999999989</v>
      </c>
      <c r="G15" s="11">
        <f>SUM('Evap cond canned whole milk'!K16,'Evap cond bulk whole milk'!K16,'Evap cond skim milk'!K16)</f>
        <v>5.527994365821689</v>
      </c>
      <c r="H15" s="11">
        <f>SUM('Evap cond canned whole milk'!L16,'Evap cond bulk whole milk'!L16,'Evap cond skim milk'!L16)</f>
        <v>0.24232304069355348</v>
      </c>
      <c r="I15" s="11">
        <f>SUM('Evap cond canned whole milk'!M16,'Evap cond bulk whole milk'!M16,'Evap cond skim milk'!M16)</f>
        <v>6.8697370421418942</v>
      </c>
      <c r="J15" s="11">
        <f>SUM('Evap cond canned whole milk'!P16,'Evap cond bulk whole milk'!P16,'Evap cond skim milk'!P16)</f>
        <v>7.4793682449450252</v>
      </c>
      <c r="K15" s="21">
        <f>SUM('Evap cond canned whole milk'!Q16,'Evap cond bulk whole milk'!Q16,'Evap cond skim milk'!Q16)</f>
        <v>5.4137576660504949E-2</v>
      </c>
    </row>
    <row r="16" spans="1:18" ht="12" customHeight="1" x14ac:dyDescent="0.2">
      <c r="A16" s="10">
        <v>1980</v>
      </c>
      <c r="B16" s="11">
        <f>SUM('Evap cond canned whole milk'!B17,'Evap cond bulk whole milk'!B17,'Evap cond skim milk'!B17)</f>
        <v>7.0428233930249506</v>
      </c>
      <c r="C16" s="11">
        <f>SUM('Evap cond canned whole milk'!D17,'Evap cond bulk whole milk'!D17,'Evap cond skim milk'!D17)</f>
        <v>7.0428233930249506</v>
      </c>
      <c r="D16" s="11">
        <f>SUM('Evap cond canned whole milk'!F17,'Evap cond bulk whole milk'!F17,'Evap cond skim milk'!F17)</f>
        <v>6.1976845858619569</v>
      </c>
      <c r="E16" s="11">
        <f>SUM('Evap cond canned whole milk'!H17,'Evap cond bulk whole milk'!H17,'Evap cond skim milk'!H17)</f>
        <v>6.1976845858619569</v>
      </c>
      <c r="F16" s="11">
        <f t="shared" si="0"/>
        <v>25.200000000000003</v>
      </c>
      <c r="G16" s="11">
        <f>SUM('Evap cond canned whole milk'!K17,'Evap cond bulk whole milk'!K17,'Evap cond skim milk'!K17)</f>
        <v>5.268031897982663</v>
      </c>
      <c r="H16" s="11">
        <f>SUM('Evap cond canned whole milk'!L17,'Evap cond bulk whole milk'!L17,'Evap cond skim milk'!L17)</f>
        <v>0.23092742566499347</v>
      </c>
      <c r="I16" s="11">
        <f>SUM('Evap cond canned whole milk'!M17,'Evap cond bulk whole milk'!M17,'Evap cond skim milk'!M17)</f>
        <v>6.5466770538897325</v>
      </c>
      <c r="J16" s="11">
        <f>SUM('Evap cond canned whole milk'!P17,'Evap cond bulk whole milk'!P17,'Evap cond skim milk'!P17)</f>
        <v>7.0732629633149697</v>
      </c>
      <c r="K16" s="21">
        <f>SUM('Evap cond canned whole milk'!Q17,'Evap cond bulk whole milk'!Q17,'Evap cond skim milk'!Q17)</f>
        <v>5.1579632710919116E-2</v>
      </c>
    </row>
    <row r="17" spans="1:11" ht="12" customHeight="1" x14ac:dyDescent="0.2">
      <c r="A17" s="15">
        <v>1981</v>
      </c>
      <c r="B17" s="16">
        <f>SUM('Evap cond canned whole milk'!B18,'Evap cond bulk whole milk'!B18,'Evap cond skim milk'!B18)</f>
        <v>7.200581825139369</v>
      </c>
      <c r="C17" s="16">
        <f>SUM('Evap cond canned whole milk'!D18,'Evap cond bulk whole milk'!D18,'Evap cond skim milk'!D18)</f>
        <v>7.200581825139369</v>
      </c>
      <c r="D17" s="16">
        <f>SUM('Evap cond canned whole milk'!F18,'Evap cond bulk whole milk'!F18,'Evap cond skim milk'!F18)</f>
        <v>6.3365120061226445</v>
      </c>
      <c r="E17" s="16">
        <f>SUM('Evap cond canned whole milk'!H18,'Evap cond bulk whole milk'!H18,'Evap cond skim milk'!H18)</f>
        <v>6.3365120061226445</v>
      </c>
      <c r="F17" s="16">
        <f t="shared" si="0"/>
        <v>25.200000000000003</v>
      </c>
      <c r="G17" s="16">
        <f>SUM('Evap cond canned whole milk'!K18,'Evap cond bulk whole milk'!K18,'Evap cond skim milk'!K18)</f>
        <v>5.3860352052042479</v>
      </c>
      <c r="H17" s="16">
        <f>SUM('Evap cond canned whole milk'!L18,'Evap cond bulk whole milk'!L18,'Evap cond skim milk'!L18)</f>
        <v>0.23610017337881634</v>
      </c>
      <c r="I17" s="16">
        <f>SUM('Evap cond canned whole milk'!M18,'Evap cond bulk whole milk'!M18,'Evap cond skim milk'!M18)</f>
        <v>6.6933218652027531</v>
      </c>
      <c r="J17" s="16">
        <f>SUM('Evap cond canned whole milk'!P18,'Evap cond bulk whole milk'!P18,'Evap cond skim milk'!P18)</f>
        <v>7.3341233561516912</v>
      </c>
      <c r="K17" s="22">
        <f>SUM('Evap cond canned whole milk'!Q18,'Evap cond bulk whole milk'!Q18,'Evap cond skim milk'!Q18)</f>
        <v>5.2757689925962512E-2</v>
      </c>
    </row>
    <row r="18" spans="1:11" ht="12" customHeight="1" x14ac:dyDescent="0.2">
      <c r="A18" s="15">
        <v>1982</v>
      </c>
      <c r="B18" s="16">
        <f>SUM('Evap cond canned whole milk'!B19,'Evap cond bulk whole milk'!B19,'Evap cond skim milk'!B19)</f>
        <v>7.0048796664771658</v>
      </c>
      <c r="C18" s="16">
        <f>SUM('Evap cond canned whole milk'!D19,'Evap cond bulk whole milk'!D19,'Evap cond skim milk'!D19)</f>
        <v>7.0048796664771658</v>
      </c>
      <c r="D18" s="16">
        <f>SUM('Evap cond canned whole milk'!F19,'Evap cond bulk whole milk'!F19,'Evap cond skim milk'!F19)</f>
        <v>6.1642941064999057</v>
      </c>
      <c r="E18" s="16">
        <f>SUM('Evap cond canned whole milk'!H19,'Evap cond bulk whole milk'!H19,'Evap cond skim milk'!H19)</f>
        <v>6.1642941064999057</v>
      </c>
      <c r="F18" s="16">
        <f t="shared" si="0"/>
        <v>25.200000000000003</v>
      </c>
      <c r="G18" s="16">
        <f>SUM('Evap cond canned whole milk'!K19,'Evap cond bulk whole milk'!K19,'Evap cond skim milk'!K19)</f>
        <v>5.2396499905249199</v>
      </c>
      <c r="H18" s="16">
        <f>SUM('Evap cond canned whole milk'!L19,'Evap cond bulk whole milk'!L19,'Evap cond skim milk'!L19)</f>
        <v>0.22968328725588691</v>
      </c>
      <c r="I18" s="16">
        <f>SUM('Evap cond canned whole milk'!M19,'Evap cond bulk whole milk'!M19,'Evap cond skim milk'!M19)</f>
        <v>6.5114063520607655</v>
      </c>
      <c r="J18" s="16">
        <f>SUM('Evap cond canned whole milk'!P19,'Evap cond bulk whole milk'!P19,'Evap cond skim milk'!P19)</f>
        <v>7.1619031658713652</v>
      </c>
      <c r="K18" s="22">
        <f>SUM('Evap cond canned whole milk'!Q19,'Evap cond bulk whole milk'!Q19,'Evap cond skim milk'!Q19)</f>
        <v>5.1329810077937944E-2</v>
      </c>
    </row>
    <row r="19" spans="1:11" ht="12" customHeight="1" x14ac:dyDescent="0.2">
      <c r="A19" s="15">
        <v>1983</v>
      </c>
      <c r="B19" s="16">
        <f>SUM('Evap cond canned whole milk'!B20,'Evap cond bulk whole milk'!B20,'Evap cond skim milk'!B20)</f>
        <v>7.0686620544840748</v>
      </c>
      <c r="C19" s="16">
        <f>SUM('Evap cond canned whole milk'!D20,'Evap cond bulk whole milk'!D20,'Evap cond skim milk'!D20)</f>
        <v>7.0686620544840748</v>
      </c>
      <c r="D19" s="16">
        <f>SUM('Evap cond canned whole milk'!F20,'Evap cond bulk whole milk'!F20,'Evap cond skim milk'!F20)</f>
        <v>6.2204226079459861</v>
      </c>
      <c r="E19" s="16">
        <f>SUM('Evap cond canned whole milk'!H20,'Evap cond bulk whole milk'!H20,'Evap cond skim milk'!H20)</f>
        <v>6.2204226079459861</v>
      </c>
      <c r="F19" s="16">
        <f t="shared" si="0"/>
        <v>25.200000000000003</v>
      </c>
      <c r="G19" s="16">
        <f>SUM('Evap cond canned whole milk'!K20,'Evap cond bulk whole milk'!K20,'Evap cond skim milk'!K20)</f>
        <v>5.2873592167540879</v>
      </c>
      <c r="H19" s="16">
        <f>SUM('Evap cond canned whole milk'!L20,'Evap cond bulk whole milk'!L20,'Evap cond skim milk'!L20)</f>
        <v>0.23177465059743946</v>
      </c>
      <c r="I19" s="16">
        <f>SUM('Evap cond canned whole milk'!M20,'Evap cond bulk whole milk'!M20,'Evap cond skim milk'!M20)</f>
        <v>6.5706954571121106</v>
      </c>
      <c r="J19" s="16">
        <f>SUM('Evap cond canned whole milk'!P20,'Evap cond bulk whole milk'!P20,'Evap cond skim milk'!P20)</f>
        <v>7.1223352646184299</v>
      </c>
      <c r="K19" s="22">
        <f>SUM('Evap cond canned whole milk'!Q20,'Evap cond bulk whole milk'!Q20,'Evap cond skim milk'!Q20)</f>
        <v>5.1773987718110329E-2</v>
      </c>
    </row>
    <row r="20" spans="1:11" ht="12" customHeight="1" x14ac:dyDescent="0.2">
      <c r="A20" s="15">
        <v>1984</v>
      </c>
      <c r="B20" s="16">
        <f>SUM('Evap cond canned whole milk'!B21,'Evap cond bulk whole milk'!B21,'Evap cond skim milk'!B21)</f>
        <v>7.4212474825257662</v>
      </c>
      <c r="C20" s="16">
        <f>SUM('Evap cond canned whole milk'!D21,'Evap cond bulk whole milk'!D21,'Evap cond skim milk'!D21)</f>
        <v>7.4212474825257662</v>
      </c>
      <c r="D20" s="16">
        <f>SUM('Evap cond canned whole milk'!F21,'Evap cond bulk whole milk'!F21,'Evap cond skim milk'!F21)</f>
        <v>6.5306977846226744</v>
      </c>
      <c r="E20" s="16">
        <f>SUM('Evap cond canned whole milk'!H21,'Evap cond bulk whole milk'!H21,'Evap cond skim milk'!H21)</f>
        <v>6.5306977846226744</v>
      </c>
      <c r="F20" s="16">
        <f t="shared" si="0"/>
        <v>25.200000000000003</v>
      </c>
      <c r="G20" s="16">
        <f>SUM('Evap cond canned whole milk'!K21,'Evap cond bulk whole milk'!K21,'Evap cond skim milk'!K21)</f>
        <v>5.5510931169292732</v>
      </c>
      <c r="H20" s="16">
        <f>SUM('Evap cond canned whole milk'!L21,'Evap cond bulk whole milk'!L21,'Evap cond skim milk'!L21)</f>
        <v>0.24333558868731064</v>
      </c>
      <c r="I20" s="16">
        <f>SUM('Evap cond canned whole milk'!M21,'Evap cond bulk whole milk'!M21,'Evap cond skim milk'!M21)</f>
        <v>6.8984422714909126</v>
      </c>
      <c r="J20" s="16">
        <f>SUM('Evap cond canned whole milk'!P21,'Evap cond bulk whole milk'!P21,'Evap cond skim milk'!P21)</f>
        <v>7.329847190196638</v>
      </c>
      <c r="K20" s="22">
        <f>SUM('Evap cond canned whole milk'!Q21,'Evap cond bulk whole milk'!Q21,'Evap cond skim milk'!Q21)</f>
        <v>5.4323761195002901E-2</v>
      </c>
    </row>
    <row r="21" spans="1:11" ht="12" customHeight="1" x14ac:dyDescent="0.2">
      <c r="A21" s="15">
        <v>1985</v>
      </c>
      <c r="B21" s="16">
        <f>SUM('Evap cond canned whole milk'!B22,'Evap cond bulk whole milk'!B22,'Evap cond skim milk'!B22)</f>
        <v>7.4971568273883911</v>
      </c>
      <c r="C21" s="16">
        <f>SUM('Evap cond canned whole milk'!D22,'Evap cond bulk whole milk'!D22,'Evap cond skim milk'!D22)</f>
        <v>7.4971568273883911</v>
      </c>
      <c r="D21" s="16">
        <f>SUM('Evap cond canned whole milk'!F22,'Evap cond bulk whole milk'!F22,'Evap cond skim milk'!F22)</f>
        <v>6.597498008101784</v>
      </c>
      <c r="E21" s="16">
        <f>SUM('Evap cond canned whole milk'!H22,'Evap cond bulk whole milk'!H22,'Evap cond skim milk'!H22)</f>
        <v>6.597498008101784</v>
      </c>
      <c r="F21" s="16">
        <f t="shared" si="0"/>
        <v>25.200000000000017</v>
      </c>
      <c r="G21" s="16">
        <f>SUM('Evap cond canned whole milk'!K22,'Evap cond bulk whole milk'!K22,'Evap cond skim milk'!K22)</f>
        <v>5.6078733068865159</v>
      </c>
      <c r="H21" s="16">
        <f>SUM('Evap cond canned whole milk'!L22,'Evap cond bulk whole milk'!L22,'Evap cond skim milk'!L22)</f>
        <v>0.24582458331557333</v>
      </c>
      <c r="I21" s="16">
        <f>SUM('Evap cond canned whole milk'!M22,'Evap cond bulk whole milk'!M22,'Evap cond skim milk'!M22)</f>
        <v>6.9690040247048453</v>
      </c>
      <c r="J21" s="16">
        <f>SUM('Evap cond canned whole milk'!P22,'Evap cond bulk whole milk'!P22,'Evap cond skim milk'!P22)</f>
        <v>7.3586141429424146</v>
      </c>
      <c r="K21" s="22">
        <f>SUM('Evap cond canned whole milk'!Q22,'Evap cond bulk whole milk'!Q22,'Evap cond skim milk'!Q22)</f>
        <v>5.4869187997178825E-2</v>
      </c>
    </row>
    <row r="22" spans="1:11" ht="12" customHeight="1" x14ac:dyDescent="0.2">
      <c r="A22" s="10">
        <v>1986</v>
      </c>
      <c r="B22" s="11">
        <f>SUM('Evap cond canned whole milk'!B23,'Evap cond bulk whole milk'!B23,'Evap cond skim milk'!B23)</f>
        <v>7.9274925099002287</v>
      </c>
      <c r="C22" s="11">
        <f>SUM('Evap cond canned whole milk'!D23,'Evap cond bulk whole milk'!D23,'Evap cond skim milk'!D23)</f>
        <v>7.9274925099002287</v>
      </c>
      <c r="D22" s="11">
        <f>SUM('Evap cond canned whole milk'!F23,'Evap cond bulk whole milk'!F23,'Evap cond skim milk'!F23)</f>
        <v>6.9761934087122013</v>
      </c>
      <c r="E22" s="11">
        <f>SUM('Evap cond canned whole milk'!H23,'Evap cond bulk whole milk'!H23,'Evap cond skim milk'!H23)</f>
        <v>6.9761934087122013</v>
      </c>
      <c r="F22" s="11">
        <f t="shared" si="0"/>
        <v>25.200000000000003</v>
      </c>
      <c r="G22" s="11">
        <f>SUM('Evap cond canned whole milk'!K23,'Evap cond bulk whole milk'!K23,'Evap cond skim milk'!K23)</f>
        <v>5.9297643974053713</v>
      </c>
      <c r="H22" s="11">
        <f>SUM('Evap cond canned whole milk'!L23,'Evap cond bulk whole milk'!L23,'Evap cond skim milk'!L23)</f>
        <v>0.25993487769448198</v>
      </c>
      <c r="I22" s="11">
        <f>SUM('Evap cond canned whole milk'!M23,'Evap cond bulk whole milk'!M23,'Evap cond skim milk'!M23)</f>
        <v>7.3690238151997178</v>
      </c>
      <c r="J22" s="11">
        <f>SUM('Evap cond canned whole milk'!P23,'Evap cond bulk whole milk'!P23,'Evap cond skim milk'!P23)</f>
        <v>7.6557883460945408</v>
      </c>
      <c r="K22" s="21">
        <f>SUM('Evap cond canned whole milk'!Q23,'Evap cond bulk whole milk'!Q23,'Evap cond skim milk'!Q23)</f>
        <v>5.7990945520479356E-2</v>
      </c>
    </row>
    <row r="23" spans="1:11" ht="12" customHeight="1" x14ac:dyDescent="0.2">
      <c r="A23" s="10">
        <v>1987</v>
      </c>
      <c r="B23" s="11">
        <f>SUM('Evap cond canned whole milk'!B24,'Evap cond bulk whole milk'!B24,'Evap cond skim milk'!B24)</f>
        <v>7.9845019027693116</v>
      </c>
      <c r="C23" s="11">
        <f>SUM('Evap cond canned whole milk'!D24,'Evap cond bulk whole milk'!D24,'Evap cond skim milk'!D24)</f>
        <v>7.9845019027693116</v>
      </c>
      <c r="D23" s="11">
        <f>SUM('Evap cond canned whole milk'!F24,'Evap cond bulk whole milk'!F24,'Evap cond skim milk'!F24)</f>
        <v>7.0263616744369939</v>
      </c>
      <c r="E23" s="11">
        <f>SUM('Evap cond canned whole milk'!H24,'Evap cond bulk whole milk'!H24,'Evap cond skim milk'!H24)</f>
        <v>7.0263616744369939</v>
      </c>
      <c r="F23" s="11">
        <f t="shared" si="0"/>
        <v>25.200000000000003</v>
      </c>
      <c r="G23" s="11">
        <f>SUM('Evap cond canned whole milk'!K24,'Evap cond bulk whole milk'!K24,'Evap cond skim milk'!K24)</f>
        <v>5.972407423271445</v>
      </c>
      <c r="H23" s="11">
        <f>SUM('Evap cond canned whole milk'!L24,'Evap cond bulk whole milk'!L24,'Evap cond skim milk'!L24)</f>
        <v>0.26180416102011816</v>
      </c>
      <c r="I23" s="11">
        <f>SUM('Evap cond canned whole milk'!M24,'Evap cond bulk whole milk'!M24,'Evap cond skim milk'!M24)</f>
        <v>7.4220170628398385</v>
      </c>
      <c r="J23" s="11">
        <f>SUM('Evap cond canned whole milk'!P24,'Evap cond bulk whole milk'!P24,'Evap cond skim milk'!P24)</f>
        <v>7.7487673155394079</v>
      </c>
      <c r="K23" s="21">
        <f>SUM('Evap cond canned whole milk'!Q24,'Evap cond bulk whole milk'!Q24,'Evap cond skim milk'!Q24)</f>
        <v>5.841637643567623E-2</v>
      </c>
    </row>
    <row r="24" spans="1:11" ht="12" customHeight="1" x14ac:dyDescent="0.2">
      <c r="A24" s="10">
        <v>1988</v>
      </c>
      <c r="B24" s="11">
        <f>SUM('Evap cond canned whole milk'!B25,'Evap cond bulk whole milk'!B25,'Evap cond skim milk'!B25)</f>
        <v>7.7510825602703441</v>
      </c>
      <c r="C24" s="11">
        <f>SUM('Evap cond canned whole milk'!D25,'Evap cond bulk whole milk'!D25,'Evap cond skim milk'!D25)</f>
        <v>7.7510825602703441</v>
      </c>
      <c r="D24" s="11">
        <f>SUM('Evap cond canned whole milk'!F25,'Evap cond bulk whole milk'!F25,'Evap cond skim milk'!F25)</f>
        <v>6.820952653037903</v>
      </c>
      <c r="E24" s="11">
        <f>SUM('Evap cond canned whole milk'!H25,'Evap cond bulk whole milk'!H25,'Evap cond skim milk'!H25)</f>
        <v>6.820952653037903</v>
      </c>
      <c r="F24" s="11">
        <f t="shared" si="0"/>
        <v>25.199999999999989</v>
      </c>
      <c r="G24" s="11">
        <f>SUM('Evap cond canned whole milk'!K25,'Evap cond bulk whole milk'!K25,'Evap cond skim milk'!K25)</f>
        <v>5.7978097550822181</v>
      </c>
      <c r="H24" s="11">
        <f>SUM('Evap cond canned whole milk'!L25,'Evap cond bulk whole milk'!L25,'Evap cond skim milk'!L25)</f>
        <v>0.25415056460634378</v>
      </c>
      <c r="I24" s="11">
        <f>SUM('Evap cond canned whole milk'!M25,'Evap cond bulk whole milk'!M25,'Evap cond skim milk'!M25)</f>
        <v>7.2050414313075439</v>
      </c>
      <c r="J24" s="11">
        <f>SUM('Evap cond canned whole milk'!P25,'Evap cond bulk whole milk'!P25,'Evap cond skim milk'!P25)</f>
        <v>7.4500866211793202</v>
      </c>
      <c r="K24" s="21">
        <f>SUM('Evap cond canned whole milk'!Q25,'Evap cond bulk whole milk'!Q25,'Evap cond skim milk'!Q25)</f>
        <v>5.6692651904625677E-2</v>
      </c>
    </row>
    <row r="25" spans="1:11" ht="12" customHeight="1" x14ac:dyDescent="0.2">
      <c r="A25" s="10">
        <v>1989</v>
      </c>
      <c r="B25" s="11">
        <f>SUM('Evap cond canned whole milk'!B26,'Evap cond bulk whole milk'!B26,'Evap cond skim milk'!B26)</f>
        <v>7.7870883230506749</v>
      </c>
      <c r="C25" s="11">
        <f>SUM('Evap cond canned whole milk'!D26,'Evap cond bulk whole milk'!D26,'Evap cond skim milk'!D26)</f>
        <v>7.7870883230506749</v>
      </c>
      <c r="D25" s="11">
        <f>SUM('Evap cond canned whole milk'!F26,'Evap cond bulk whole milk'!F26,'Evap cond skim milk'!F26)</f>
        <v>6.8526377242845928</v>
      </c>
      <c r="E25" s="11">
        <f>SUM('Evap cond canned whole milk'!H26,'Evap cond bulk whole milk'!H26,'Evap cond skim milk'!H26)</f>
        <v>6.8526377242845928</v>
      </c>
      <c r="F25" s="11">
        <f t="shared" si="0"/>
        <v>25.200000000000003</v>
      </c>
      <c r="G25" s="11">
        <f>SUM('Evap cond canned whole milk'!K26,'Evap cond bulk whole milk'!K26,'Evap cond skim milk'!K26)</f>
        <v>5.8247420656419049</v>
      </c>
      <c r="H25" s="11">
        <f>SUM('Evap cond canned whole milk'!L26,'Evap cond bulk whole milk'!L26,'Evap cond skim milk'!L26)</f>
        <v>0.2553311590418369</v>
      </c>
      <c r="I25" s="11">
        <f>SUM('Evap cond canned whole milk'!M26,'Evap cond bulk whole milk'!M26,'Evap cond skim milk'!M26)</f>
        <v>7.2385106932565551</v>
      </c>
      <c r="J25" s="11">
        <f>SUM('Evap cond canned whole milk'!P26,'Evap cond bulk whole milk'!P26,'Evap cond skim milk'!P26)</f>
        <v>7.2547754202929848</v>
      </c>
      <c r="K25" s="21">
        <f>SUM('Evap cond canned whole milk'!Q26,'Evap cond bulk whole milk'!Q26,'Evap cond skim milk'!Q26)</f>
        <v>5.6905091748814023E-2</v>
      </c>
    </row>
    <row r="26" spans="1:11" ht="12" customHeight="1" x14ac:dyDescent="0.2">
      <c r="A26" s="10">
        <v>1990</v>
      </c>
      <c r="B26" s="11">
        <f>SUM('Evap cond canned whole milk'!B27,'Evap cond bulk whole milk'!B27,'Evap cond skim milk'!B27)</f>
        <v>7.9015679721107244</v>
      </c>
      <c r="C26" s="11">
        <f>SUM('Evap cond canned whole milk'!D27,'Evap cond bulk whole milk'!D27,'Evap cond skim milk'!D27)</f>
        <v>7.9015679721107244</v>
      </c>
      <c r="D26" s="11">
        <f>SUM('Evap cond canned whole milk'!F27,'Evap cond bulk whole milk'!F27,'Evap cond skim milk'!F27)</f>
        <v>6.9533798154574376</v>
      </c>
      <c r="E26" s="11">
        <f>SUM('Evap cond canned whole milk'!H27,'Evap cond bulk whole milk'!H27,'Evap cond skim milk'!H27)</f>
        <v>6.9533798154574376</v>
      </c>
      <c r="F26" s="11">
        <f t="shared" si="0"/>
        <v>25.200000000000003</v>
      </c>
      <c r="G26" s="11">
        <f>SUM('Evap cond canned whole milk'!K27,'Evap cond bulk whole milk'!K27,'Evap cond skim milk'!K27)</f>
        <v>5.9103728431388216</v>
      </c>
      <c r="H26" s="11">
        <f>SUM('Evap cond canned whole milk'!L27,'Evap cond bulk whole milk'!L27,'Evap cond skim milk'!L27)</f>
        <v>0.25908483695951001</v>
      </c>
      <c r="I26" s="11">
        <f>SUM('Evap cond canned whole milk'!M27,'Evap cond bulk whole milk'!M27,'Evap cond skim milk'!M27)</f>
        <v>7.3449255853836286</v>
      </c>
      <c r="J26" s="11">
        <f>SUM('Evap cond canned whole milk'!P27,'Evap cond bulk whole milk'!P27,'Evap cond skim milk'!P27)</f>
        <v>7.3770119342871912</v>
      </c>
      <c r="K26" s="21">
        <f>SUM('Evap cond canned whole milk'!Q27,'Evap cond bulk whole milk'!Q27,'Evap cond skim milk'!Q27)</f>
        <v>5.7745116171395564E-2</v>
      </c>
    </row>
    <row r="27" spans="1:11" ht="12" customHeight="1" x14ac:dyDescent="0.2">
      <c r="A27" s="15">
        <v>1991</v>
      </c>
      <c r="B27" s="16">
        <f>SUM('Evap cond canned whole milk'!B28,'Evap cond bulk whole milk'!B28,'Evap cond skim milk'!B28)</f>
        <v>8.1410926534460515</v>
      </c>
      <c r="C27" s="16">
        <f>SUM('Evap cond canned whole milk'!D28,'Evap cond bulk whole milk'!D28,'Evap cond skim milk'!D28)</f>
        <v>8.1410926534460515</v>
      </c>
      <c r="D27" s="16">
        <f>SUM('Evap cond canned whole milk'!F28,'Evap cond bulk whole milk'!F28,'Evap cond skim milk'!F28)</f>
        <v>7.164161535032525</v>
      </c>
      <c r="E27" s="16">
        <f>SUM('Evap cond canned whole milk'!H28,'Evap cond bulk whole milk'!H28,'Evap cond skim milk'!H28)</f>
        <v>7.164161535032525</v>
      </c>
      <c r="F27" s="16">
        <f t="shared" si="0"/>
        <v>25.200000000000003</v>
      </c>
      <c r="G27" s="16">
        <f>SUM('Evap cond canned whole milk'!K28,'Evap cond bulk whole milk'!K28,'Evap cond skim milk'!K28)</f>
        <v>6.0895373047776467</v>
      </c>
      <c r="H27" s="16">
        <f>SUM('Evap cond canned whole milk'!L28,'Evap cond bulk whole milk'!L28,'Evap cond skim milk'!L28)</f>
        <v>0.2669386215792941</v>
      </c>
      <c r="I27" s="16">
        <f>SUM('Evap cond canned whole milk'!M28,'Evap cond bulk whole milk'!M28,'Evap cond skim milk'!M28)</f>
        <v>7.5675764524621973</v>
      </c>
      <c r="J27" s="16">
        <f>SUM('Evap cond canned whole milk'!P28,'Evap cond bulk whole milk'!P28,'Evap cond skim milk'!P28)</f>
        <v>7.5544373257676813</v>
      </c>
      <c r="K27" s="22">
        <f>SUM('Evap cond canned whole milk'!Q28,'Evap cond bulk whole milk'!Q28,'Evap cond skim milk'!Q28)</f>
        <v>5.9485346531380316E-2</v>
      </c>
    </row>
    <row r="28" spans="1:11" ht="12" customHeight="1" x14ac:dyDescent="0.2">
      <c r="A28" s="15">
        <v>1992</v>
      </c>
      <c r="B28" s="16">
        <f>SUM('Evap cond canned whole milk'!B29,'Evap cond bulk whole milk'!B29,'Evap cond skim milk'!B29)</f>
        <v>8.3993047716178655</v>
      </c>
      <c r="C28" s="16">
        <f>SUM('Evap cond canned whole milk'!D29,'Evap cond bulk whole milk'!D29,'Evap cond skim milk'!D29)</f>
        <v>8.3993047716178655</v>
      </c>
      <c r="D28" s="16">
        <f>SUM('Evap cond canned whole milk'!F29,'Evap cond bulk whole milk'!F29,'Evap cond skim milk'!F29)</f>
        <v>7.3913881990237211</v>
      </c>
      <c r="E28" s="16">
        <f>SUM('Evap cond canned whole milk'!H29,'Evap cond bulk whole milk'!H29,'Evap cond skim milk'!H29)</f>
        <v>7.3913881990237211</v>
      </c>
      <c r="F28" s="16">
        <f t="shared" si="0"/>
        <v>25.200000000000003</v>
      </c>
      <c r="G28" s="16">
        <f>SUM('Evap cond canned whole milk'!K29,'Evap cond bulk whole milk'!K29,'Evap cond skim milk'!K29)</f>
        <v>6.2826799691701636</v>
      </c>
      <c r="H28" s="16">
        <f>SUM('Evap cond canned whole milk'!L29,'Evap cond bulk whole milk'!L29,'Evap cond skim milk'!L29)</f>
        <v>0.27540514933348659</v>
      </c>
      <c r="I28" s="16">
        <f>SUM('Evap cond canned whole milk'!M29,'Evap cond bulk whole milk'!M29,'Evap cond skim milk'!M29)</f>
        <v>7.8075982810296782</v>
      </c>
      <c r="J28" s="16">
        <f>SUM('Evap cond canned whole milk'!P29,'Evap cond bulk whole milk'!P29,'Evap cond skim milk'!P29)</f>
        <v>7.7587565281094735</v>
      </c>
      <c r="K28" s="22">
        <f>SUM('Evap cond canned whole milk'!Q29,'Evap cond bulk whole milk'!Q29,'Evap cond skim milk'!Q29)</f>
        <v>6.1364237649165938E-2</v>
      </c>
    </row>
    <row r="29" spans="1:11" ht="12" customHeight="1" x14ac:dyDescent="0.2">
      <c r="A29" s="15">
        <v>1993</v>
      </c>
      <c r="B29" s="16">
        <f>SUM('Evap cond canned whole milk'!B30,'Evap cond bulk whole milk'!B30,'Evap cond skim milk'!B30)</f>
        <v>7.9566271541372888</v>
      </c>
      <c r="C29" s="16">
        <f>SUM('Evap cond canned whole milk'!D30,'Evap cond bulk whole milk'!D30,'Evap cond skim milk'!D30)</f>
        <v>7.9566271541372888</v>
      </c>
      <c r="D29" s="16">
        <f>SUM('Evap cond canned whole milk'!F30,'Evap cond bulk whole milk'!F30,'Evap cond skim milk'!F30)</f>
        <v>7.0018318956408141</v>
      </c>
      <c r="E29" s="16">
        <f>SUM('Evap cond canned whole milk'!H30,'Evap cond bulk whole milk'!H30,'Evap cond skim milk'!H30)</f>
        <v>7.0018318956408141</v>
      </c>
      <c r="F29" s="16">
        <f t="shared" si="0"/>
        <v>25.200000000000003</v>
      </c>
      <c r="G29" s="16">
        <f>SUM('Evap cond canned whole milk'!K30,'Evap cond bulk whole milk'!K30,'Evap cond skim milk'!K30)</f>
        <v>5.9515571112946919</v>
      </c>
      <c r="H29" s="16">
        <f>SUM('Evap cond canned whole milk'!L30,'Evap cond bulk whole milk'!L30,'Evap cond skim milk'!L30)</f>
        <v>0.26089017474168513</v>
      </c>
      <c r="I29" s="16">
        <f>SUM('Evap cond canned whole milk'!M30,'Evap cond bulk whole milk'!M30,'Evap cond skim milk'!M30)</f>
        <v>7.3961060088394017</v>
      </c>
      <c r="J29" s="16">
        <f>SUM('Evap cond canned whole milk'!P30,'Evap cond bulk whole milk'!P30,'Evap cond skim milk'!P30)</f>
        <v>7.2418751186199302</v>
      </c>
      <c r="K29" s="22">
        <f>SUM('Evap cond canned whole milk'!Q30,'Evap cond bulk whole milk'!Q30,'Evap cond skim milk'!Q30)</f>
        <v>5.8106185213370083E-2</v>
      </c>
    </row>
    <row r="30" spans="1:11" ht="12" customHeight="1" x14ac:dyDescent="0.2">
      <c r="A30" s="15">
        <v>1994</v>
      </c>
      <c r="B30" s="16">
        <f>SUM('Evap cond canned whole milk'!B31,'Evap cond bulk whole milk'!B31,'Evap cond skim milk'!B31)</f>
        <v>8.0188546743801155</v>
      </c>
      <c r="C30" s="16">
        <f>SUM('Evap cond canned whole milk'!D31,'Evap cond bulk whole milk'!D31,'Evap cond skim milk'!D31)</f>
        <v>8.0188546743801155</v>
      </c>
      <c r="D30" s="16">
        <f>SUM('Evap cond canned whole milk'!F31,'Evap cond bulk whole milk'!F31,'Evap cond skim milk'!F31)</f>
        <v>7.0565921134545029</v>
      </c>
      <c r="E30" s="16">
        <f>SUM('Evap cond canned whole milk'!H31,'Evap cond bulk whole milk'!H31,'Evap cond skim milk'!H31)</f>
        <v>7.0565921134545029</v>
      </c>
      <c r="F30" s="16">
        <f t="shared" si="0"/>
        <v>25.199999999999989</v>
      </c>
      <c r="G30" s="16">
        <f>SUM('Evap cond canned whole milk'!K31,'Evap cond bulk whole milk'!K31,'Evap cond skim milk'!K31)</f>
        <v>5.9981032964363274</v>
      </c>
      <c r="H30" s="16">
        <f>SUM('Evap cond canned whole milk'!L31,'Evap cond bulk whole milk'!L31,'Evap cond skim milk'!L31)</f>
        <v>0.26293055546022254</v>
      </c>
      <c r="I30" s="16">
        <f>SUM('Evap cond canned whole milk'!M31,'Evap cond bulk whole milk'!M31,'Evap cond skim milk'!M31)</f>
        <v>7.4539497820195795</v>
      </c>
      <c r="J30" s="16">
        <f>SUM('Evap cond canned whole milk'!P31,'Evap cond bulk whole milk'!P31,'Evap cond skim milk'!P31)</f>
        <v>7.1423363287449178</v>
      </c>
      <c r="K30" s="22">
        <f>SUM('Evap cond canned whole milk'!Q31,'Evap cond bulk whole milk'!Q31,'Evap cond skim milk'!Q31)</f>
        <v>5.8526041587338443E-2</v>
      </c>
    </row>
    <row r="31" spans="1:11" ht="12" customHeight="1" x14ac:dyDescent="0.2">
      <c r="A31" s="15">
        <v>1995</v>
      </c>
      <c r="B31" s="16">
        <f>SUM('Evap cond canned whole milk'!B32,'Evap cond bulk whole milk'!B32,'Evap cond skim milk'!B32)</f>
        <v>6.4676452883435793</v>
      </c>
      <c r="C31" s="16">
        <f>SUM('Evap cond canned whole milk'!D32,'Evap cond bulk whole milk'!D32,'Evap cond skim milk'!D32)</f>
        <v>6.4676452883435793</v>
      </c>
      <c r="D31" s="16">
        <f>SUM('Evap cond canned whole milk'!F32,'Evap cond bulk whole milk'!F32,'Evap cond skim milk'!F32)</f>
        <v>5.6915278537423504</v>
      </c>
      <c r="E31" s="16">
        <f>SUM('Evap cond canned whole milk'!H32,'Evap cond bulk whole milk'!H32,'Evap cond skim milk'!H32)</f>
        <v>5.6915278537423504</v>
      </c>
      <c r="F31" s="16">
        <f t="shared" si="0"/>
        <v>25.199999999999974</v>
      </c>
      <c r="G31" s="16">
        <f>SUM('Evap cond canned whole milk'!K32,'Evap cond bulk whole milk'!K32,'Evap cond skim milk'!K32)</f>
        <v>4.8377986756809985</v>
      </c>
      <c r="H31" s="16">
        <f>SUM('Evap cond canned whole milk'!L32,'Evap cond bulk whole milk'!L32,'Evap cond skim milk'!L32)</f>
        <v>0.21206788715313965</v>
      </c>
      <c r="I31" s="16">
        <f>SUM('Evap cond canned whole milk'!M32,'Evap cond bulk whole milk'!M32,'Evap cond skim milk'!M32)</f>
        <v>6.0120185668479325</v>
      </c>
      <c r="J31" s="16">
        <f>SUM('Evap cond canned whole milk'!P32,'Evap cond bulk whole milk'!P32,'Evap cond skim milk'!P32)</f>
        <v>5.7378302638338612</v>
      </c>
      <c r="K31" s="22">
        <f>SUM('Evap cond canned whole milk'!Q32,'Evap cond bulk whole milk'!Q32,'Evap cond skim milk'!Q32)</f>
        <v>4.7199395664324073E-2</v>
      </c>
    </row>
    <row r="32" spans="1:11" ht="12" customHeight="1" x14ac:dyDescent="0.2">
      <c r="A32" s="10">
        <v>1996</v>
      </c>
      <c r="B32" s="11">
        <f>SUM('Evap cond canned whole milk'!B33,'Evap cond bulk whole milk'!B33,'Evap cond skim milk'!B33)</f>
        <v>6.0192511417859809</v>
      </c>
      <c r="C32" s="11">
        <f>SUM('Evap cond canned whole milk'!D33,'Evap cond bulk whole milk'!D33,'Evap cond skim milk'!D33)</f>
        <v>6.0192511417859809</v>
      </c>
      <c r="D32" s="11">
        <f>SUM('Evap cond canned whole milk'!F33,'Evap cond bulk whole milk'!F33,'Evap cond skim milk'!F33)</f>
        <v>5.2969410047716625</v>
      </c>
      <c r="E32" s="11">
        <f>SUM('Evap cond canned whole milk'!H33,'Evap cond bulk whole milk'!H33,'Evap cond skim milk'!H33)</f>
        <v>5.2969410047716625</v>
      </c>
      <c r="F32" s="11">
        <f t="shared" si="0"/>
        <v>25.200000000000017</v>
      </c>
      <c r="G32" s="11">
        <f>SUM('Evap cond canned whole milk'!K33,'Evap cond bulk whole milk'!K33,'Evap cond skim milk'!K33)</f>
        <v>4.5023998540559127</v>
      </c>
      <c r="H32" s="11">
        <f>SUM('Evap cond canned whole milk'!L33,'Evap cond bulk whole milk'!L33,'Evap cond skim milk'!L33)</f>
        <v>0.19736547305450577</v>
      </c>
      <c r="I32" s="11">
        <f>SUM('Evap cond canned whole milk'!M33,'Evap cond bulk whole milk'!M33,'Evap cond skim milk'!M33)</f>
        <v>5.5952124783587109</v>
      </c>
      <c r="J32" s="11">
        <f>SUM('Evap cond canned whole milk'!P33,'Evap cond bulk whole milk'!P33,'Evap cond skim milk'!P33)</f>
        <v>5.4235909677952865</v>
      </c>
      <c r="K32" s="21">
        <f>SUM('Evap cond canned whole milk'!Q33,'Evap cond bulk whole milk'!Q33,'Evap cond skim milk'!Q33)</f>
        <v>4.3945620343483351E-2</v>
      </c>
    </row>
    <row r="33" spans="1:25" ht="12" customHeight="1" x14ac:dyDescent="0.2">
      <c r="A33" s="10">
        <v>1997</v>
      </c>
      <c r="B33" s="11">
        <f>SUM('Evap cond canned whole milk'!B34,'Evap cond bulk whole milk'!B34,'Evap cond skim milk'!B34)</f>
        <v>6.420107081428446</v>
      </c>
      <c r="C33" s="11">
        <f>SUM('Evap cond canned whole milk'!D34,'Evap cond bulk whole milk'!D34,'Evap cond skim milk'!D34)</f>
        <v>6.420107081428446</v>
      </c>
      <c r="D33" s="11">
        <f>SUM('Evap cond canned whole milk'!F34,'Evap cond bulk whole milk'!F34,'Evap cond skim milk'!F34)</f>
        <v>5.6496942316570333</v>
      </c>
      <c r="E33" s="11">
        <f>SUM('Evap cond canned whole milk'!H34,'Evap cond bulk whole milk'!H34,'Evap cond skim milk'!H34)</f>
        <v>5.6496942316570333</v>
      </c>
      <c r="F33" s="11">
        <f t="shared" si="0"/>
        <v>25.199999999999989</v>
      </c>
      <c r="G33" s="11">
        <f>SUM('Evap cond canned whole milk'!K34,'Evap cond bulk whole milk'!K34,'Evap cond skim milk'!K34)</f>
        <v>4.802240096908478</v>
      </c>
      <c r="H33" s="11">
        <f>SUM('Evap cond canned whole milk'!L34,'Evap cond bulk whole milk'!L34,'Evap cond skim milk'!L34)</f>
        <v>0.2105091549329744</v>
      </c>
      <c r="I33" s="11">
        <f>SUM('Evap cond canned whole milk'!M34,'Evap cond bulk whole milk'!M34,'Evap cond skim milk'!M34)</f>
        <v>5.9678292877723571</v>
      </c>
      <c r="J33" s="11">
        <f>SUM('Evap cond canned whole milk'!P34,'Evap cond bulk whole milk'!P34,'Evap cond skim milk'!P34)</f>
        <v>5.9533611384150857</v>
      </c>
      <c r="K33" s="21">
        <f>SUM('Evap cond canned whole milk'!Q34,'Evap cond bulk whole milk'!Q34,'Evap cond skim milk'!Q34)</f>
        <v>4.6909537547954253E-2</v>
      </c>
    </row>
    <row r="34" spans="1:25" ht="12" customHeight="1" x14ac:dyDescent="0.2">
      <c r="A34" s="10">
        <v>1998</v>
      </c>
      <c r="B34" s="11">
        <f>SUM('Evap cond canned whole milk'!B35,'Evap cond bulk whole milk'!B35,'Evap cond skim milk'!B35)</f>
        <v>6.0180256703862511</v>
      </c>
      <c r="C34" s="11">
        <f>SUM('Evap cond canned whole milk'!D35,'Evap cond bulk whole milk'!D35,'Evap cond skim milk'!D35)</f>
        <v>6.0180256703862511</v>
      </c>
      <c r="D34" s="11">
        <f>SUM('Evap cond canned whole milk'!F35,'Evap cond bulk whole milk'!F35,'Evap cond skim milk'!F35)</f>
        <v>5.295862589939901</v>
      </c>
      <c r="E34" s="11">
        <f>SUM('Evap cond canned whole milk'!H35,'Evap cond bulk whole milk'!H35,'Evap cond skim milk'!H35)</f>
        <v>5.295862589939901</v>
      </c>
      <c r="F34" s="11">
        <f t="shared" si="0"/>
        <v>25.200000000000003</v>
      </c>
      <c r="G34" s="11">
        <f>SUM('Evap cond canned whole milk'!K35,'Evap cond bulk whole milk'!K35,'Evap cond skim milk'!K35)</f>
        <v>4.5014832014489157</v>
      </c>
      <c r="H34" s="11">
        <f>SUM('Evap cond canned whole milk'!L35,'Evap cond bulk whole milk'!L35,'Evap cond skim milk'!L35)</f>
        <v>0.19732529102241822</v>
      </c>
      <c r="I34" s="11">
        <f>SUM('Evap cond canned whole milk'!M35,'Evap cond bulk whole milk'!M35,'Evap cond skim milk'!M35)</f>
        <v>5.5940733378400456</v>
      </c>
      <c r="J34" s="11">
        <f>SUM('Evap cond canned whole milk'!P35,'Evap cond bulk whole milk'!P35,'Evap cond skim milk'!P35)</f>
        <v>5.3930286986089753</v>
      </c>
      <c r="K34" s="21">
        <f>SUM('Evap cond canned whole milk'!Q35,'Evap cond bulk whole milk'!Q35,'Evap cond skim milk'!Q35)</f>
        <v>4.393015032198639E-2</v>
      </c>
    </row>
    <row r="35" spans="1:25" ht="12" customHeight="1" x14ac:dyDescent="0.2">
      <c r="A35" s="10">
        <v>1999</v>
      </c>
      <c r="B35" s="11">
        <f>SUM('Evap cond canned whole milk'!B36,'Evap cond bulk whole milk'!B36,'Evap cond skim milk'!B36)</f>
        <v>6.4450353506292632</v>
      </c>
      <c r="C35" s="11">
        <f>SUM('Evap cond canned whole milk'!D36,'Evap cond bulk whole milk'!D36,'Evap cond skim milk'!D36)</f>
        <v>6.4450353506292632</v>
      </c>
      <c r="D35" s="11">
        <f>SUM('Evap cond canned whole milk'!F36,'Evap cond bulk whole milk'!F36,'Evap cond skim milk'!F36)</f>
        <v>5.6716311085537514</v>
      </c>
      <c r="E35" s="11">
        <f>SUM('Evap cond canned whole milk'!H36,'Evap cond bulk whole milk'!H36,'Evap cond skim milk'!H36)</f>
        <v>5.6716311085537514</v>
      </c>
      <c r="F35" s="11">
        <f t="shared" si="0"/>
        <v>25.200000000000003</v>
      </c>
      <c r="G35" s="11">
        <f>SUM('Evap cond canned whole milk'!K36,'Evap cond bulk whole milk'!K36,'Evap cond skim milk'!K36)</f>
        <v>4.8208864422706892</v>
      </c>
      <c r="H35" s="11">
        <f>SUM('Evap cond canned whole milk'!L36,'Evap cond bulk whole milk'!L36,'Evap cond skim milk'!L36)</f>
        <v>0.21132652897624937</v>
      </c>
      <c r="I35" s="11">
        <f>SUM('Evap cond canned whole milk'!M36,'Evap cond bulk whole milk'!M36,'Evap cond skim milk'!M36)</f>
        <v>5.9910014332121815</v>
      </c>
      <c r="J35" s="11">
        <f>SUM('Evap cond canned whole milk'!P36,'Evap cond bulk whole milk'!P36,'Evap cond skim milk'!P36)</f>
        <v>5.7447949567287928</v>
      </c>
      <c r="K35" s="21">
        <f>SUM('Evap cond canned whole milk'!Q36,'Evap cond bulk whole milk'!Q36,'Evap cond skim milk'!Q36)</f>
        <v>4.7040377414204838E-2</v>
      </c>
    </row>
    <row r="36" spans="1:25" ht="12" customHeight="1" x14ac:dyDescent="0.2">
      <c r="A36" s="10">
        <v>2000</v>
      </c>
      <c r="B36" s="11">
        <f>SUM('Evap cond canned whole milk'!B37,'Evap cond bulk whole milk'!B37,'Evap cond skim milk'!B37)</f>
        <v>5.8307177266515566</v>
      </c>
      <c r="C36" s="11">
        <f>SUM('Evap cond canned whole milk'!D37,'Evap cond bulk whole milk'!D37,'Evap cond skim milk'!D37)</f>
        <v>5.8307177266515566</v>
      </c>
      <c r="D36" s="11">
        <f>SUM('Evap cond canned whole milk'!F37,'Evap cond bulk whole milk'!F37,'Evap cond skim milk'!F37)</f>
        <v>5.1310315994533706</v>
      </c>
      <c r="E36" s="11">
        <f>SUM('Evap cond canned whole milk'!H37,'Evap cond bulk whole milk'!H37,'Evap cond skim milk'!H37)</f>
        <v>5.1310315994533706</v>
      </c>
      <c r="F36" s="11">
        <f t="shared" si="0"/>
        <v>25.200000000000003</v>
      </c>
      <c r="G36" s="11">
        <f>SUM('Evap cond canned whole milk'!K37,'Evap cond bulk whole milk'!K37,'Evap cond skim milk'!K37)</f>
        <v>4.3613768595353646</v>
      </c>
      <c r="H36" s="11">
        <f>SUM('Evap cond canned whole milk'!L37,'Evap cond bulk whole milk'!L37,'Evap cond skim milk'!L37)</f>
        <v>0.19118364315771463</v>
      </c>
      <c r="I36" s="11">
        <f>SUM('Evap cond canned whole milk'!M37,'Evap cond bulk whole milk'!M37,'Evap cond skim milk'!M37)</f>
        <v>5.4199606916996306</v>
      </c>
      <c r="J36" s="11">
        <f>SUM('Evap cond canned whole milk'!P37,'Evap cond bulk whole milk'!P37,'Evap cond skim milk'!P37)</f>
        <v>5.2797414361839135</v>
      </c>
      <c r="K36" s="21">
        <f>SUM('Evap cond canned whole milk'!Q37,'Evap cond bulk whole milk'!Q37,'Evap cond skim milk'!Q37)</f>
        <v>4.2574930314397956E-2</v>
      </c>
    </row>
    <row r="37" spans="1:25" ht="12" customHeight="1" x14ac:dyDescent="0.2">
      <c r="A37" s="15">
        <v>2001</v>
      </c>
      <c r="B37" s="16">
        <f>SUM('Evap cond canned whole milk'!B38,'Evap cond bulk whole milk'!B38,'Evap cond skim milk'!B38)</f>
        <v>5.4603299566691934</v>
      </c>
      <c r="C37" s="16">
        <f>SUM('Evap cond canned whole milk'!D38,'Evap cond bulk whole milk'!D38,'Evap cond skim milk'!D38)</f>
        <v>5.4603299566691934</v>
      </c>
      <c r="D37" s="16">
        <f>SUM('Evap cond canned whole milk'!F38,'Evap cond bulk whole milk'!F38,'Evap cond skim milk'!F38)</f>
        <v>4.8050903618688903</v>
      </c>
      <c r="E37" s="16">
        <f>SUM('Evap cond canned whole milk'!H38,'Evap cond bulk whole milk'!H38,'Evap cond skim milk'!H38)</f>
        <v>4.8050903618688903</v>
      </c>
      <c r="F37" s="16">
        <f t="shared" si="0"/>
        <v>25.200000000000003</v>
      </c>
      <c r="G37" s="16">
        <f>SUM('Evap cond canned whole milk'!K38,'Evap cond bulk whole milk'!K38,'Evap cond skim milk'!K38)</f>
        <v>4.0843268075885568</v>
      </c>
      <c r="H37" s="16">
        <f>SUM('Evap cond canned whole milk'!L38,'Evap cond bulk whole milk'!L38,'Evap cond skim milk'!L38)</f>
        <v>0.17903898334634771</v>
      </c>
      <c r="I37" s="16">
        <f>SUM('Evap cond canned whole milk'!M38,'Evap cond bulk whole milk'!M38,'Evap cond skim milk'!M38)</f>
        <v>5.0756656583772841</v>
      </c>
      <c r="J37" s="16">
        <f>SUM('Evap cond canned whole milk'!P38,'Evap cond bulk whole milk'!P38,'Evap cond skim milk'!P38)</f>
        <v>5.0127059686826954</v>
      </c>
      <c r="K37" s="22">
        <f>SUM('Evap cond canned whole milk'!Q38,'Evap cond bulk whole milk'!Q38,'Evap cond skim milk'!Q38)</f>
        <v>3.9885556063485164E-2</v>
      </c>
    </row>
    <row r="38" spans="1:25" ht="12" customHeight="1" x14ac:dyDescent="0.2">
      <c r="A38" s="15">
        <v>2002</v>
      </c>
      <c r="B38" s="16">
        <f>SUM('Evap cond canned whole milk'!B39,'Evap cond bulk whole milk'!B39,'Evap cond skim milk'!B39)</f>
        <v>6.0747348611348109</v>
      </c>
      <c r="C38" s="16">
        <f>SUM('Evap cond canned whole milk'!D39,'Evap cond bulk whole milk'!D39,'Evap cond skim milk'!D39)</f>
        <v>6.0747348611348109</v>
      </c>
      <c r="D38" s="16">
        <f>SUM('Evap cond canned whole milk'!F39,'Evap cond bulk whole milk'!F39,'Evap cond skim milk'!F39)</f>
        <v>5.3457666777986335</v>
      </c>
      <c r="E38" s="16">
        <f>SUM('Evap cond canned whole milk'!H39,'Evap cond bulk whole milk'!H39,'Evap cond skim milk'!H39)</f>
        <v>5.3457666777986335</v>
      </c>
      <c r="F38" s="16">
        <f t="shared" si="0"/>
        <v>25.200000000000003</v>
      </c>
      <c r="G38" s="16">
        <f>SUM('Evap cond canned whole milk'!K39,'Evap cond bulk whole milk'!K39,'Evap cond skim milk'!K39)</f>
        <v>4.5439016761288382</v>
      </c>
      <c r="H38" s="16">
        <f>SUM('Evap cond canned whole milk'!L39,'Evap cond bulk whole milk'!L39,'Evap cond skim milk'!L39)</f>
        <v>0.19918473100838743</v>
      </c>
      <c r="I38" s="16">
        <f>SUM('Evap cond canned whole milk'!M39,'Evap cond bulk whole milk'!M39,'Evap cond skim milk'!M39)</f>
        <v>5.6467875317222802</v>
      </c>
      <c r="J38" s="16">
        <f>SUM('Evap cond canned whole milk'!P39,'Evap cond bulk whole milk'!P39,'Evap cond skim milk'!P39)</f>
        <v>5.6281299834356666</v>
      </c>
      <c r="K38" s="22">
        <f>SUM('Evap cond canned whole milk'!Q39,'Evap cond bulk whole milk'!Q39,'Evap cond skim milk'!Q39)</f>
        <v>4.4384920245317608E-2</v>
      </c>
    </row>
    <row r="39" spans="1:25" ht="12" customHeight="1" x14ac:dyDescent="0.2">
      <c r="A39" s="15">
        <v>2003</v>
      </c>
      <c r="B39" s="16">
        <f>SUM('Evap cond canned whole milk'!B40,'Evap cond bulk whole milk'!B40,'Evap cond skim milk'!B40)</f>
        <v>5.9445641350098803</v>
      </c>
      <c r="C39" s="16">
        <f>SUM('Evap cond canned whole milk'!D40,'Evap cond bulk whole milk'!D40,'Evap cond skim milk'!D40)</f>
        <v>5.9445641350098803</v>
      </c>
      <c r="D39" s="16">
        <f>SUM('Evap cond canned whole milk'!F40,'Evap cond bulk whole milk'!F40,'Evap cond skim milk'!F40)</f>
        <v>5.231216438808695</v>
      </c>
      <c r="E39" s="16">
        <f>SUM('Evap cond canned whole milk'!H40,'Evap cond bulk whole milk'!H40,'Evap cond skim milk'!H40)</f>
        <v>5.231216438808695</v>
      </c>
      <c r="F39" s="16">
        <f t="shared" si="0"/>
        <v>25.200000000000003</v>
      </c>
      <c r="G39" s="16">
        <f>SUM('Evap cond canned whole milk'!K40,'Evap cond bulk whole milk'!K40,'Evap cond skim milk'!K40)</f>
        <v>4.4465339729873907</v>
      </c>
      <c r="H39" s="16">
        <f>SUM('Evap cond canned whole milk'!L40,'Evap cond bulk whole milk'!L40,'Evap cond skim milk'!L40)</f>
        <v>0.19491655771999522</v>
      </c>
      <c r="I39" s="16">
        <f>SUM('Evap cond canned whole milk'!M40,'Evap cond bulk whole milk'!M40,'Evap cond skim milk'!M40)</f>
        <v>5.5257869530830046</v>
      </c>
      <c r="J39" s="16">
        <f>SUM('Evap cond canned whole milk'!P40,'Evap cond bulk whole milk'!P40,'Evap cond skim milk'!P40)</f>
        <v>5.6961461876465291</v>
      </c>
      <c r="K39" s="22">
        <f>SUM('Evap cond canned whole milk'!Q40,'Evap cond bulk whole milk'!Q40,'Evap cond skim milk'!Q40)</f>
        <v>4.3475597003766644E-2</v>
      </c>
    </row>
    <row r="40" spans="1:25" ht="12" customHeight="1" x14ac:dyDescent="0.2">
      <c r="A40" s="15">
        <v>2004</v>
      </c>
      <c r="B40" s="16">
        <f>SUM('Evap cond canned whole milk'!B41,'Evap cond bulk whole milk'!B41,'Evap cond skim milk'!B41)</f>
        <v>5.5307454210080902</v>
      </c>
      <c r="C40" s="16">
        <f>SUM('Evap cond canned whole milk'!D41,'Evap cond bulk whole milk'!D41,'Evap cond skim milk'!D41)</f>
        <v>5.5307454210080902</v>
      </c>
      <c r="D40" s="16">
        <f>SUM('Evap cond canned whole milk'!F41,'Evap cond bulk whole milk'!F41,'Evap cond skim milk'!F41)</f>
        <v>4.8670559704871188</v>
      </c>
      <c r="E40" s="16">
        <f>SUM('Evap cond canned whole milk'!H41,'Evap cond bulk whole milk'!H41,'Evap cond skim milk'!H41)</f>
        <v>4.8670559704871188</v>
      </c>
      <c r="F40" s="16">
        <f t="shared" si="0"/>
        <v>25.200000000000003</v>
      </c>
      <c r="G40" s="16">
        <f>SUM('Evap cond canned whole milk'!K41,'Evap cond bulk whole milk'!K41,'Evap cond skim milk'!K41)</f>
        <v>4.1369975749140515</v>
      </c>
      <c r="H40" s="16">
        <f>SUM('Evap cond canned whole milk'!L41,'Evap cond bulk whole milk'!L41,'Evap cond skim milk'!L41)</f>
        <v>0.18134783890034195</v>
      </c>
      <c r="I40" s="16">
        <f>SUM('Evap cond canned whole milk'!M41,'Evap cond bulk whole milk'!M41,'Evap cond skim milk'!M41)</f>
        <v>5.1411205589052447</v>
      </c>
      <c r="J40" s="16">
        <f>SUM('Evap cond canned whole milk'!P41,'Evap cond bulk whole milk'!P41,'Evap cond skim milk'!P41)</f>
        <v>5.208565737539697</v>
      </c>
      <c r="K40" s="22">
        <f>SUM('Evap cond canned whole milk'!Q41,'Evap cond bulk whole milk'!Q41,'Evap cond skim milk'!Q41)</f>
        <v>4.0428969224927065E-2</v>
      </c>
    </row>
    <row r="41" spans="1:25" ht="12" customHeight="1" x14ac:dyDescent="0.2">
      <c r="A41" s="15">
        <v>2005</v>
      </c>
      <c r="B41" s="16">
        <f>SUM('Evap cond canned whole milk'!B42,'Evap cond bulk whole milk'!B42,'Evap cond skim milk'!B42)</f>
        <v>6.0699971725007629</v>
      </c>
      <c r="C41" s="16">
        <f>SUM('Evap cond canned whole milk'!D42,'Evap cond bulk whole milk'!D42,'Evap cond skim milk'!D42)</f>
        <v>6.0699971725007629</v>
      </c>
      <c r="D41" s="16">
        <f>SUM('Evap cond canned whole milk'!F42,'Evap cond bulk whole milk'!F42,'Evap cond skim milk'!F42)</f>
        <v>5.3415975118006713</v>
      </c>
      <c r="E41" s="16">
        <f>SUM('Evap cond canned whole milk'!H42,'Evap cond bulk whole milk'!H42,'Evap cond skim milk'!H42)</f>
        <v>5.3415975118006713</v>
      </c>
      <c r="F41" s="16">
        <f t="shared" si="0"/>
        <v>25.200000000000017</v>
      </c>
      <c r="G41" s="16">
        <f>SUM('Evap cond canned whole milk'!K42,'Evap cond bulk whole milk'!K42,'Evap cond skim milk'!K42)</f>
        <v>4.5403578850305699</v>
      </c>
      <c r="H41" s="16">
        <f>SUM('Evap cond canned whole milk'!L42,'Evap cond bulk whole milk'!L42,'Evap cond skim milk'!L42)</f>
        <v>0.1990293867410661</v>
      </c>
      <c r="I41" s="16">
        <f>SUM('Evap cond canned whole milk'!M42,'Evap cond bulk whole milk'!M42,'Evap cond skim milk'!M42)</f>
        <v>5.6423835994158527</v>
      </c>
      <c r="J41" s="16">
        <f>SUM('Evap cond canned whole milk'!P42,'Evap cond bulk whole milk'!P42,'Evap cond skim milk'!P42)</f>
        <v>5.6333850333340418</v>
      </c>
      <c r="K41" s="22">
        <f>SUM('Evap cond canned whole milk'!Q42,'Evap cond bulk whole milk'!Q42,'Evap cond skim milk'!Q42)</f>
        <v>4.4352440038348311E-2</v>
      </c>
    </row>
    <row r="42" spans="1:25" ht="12" customHeight="1" x14ac:dyDescent="0.2">
      <c r="A42" s="10">
        <v>2006</v>
      </c>
      <c r="B42" s="11">
        <f>SUM('Evap cond canned whole milk'!B43,'Evap cond bulk whole milk'!B43,'Evap cond skim milk'!B43)</f>
        <v>6.4917892957140788</v>
      </c>
      <c r="C42" s="11">
        <f>SUM('Evap cond canned whole milk'!D43,'Evap cond bulk whole milk'!D43,'Evap cond skim milk'!D43)</f>
        <v>6.4917892957140788</v>
      </c>
      <c r="D42" s="11">
        <f>SUM('Evap cond canned whole milk'!F43,'Evap cond bulk whole milk'!F43,'Evap cond skim milk'!F43)</f>
        <v>5.7127745802283894</v>
      </c>
      <c r="E42" s="11">
        <f>SUM('Evap cond canned whole milk'!H43,'Evap cond bulk whole milk'!H43,'Evap cond skim milk'!H43)</f>
        <v>5.7127745802283894</v>
      </c>
      <c r="F42" s="11">
        <f t="shared" si="0"/>
        <v>25.200000000000003</v>
      </c>
      <c r="G42" s="11">
        <f>SUM('Evap cond canned whole milk'!K43,'Evap cond bulk whole milk'!K43,'Evap cond skim milk'!K43)</f>
        <v>4.855858393194131</v>
      </c>
      <c r="H42" s="11">
        <f>SUM('Evap cond canned whole milk'!L43,'Evap cond bulk whole milk'!L43,'Evap cond skim milk'!L43)</f>
        <v>0.21285954600303036</v>
      </c>
      <c r="I42" s="11">
        <f>SUM('Evap cond canned whole milk'!M43,'Evap cond bulk whole milk'!M43,'Evap cond skim milk'!M43)</f>
        <v>6.0344616994129101</v>
      </c>
      <c r="J42" s="11">
        <f>SUM('Evap cond canned whole milk'!P43,'Evap cond bulk whole milk'!P43,'Evap cond skim milk'!P43)</f>
        <v>5.8967253904156935</v>
      </c>
      <c r="K42" s="21">
        <f>SUM('Evap cond canned whole milk'!Q43,'Evap cond bulk whole milk'!Q43,'Evap cond skim milk'!Q43)</f>
        <v>4.7406034991178271E-2</v>
      </c>
    </row>
    <row r="43" spans="1:25" ht="12" customHeight="1" x14ac:dyDescent="0.2">
      <c r="A43" s="10">
        <v>2007</v>
      </c>
      <c r="B43" s="11">
        <f>SUM('Evap cond canned whole milk'!B44,'Evap cond bulk whole milk'!B44,'Evap cond skim milk'!B44)</f>
        <v>7.6652601528966251</v>
      </c>
      <c r="C43" s="11">
        <f>SUM('Evap cond canned whole milk'!D44,'Evap cond bulk whole milk'!D44,'Evap cond skim milk'!D44)</f>
        <v>7.6652601528966251</v>
      </c>
      <c r="D43" s="11">
        <f>SUM('Evap cond canned whole milk'!F44,'Evap cond bulk whole milk'!F44,'Evap cond skim milk'!F44)</f>
        <v>6.7454289345490306</v>
      </c>
      <c r="E43" s="11">
        <f>SUM('Evap cond canned whole milk'!H44,'Evap cond bulk whole milk'!H44,'Evap cond skim milk'!H44)</f>
        <v>6.7454289345490306</v>
      </c>
      <c r="F43" s="11">
        <f t="shared" si="0"/>
        <v>25.199999999999989</v>
      </c>
      <c r="G43" s="11">
        <f>SUM('Evap cond canned whole milk'!K44,'Evap cond bulk whole milk'!K44,'Evap cond skim milk'!K44)</f>
        <v>5.7336145943666761</v>
      </c>
      <c r="H43" s="11">
        <f>SUM('Evap cond canned whole milk'!L44,'Evap cond bulk whole milk'!L44,'Evap cond skim milk'!L44)</f>
        <v>0.25133653016401869</v>
      </c>
      <c r="I43" s="11">
        <f>SUM('Evap cond canned whole milk'!M44,'Evap cond bulk whole milk'!M44,'Evap cond skim milk'!M44)</f>
        <v>7.1252649618848478</v>
      </c>
      <c r="J43" s="11">
        <f>SUM('Evap cond canned whole milk'!P44,'Evap cond bulk whole milk'!P44,'Evap cond skim milk'!P44)</f>
        <v>6.65359028608313</v>
      </c>
      <c r="K43" s="21">
        <f>SUM('Evap cond canned whole milk'!Q44,'Evap cond bulk whole milk'!Q44,'Evap cond skim milk'!Q44)</f>
        <v>5.5906827163664831E-2</v>
      </c>
    </row>
    <row r="44" spans="1:25" ht="12" customHeight="1" x14ac:dyDescent="0.2">
      <c r="A44" s="10">
        <v>2008</v>
      </c>
      <c r="B44" s="11">
        <f>SUM('Evap cond canned whole milk'!B45,'Evap cond bulk whole milk'!B45,'Evap cond skim milk'!B45)</f>
        <v>7.4446751839007117</v>
      </c>
      <c r="C44" s="11">
        <f>SUM('Evap cond canned whole milk'!D45,'Evap cond bulk whole milk'!D45,'Evap cond skim milk'!D45)</f>
        <v>7.4446751839007117</v>
      </c>
      <c r="D44" s="11">
        <f>SUM('Evap cond canned whole milk'!F45,'Evap cond bulk whole milk'!F45,'Evap cond skim milk'!F45)</f>
        <v>6.551314161832626</v>
      </c>
      <c r="E44" s="11">
        <f>SUM('Evap cond canned whole milk'!H45,'Evap cond bulk whole milk'!H45,'Evap cond skim milk'!H45)</f>
        <v>6.551314161832626</v>
      </c>
      <c r="F44" s="11">
        <f t="shared" si="0"/>
        <v>25.200000000000003</v>
      </c>
      <c r="G44" s="11">
        <f>SUM('Evap cond canned whole milk'!K45,'Evap cond bulk whole milk'!K45,'Evap cond skim milk'!K45)</f>
        <v>5.5686170375577326</v>
      </c>
      <c r="H44" s="11">
        <f>SUM('Evap cond canned whole milk'!L45,'Evap cond bulk whole milk'!L45,'Evap cond skim milk'!L45)</f>
        <v>0.24410376055047595</v>
      </c>
      <c r="I44" s="11">
        <f>SUM('Evap cond canned whole milk'!M45,'Evap cond bulk whole milk'!M45,'Evap cond skim milk'!M45)</f>
        <v>6.9202195597257168</v>
      </c>
      <c r="J44" s="11">
        <f>SUM('Evap cond canned whole milk'!P45,'Evap cond bulk whole milk'!P45,'Evap cond skim milk'!P45)</f>
        <v>6.6256949947455048</v>
      </c>
      <c r="K44" s="21">
        <f>SUM('Evap cond canned whole milk'!Q45,'Evap cond bulk whole milk'!Q45,'Evap cond skim milk'!Q45)</f>
        <v>5.4334205005598477E-2</v>
      </c>
    </row>
    <row r="45" spans="1:25" ht="12" customHeight="1" x14ac:dyDescent="0.2">
      <c r="A45" s="10">
        <v>2009</v>
      </c>
      <c r="B45" s="11">
        <f>SUM('Evap cond canned whole milk'!B46,'Evap cond bulk whole milk'!B46,'Evap cond skim milk'!B46)</f>
        <v>7.2708355127601951</v>
      </c>
      <c r="C45" s="11">
        <f>SUM('Evap cond canned whole milk'!D46,'Evap cond bulk whole milk'!D46,'Evap cond skim milk'!D46)</f>
        <v>7.2708355127601951</v>
      </c>
      <c r="D45" s="11">
        <f>SUM('Evap cond canned whole milk'!F46,'Evap cond bulk whole milk'!F46,'Evap cond skim milk'!F46)</f>
        <v>6.3983352512289722</v>
      </c>
      <c r="E45" s="11">
        <f>SUM('Evap cond canned whole milk'!H46,'Evap cond bulk whole milk'!H46,'Evap cond skim milk'!H46)</f>
        <v>6.3983352512289722</v>
      </c>
      <c r="F45" s="11">
        <f t="shared" si="0"/>
        <v>25.200000000000003</v>
      </c>
      <c r="G45" s="11">
        <f>SUM('Evap cond canned whole milk'!K46,'Evap cond bulk whole milk'!K46,'Evap cond skim milk'!K46)</f>
        <v>5.4385849635446259</v>
      </c>
      <c r="H45" s="11">
        <f>SUM('Evap cond canned whole milk'!L46,'Evap cond bulk whole milk'!L46,'Evap cond skim milk'!L46)</f>
        <v>0.23840372442935348</v>
      </c>
      <c r="I45" s="11">
        <f>SUM('Evap cond canned whole milk'!M46,'Evap cond bulk whole milk'!M46,'Evap cond skim milk'!M46)</f>
        <v>6.758626385709956</v>
      </c>
      <c r="J45" s="11">
        <f>SUM('Evap cond canned whole milk'!P46,'Evap cond bulk whole milk'!P46,'Evap cond skim milk'!P46)</f>
        <v>6.4721877647136719</v>
      </c>
      <c r="K45" s="21">
        <f>SUM('Evap cond canned whole milk'!Q46,'Evap cond bulk whole milk'!Q46,'Evap cond skim milk'!Q46)</f>
        <v>5.3065721450776607E-2</v>
      </c>
    </row>
    <row r="46" spans="1:25" ht="12" customHeight="1" x14ac:dyDescent="0.2">
      <c r="A46" s="10">
        <v>2010</v>
      </c>
      <c r="B46" s="11">
        <f>SUM('Evap cond canned whole milk'!B47,'Evap cond bulk whole milk'!B47,'Evap cond skim milk'!B47)</f>
        <v>7.1745814764188811</v>
      </c>
      <c r="C46" s="11">
        <f>SUM('Evap cond canned whole milk'!D47,'Evap cond bulk whole milk'!D47,'Evap cond skim milk'!D47)</f>
        <v>7.1745814764188811</v>
      </c>
      <c r="D46" s="11">
        <f>SUM('Evap cond canned whole milk'!F47,'Evap cond bulk whole milk'!F47,'Evap cond skim milk'!F47)</f>
        <v>6.3136316992486163</v>
      </c>
      <c r="E46" s="11">
        <f>SUM('Evap cond canned whole milk'!H47,'Evap cond bulk whole milk'!H47,'Evap cond skim milk'!H47)</f>
        <v>6.3136316992486163</v>
      </c>
      <c r="F46" s="11">
        <f t="shared" si="0"/>
        <v>25.200000000000003</v>
      </c>
      <c r="G46" s="11">
        <f>SUM('Evap cond canned whole milk'!K47,'Evap cond bulk whole milk'!K47,'Evap cond skim milk'!K47)</f>
        <v>5.3665869443613232</v>
      </c>
      <c r="H46" s="11">
        <f>SUM('Evap cond canned whole milk'!L47,'Evap cond bulk whole milk'!L47,'Evap cond skim milk'!L47)</f>
        <v>0.23524764687611283</v>
      </c>
      <c r="I46" s="11">
        <f>SUM('Evap cond canned whole milk'!M47,'Evap cond bulk whole milk'!M47,'Evap cond skim milk'!M47)</f>
        <v>6.6691531651143601</v>
      </c>
      <c r="J46" s="11">
        <f>SUM('Evap cond canned whole milk'!P47,'Evap cond bulk whole milk'!P47,'Evap cond skim milk'!P47)</f>
        <v>6.2351946658343795</v>
      </c>
      <c r="K46" s="21">
        <f>SUM('Evap cond canned whole milk'!Q47,'Evap cond bulk whole milk'!Q47,'Evap cond skim milk'!Q47)</f>
        <v>5.2329711882701462E-2</v>
      </c>
    </row>
    <row r="47" spans="1:25" ht="12" customHeight="1" x14ac:dyDescent="0.2">
      <c r="A47" s="15">
        <v>2011</v>
      </c>
      <c r="B47" s="16">
        <f>SUM('Evap cond canned whole milk'!B48,'Evap cond bulk whole milk'!B48,'Evap cond skim milk'!B48)</f>
        <v>7.1689112181273149</v>
      </c>
      <c r="C47" s="16">
        <f>SUM('Evap cond canned whole milk'!D48,'Evap cond bulk whole milk'!D48,'Evap cond skim milk'!D48)</f>
        <v>7.1689112181273149</v>
      </c>
      <c r="D47" s="16">
        <f>SUM('Evap cond canned whole milk'!F48,'Evap cond bulk whole milk'!F48,'Evap cond skim milk'!F48)</f>
        <v>6.3086418719520374</v>
      </c>
      <c r="E47" s="16">
        <f>SUM('Evap cond canned whole milk'!H48,'Evap cond bulk whole milk'!H48,'Evap cond skim milk'!H48)</f>
        <v>6.3086418719520374</v>
      </c>
      <c r="F47" s="16">
        <f t="shared" si="0"/>
        <v>25.200000000000003</v>
      </c>
      <c r="G47" s="16">
        <f>SUM('Evap cond canned whole milk'!K48,'Evap cond bulk whole milk'!K48,'Evap cond skim milk'!K48)</f>
        <v>5.3623455911592313</v>
      </c>
      <c r="H47" s="16">
        <f>SUM('Evap cond canned whole milk'!L48,'Evap cond bulk whole milk'!L48,'Evap cond skim milk'!L48)</f>
        <v>0.23506172454396632</v>
      </c>
      <c r="I47" s="16">
        <f>SUM('Evap cond canned whole milk'!M48,'Evap cond bulk whole milk'!M48,'Evap cond skim milk'!M48)</f>
        <v>6.6638823599591728</v>
      </c>
      <c r="J47" s="16">
        <f>SUM('Evap cond canned whole milk'!P48,'Evap cond bulk whole milk'!P48,'Evap cond skim milk'!P48)</f>
        <v>6.2103705063832351</v>
      </c>
      <c r="K47" s="22">
        <f>SUM('Evap cond canned whole milk'!Q48,'Evap cond bulk whole milk'!Q48,'Evap cond skim milk'!Q48)</f>
        <v>5.2283948610490412E-2</v>
      </c>
      <c r="L47" s="8"/>
      <c r="M47" s="8"/>
      <c r="N47" s="8"/>
      <c r="O47" s="8"/>
      <c r="P47" s="8"/>
      <c r="Q47" s="8"/>
      <c r="R47" s="8"/>
      <c r="S47" s="8"/>
      <c r="T47" s="8"/>
      <c r="U47" s="8"/>
      <c r="V47" s="8"/>
      <c r="W47" s="8"/>
      <c r="X47" s="8"/>
      <c r="Y47" s="8"/>
    </row>
    <row r="48" spans="1:25" ht="12" customHeight="1" x14ac:dyDescent="0.2">
      <c r="A48" s="15">
        <v>2012</v>
      </c>
      <c r="B48" s="16">
        <f>SUM('Evap cond canned whole milk'!B49,'Evap cond bulk whole milk'!B49,'Evap cond skim milk'!B49)</f>
        <v>7.3483890450888696</v>
      </c>
      <c r="C48" s="16">
        <f>SUM('Evap cond canned whole milk'!D49,'Evap cond bulk whole milk'!D49,'Evap cond skim milk'!D49)</f>
        <v>7.3483890450888696</v>
      </c>
      <c r="D48" s="16">
        <f>SUM('Evap cond canned whole milk'!F49,'Evap cond bulk whole milk'!F49,'Evap cond skim milk'!F49)</f>
        <v>6.4665823596782053</v>
      </c>
      <c r="E48" s="16">
        <f>SUM('Evap cond canned whole milk'!H49,'Evap cond bulk whole milk'!H49,'Evap cond skim milk'!H49)</f>
        <v>6.4665823596782053</v>
      </c>
      <c r="F48" s="16">
        <f t="shared" ref="F48:F57" si="1">100-(G48/B48*100)</f>
        <v>25.200000000000003</v>
      </c>
      <c r="G48" s="16">
        <f>SUM('Evap cond canned whole milk'!K49,'Evap cond bulk whole milk'!K49,'Evap cond skim milk'!K49)</f>
        <v>5.4965950057264745</v>
      </c>
      <c r="H48" s="16">
        <f>SUM('Evap cond canned whole milk'!L49,'Evap cond bulk whole milk'!L49,'Evap cond skim milk'!L49)</f>
        <v>0.24094663038800984</v>
      </c>
      <c r="I48" s="16">
        <f>SUM('Evap cond canned whole milk'!M49,'Evap cond bulk whole milk'!M49,'Evap cond skim milk'!M49)</f>
        <v>6.8307164981848851</v>
      </c>
      <c r="J48" s="16">
        <f>SUM('Evap cond canned whole milk'!P49,'Evap cond bulk whole milk'!P49,'Evap cond skim milk'!P49)</f>
        <v>6.3822154949465606</v>
      </c>
      <c r="K48" s="22">
        <f>SUM('Evap cond canned whole milk'!Q49,'Evap cond bulk whole milk'!Q49,'Evap cond skim milk'!Q49)</f>
        <v>5.3596531151976323E-2</v>
      </c>
      <c r="L48" s="8"/>
      <c r="M48" s="8"/>
      <c r="N48" s="8"/>
      <c r="O48" s="8"/>
      <c r="P48" s="8"/>
      <c r="Q48" s="8"/>
      <c r="R48" s="8"/>
      <c r="S48" s="8"/>
      <c r="T48" s="8"/>
      <c r="U48" s="8"/>
      <c r="V48" s="8"/>
      <c r="W48" s="8"/>
      <c r="X48" s="8"/>
      <c r="Y48" s="8"/>
    </row>
    <row r="49" spans="1:25" ht="12" customHeight="1" x14ac:dyDescent="0.2">
      <c r="A49" s="15">
        <v>2013</v>
      </c>
      <c r="B49" s="16">
        <f>SUM('Evap cond canned whole milk'!B50,'Evap cond bulk whole milk'!B50,'Evap cond skim milk'!B50)</f>
        <v>7.2155877357506046</v>
      </c>
      <c r="C49" s="16">
        <f>SUM('Evap cond canned whole milk'!D50,'Evap cond bulk whole milk'!D50,'Evap cond skim milk'!D50)</f>
        <v>7.2155877357506046</v>
      </c>
      <c r="D49" s="16">
        <f>SUM('Evap cond canned whole milk'!F50,'Evap cond bulk whole milk'!F50,'Evap cond skim milk'!F50)</f>
        <v>6.3497172074605324</v>
      </c>
      <c r="E49" s="16">
        <f>SUM('Evap cond canned whole milk'!H50,'Evap cond bulk whole milk'!H50,'Evap cond skim milk'!H50)</f>
        <v>6.3497172074605324</v>
      </c>
      <c r="F49" s="16">
        <f t="shared" si="1"/>
        <v>25.200000000000017</v>
      </c>
      <c r="G49" s="16">
        <f>SUM('Evap cond canned whole milk'!K50,'Evap cond bulk whole milk'!K50,'Evap cond skim milk'!K50)</f>
        <v>5.3972596263414516</v>
      </c>
      <c r="H49" s="16">
        <f>SUM('Evap cond canned whole milk'!L50,'Evap cond bulk whole milk'!L50,'Evap cond skim milk'!L50)</f>
        <v>0.23659220279852938</v>
      </c>
      <c r="I49" s="16">
        <f>SUM('Evap cond canned whole milk'!M50,'Evap cond bulk whole milk'!M50,'Evap cond skim milk'!M50)</f>
        <v>6.7072706532369084</v>
      </c>
      <c r="J49" s="16">
        <f>SUM('Evap cond canned whole milk'!P50,'Evap cond bulk whole milk'!P50,'Evap cond skim milk'!P50)</f>
        <v>6.2346538616480771</v>
      </c>
      <c r="K49" s="22">
        <f>SUM('Evap cond canned whole milk'!Q50,'Evap cond bulk whole milk'!Q50,'Evap cond skim milk'!Q50)</f>
        <v>5.262079083222352E-2</v>
      </c>
      <c r="L49" s="8"/>
      <c r="M49" s="8"/>
      <c r="N49" s="8"/>
      <c r="O49" s="8"/>
      <c r="P49" s="8"/>
      <c r="Q49" s="8"/>
      <c r="R49" s="8"/>
      <c r="S49" s="8"/>
      <c r="T49" s="8"/>
      <c r="U49" s="8"/>
      <c r="V49" s="8"/>
      <c r="W49" s="8"/>
      <c r="X49" s="8"/>
      <c r="Y49" s="8"/>
    </row>
    <row r="50" spans="1:25" ht="12" customHeight="1" x14ac:dyDescent="0.2">
      <c r="A50" s="15">
        <v>2014</v>
      </c>
      <c r="B50" s="16">
        <f>SUM('Evap cond canned whole milk'!B51,'Evap cond bulk whole milk'!B51,'Evap cond skim milk'!B51)</f>
        <v>6.8642773373293693</v>
      </c>
      <c r="C50" s="16">
        <f>SUM('Evap cond canned whole milk'!D51,'Evap cond bulk whole milk'!D51,'Evap cond skim milk'!D51)</f>
        <v>6.8642773373293693</v>
      </c>
      <c r="D50" s="16">
        <f>SUM('Evap cond canned whole milk'!F51,'Evap cond bulk whole milk'!F51,'Evap cond skim milk'!F51)</f>
        <v>6.0405640568498438</v>
      </c>
      <c r="E50" s="16">
        <f>SUM('Evap cond canned whole milk'!H51,'Evap cond bulk whole milk'!H51,'Evap cond skim milk'!H51)</f>
        <v>6.0405640568498438</v>
      </c>
      <c r="F50" s="16">
        <f t="shared" si="1"/>
        <v>25.200000000000003</v>
      </c>
      <c r="G50" s="16">
        <f>SUM('Evap cond canned whole milk'!K51,'Evap cond bulk whole milk'!K51,'Evap cond skim milk'!K51)</f>
        <v>5.1344794483223684</v>
      </c>
      <c r="H50" s="16">
        <f>SUM('Evap cond canned whole milk'!L51,'Evap cond bulk whole milk'!L51,'Evap cond skim milk'!L51)</f>
        <v>0.22507307170728186</v>
      </c>
      <c r="I50" s="16">
        <f>SUM('Evap cond canned whole milk'!M51,'Evap cond bulk whole milk'!M51,'Evap cond skim milk'!M51)</f>
        <v>6.3807090463655873</v>
      </c>
      <c r="J50" s="16">
        <f>SUM('Evap cond canned whole milk'!P51,'Evap cond bulk whole milk'!P51,'Evap cond skim milk'!P51)</f>
        <v>5.7342876072112272</v>
      </c>
      <c r="K50" s="22">
        <f>SUM('Evap cond canned whole milk'!Q51,'Evap cond bulk whole milk'!Q51,'Evap cond skim milk'!Q51)</f>
        <v>5.0015223584327723E-2</v>
      </c>
      <c r="L50" s="8"/>
      <c r="M50" s="8"/>
      <c r="N50" s="8"/>
      <c r="O50" s="8"/>
      <c r="P50" s="8"/>
      <c r="Q50" s="8"/>
      <c r="R50" s="8"/>
      <c r="S50" s="8"/>
      <c r="T50" s="8"/>
      <c r="U50" s="8"/>
      <c r="V50" s="8"/>
      <c r="W50" s="8"/>
      <c r="X50" s="8"/>
      <c r="Y50" s="8"/>
    </row>
    <row r="51" spans="1:25" ht="12" customHeight="1" x14ac:dyDescent="0.2">
      <c r="A51" s="15">
        <v>2015</v>
      </c>
      <c r="B51" s="16">
        <f>SUM('Evap cond canned whole milk'!B52,'Evap cond bulk whole milk'!B52,'Evap cond skim milk'!B52)</f>
        <v>7.6946069574291824</v>
      </c>
      <c r="C51" s="16">
        <f>SUM('Evap cond canned whole milk'!D52,'Evap cond bulk whole milk'!D52,'Evap cond skim milk'!D52)</f>
        <v>7.6946069574291824</v>
      </c>
      <c r="D51" s="16">
        <f>SUM('Evap cond canned whole milk'!F52,'Evap cond bulk whole milk'!F52,'Evap cond skim milk'!F52)</f>
        <v>6.7712541225376803</v>
      </c>
      <c r="E51" s="16">
        <f>SUM('Evap cond canned whole milk'!H52,'Evap cond bulk whole milk'!H52,'Evap cond skim milk'!H52)</f>
        <v>6.7712541225376803</v>
      </c>
      <c r="F51" s="16">
        <f t="shared" si="1"/>
        <v>25.200000000000017</v>
      </c>
      <c r="G51" s="16">
        <f>SUM('Evap cond canned whole milk'!K52,'Evap cond bulk whole milk'!K52,'Evap cond skim milk'!K52)</f>
        <v>5.7555660041570276</v>
      </c>
      <c r="H51" s="16">
        <f>SUM('Evap cond canned whole milk'!L52,'Evap cond bulk whole milk'!L52,'Evap cond skim milk'!L52)</f>
        <v>0.25229878374386971</v>
      </c>
      <c r="I51" s="16">
        <f>SUM('Evap cond canned whole milk'!M52,'Evap cond bulk whole milk'!M52,'Evap cond skim milk'!M52)</f>
        <v>7.1525443697468347</v>
      </c>
      <c r="J51" s="16">
        <f>SUM('Evap cond canned whole milk'!P52,'Evap cond bulk whole milk'!P52,'Evap cond skim milk'!P52)</f>
        <v>6.7293701478688686</v>
      </c>
      <c r="K51" s="22">
        <f>SUM('Evap cond canned whole milk'!Q52,'Evap cond bulk whole milk'!Q52,'Evap cond skim milk'!Q52)</f>
        <v>5.6132008614733095E-2</v>
      </c>
      <c r="L51" s="8"/>
      <c r="M51" s="8"/>
      <c r="N51" s="8"/>
      <c r="O51" s="8"/>
      <c r="P51" s="8"/>
      <c r="Q51" s="8"/>
      <c r="R51" s="8"/>
      <c r="S51" s="8"/>
      <c r="T51" s="8"/>
      <c r="U51" s="8"/>
      <c r="V51" s="8"/>
      <c r="W51" s="8"/>
      <c r="X51" s="8"/>
      <c r="Y51" s="8"/>
    </row>
    <row r="52" spans="1:25" ht="12" customHeight="1" x14ac:dyDescent="0.2">
      <c r="A52" s="33">
        <v>2016</v>
      </c>
      <c r="B52" s="34">
        <f>SUM('Evap cond canned whole milk'!B53,'Evap cond bulk whole milk'!B53,'Evap cond skim milk'!B53)</f>
        <v>7.4571821556480655</v>
      </c>
      <c r="C52" s="34">
        <f>SUM('Evap cond canned whole milk'!D53,'Evap cond bulk whole milk'!D53,'Evap cond skim milk'!D53)</f>
        <v>7.4571821556480655</v>
      </c>
      <c r="D52" s="34">
        <f>SUM('Evap cond canned whole milk'!F53,'Evap cond bulk whole milk'!F53,'Evap cond skim milk'!F53)</f>
        <v>6.562320296970297</v>
      </c>
      <c r="E52" s="11">
        <f>SUM('Evap cond canned whole milk'!H53,'Evap cond bulk whole milk'!H53,'Evap cond skim milk'!H53)</f>
        <v>6.562320296970297</v>
      </c>
      <c r="F52" s="34">
        <f t="shared" si="1"/>
        <v>25.200000000000003</v>
      </c>
      <c r="G52" s="34">
        <f>SUM('Evap cond canned whole milk'!K53,'Evap cond bulk whole milk'!K53,'Evap cond skim milk'!K53)</f>
        <v>5.577972252424753</v>
      </c>
      <c r="H52" s="34">
        <f>SUM('Evap cond canned whole milk'!L53,'Evap cond bulk whole milk'!L53,'Evap cond skim milk'!L53)</f>
        <v>0.24451385216108509</v>
      </c>
      <c r="I52" s="34">
        <f>SUM('Evap cond canned whole milk'!M53,'Evap cond bulk whole milk'!M53,'Evap cond skim milk'!M53)</f>
        <v>6.9318454518406813</v>
      </c>
      <c r="J52" s="34">
        <f>SUM('Evap cond canned whole milk'!P53,'Evap cond bulk whole milk'!P53,'Evap cond skim milk'!P53)</f>
        <v>6.4883292078244459</v>
      </c>
      <c r="K52" s="51">
        <f>SUM('Evap cond canned whole milk'!Q53,'Evap cond bulk whole milk'!Q53,'Evap cond skim milk'!Q53)</f>
        <v>5.4392603475714785E-2</v>
      </c>
      <c r="L52" s="8"/>
      <c r="M52" s="8"/>
      <c r="N52" s="8"/>
      <c r="O52" s="8"/>
      <c r="P52" s="8"/>
      <c r="Q52" s="8"/>
      <c r="R52" s="8"/>
      <c r="S52" s="8"/>
      <c r="T52" s="8"/>
      <c r="U52" s="8"/>
      <c r="V52" s="8"/>
      <c r="W52" s="8"/>
      <c r="X52" s="8"/>
      <c r="Y52" s="8"/>
    </row>
    <row r="53" spans="1:25" ht="12" customHeight="1" x14ac:dyDescent="0.2">
      <c r="A53" s="57">
        <v>2017</v>
      </c>
      <c r="B53" s="58">
        <f>SUM('Evap cond canned whole milk'!B54,'Evap cond bulk whole milk'!B54,'Evap cond skim milk'!B54)</f>
        <v>6.928844390261875</v>
      </c>
      <c r="C53" s="58">
        <f>SUM('Evap cond canned whole milk'!D54,'Evap cond bulk whole milk'!D54,'Evap cond skim milk'!D54)</f>
        <v>6.928844390261875</v>
      </c>
      <c r="D53" s="58">
        <f>SUM('Evap cond canned whole milk'!F54,'Evap cond bulk whole milk'!F54,'Evap cond skim milk'!F54)</f>
        <v>6.0973830634304491</v>
      </c>
      <c r="E53" s="59">
        <f>SUM('Evap cond canned whole milk'!H54,'Evap cond bulk whole milk'!H54,'Evap cond skim milk'!H54)</f>
        <v>6.0973830634304491</v>
      </c>
      <c r="F53" s="58">
        <f t="shared" si="1"/>
        <v>25.200000000000017</v>
      </c>
      <c r="G53" s="58">
        <f>SUM('Evap cond canned whole milk'!K54,'Evap cond bulk whole milk'!K54,'Evap cond skim milk'!K54)</f>
        <v>5.1827756039158821</v>
      </c>
      <c r="H53" s="58">
        <f>SUM('Evap cond canned whole milk'!L54,'Evap cond bulk whole milk'!L54,'Evap cond skim milk'!L54)</f>
        <v>0.22719016345932636</v>
      </c>
      <c r="I53" s="58">
        <f>SUM('Evap cond canned whole milk'!M54,'Evap cond bulk whole milk'!M54,'Evap cond skim milk'!M54)</f>
        <v>6.4407275389901724</v>
      </c>
      <c r="J53" s="58">
        <f>SUM('Evap cond canned whole milk'!P54,'Evap cond bulk whole milk'!P54,'Evap cond skim milk'!P54)</f>
        <v>5.9667400383953453</v>
      </c>
      <c r="K53" s="63">
        <f>SUM('Evap cond canned whole milk'!Q54,'Evap cond bulk whole milk'!Q54,'Evap cond skim milk'!Q54)</f>
        <v>5.0525208178378272E-2</v>
      </c>
      <c r="L53" s="8"/>
      <c r="M53" s="8"/>
      <c r="N53" s="8"/>
      <c r="O53" s="8"/>
      <c r="P53" s="8"/>
      <c r="Q53" s="8"/>
      <c r="R53" s="8"/>
      <c r="S53" s="8"/>
      <c r="T53" s="8"/>
      <c r="U53" s="8"/>
      <c r="V53" s="8"/>
      <c r="W53" s="8"/>
      <c r="X53" s="8"/>
      <c r="Y53" s="8"/>
    </row>
    <row r="54" spans="1:25" ht="12" customHeight="1" x14ac:dyDescent="0.2">
      <c r="A54" s="33">
        <v>2018</v>
      </c>
      <c r="B54" s="34">
        <f>SUM('Evap cond canned whole milk'!B55,'Evap cond bulk whole milk'!B55,'Evap cond skim milk'!B55)</f>
        <v>6.8570986284022837</v>
      </c>
      <c r="C54" s="34">
        <f>SUM('Evap cond canned whole milk'!D55,'Evap cond bulk whole milk'!D55,'Evap cond skim milk'!D55)</f>
        <v>6.8570986284022837</v>
      </c>
      <c r="D54" s="34">
        <f>SUM('Evap cond canned whole milk'!F55,'Evap cond bulk whole milk'!F55,'Evap cond skim milk'!F55)</f>
        <v>6.0342467929940096</v>
      </c>
      <c r="E54" s="11">
        <f>SUM('Evap cond canned whole milk'!H55,'Evap cond bulk whole milk'!H55,'Evap cond skim milk'!H55)</f>
        <v>6.0342467929940096</v>
      </c>
      <c r="F54" s="34">
        <f t="shared" si="1"/>
        <v>25.200000000000003</v>
      </c>
      <c r="G54" s="34">
        <f>SUM('Evap cond canned whole milk'!K55,'Evap cond bulk whole milk'!K55,'Evap cond skim milk'!K55)</f>
        <v>5.1291097740449079</v>
      </c>
      <c r="H54" s="34">
        <f>SUM('Evap cond canned whole milk'!L55,'Evap cond bulk whole milk'!L55,'Evap cond skim milk'!L55)</f>
        <v>0.22483768872525625</v>
      </c>
      <c r="I54" s="34">
        <f>SUM('Evap cond canned whole milk'!M55,'Evap cond bulk whole milk'!M55,'Evap cond skim milk'!M55)</f>
        <v>6.3740360565166521</v>
      </c>
      <c r="J54" s="34">
        <f>SUM('Evap cond canned whole milk'!P55,'Evap cond bulk whole milk'!P55,'Evap cond skim milk'!P55)</f>
        <v>5.9967047565904164</v>
      </c>
      <c r="K54" s="51">
        <f>SUM('Evap cond canned whole milk'!Q55,'Evap cond bulk whole milk'!Q55,'Evap cond skim milk'!Q55)</f>
        <v>5.0022353566522348E-2</v>
      </c>
      <c r="L54" s="8"/>
      <c r="M54" s="8"/>
      <c r="N54" s="8"/>
      <c r="O54" s="8"/>
      <c r="P54" s="8"/>
      <c r="Q54" s="8"/>
      <c r="R54" s="8"/>
      <c r="S54" s="8"/>
      <c r="T54" s="8"/>
      <c r="U54" s="8"/>
      <c r="V54" s="8"/>
      <c r="W54" s="8"/>
      <c r="X54" s="8"/>
      <c r="Y54" s="8"/>
    </row>
    <row r="55" spans="1:25" ht="12" customHeight="1" x14ac:dyDescent="0.2">
      <c r="A55" s="78">
        <v>2019</v>
      </c>
      <c r="B55" s="79">
        <f>SUM('Evap cond canned whole milk'!B56,'Evap cond bulk whole milk'!B56,'Evap cond skim milk'!B56)</f>
        <v>6.7102941756241226</v>
      </c>
      <c r="C55" s="79">
        <f>SUM('Evap cond canned whole milk'!D56,'Evap cond bulk whole milk'!D56,'Evap cond skim milk'!D56)</f>
        <v>6.7102941756241226</v>
      </c>
      <c r="D55" s="79">
        <f>SUM('Evap cond canned whole milk'!F56,'Evap cond bulk whole milk'!F56,'Evap cond skim milk'!F56)</f>
        <v>5.9050588745492272</v>
      </c>
      <c r="E55" s="80">
        <f>SUM('Evap cond canned whole milk'!H56,'Evap cond bulk whole milk'!H56,'Evap cond skim milk'!H56)</f>
        <v>5.9050588745492272</v>
      </c>
      <c r="F55" s="79">
        <f t="shared" si="1"/>
        <v>25.200000000000003</v>
      </c>
      <c r="G55" s="79">
        <f>SUM('Evap cond canned whole milk'!K56,'Evap cond bulk whole milk'!K56,'Evap cond skim milk'!K56)</f>
        <v>5.0193000433668438</v>
      </c>
      <c r="H55" s="79">
        <f>SUM('Evap cond canned whole milk'!L56,'Evap cond bulk whole milk'!L56,'Evap cond skim milk'!L56)</f>
        <v>0.22002411149005341</v>
      </c>
      <c r="I55" s="79">
        <f>SUM('Evap cond canned whole milk'!M56,'Evap cond bulk whole milk'!M56,'Evap cond skim milk'!M56)</f>
        <v>6.2375735486872692</v>
      </c>
      <c r="J55" s="79">
        <f>SUM('Evap cond canned whole milk'!P56,'Evap cond bulk whole milk'!P56,'Evap cond skim milk'!P56)</f>
        <v>5.8636313570098473</v>
      </c>
      <c r="K55" s="90">
        <f>SUM('Evap cond canned whole milk'!Q56,'Evap cond bulk whole milk'!Q56,'Evap cond skim milk'!Q56)</f>
        <v>4.8950380599362409E-2</v>
      </c>
      <c r="L55" s="8"/>
      <c r="M55" s="8"/>
      <c r="N55" s="8"/>
      <c r="O55" s="8"/>
      <c r="P55" s="8"/>
      <c r="Q55" s="8"/>
      <c r="R55" s="8"/>
      <c r="S55" s="8"/>
      <c r="T55" s="8"/>
      <c r="U55" s="8"/>
      <c r="V55" s="8"/>
      <c r="W55" s="8"/>
      <c r="X55" s="8"/>
      <c r="Y55" s="8"/>
    </row>
    <row r="56" spans="1:25" ht="12" customHeight="1" x14ac:dyDescent="0.2">
      <c r="A56" s="33">
        <v>2020</v>
      </c>
      <c r="B56" s="34">
        <f>SUM('Evap cond canned whole milk'!B57,'Evap cond bulk whole milk'!B57,'Evap cond skim milk'!B57)</f>
        <v>6.9198445455434747</v>
      </c>
      <c r="C56" s="34">
        <f>SUM('Evap cond canned whole milk'!D57,'Evap cond bulk whole milk'!D57,'Evap cond skim milk'!D57)</f>
        <v>6.9198445455434747</v>
      </c>
      <c r="D56" s="34">
        <f>SUM('Evap cond canned whole milk'!F57,'Evap cond bulk whole milk'!F57,'Evap cond skim milk'!F57)</f>
        <v>6.0894632000782583</v>
      </c>
      <c r="E56" s="11">
        <f>SUM('Evap cond canned whole milk'!H57,'Evap cond bulk whole milk'!H57,'Evap cond skim milk'!H57)</f>
        <v>6.0894632000782583</v>
      </c>
      <c r="F56" s="34">
        <f t="shared" si="1"/>
        <v>25.200000000000003</v>
      </c>
      <c r="G56" s="34">
        <f>SUM('Evap cond canned whole milk'!K57,'Evap cond bulk whole milk'!K57,'Evap cond skim milk'!K57)</f>
        <v>5.1760437200665192</v>
      </c>
      <c r="H56" s="34">
        <f>SUM('Evap cond canned whole milk'!L57,'Evap cond bulk whole milk'!L57,'Evap cond skim milk'!L57)</f>
        <v>0.22689506718099811</v>
      </c>
      <c r="I56" s="34">
        <f>SUM('Evap cond canned whole milk'!M57,'Evap cond bulk whole milk'!M57,'Evap cond skim milk'!M57)</f>
        <v>6.4323617070477059</v>
      </c>
      <c r="J56" s="34">
        <f>SUM('Evap cond canned whole milk'!P57,'Evap cond bulk whole milk'!P57,'Evap cond skim milk'!P57)</f>
        <v>6.1438136509623051</v>
      </c>
      <c r="K56" s="51">
        <f>SUM('Evap cond canned whole milk'!Q57,'Evap cond bulk whole milk'!Q57,'Evap cond skim milk'!Q57)</f>
        <v>5.0500507649271068E-2</v>
      </c>
      <c r="L56" s="8"/>
      <c r="M56" s="8"/>
      <c r="N56" s="8"/>
      <c r="O56" s="8"/>
      <c r="P56" s="8"/>
      <c r="Q56" s="8"/>
      <c r="R56" s="8"/>
      <c r="S56" s="8"/>
      <c r="T56" s="8"/>
      <c r="U56" s="8"/>
      <c r="V56" s="8"/>
      <c r="W56" s="8"/>
      <c r="X56" s="8"/>
      <c r="Y56" s="8"/>
    </row>
    <row r="57" spans="1:25" ht="12" customHeight="1" thickBot="1" x14ac:dyDescent="0.25">
      <c r="A57" s="84">
        <v>2021</v>
      </c>
      <c r="B57" s="86">
        <f>SUM('Evap cond canned whole milk'!B58,'Evap cond bulk whole milk'!B58,'Evap cond skim milk'!B58)</f>
        <v>6.5114686272416211</v>
      </c>
      <c r="C57" s="86">
        <f>SUM('Evap cond canned whole milk'!D58,'Evap cond bulk whole milk'!D58,'Evap cond skim milk'!D58)</f>
        <v>6.5114686272416211</v>
      </c>
      <c r="D57" s="86">
        <f>SUM('Evap cond canned whole milk'!F58,'Evap cond bulk whole milk'!F58,'Evap cond skim milk'!F58)</f>
        <v>5.7300923919726277</v>
      </c>
      <c r="E57" s="86">
        <f>SUM('Evap cond canned whole milk'!H58,'Evap cond bulk whole milk'!H58,'Evap cond skim milk'!H58)</f>
        <v>5.7300923919726277</v>
      </c>
      <c r="F57" s="86">
        <f t="shared" si="1"/>
        <v>25.199999999999989</v>
      </c>
      <c r="G57" s="86">
        <f>SUM('Evap cond canned whole milk'!K58,'Evap cond bulk whole milk'!K58,'Evap cond skim milk'!K58)</f>
        <v>4.8705785331767331</v>
      </c>
      <c r="H57" s="86">
        <f>SUM('Evap cond canned whole milk'!L58,'Evap cond bulk whole milk'!L58,'Evap cond skim milk'!L58)</f>
        <v>0.21350481241322666</v>
      </c>
      <c r="I57" s="86">
        <f>SUM('Evap cond canned whole milk'!M58,'Evap cond bulk whole milk'!M58,'Evap cond skim milk'!M58)</f>
        <v>6.0527546795087686</v>
      </c>
      <c r="J57" s="86">
        <f>SUM('Evap cond canned whole milk'!P58,'Evap cond bulk whole milk'!P58,'Evap cond skim milk'!P58)</f>
        <v>5.7935838677833829</v>
      </c>
      <c r="K57" s="91">
        <f>SUM('Evap cond canned whole milk'!Q58,'Evap cond bulk whole milk'!Q58,'Evap cond skim milk'!Q58)</f>
        <v>4.7522945152975178E-2</v>
      </c>
      <c r="L57" s="8"/>
      <c r="M57" s="8"/>
      <c r="N57" s="8"/>
      <c r="O57" s="8"/>
      <c r="P57" s="8"/>
      <c r="Q57" s="8"/>
      <c r="R57" s="8"/>
      <c r="S57" s="8"/>
      <c r="T57" s="8"/>
      <c r="U57" s="8"/>
      <c r="V57" s="8"/>
      <c r="W57" s="8"/>
      <c r="X57" s="8"/>
      <c r="Y57" s="8"/>
    </row>
    <row r="58" spans="1:25" ht="12" customHeight="1" thickTop="1" x14ac:dyDescent="0.2">
      <c r="A58" s="115" t="s">
        <v>147</v>
      </c>
      <c r="B58" s="115"/>
      <c r="C58" s="115"/>
      <c r="D58" s="8"/>
      <c r="E58" s="8"/>
      <c r="F58" s="8"/>
      <c r="G58" s="8"/>
      <c r="H58" s="8"/>
      <c r="I58" s="8"/>
      <c r="J58" s="8"/>
      <c r="K58" s="8"/>
      <c r="L58" s="8"/>
      <c r="M58" s="8"/>
      <c r="N58" s="8"/>
      <c r="O58" s="8"/>
      <c r="P58" s="8"/>
      <c r="Q58" s="8"/>
      <c r="R58" s="8"/>
      <c r="S58" s="8"/>
      <c r="T58" s="8"/>
      <c r="U58" s="8"/>
      <c r="V58" s="8"/>
      <c r="W58" s="8"/>
      <c r="X58" s="8"/>
      <c r="Y58" s="8"/>
    </row>
    <row r="59" spans="1:25" ht="12" customHeight="1" x14ac:dyDescent="0.2">
      <c r="A59" s="8"/>
      <c r="B59" s="8"/>
      <c r="C59" s="8"/>
      <c r="D59" s="8"/>
      <c r="E59" s="8"/>
      <c r="F59" s="8"/>
      <c r="G59" s="8"/>
      <c r="H59" s="8"/>
      <c r="I59" s="8"/>
      <c r="J59" s="8"/>
      <c r="K59" s="8"/>
      <c r="L59" s="8"/>
      <c r="M59" s="8"/>
      <c r="N59" s="8"/>
      <c r="O59" s="8"/>
      <c r="P59" s="8"/>
      <c r="Q59" s="8"/>
      <c r="R59" s="8"/>
      <c r="S59" s="8"/>
      <c r="T59" s="8"/>
      <c r="U59" s="8"/>
      <c r="V59" s="8"/>
      <c r="W59" s="8"/>
      <c r="X59" s="8"/>
      <c r="Y59" s="8"/>
    </row>
    <row r="60" spans="1:25" ht="12" customHeight="1" x14ac:dyDescent="0.2">
      <c r="A60" s="116" t="s">
        <v>137</v>
      </c>
    </row>
    <row r="61" spans="1:25" ht="12" customHeight="1" x14ac:dyDescent="0.2">
      <c r="A61" s="123" t="s">
        <v>155</v>
      </c>
    </row>
    <row r="62" spans="1:25" ht="12" customHeight="1" x14ac:dyDescent="0.2">
      <c r="A62" s="116" t="s">
        <v>142</v>
      </c>
    </row>
    <row r="63" spans="1:25" ht="12" customHeight="1" x14ac:dyDescent="0.2">
      <c r="A63" s="116" t="s">
        <v>143</v>
      </c>
    </row>
    <row r="64" spans="1:25" ht="12" customHeight="1" x14ac:dyDescent="0.2">
      <c r="A64" s="117"/>
    </row>
    <row r="65" spans="1:1" ht="12" customHeight="1" x14ac:dyDescent="0.2">
      <c r="A65" s="116" t="s">
        <v>136</v>
      </c>
    </row>
  </sheetData>
  <mergeCells count="10">
    <mergeCell ref="F2:F4"/>
    <mergeCell ref="G2:I4"/>
    <mergeCell ref="A1:K1"/>
    <mergeCell ref="D2:D4"/>
    <mergeCell ref="A2:A4"/>
    <mergeCell ref="J2:J4"/>
    <mergeCell ref="K2:K4"/>
    <mergeCell ref="E2:E4"/>
    <mergeCell ref="B2:B4"/>
    <mergeCell ref="C2:C4"/>
  </mergeCells>
  <phoneticPr fontId="0" type="noConversion"/>
  <printOptions horizontalCentered="1"/>
  <pageMargins left="0.34" right="0.3" top="0.61" bottom="0.56000000000000005" header="0.5" footer="0.5"/>
  <pageSetup scale="78"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64">
    <pageSetUpPr fitToPage="1"/>
  </sheetPr>
  <dimension ref="A1:R67"/>
  <sheetViews>
    <sheetView zoomScaleNormal="100" workbookViewId="0">
      <pane ySplit="6" topLeftCell="A7" activePane="bottomLeft" state="frozen"/>
      <selection pane="bottomLeft" sqref="A1:Q1"/>
    </sheetView>
  </sheetViews>
  <sheetFormatPr defaultColWidth="10.77734375" defaultRowHeight="12" customHeight="1" x14ac:dyDescent="0.2"/>
  <cols>
    <col min="1" max="17" width="10.77734375" style="6" customWidth="1"/>
    <col min="18" max="16384" width="10.77734375" style="7"/>
  </cols>
  <sheetData>
    <row r="1" spans="1:18" ht="12" customHeight="1" thickBot="1" x14ac:dyDescent="0.25">
      <c r="A1" s="126" t="s">
        <v>109</v>
      </c>
      <c r="B1" s="126"/>
      <c r="C1" s="126"/>
      <c r="D1" s="126"/>
      <c r="E1" s="126"/>
      <c r="F1" s="126"/>
      <c r="G1" s="126"/>
      <c r="H1" s="126"/>
      <c r="I1" s="126"/>
      <c r="J1" s="126"/>
      <c r="K1" s="126"/>
      <c r="L1" s="126"/>
      <c r="M1" s="126"/>
      <c r="N1" s="126"/>
      <c r="O1" s="126"/>
      <c r="P1" s="126"/>
      <c r="Q1" s="126"/>
    </row>
    <row r="2" spans="1:18" ht="12" customHeight="1" thickTop="1" x14ac:dyDescent="0.2">
      <c r="A2" s="138" t="s">
        <v>0</v>
      </c>
      <c r="B2" s="124" t="s">
        <v>9</v>
      </c>
      <c r="C2" s="131" t="s">
        <v>3</v>
      </c>
      <c r="D2" s="124" t="s">
        <v>1</v>
      </c>
      <c r="E2" s="124" t="s">
        <v>4</v>
      </c>
      <c r="F2" s="124" t="s">
        <v>5</v>
      </c>
      <c r="G2" s="132" t="s">
        <v>6</v>
      </c>
      <c r="H2" s="133"/>
      <c r="I2" s="133"/>
      <c r="J2" s="124" t="s">
        <v>7</v>
      </c>
      <c r="K2" s="124" t="s">
        <v>54</v>
      </c>
      <c r="L2" s="140"/>
      <c r="M2" s="140"/>
      <c r="N2" s="130" t="s">
        <v>58</v>
      </c>
      <c r="O2" s="130" t="s">
        <v>130</v>
      </c>
      <c r="P2" s="127" t="s">
        <v>59</v>
      </c>
      <c r="Q2" s="127" t="s">
        <v>62</v>
      </c>
      <c r="R2" s="35"/>
    </row>
    <row r="3" spans="1:18" ht="12" customHeight="1" x14ac:dyDescent="0.2">
      <c r="A3" s="138"/>
      <c r="B3" s="124"/>
      <c r="C3" s="124"/>
      <c r="D3" s="124"/>
      <c r="E3" s="124"/>
      <c r="F3" s="124"/>
      <c r="G3" s="134" t="s">
        <v>2</v>
      </c>
      <c r="H3" s="135" t="s">
        <v>120</v>
      </c>
      <c r="I3" s="134" t="s">
        <v>8</v>
      </c>
      <c r="J3" s="124"/>
      <c r="K3" s="141"/>
      <c r="L3" s="140"/>
      <c r="M3" s="140"/>
      <c r="N3" s="128"/>
      <c r="O3" s="128"/>
      <c r="P3" s="128"/>
      <c r="Q3" s="128"/>
    </row>
    <row r="4" spans="1:18" ht="12" customHeight="1" x14ac:dyDescent="0.2">
      <c r="A4" s="138"/>
      <c r="B4" s="124"/>
      <c r="C4" s="124"/>
      <c r="D4" s="124"/>
      <c r="E4" s="124"/>
      <c r="F4" s="124"/>
      <c r="G4" s="124"/>
      <c r="H4" s="136"/>
      <c r="I4" s="124"/>
      <c r="J4" s="124"/>
      <c r="K4" s="141"/>
      <c r="L4" s="140"/>
      <c r="M4" s="140"/>
      <c r="N4" s="128"/>
      <c r="O4" s="128"/>
      <c r="P4" s="128"/>
      <c r="Q4" s="128"/>
    </row>
    <row r="5" spans="1:18" ht="18.75" customHeight="1" x14ac:dyDescent="0.2">
      <c r="A5" s="139"/>
      <c r="B5" s="125"/>
      <c r="C5" s="125"/>
      <c r="D5" s="125"/>
      <c r="E5" s="125"/>
      <c r="F5" s="125"/>
      <c r="G5" s="125"/>
      <c r="H5" s="137"/>
      <c r="I5" s="125"/>
      <c r="J5" s="125"/>
      <c r="K5" s="142"/>
      <c r="L5" s="143"/>
      <c r="M5" s="143"/>
      <c r="N5" s="129"/>
      <c r="O5" s="129"/>
      <c r="P5" s="129"/>
      <c r="Q5" s="129"/>
    </row>
    <row r="6" spans="1:18" ht="12" customHeight="1" x14ac:dyDescent="0.2">
      <c r="A6" s="5"/>
      <c r="B6" s="36" t="s">
        <v>64</v>
      </c>
      <c r="C6" s="36" t="s">
        <v>65</v>
      </c>
      <c r="D6" s="36" t="s">
        <v>64</v>
      </c>
      <c r="E6" s="36" t="s">
        <v>65</v>
      </c>
      <c r="F6" s="36" t="s">
        <v>64</v>
      </c>
      <c r="G6" s="36" t="s">
        <v>65</v>
      </c>
      <c r="H6" s="36" t="s">
        <v>64</v>
      </c>
      <c r="I6" s="36" t="s">
        <v>65</v>
      </c>
      <c r="J6" s="36" t="s">
        <v>65</v>
      </c>
      <c r="K6" s="36" t="s">
        <v>64</v>
      </c>
      <c r="L6" s="36" t="s">
        <v>66</v>
      </c>
      <c r="M6" s="36" t="s">
        <v>67</v>
      </c>
      <c r="N6" s="36" t="s">
        <v>68</v>
      </c>
      <c r="O6" s="36" t="s">
        <v>69</v>
      </c>
      <c r="P6" s="36" t="s">
        <v>68</v>
      </c>
      <c r="Q6" s="36" t="s">
        <v>70</v>
      </c>
    </row>
    <row r="7" spans="1:18" ht="12" customHeight="1" x14ac:dyDescent="0.2">
      <c r="A7" s="10">
        <v>1970</v>
      </c>
      <c r="B7" s="11">
        <v>0.20970290462906971</v>
      </c>
      <c r="C7" s="11">
        <v>0</v>
      </c>
      <c r="D7" s="11">
        <f t="shared" ref="D7:D38" si="0">+B7-B7*(C7/100)</f>
        <v>0.20970290462906971</v>
      </c>
      <c r="E7" s="11">
        <v>1</v>
      </c>
      <c r="F7" s="11">
        <f t="shared" ref="F7:F48" si="1">+(D7-D7*(E7)/100)</f>
        <v>0.20760587558277901</v>
      </c>
      <c r="G7" s="11">
        <v>0</v>
      </c>
      <c r="H7" s="11">
        <f>F7-(F7*G7/100)</f>
        <v>0.20760587558277901</v>
      </c>
      <c r="I7" s="11">
        <v>41</v>
      </c>
      <c r="J7" s="12">
        <f t="shared" ref="J7:J38" si="2">100-(K7/B7*100)</f>
        <v>41.589999999999996</v>
      </c>
      <c r="K7" s="11">
        <f>+H7-H7*I7/100</f>
        <v>0.12248746659383962</v>
      </c>
      <c r="L7" s="23">
        <f t="shared" ref="L7:L48" si="3">+(K7/365)*16</f>
        <v>5.3693136041135176E-3</v>
      </c>
      <c r="M7" s="11">
        <f t="shared" ref="M7:M39" si="4">+L7*28.3495</f>
        <v>0.15221735601981617</v>
      </c>
      <c r="N7" s="12">
        <v>159</v>
      </c>
      <c r="O7" s="12">
        <v>32</v>
      </c>
      <c r="P7" s="11">
        <f t="shared" ref="P7:P48" si="5">+Q7*N7</f>
        <v>0.75632998772346161</v>
      </c>
      <c r="Q7" s="21">
        <f t="shared" ref="Q7:Q48" si="6">+M7/O7</f>
        <v>4.7567923756192555E-3</v>
      </c>
    </row>
    <row r="8" spans="1:18" ht="12" customHeight="1" x14ac:dyDescent="0.2">
      <c r="A8" s="15">
        <v>1971</v>
      </c>
      <c r="B8" s="16">
        <v>0.15409730281564665</v>
      </c>
      <c r="C8" s="16">
        <v>0</v>
      </c>
      <c r="D8" s="16">
        <f t="shared" si="0"/>
        <v>0.15409730281564665</v>
      </c>
      <c r="E8" s="16">
        <v>1</v>
      </c>
      <c r="F8" s="16">
        <f t="shared" si="1"/>
        <v>0.15255632978749017</v>
      </c>
      <c r="G8" s="16">
        <v>0</v>
      </c>
      <c r="H8" s="16">
        <f t="shared" ref="H8:H53" si="7">F8-(F8*G8/100)</f>
        <v>0.15255632978749017</v>
      </c>
      <c r="I8" s="16">
        <v>41</v>
      </c>
      <c r="J8" s="17">
        <f t="shared" si="2"/>
        <v>41.59</v>
      </c>
      <c r="K8" s="16">
        <f t="shared" ref="K8:K53" si="8">+H8-H8*I8/100</f>
        <v>9.0008234574619206E-2</v>
      </c>
      <c r="L8" s="24">
        <f t="shared" si="3"/>
        <v>3.945566447106595E-3</v>
      </c>
      <c r="M8" s="16">
        <f t="shared" si="4"/>
        <v>0.11185483599224841</v>
      </c>
      <c r="N8" s="17">
        <v>159</v>
      </c>
      <c r="O8" s="17">
        <v>32</v>
      </c>
      <c r="P8" s="16">
        <f t="shared" si="5"/>
        <v>0.55577871633648424</v>
      </c>
      <c r="Q8" s="22">
        <f t="shared" si="6"/>
        <v>3.4954636247577628E-3</v>
      </c>
    </row>
    <row r="9" spans="1:18" ht="12" customHeight="1" x14ac:dyDescent="0.2">
      <c r="A9" s="15">
        <v>1972</v>
      </c>
      <c r="B9" s="16">
        <v>0.11434234096886077</v>
      </c>
      <c r="C9" s="16">
        <v>0</v>
      </c>
      <c r="D9" s="16">
        <f t="shared" si="0"/>
        <v>0.11434234096886077</v>
      </c>
      <c r="E9" s="16">
        <v>1</v>
      </c>
      <c r="F9" s="16">
        <f t="shared" si="1"/>
        <v>0.11319891755917216</v>
      </c>
      <c r="G9" s="16">
        <v>0</v>
      </c>
      <c r="H9" s="16">
        <f t="shared" si="7"/>
        <v>0.11319891755917216</v>
      </c>
      <c r="I9" s="16">
        <v>41</v>
      </c>
      <c r="J9" s="17">
        <f t="shared" si="2"/>
        <v>41.59</v>
      </c>
      <c r="K9" s="16">
        <f t="shared" si="8"/>
        <v>6.6787361359911576E-2</v>
      </c>
      <c r="L9" s="24">
        <f t="shared" si="3"/>
        <v>2.9276651555029732E-3</v>
      </c>
      <c r="M9" s="16">
        <f t="shared" si="4"/>
        <v>8.2997843325931533E-2</v>
      </c>
      <c r="N9" s="17">
        <v>159</v>
      </c>
      <c r="O9" s="17">
        <v>32</v>
      </c>
      <c r="P9" s="16">
        <f t="shared" si="5"/>
        <v>0.41239553402572232</v>
      </c>
      <c r="Q9" s="22">
        <f t="shared" si="6"/>
        <v>2.5936826039353604E-3</v>
      </c>
    </row>
    <row r="10" spans="1:18" ht="12" customHeight="1" x14ac:dyDescent="0.2">
      <c r="A10" s="15">
        <v>1973</v>
      </c>
      <c r="B10" s="16">
        <v>9.9099141612673372E-2</v>
      </c>
      <c r="C10" s="16">
        <v>0</v>
      </c>
      <c r="D10" s="16">
        <f t="shared" si="0"/>
        <v>9.9099141612673372E-2</v>
      </c>
      <c r="E10" s="16">
        <v>1</v>
      </c>
      <c r="F10" s="16">
        <f t="shared" si="1"/>
        <v>9.8108150196546645E-2</v>
      </c>
      <c r="G10" s="16">
        <v>0</v>
      </c>
      <c r="H10" s="16">
        <f t="shared" si="7"/>
        <v>9.8108150196546645E-2</v>
      </c>
      <c r="I10" s="16">
        <v>41</v>
      </c>
      <c r="J10" s="17">
        <f t="shared" si="2"/>
        <v>41.589999999999996</v>
      </c>
      <c r="K10" s="16">
        <f t="shared" si="8"/>
        <v>5.7883808615962526E-2</v>
      </c>
      <c r="L10" s="24">
        <f t="shared" si="3"/>
        <v>2.5373724324805492E-3</v>
      </c>
      <c r="M10" s="16">
        <f t="shared" si="4"/>
        <v>7.1933239774607333E-2</v>
      </c>
      <c r="N10" s="17">
        <v>159</v>
      </c>
      <c r="O10" s="17">
        <v>32</v>
      </c>
      <c r="P10" s="16">
        <f t="shared" si="5"/>
        <v>0.35741828513008017</v>
      </c>
      <c r="Q10" s="22">
        <f t="shared" si="6"/>
        <v>2.2479137429564791E-3</v>
      </c>
    </row>
    <row r="11" spans="1:18" ht="12" customHeight="1" x14ac:dyDescent="0.2">
      <c r="A11" s="15">
        <v>1974</v>
      </c>
      <c r="B11" s="16">
        <v>7.0141311361957212E-2</v>
      </c>
      <c r="C11" s="16">
        <v>0</v>
      </c>
      <c r="D11" s="16">
        <f t="shared" si="0"/>
        <v>7.0141311361957212E-2</v>
      </c>
      <c r="E11" s="16">
        <v>1</v>
      </c>
      <c r="F11" s="16">
        <f t="shared" si="1"/>
        <v>6.9439898248337642E-2</v>
      </c>
      <c r="G11" s="16">
        <v>0</v>
      </c>
      <c r="H11" s="16">
        <f t="shared" si="7"/>
        <v>6.9439898248337642E-2</v>
      </c>
      <c r="I11" s="16">
        <v>41</v>
      </c>
      <c r="J11" s="17">
        <f t="shared" si="2"/>
        <v>41.589999999999996</v>
      </c>
      <c r="K11" s="16">
        <f t="shared" si="8"/>
        <v>4.0969539966519211E-2</v>
      </c>
      <c r="L11" s="24">
        <f t="shared" si="3"/>
        <v>1.7959250396282394E-3</v>
      </c>
      <c r="M11" s="16">
        <f t="shared" si="4"/>
        <v>5.0913576910940769E-2</v>
      </c>
      <c r="N11" s="17">
        <v>159</v>
      </c>
      <c r="O11" s="17">
        <v>32</v>
      </c>
      <c r="P11" s="16">
        <f t="shared" si="5"/>
        <v>0.25297683527623693</v>
      </c>
      <c r="Q11" s="22">
        <f t="shared" si="6"/>
        <v>1.591049278466899E-3</v>
      </c>
    </row>
    <row r="12" spans="1:18" ht="12" customHeight="1" x14ac:dyDescent="0.2">
      <c r="A12" s="15">
        <v>1975</v>
      </c>
      <c r="B12" s="16">
        <v>7.408333449088543E-2</v>
      </c>
      <c r="C12" s="16">
        <v>0</v>
      </c>
      <c r="D12" s="16">
        <f t="shared" si="0"/>
        <v>7.408333449088543E-2</v>
      </c>
      <c r="E12" s="16">
        <v>1</v>
      </c>
      <c r="F12" s="16">
        <f t="shared" si="1"/>
        <v>7.3342501145976582E-2</v>
      </c>
      <c r="G12" s="16">
        <v>0</v>
      </c>
      <c r="H12" s="16">
        <f t="shared" si="7"/>
        <v>7.3342501145976582E-2</v>
      </c>
      <c r="I12" s="16">
        <v>41</v>
      </c>
      <c r="J12" s="17">
        <f t="shared" si="2"/>
        <v>41.589999999999982</v>
      </c>
      <c r="K12" s="16">
        <f t="shared" si="8"/>
        <v>4.327207567612619E-2</v>
      </c>
      <c r="L12" s="24">
        <f t="shared" si="3"/>
        <v>1.8968581118301892E-3</v>
      </c>
      <c r="M12" s="16">
        <f t="shared" si="4"/>
        <v>5.3774979041329947E-2</v>
      </c>
      <c r="N12" s="17">
        <v>159</v>
      </c>
      <c r="O12" s="17">
        <v>32</v>
      </c>
      <c r="P12" s="16">
        <f t="shared" si="5"/>
        <v>0.26719442711160818</v>
      </c>
      <c r="Q12" s="22">
        <f t="shared" si="6"/>
        <v>1.6804680950415608E-3</v>
      </c>
    </row>
    <row r="13" spans="1:18" ht="12" customHeight="1" x14ac:dyDescent="0.2">
      <c r="A13" s="10">
        <v>1976</v>
      </c>
      <c r="B13" s="11">
        <v>0.15135184718049854</v>
      </c>
      <c r="C13" s="11">
        <v>0</v>
      </c>
      <c r="D13" s="11">
        <f t="shared" si="0"/>
        <v>0.15135184718049854</v>
      </c>
      <c r="E13" s="11">
        <v>1</v>
      </c>
      <c r="F13" s="11">
        <f t="shared" si="1"/>
        <v>0.14983832870869357</v>
      </c>
      <c r="G13" s="11">
        <v>0</v>
      </c>
      <c r="H13" s="11">
        <f t="shared" si="7"/>
        <v>0.14983832870869357</v>
      </c>
      <c r="I13" s="11">
        <v>41</v>
      </c>
      <c r="J13" s="12">
        <f t="shared" si="2"/>
        <v>41.589999999999996</v>
      </c>
      <c r="K13" s="11">
        <f t="shared" si="8"/>
        <v>8.8404613938129206E-2</v>
      </c>
      <c r="L13" s="23">
        <f t="shared" si="3"/>
        <v>3.8752707479727871E-3</v>
      </c>
      <c r="M13" s="11">
        <f t="shared" si="4"/>
        <v>0.10986198806965453</v>
      </c>
      <c r="N13" s="12">
        <v>159</v>
      </c>
      <c r="O13" s="12">
        <v>32</v>
      </c>
      <c r="P13" s="11">
        <f t="shared" si="5"/>
        <v>0.54587675322109597</v>
      </c>
      <c r="Q13" s="21">
        <f t="shared" si="6"/>
        <v>3.4331871271767039E-3</v>
      </c>
    </row>
    <row r="14" spans="1:18" ht="12" customHeight="1" x14ac:dyDescent="0.2">
      <c r="A14" s="10">
        <v>1977</v>
      </c>
      <c r="B14" s="11">
        <v>0.15437774417791583</v>
      </c>
      <c r="C14" s="11">
        <v>0</v>
      </c>
      <c r="D14" s="11">
        <f t="shared" si="0"/>
        <v>0.15437774417791583</v>
      </c>
      <c r="E14" s="11">
        <v>1</v>
      </c>
      <c r="F14" s="11">
        <f t="shared" si="1"/>
        <v>0.15283396673613667</v>
      </c>
      <c r="G14" s="11">
        <v>0</v>
      </c>
      <c r="H14" s="11">
        <f t="shared" si="7"/>
        <v>0.15283396673613667</v>
      </c>
      <c r="I14" s="11">
        <v>41</v>
      </c>
      <c r="J14" s="12">
        <f t="shared" si="2"/>
        <v>41.59</v>
      </c>
      <c r="K14" s="11">
        <f t="shared" si="8"/>
        <v>9.0172040374320625E-2</v>
      </c>
      <c r="L14" s="23">
        <f t="shared" si="3"/>
        <v>3.9527469753126848E-3</v>
      </c>
      <c r="M14" s="11">
        <f t="shared" si="4"/>
        <v>0.11205840037662695</v>
      </c>
      <c r="N14" s="12">
        <v>159</v>
      </c>
      <c r="O14" s="12">
        <v>32</v>
      </c>
      <c r="P14" s="11">
        <f t="shared" si="5"/>
        <v>0.55679017687136523</v>
      </c>
      <c r="Q14" s="21">
        <f t="shared" si="6"/>
        <v>3.5018250117695923E-3</v>
      </c>
    </row>
    <row r="15" spans="1:18" ht="12" customHeight="1" x14ac:dyDescent="0.2">
      <c r="A15" s="10">
        <v>1978</v>
      </c>
      <c r="B15" s="11">
        <v>0.2515892804995844</v>
      </c>
      <c r="C15" s="11">
        <v>0</v>
      </c>
      <c r="D15" s="11">
        <f t="shared" si="0"/>
        <v>0.2515892804995844</v>
      </c>
      <c r="E15" s="11">
        <v>1</v>
      </c>
      <c r="F15" s="11">
        <f t="shared" si="1"/>
        <v>0.24907338769458856</v>
      </c>
      <c r="G15" s="11">
        <v>0</v>
      </c>
      <c r="H15" s="11">
        <f t="shared" si="7"/>
        <v>0.24907338769458856</v>
      </c>
      <c r="I15" s="11">
        <v>41</v>
      </c>
      <c r="J15" s="12">
        <f t="shared" si="2"/>
        <v>41.59</v>
      </c>
      <c r="K15" s="11">
        <f t="shared" si="8"/>
        <v>0.14695329873980723</v>
      </c>
      <c r="L15" s="23">
        <f t="shared" si="3"/>
        <v>6.4417884379093576E-3</v>
      </c>
      <c r="M15" s="11">
        <f t="shared" si="4"/>
        <v>0.18262148132051131</v>
      </c>
      <c r="N15" s="12">
        <v>159</v>
      </c>
      <c r="O15" s="12">
        <v>32</v>
      </c>
      <c r="P15" s="11">
        <f t="shared" si="5"/>
        <v>0.90740048531129058</v>
      </c>
      <c r="Q15" s="21">
        <f t="shared" si="6"/>
        <v>5.7069212912659786E-3</v>
      </c>
    </row>
    <row r="16" spans="1:18" ht="12" customHeight="1" x14ac:dyDescent="0.2">
      <c r="A16" s="10">
        <v>1979</v>
      </c>
      <c r="B16" s="11">
        <v>0.29326164715291819</v>
      </c>
      <c r="C16" s="11">
        <v>0</v>
      </c>
      <c r="D16" s="11">
        <f t="shared" si="0"/>
        <v>0.29326164715291819</v>
      </c>
      <c r="E16" s="11">
        <v>1</v>
      </c>
      <c r="F16" s="11">
        <f t="shared" si="1"/>
        <v>0.29032903068138899</v>
      </c>
      <c r="G16" s="11">
        <v>0</v>
      </c>
      <c r="H16" s="11">
        <f t="shared" si="7"/>
        <v>0.29032903068138899</v>
      </c>
      <c r="I16" s="11">
        <v>41</v>
      </c>
      <c r="J16" s="12">
        <f t="shared" si="2"/>
        <v>41.59</v>
      </c>
      <c r="K16" s="11">
        <f t="shared" si="8"/>
        <v>0.17129412810201949</v>
      </c>
      <c r="L16" s="23">
        <f t="shared" si="3"/>
        <v>7.5087836976227727E-3</v>
      </c>
      <c r="M16" s="11">
        <f t="shared" si="4"/>
        <v>0.2128702634357568</v>
      </c>
      <c r="N16" s="12">
        <v>159</v>
      </c>
      <c r="O16" s="12">
        <v>32</v>
      </c>
      <c r="P16" s="11">
        <f t="shared" si="5"/>
        <v>1.0576991214464166</v>
      </c>
      <c r="Q16" s="21">
        <f t="shared" si="6"/>
        <v>6.6521957323673999E-3</v>
      </c>
    </row>
    <row r="17" spans="1:17" ht="12" customHeight="1" x14ac:dyDescent="0.2">
      <c r="A17" s="10">
        <v>1980</v>
      </c>
      <c r="B17" s="11">
        <v>0.27664825272476573</v>
      </c>
      <c r="C17" s="11">
        <v>0</v>
      </c>
      <c r="D17" s="11">
        <f t="shared" si="0"/>
        <v>0.27664825272476573</v>
      </c>
      <c r="E17" s="11">
        <v>1</v>
      </c>
      <c r="F17" s="11">
        <f t="shared" si="1"/>
        <v>0.27388177019751808</v>
      </c>
      <c r="G17" s="11">
        <v>0</v>
      </c>
      <c r="H17" s="11">
        <f t="shared" si="7"/>
        <v>0.27388177019751808</v>
      </c>
      <c r="I17" s="11">
        <v>41</v>
      </c>
      <c r="J17" s="12">
        <f t="shared" si="2"/>
        <v>41.59</v>
      </c>
      <c r="K17" s="11">
        <f t="shared" si="8"/>
        <v>0.16159024441653566</v>
      </c>
      <c r="L17" s="23">
        <f t="shared" si="3"/>
        <v>7.083407974423481E-3</v>
      </c>
      <c r="M17" s="11">
        <f t="shared" si="4"/>
        <v>0.20081107437091847</v>
      </c>
      <c r="N17" s="12">
        <v>159</v>
      </c>
      <c r="O17" s="12">
        <v>32</v>
      </c>
      <c r="P17" s="11">
        <f t="shared" si="5"/>
        <v>0.99778002578050118</v>
      </c>
      <c r="Q17" s="21">
        <f t="shared" si="6"/>
        <v>6.2753460740912021E-3</v>
      </c>
    </row>
    <row r="18" spans="1:17" ht="12" customHeight="1" x14ac:dyDescent="0.2">
      <c r="A18" s="15">
        <v>1981</v>
      </c>
      <c r="B18" s="16">
        <v>0.3609229190402059</v>
      </c>
      <c r="C18" s="16">
        <v>0</v>
      </c>
      <c r="D18" s="16">
        <f t="shared" si="0"/>
        <v>0.3609229190402059</v>
      </c>
      <c r="E18" s="16">
        <v>1</v>
      </c>
      <c r="F18" s="16">
        <f t="shared" si="1"/>
        <v>0.35731368984980383</v>
      </c>
      <c r="G18" s="16">
        <v>0</v>
      </c>
      <c r="H18" s="16">
        <f t="shared" si="7"/>
        <v>0.35731368984980383</v>
      </c>
      <c r="I18" s="16">
        <v>41</v>
      </c>
      <c r="J18" s="17">
        <f t="shared" si="2"/>
        <v>41.59</v>
      </c>
      <c r="K18" s="16">
        <f t="shared" si="8"/>
        <v>0.21081507701138424</v>
      </c>
      <c r="L18" s="24">
        <f t="shared" si="3"/>
        <v>9.2412088552935555E-3</v>
      </c>
      <c r="M18" s="16">
        <f t="shared" si="4"/>
        <v>0.26198365044314464</v>
      </c>
      <c r="N18" s="17">
        <v>159</v>
      </c>
      <c r="O18" s="17">
        <v>32</v>
      </c>
      <c r="P18" s="16">
        <f t="shared" si="5"/>
        <v>1.3017312631393749</v>
      </c>
      <c r="Q18" s="22">
        <f t="shared" si="6"/>
        <v>8.1869890763482701E-3</v>
      </c>
    </row>
    <row r="19" spans="1:17" ht="12" customHeight="1" x14ac:dyDescent="0.2">
      <c r="A19" s="15">
        <v>1982</v>
      </c>
      <c r="B19" s="16">
        <v>0.37900322152738303</v>
      </c>
      <c r="C19" s="16">
        <v>0</v>
      </c>
      <c r="D19" s="16">
        <f t="shared" si="0"/>
        <v>0.37900322152738303</v>
      </c>
      <c r="E19" s="16">
        <v>1</v>
      </c>
      <c r="F19" s="16">
        <f t="shared" si="1"/>
        <v>0.37521318931210917</v>
      </c>
      <c r="G19" s="16">
        <v>0</v>
      </c>
      <c r="H19" s="16">
        <f t="shared" si="7"/>
        <v>0.37521318931210917</v>
      </c>
      <c r="I19" s="16">
        <v>41</v>
      </c>
      <c r="J19" s="17">
        <f t="shared" si="2"/>
        <v>41.59</v>
      </c>
      <c r="K19" s="16">
        <f t="shared" si="8"/>
        <v>0.2213757816941444</v>
      </c>
      <c r="L19" s="24">
        <f t="shared" si="3"/>
        <v>9.7041438550857818E-3</v>
      </c>
      <c r="M19" s="16">
        <f t="shared" si="4"/>
        <v>0.27510762621975438</v>
      </c>
      <c r="N19" s="17">
        <v>159</v>
      </c>
      <c r="O19" s="17">
        <v>32</v>
      </c>
      <c r="P19" s="16">
        <f t="shared" si="5"/>
        <v>1.3669410177794046</v>
      </c>
      <c r="Q19" s="22">
        <f t="shared" si="6"/>
        <v>8.5971133193673242E-3</v>
      </c>
    </row>
    <row r="20" spans="1:17" ht="12" customHeight="1" x14ac:dyDescent="0.2">
      <c r="A20" s="15">
        <v>1983</v>
      </c>
      <c r="B20" s="16">
        <v>0.40118306324608316</v>
      </c>
      <c r="C20" s="16">
        <v>0</v>
      </c>
      <c r="D20" s="16">
        <f t="shared" si="0"/>
        <v>0.40118306324608316</v>
      </c>
      <c r="E20" s="16">
        <v>1</v>
      </c>
      <c r="F20" s="16">
        <f t="shared" si="1"/>
        <v>0.3971712326136223</v>
      </c>
      <c r="G20" s="16">
        <v>0</v>
      </c>
      <c r="H20" s="16">
        <f t="shared" si="7"/>
        <v>0.3971712326136223</v>
      </c>
      <c r="I20" s="16">
        <v>41</v>
      </c>
      <c r="J20" s="17">
        <f t="shared" si="2"/>
        <v>41.59</v>
      </c>
      <c r="K20" s="16">
        <f t="shared" si="8"/>
        <v>0.23433102724203717</v>
      </c>
      <c r="L20" s="24">
        <f t="shared" si="3"/>
        <v>1.0272045029787931E-2</v>
      </c>
      <c r="M20" s="16">
        <f t="shared" si="4"/>
        <v>0.29120734057197295</v>
      </c>
      <c r="N20" s="17">
        <v>159</v>
      </c>
      <c r="O20" s="17">
        <v>32</v>
      </c>
      <c r="P20" s="16">
        <f t="shared" si="5"/>
        <v>1.4469364734669905</v>
      </c>
      <c r="Q20" s="22">
        <f t="shared" si="6"/>
        <v>9.1002293928741547E-3</v>
      </c>
    </row>
    <row r="21" spans="1:17" ht="12" customHeight="1" x14ac:dyDescent="0.2">
      <c r="A21" s="15">
        <v>1984</v>
      </c>
      <c r="B21" s="16">
        <v>0.41464281483236581</v>
      </c>
      <c r="C21" s="16">
        <v>0</v>
      </c>
      <c r="D21" s="16">
        <f t="shared" si="0"/>
        <v>0.41464281483236581</v>
      </c>
      <c r="E21" s="16">
        <v>1</v>
      </c>
      <c r="F21" s="16">
        <f t="shared" si="1"/>
        <v>0.41049638668404215</v>
      </c>
      <c r="G21" s="16">
        <v>0</v>
      </c>
      <c r="H21" s="16">
        <f t="shared" si="7"/>
        <v>0.41049638668404215</v>
      </c>
      <c r="I21" s="16">
        <v>41</v>
      </c>
      <c r="J21" s="17">
        <f t="shared" si="2"/>
        <v>41.59</v>
      </c>
      <c r="K21" s="16">
        <f t="shared" si="8"/>
        <v>0.24219286814358487</v>
      </c>
      <c r="L21" s="24">
        <f t="shared" si="3"/>
        <v>1.0616673672047557E-2</v>
      </c>
      <c r="M21" s="16">
        <f t="shared" si="4"/>
        <v>0.30097739026571219</v>
      </c>
      <c r="N21" s="17">
        <v>159</v>
      </c>
      <c r="O21" s="17">
        <v>32</v>
      </c>
      <c r="P21" s="16">
        <f t="shared" si="5"/>
        <v>1.4954814078827574</v>
      </c>
      <c r="Q21" s="22">
        <f t="shared" si="6"/>
        <v>9.4055434458035058E-3</v>
      </c>
    </row>
    <row r="22" spans="1:17" ht="12" customHeight="1" x14ac:dyDescent="0.2">
      <c r="A22" s="15">
        <v>1985</v>
      </c>
      <c r="B22" s="16">
        <v>0.44031434250584989</v>
      </c>
      <c r="C22" s="16">
        <v>0</v>
      </c>
      <c r="D22" s="16">
        <f t="shared" si="0"/>
        <v>0.44031434250584989</v>
      </c>
      <c r="E22" s="16">
        <v>1</v>
      </c>
      <c r="F22" s="16">
        <f t="shared" si="1"/>
        <v>0.4359111990807914</v>
      </c>
      <c r="G22" s="16">
        <v>0</v>
      </c>
      <c r="H22" s="16">
        <f t="shared" si="7"/>
        <v>0.4359111990807914</v>
      </c>
      <c r="I22" s="16">
        <v>41</v>
      </c>
      <c r="J22" s="17">
        <f t="shared" si="2"/>
        <v>41.59</v>
      </c>
      <c r="K22" s="16">
        <f t="shared" si="8"/>
        <v>0.25718760745766689</v>
      </c>
      <c r="L22" s="24">
        <f t="shared" si="3"/>
        <v>1.1273977313212795E-2</v>
      </c>
      <c r="M22" s="16">
        <f t="shared" si="4"/>
        <v>0.31961161984092612</v>
      </c>
      <c r="N22" s="17">
        <v>159</v>
      </c>
      <c r="O22" s="17">
        <v>32</v>
      </c>
      <c r="P22" s="16">
        <f t="shared" si="5"/>
        <v>1.5880702360846017</v>
      </c>
      <c r="Q22" s="22">
        <f t="shared" si="6"/>
        <v>9.9878631200289412E-3</v>
      </c>
    </row>
    <row r="23" spans="1:17" ht="12" customHeight="1" x14ac:dyDescent="0.2">
      <c r="A23" s="10">
        <v>1986</v>
      </c>
      <c r="B23" s="11">
        <v>0.46955965277518064</v>
      </c>
      <c r="C23" s="11">
        <v>0</v>
      </c>
      <c r="D23" s="11">
        <f t="shared" si="0"/>
        <v>0.46955965277518064</v>
      </c>
      <c r="E23" s="11">
        <v>1</v>
      </c>
      <c r="F23" s="11">
        <f t="shared" si="1"/>
        <v>0.46486405624742883</v>
      </c>
      <c r="G23" s="11">
        <v>0</v>
      </c>
      <c r="H23" s="11">
        <f t="shared" si="7"/>
        <v>0.46486405624742883</v>
      </c>
      <c r="I23" s="11">
        <v>41</v>
      </c>
      <c r="J23" s="12">
        <f t="shared" si="2"/>
        <v>41.59</v>
      </c>
      <c r="K23" s="11">
        <f t="shared" si="8"/>
        <v>0.27426979318598299</v>
      </c>
      <c r="L23" s="23">
        <f t="shared" si="3"/>
        <v>1.2022785454728022E-2</v>
      </c>
      <c r="M23" s="11">
        <f t="shared" si="4"/>
        <v>0.34083995624881203</v>
      </c>
      <c r="N23" s="12">
        <v>159</v>
      </c>
      <c r="O23" s="12">
        <v>32</v>
      </c>
      <c r="P23" s="11">
        <f t="shared" si="5"/>
        <v>1.6935485326112847</v>
      </c>
      <c r="Q23" s="21">
        <f t="shared" si="6"/>
        <v>1.0651248632775376E-2</v>
      </c>
    </row>
    <row r="24" spans="1:17" ht="12" customHeight="1" x14ac:dyDescent="0.2">
      <c r="A24" s="10">
        <v>1987</v>
      </c>
      <c r="B24" s="11">
        <v>0.54776692311494046</v>
      </c>
      <c r="C24" s="11">
        <v>0</v>
      </c>
      <c r="D24" s="11">
        <f t="shared" si="0"/>
        <v>0.54776692311494046</v>
      </c>
      <c r="E24" s="11">
        <v>1</v>
      </c>
      <c r="F24" s="11">
        <f t="shared" si="1"/>
        <v>0.54228925388379101</v>
      </c>
      <c r="G24" s="11">
        <v>0</v>
      </c>
      <c r="H24" s="11">
        <f t="shared" si="7"/>
        <v>0.54228925388379101</v>
      </c>
      <c r="I24" s="11">
        <v>41</v>
      </c>
      <c r="J24" s="12">
        <f t="shared" si="2"/>
        <v>41.590000000000018</v>
      </c>
      <c r="K24" s="11">
        <f t="shared" si="8"/>
        <v>0.31995065979143666</v>
      </c>
      <c r="L24" s="23">
        <f t="shared" si="3"/>
        <v>1.4025234401816402E-2</v>
      </c>
      <c r="M24" s="11">
        <f t="shared" si="4"/>
        <v>0.3976083826742941</v>
      </c>
      <c r="N24" s="12">
        <v>159</v>
      </c>
      <c r="O24" s="12">
        <v>32</v>
      </c>
      <c r="P24" s="11">
        <f t="shared" si="5"/>
        <v>1.9756166514128988</v>
      </c>
      <c r="Q24" s="21">
        <f t="shared" si="6"/>
        <v>1.2425261958571691E-2</v>
      </c>
    </row>
    <row r="25" spans="1:17" ht="12" customHeight="1" x14ac:dyDescent="0.2">
      <c r="A25" s="10">
        <v>1988</v>
      </c>
      <c r="B25" s="11">
        <v>0.58362344452108195</v>
      </c>
      <c r="C25" s="11">
        <v>0</v>
      </c>
      <c r="D25" s="11">
        <f t="shared" si="0"/>
        <v>0.58362344452108195</v>
      </c>
      <c r="E25" s="11">
        <v>1</v>
      </c>
      <c r="F25" s="11">
        <f t="shared" si="1"/>
        <v>0.57778721007587108</v>
      </c>
      <c r="G25" s="11">
        <v>0</v>
      </c>
      <c r="H25" s="11">
        <f t="shared" si="7"/>
        <v>0.57778721007587108</v>
      </c>
      <c r="I25" s="11">
        <v>41</v>
      </c>
      <c r="J25" s="12">
        <f t="shared" si="2"/>
        <v>41.59</v>
      </c>
      <c r="K25" s="11">
        <f t="shared" si="8"/>
        <v>0.34089445394476392</v>
      </c>
      <c r="L25" s="23">
        <f t="shared" si="3"/>
        <v>1.4943318529085542E-2</v>
      </c>
      <c r="M25" s="11">
        <f t="shared" si="4"/>
        <v>0.42363560864031052</v>
      </c>
      <c r="N25" s="12">
        <v>159</v>
      </c>
      <c r="O25" s="12">
        <v>32</v>
      </c>
      <c r="P25" s="11">
        <f t="shared" si="5"/>
        <v>2.1049394304315427</v>
      </c>
      <c r="Q25" s="21">
        <f t="shared" si="6"/>
        <v>1.3238612770009704E-2</v>
      </c>
    </row>
    <row r="26" spans="1:17" ht="12" customHeight="1" x14ac:dyDescent="0.2">
      <c r="A26" s="10">
        <v>1989</v>
      </c>
      <c r="B26" s="11">
        <v>0.54175999223746873</v>
      </c>
      <c r="C26" s="11">
        <v>0</v>
      </c>
      <c r="D26" s="11">
        <f t="shared" si="0"/>
        <v>0.54175999223746873</v>
      </c>
      <c r="E26" s="11">
        <v>1</v>
      </c>
      <c r="F26" s="11">
        <f t="shared" si="1"/>
        <v>0.53634239231509406</v>
      </c>
      <c r="G26" s="11">
        <v>0</v>
      </c>
      <c r="H26" s="11">
        <f t="shared" si="7"/>
        <v>0.53634239231509406</v>
      </c>
      <c r="I26" s="11">
        <v>41</v>
      </c>
      <c r="J26" s="12">
        <f t="shared" si="2"/>
        <v>41.59</v>
      </c>
      <c r="K26" s="11">
        <f t="shared" si="8"/>
        <v>0.31644201146590545</v>
      </c>
      <c r="L26" s="23">
        <f t="shared" si="3"/>
        <v>1.3871430639601334E-2</v>
      </c>
      <c r="M26" s="11">
        <f t="shared" si="4"/>
        <v>0.39324812291737798</v>
      </c>
      <c r="N26" s="12">
        <v>159</v>
      </c>
      <c r="O26" s="12">
        <v>32</v>
      </c>
      <c r="P26" s="11">
        <f t="shared" si="5"/>
        <v>1.9539516107457218</v>
      </c>
      <c r="Q26" s="21">
        <f t="shared" si="6"/>
        <v>1.2289003841168062E-2</v>
      </c>
    </row>
    <row r="27" spans="1:17" ht="12" customHeight="1" x14ac:dyDescent="0.2">
      <c r="A27" s="10">
        <v>1990</v>
      </c>
      <c r="B27" s="11">
        <v>0.67866554859034434</v>
      </c>
      <c r="C27" s="11">
        <v>0</v>
      </c>
      <c r="D27" s="11">
        <f t="shared" si="0"/>
        <v>0.67866554859034434</v>
      </c>
      <c r="E27" s="11">
        <v>1</v>
      </c>
      <c r="F27" s="11">
        <f t="shared" si="1"/>
        <v>0.67187889310444093</v>
      </c>
      <c r="G27" s="11">
        <v>0</v>
      </c>
      <c r="H27" s="11">
        <f t="shared" si="7"/>
        <v>0.67187889310444093</v>
      </c>
      <c r="I27" s="11">
        <v>41</v>
      </c>
      <c r="J27" s="12">
        <f t="shared" si="2"/>
        <v>41.589999999999996</v>
      </c>
      <c r="K27" s="11">
        <f t="shared" si="8"/>
        <v>0.39640854693162014</v>
      </c>
      <c r="L27" s="23">
        <f t="shared" si="3"/>
        <v>1.737681301618061E-2</v>
      </c>
      <c r="M27" s="11">
        <f t="shared" si="4"/>
        <v>0.4926239606022122</v>
      </c>
      <c r="N27" s="12">
        <v>159</v>
      </c>
      <c r="O27" s="12">
        <v>32</v>
      </c>
      <c r="P27" s="11">
        <f t="shared" si="5"/>
        <v>2.4477253042422418</v>
      </c>
      <c r="Q27" s="21">
        <f t="shared" si="6"/>
        <v>1.5394498768819131E-2</v>
      </c>
    </row>
    <row r="28" spans="1:17" ht="12" customHeight="1" x14ac:dyDescent="0.2">
      <c r="A28" s="15">
        <v>1991</v>
      </c>
      <c r="B28" s="16">
        <v>0.40875795781343077</v>
      </c>
      <c r="C28" s="16">
        <v>0</v>
      </c>
      <c r="D28" s="16">
        <f t="shared" si="0"/>
        <v>0.40875795781343077</v>
      </c>
      <c r="E28" s="16">
        <v>1</v>
      </c>
      <c r="F28" s="16">
        <f t="shared" si="1"/>
        <v>0.40467037823529645</v>
      </c>
      <c r="G28" s="16">
        <v>0</v>
      </c>
      <c r="H28" s="16">
        <f t="shared" si="7"/>
        <v>0.40467037823529645</v>
      </c>
      <c r="I28" s="16">
        <v>41</v>
      </c>
      <c r="J28" s="17">
        <f t="shared" si="2"/>
        <v>41.589999999999996</v>
      </c>
      <c r="K28" s="16">
        <f t="shared" si="8"/>
        <v>0.23875552315882492</v>
      </c>
      <c r="L28" s="24">
        <f t="shared" si="3"/>
        <v>1.0465995535729312E-2</v>
      </c>
      <c r="M28" s="16">
        <f t="shared" si="4"/>
        <v>0.29670574044015813</v>
      </c>
      <c r="N28" s="17">
        <v>159</v>
      </c>
      <c r="O28" s="17">
        <v>32</v>
      </c>
      <c r="P28" s="16">
        <f t="shared" si="5"/>
        <v>1.4742566478120358</v>
      </c>
      <c r="Q28" s="22">
        <f t="shared" si="6"/>
        <v>9.2720543887549415E-3</v>
      </c>
    </row>
    <row r="29" spans="1:17" ht="12" customHeight="1" x14ac:dyDescent="0.2">
      <c r="A29" s="15">
        <v>1992</v>
      </c>
      <c r="B29" s="16">
        <v>0.50632851292751102</v>
      </c>
      <c r="C29" s="16">
        <v>0</v>
      </c>
      <c r="D29" s="16">
        <f t="shared" si="0"/>
        <v>0.50632851292751102</v>
      </c>
      <c r="E29" s="16">
        <v>1</v>
      </c>
      <c r="F29" s="16">
        <f t="shared" si="1"/>
        <v>0.5012652277982359</v>
      </c>
      <c r="G29" s="16">
        <v>0</v>
      </c>
      <c r="H29" s="16">
        <f t="shared" si="7"/>
        <v>0.5012652277982359</v>
      </c>
      <c r="I29" s="16">
        <v>41</v>
      </c>
      <c r="J29" s="17">
        <f t="shared" si="2"/>
        <v>41.59</v>
      </c>
      <c r="K29" s="16">
        <f t="shared" si="8"/>
        <v>0.29574648440095919</v>
      </c>
      <c r="L29" s="24">
        <f t="shared" si="3"/>
        <v>1.2964229453192731E-2</v>
      </c>
      <c r="M29" s="16">
        <f t="shared" si="4"/>
        <v>0.36752942288328733</v>
      </c>
      <c r="N29" s="17">
        <v>159</v>
      </c>
      <c r="O29" s="17">
        <v>32</v>
      </c>
      <c r="P29" s="16">
        <f t="shared" si="5"/>
        <v>1.8261618199513339</v>
      </c>
      <c r="Q29" s="22">
        <f t="shared" si="6"/>
        <v>1.1485294465102729E-2</v>
      </c>
    </row>
    <row r="30" spans="1:17" ht="12" customHeight="1" x14ac:dyDescent="0.2">
      <c r="A30" s="15">
        <v>1993</v>
      </c>
      <c r="B30" s="16">
        <v>0.47437662292751348</v>
      </c>
      <c r="C30" s="16">
        <v>0</v>
      </c>
      <c r="D30" s="16">
        <f t="shared" si="0"/>
        <v>0.47437662292751348</v>
      </c>
      <c r="E30" s="16">
        <v>1</v>
      </c>
      <c r="F30" s="16">
        <f t="shared" si="1"/>
        <v>0.46963285669823834</v>
      </c>
      <c r="G30" s="16">
        <v>0</v>
      </c>
      <c r="H30" s="16">
        <f t="shared" si="7"/>
        <v>0.46963285669823834</v>
      </c>
      <c r="I30" s="16">
        <v>41</v>
      </c>
      <c r="J30" s="17">
        <f t="shared" si="2"/>
        <v>41.589999999999996</v>
      </c>
      <c r="K30" s="16">
        <f t="shared" si="8"/>
        <v>0.27708338545196065</v>
      </c>
      <c r="L30" s="24">
        <f t="shared" si="3"/>
        <v>1.2146121006113344E-2</v>
      </c>
      <c r="M30" s="16">
        <f t="shared" si="4"/>
        <v>0.34433645746281022</v>
      </c>
      <c r="N30" s="17">
        <v>159</v>
      </c>
      <c r="O30" s="17">
        <v>32</v>
      </c>
      <c r="P30" s="16">
        <f t="shared" si="5"/>
        <v>1.7109217730183384</v>
      </c>
      <c r="Q30" s="22">
        <f t="shared" si="6"/>
        <v>1.0760514295712819E-2</v>
      </c>
    </row>
    <row r="31" spans="1:17" ht="12" customHeight="1" x14ac:dyDescent="0.2">
      <c r="A31" s="15">
        <v>1994</v>
      </c>
      <c r="B31" s="16">
        <v>0.41006744332589329</v>
      </c>
      <c r="C31" s="16">
        <v>0</v>
      </c>
      <c r="D31" s="16">
        <f t="shared" si="0"/>
        <v>0.41006744332589329</v>
      </c>
      <c r="E31" s="16">
        <v>1</v>
      </c>
      <c r="F31" s="16">
        <f t="shared" si="1"/>
        <v>0.40596676889263433</v>
      </c>
      <c r="G31" s="16">
        <v>0</v>
      </c>
      <c r="H31" s="16">
        <f t="shared" si="7"/>
        <v>0.40596676889263433</v>
      </c>
      <c r="I31" s="16">
        <v>41</v>
      </c>
      <c r="J31" s="17">
        <f t="shared" si="2"/>
        <v>41.59</v>
      </c>
      <c r="K31" s="16">
        <f t="shared" si="8"/>
        <v>0.23952039364665426</v>
      </c>
      <c r="L31" s="24">
        <f t="shared" si="3"/>
        <v>1.0499524105058817E-2</v>
      </c>
      <c r="M31" s="16">
        <f t="shared" si="4"/>
        <v>0.29765625861636491</v>
      </c>
      <c r="N31" s="17">
        <v>159</v>
      </c>
      <c r="O31" s="17">
        <v>32</v>
      </c>
      <c r="P31" s="16">
        <f t="shared" si="5"/>
        <v>1.4789795350000632</v>
      </c>
      <c r="Q31" s="22">
        <f t="shared" si="6"/>
        <v>9.3017580817614035E-3</v>
      </c>
    </row>
    <row r="32" spans="1:17" ht="12" customHeight="1" x14ac:dyDescent="0.2">
      <c r="A32" s="15">
        <v>1995</v>
      </c>
      <c r="B32" s="16">
        <v>0.41353687954171153</v>
      </c>
      <c r="C32" s="16">
        <v>0</v>
      </c>
      <c r="D32" s="16">
        <f t="shared" si="0"/>
        <v>0.41353687954171153</v>
      </c>
      <c r="E32" s="16">
        <v>1</v>
      </c>
      <c r="F32" s="16">
        <f t="shared" si="1"/>
        <v>0.40940151074629444</v>
      </c>
      <c r="G32" s="16">
        <v>0</v>
      </c>
      <c r="H32" s="16">
        <f t="shared" si="7"/>
        <v>0.40940151074629444</v>
      </c>
      <c r="I32" s="16">
        <v>41</v>
      </c>
      <c r="J32" s="17">
        <f t="shared" si="2"/>
        <v>41.59</v>
      </c>
      <c r="K32" s="16">
        <f t="shared" si="8"/>
        <v>0.24154689134031371</v>
      </c>
      <c r="L32" s="24">
        <f t="shared" si="3"/>
        <v>1.0588356880671286E-2</v>
      </c>
      <c r="M32" s="16">
        <f t="shared" si="4"/>
        <v>0.30017462338859063</v>
      </c>
      <c r="N32" s="17">
        <v>159</v>
      </c>
      <c r="O32" s="17">
        <v>32</v>
      </c>
      <c r="P32" s="16">
        <f t="shared" si="5"/>
        <v>1.4914926599620597</v>
      </c>
      <c r="Q32" s="22">
        <f t="shared" si="6"/>
        <v>9.3804569808934573E-3</v>
      </c>
    </row>
    <row r="33" spans="1:17" ht="12" customHeight="1" x14ac:dyDescent="0.2">
      <c r="A33" s="10">
        <v>1996</v>
      </c>
      <c r="B33" s="11">
        <v>0.35971554546904155</v>
      </c>
      <c r="C33" s="11">
        <v>0</v>
      </c>
      <c r="D33" s="11">
        <f t="shared" si="0"/>
        <v>0.35971554546904155</v>
      </c>
      <c r="E33" s="11">
        <v>1</v>
      </c>
      <c r="F33" s="11">
        <f t="shared" si="1"/>
        <v>0.35611839001435114</v>
      </c>
      <c r="G33" s="11">
        <v>0</v>
      </c>
      <c r="H33" s="11">
        <f t="shared" si="7"/>
        <v>0.35611839001435114</v>
      </c>
      <c r="I33" s="11">
        <v>41</v>
      </c>
      <c r="J33" s="12">
        <f t="shared" si="2"/>
        <v>41.59</v>
      </c>
      <c r="K33" s="11">
        <f t="shared" si="8"/>
        <v>0.21010985010846717</v>
      </c>
      <c r="L33" s="23">
        <f t="shared" si="3"/>
        <v>9.2102947992752735E-3</v>
      </c>
      <c r="M33" s="11">
        <f t="shared" si="4"/>
        <v>0.26110725241205435</v>
      </c>
      <c r="N33" s="12">
        <v>159</v>
      </c>
      <c r="O33" s="12">
        <v>32</v>
      </c>
      <c r="P33" s="11">
        <f t="shared" si="5"/>
        <v>1.2973766604223951</v>
      </c>
      <c r="Q33" s="21">
        <f t="shared" si="6"/>
        <v>8.1596016378766983E-3</v>
      </c>
    </row>
    <row r="34" spans="1:17" ht="12" customHeight="1" x14ac:dyDescent="0.2">
      <c r="A34" s="10">
        <v>1997</v>
      </c>
      <c r="B34" s="11">
        <v>0.37967286524594013</v>
      </c>
      <c r="C34" s="11">
        <v>0</v>
      </c>
      <c r="D34" s="11">
        <f t="shared" si="0"/>
        <v>0.37967286524594013</v>
      </c>
      <c r="E34" s="11">
        <v>1</v>
      </c>
      <c r="F34" s="11">
        <f t="shared" si="1"/>
        <v>0.37587613659348074</v>
      </c>
      <c r="G34" s="11">
        <v>0</v>
      </c>
      <c r="H34" s="11">
        <f t="shared" si="7"/>
        <v>0.37587613659348074</v>
      </c>
      <c r="I34" s="11">
        <v>41</v>
      </c>
      <c r="J34" s="12">
        <f t="shared" si="2"/>
        <v>41.59</v>
      </c>
      <c r="K34" s="11">
        <f t="shared" si="8"/>
        <v>0.22176692059015363</v>
      </c>
      <c r="L34" s="23">
        <f t="shared" si="3"/>
        <v>9.7212896697053651E-3</v>
      </c>
      <c r="M34" s="11">
        <f t="shared" si="4"/>
        <v>0.27559370149131224</v>
      </c>
      <c r="N34" s="12">
        <v>159</v>
      </c>
      <c r="O34" s="12">
        <v>32</v>
      </c>
      <c r="P34" s="11">
        <f t="shared" si="5"/>
        <v>1.3693562042849576</v>
      </c>
      <c r="Q34" s="21">
        <f t="shared" si="6"/>
        <v>8.6123031716035074E-3</v>
      </c>
    </row>
    <row r="35" spans="1:17" ht="12" customHeight="1" x14ac:dyDescent="0.2">
      <c r="A35" s="10">
        <v>1998</v>
      </c>
      <c r="B35" s="11">
        <v>0.44712850804918247</v>
      </c>
      <c r="C35" s="11">
        <v>0</v>
      </c>
      <c r="D35" s="11">
        <f t="shared" si="0"/>
        <v>0.44712850804918247</v>
      </c>
      <c r="E35" s="11">
        <v>1</v>
      </c>
      <c r="F35" s="11">
        <f t="shared" si="1"/>
        <v>0.44265722296869064</v>
      </c>
      <c r="G35" s="11">
        <v>0</v>
      </c>
      <c r="H35" s="11">
        <f t="shared" si="7"/>
        <v>0.44265722296869064</v>
      </c>
      <c r="I35" s="11">
        <v>41</v>
      </c>
      <c r="J35" s="12">
        <f t="shared" si="2"/>
        <v>41.589999999999996</v>
      </c>
      <c r="K35" s="11">
        <f t="shared" si="8"/>
        <v>0.26116776155152749</v>
      </c>
      <c r="L35" s="23">
        <f t="shared" si="3"/>
        <v>1.1448449821436821E-2</v>
      </c>
      <c r="M35" s="11">
        <f t="shared" si="4"/>
        <v>0.32455782821282314</v>
      </c>
      <c r="N35" s="12">
        <v>159</v>
      </c>
      <c r="O35" s="12">
        <v>32</v>
      </c>
      <c r="P35" s="11">
        <f t="shared" si="5"/>
        <v>1.612646708932465</v>
      </c>
      <c r="Q35" s="21">
        <f t="shared" si="6"/>
        <v>1.0142432131650723E-2</v>
      </c>
    </row>
    <row r="36" spans="1:17" ht="12" customHeight="1" x14ac:dyDescent="0.2">
      <c r="A36" s="10">
        <v>1999</v>
      </c>
      <c r="B36" s="11">
        <v>0.41046347410444156</v>
      </c>
      <c r="C36" s="11">
        <v>0</v>
      </c>
      <c r="D36" s="11">
        <f t="shared" si="0"/>
        <v>0.41046347410444156</v>
      </c>
      <c r="E36" s="11">
        <v>1</v>
      </c>
      <c r="F36" s="11">
        <f t="shared" si="1"/>
        <v>0.40635883936339717</v>
      </c>
      <c r="G36" s="11">
        <v>0</v>
      </c>
      <c r="H36" s="11">
        <f t="shared" si="7"/>
        <v>0.40635883936339717</v>
      </c>
      <c r="I36" s="11">
        <v>41</v>
      </c>
      <c r="J36" s="12">
        <f t="shared" si="2"/>
        <v>41.589999999999996</v>
      </c>
      <c r="K36" s="11">
        <f t="shared" si="8"/>
        <v>0.23975171522440433</v>
      </c>
      <c r="L36" s="23">
        <f t="shared" si="3"/>
        <v>1.0509664229014984E-2</v>
      </c>
      <c r="M36" s="11">
        <f t="shared" si="4"/>
        <v>0.29794372606046027</v>
      </c>
      <c r="N36" s="12">
        <v>159</v>
      </c>
      <c r="O36" s="12">
        <v>32</v>
      </c>
      <c r="P36" s="11">
        <f t="shared" si="5"/>
        <v>1.480407888862912</v>
      </c>
      <c r="Q36" s="21">
        <f t="shared" si="6"/>
        <v>9.3107414393893834E-3</v>
      </c>
    </row>
    <row r="37" spans="1:17" ht="12" customHeight="1" x14ac:dyDescent="0.2">
      <c r="A37" s="10">
        <v>2000</v>
      </c>
      <c r="B37" s="11">
        <v>0.30447898082405228</v>
      </c>
      <c r="C37" s="11">
        <v>0</v>
      </c>
      <c r="D37" s="11">
        <f t="shared" si="0"/>
        <v>0.30447898082405228</v>
      </c>
      <c r="E37" s="11">
        <v>1</v>
      </c>
      <c r="F37" s="11">
        <f t="shared" si="1"/>
        <v>0.30143419101581176</v>
      </c>
      <c r="G37" s="11">
        <v>0</v>
      </c>
      <c r="H37" s="11">
        <f t="shared" si="7"/>
        <v>0.30143419101581176</v>
      </c>
      <c r="I37" s="11">
        <v>41</v>
      </c>
      <c r="J37" s="12">
        <f t="shared" si="2"/>
        <v>41.589999999999996</v>
      </c>
      <c r="K37" s="11">
        <f t="shared" si="8"/>
        <v>0.17784617269932895</v>
      </c>
      <c r="L37" s="23">
        <f t="shared" si="3"/>
        <v>7.7959966114774333E-3</v>
      </c>
      <c r="M37" s="11">
        <f t="shared" si="4"/>
        <v>0.2210126059370795</v>
      </c>
      <c r="N37" s="12">
        <v>159</v>
      </c>
      <c r="O37" s="12">
        <v>32</v>
      </c>
      <c r="P37" s="11">
        <f t="shared" si="5"/>
        <v>1.0981563857498637</v>
      </c>
      <c r="Q37" s="21">
        <f t="shared" si="6"/>
        <v>6.9066439355337343E-3</v>
      </c>
    </row>
    <row r="38" spans="1:17" ht="12" customHeight="1" x14ac:dyDescent="0.2">
      <c r="A38" s="15">
        <v>2001</v>
      </c>
      <c r="B38" s="16">
        <v>0.18545138245349338</v>
      </c>
      <c r="C38" s="16">
        <v>0</v>
      </c>
      <c r="D38" s="16">
        <f t="shared" si="0"/>
        <v>0.18545138245349338</v>
      </c>
      <c r="E38" s="16">
        <v>1</v>
      </c>
      <c r="F38" s="16">
        <f t="shared" si="1"/>
        <v>0.18359686862895844</v>
      </c>
      <c r="G38" s="16">
        <v>0</v>
      </c>
      <c r="H38" s="16">
        <f t="shared" si="7"/>
        <v>0.18359686862895844</v>
      </c>
      <c r="I38" s="16">
        <v>41</v>
      </c>
      <c r="J38" s="17">
        <f t="shared" si="2"/>
        <v>41.59</v>
      </c>
      <c r="K38" s="16">
        <f t="shared" si="8"/>
        <v>0.10832215249108548</v>
      </c>
      <c r="L38" s="24">
        <f t="shared" si="3"/>
        <v>4.7483683283763498E-3</v>
      </c>
      <c r="M38" s="16">
        <f t="shared" si="4"/>
        <v>0.13461386792530533</v>
      </c>
      <c r="N38" s="17">
        <v>159</v>
      </c>
      <c r="O38" s="17">
        <v>32</v>
      </c>
      <c r="P38" s="16">
        <f t="shared" si="5"/>
        <v>0.66886265625386088</v>
      </c>
      <c r="Q38" s="22">
        <f t="shared" si="6"/>
        <v>4.2066833726657916E-3</v>
      </c>
    </row>
    <row r="39" spans="1:17" ht="12" customHeight="1" x14ac:dyDescent="0.2">
      <c r="A39" s="15">
        <v>2002</v>
      </c>
      <c r="B39" s="16">
        <v>0.19395542354310782</v>
      </c>
      <c r="C39" s="16">
        <v>0</v>
      </c>
      <c r="D39" s="16">
        <f t="shared" ref="D39:D56" si="9">+B39-B39*(C39/100)</f>
        <v>0.19395542354310782</v>
      </c>
      <c r="E39" s="16">
        <v>1</v>
      </c>
      <c r="F39" s="16">
        <f t="shared" si="1"/>
        <v>0.19201586930767675</v>
      </c>
      <c r="G39" s="16">
        <v>0</v>
      </c>
      <c r="H39" s="16">
        <f t="shared" si="7"/>
        <v>0.19201586930767675</v>
      </c>
      <c r="I39" s="16">
        <v>41</v>
      </c>
      <c r="J39" s="17">
        <f t="shared" ref="J39:J56" si="10">100-(K39/B39*100)</f>
        <v>41.589999999999996</v>
      </c>
      <c r="K39" s="16">
        <f t="shared" si="8"/>
        <v>0.11328936289152929</v>
      </c>
      <c r="L39" s="24">
        <f t="shared" si="3"/>
        <v>4.9661090582588177E-3</v>
      </c>
      <c r="M39" s="16">
        <f t="shared" si="4"/>
        <v>0.14078670874710836</v>
      </c>
      <c r="N39" s="17">
        <v>159</v>
      </c>
      <c r="O39" s="17">
        <v>32</v>
      </c>
      <c r="P39" s="16">
        <f t="shared" si="5"/>
        <v>0.69953395908719462</v>
      </c>
      <c r="Q39" s="22">
        <f t="shared" si="6"/>
        <v>4.3995846483471362E-3</v>
      </c>
    </row>
    <row r="40" spans="1:17" ht="12" customHeight="1" x14ac:dyDescent="0.2">
      <c r="A40" s="15">
        <v>2003</v>
      </c>
      <c r="B40" s="16">
        <v>0.18262432033732631</v>
      </c>
      <c r="C40" s="16">
        <v>0</v>
      </c>
      <c r="D40" s="16">
        <f t="shared" si="9"/>
        <v>0.18262432033732631</v>
      </c>
      <c r="E40" s="16">
        <v>1</v>
      </c>
      <c r="F40" s="16">
        <f t="shared" si="1"/>
        <v>0.18079807713395304</v>
      </c>
      <c r="G40" s="16">
        <v>0</v>
      </c>
      <c r="H40" s="16">
        <f t="shared" si="7"/>
        <v>0.18079807713395304</v>
      </c>
      <c r="I40" s="16">
        <v>41</v>
      </c>
      <c r="J40" s="17">
        <f t="shared" si="10"/>
        <v>41.59</v>
      </c>
      <c r="K40" s="16">
        <f t="shared" si="8"/>
        <v>0.10667086550903229</v>
      </c>
      <c r="L40" s="24">
        <f t="shared" si="3"/>
        <v>4.6759831456014153E-3</v>
      </c>
      <c r="M40" s="16">
        <f t="shared" ref="M40:M45" si="11">+L40*28.3495</f>
        <v>0.13256178418622733</v>
      </c>
      <c r="N40" s="17">
        <v>159</v>
      </c>
      <c r="O40" s="17">
        <v>32</v>
      </c>
      <c r="P40" s="16">
        <f t="shared" si="5"/>
        <v>0.65866636517531707</v>
      </c>
      <c r="Q40" s="22">
        <f t="shared" si="6"/>
        <v>4.142555755819604E-3</v>
      </c>
    </row>
    <row r="41" spans="1:17" ht="12" customHeight="1" x14ac:dyDescent="0.2">
      <c r="A41" s="15">
        <v>2004</v>
      </c>
      <c r="B41" s="16">
        <v>0.14315935404299526</v>
      </c>
      <c r="C41" s="16">
        <v>0</v>
      </c>
      <c r="D41" s="16">
        <f t="shared" si="9"/>
        <v>0.14315935404299526</v>
      </c>
      <c r="E41" s="16">
        <v>1</v>
      </c>
      <c r="F41" s="16">
        <f t="shared" si="1"/>
        <v>0.1417277605025653</v>
      </c>
      <c r="G41" s="16">
        <v>0</v>
      </c>
      <c r="H41" s="16">
        <f t="shared" si="7"/>
        <v>0.1417277605025653</v>
      </c>
      <c r="I41" s="16">
        <v>41</v>
      </c>
      <c r="J41" s="17">
        <f t="shared" si="10"/>
        <v>41.589999999999996</v>
      </c>
      <c r="K41" s="16">
        <f t="shared" si="8"/>
        <v>8.3619378696513535E-2</v>
      </c>
      <c r="L41" s="24">
        <f t="shared" si="3"/>
        <v>3.6655070113540181E-3</v>
      </c>
      <c r="M41" s="16">
        <f t="shared" si="11"/>
        <v>0.10391529101838073</v>
      </c>
      <c r="N41" s="17">
        <v>159</v>
      </c>
      <c r="O41" s="17">
        <v>32</v>
      </c>
      <c r="P41" s="16">
        <f t="shared" si="5"/>
        <v>0.51632910224757922</v>
      </c>
      <c r="Q41" s="22">
        <f t="shared" si="6"/>
        <v>3.2473528443243979E-3</v>
      </c>
    </row>
    <row r="42" spans="1:17" ht="12" customHeight="1" x14ac:dyDescent="0.2">
      <c r="A42" s="15">
        <v>2005</v>
      </c>
      <c r="B42" s="16">
        <v>0.15175837217218777</v>
      </c>
      <c r="C42" s="16">
        <v>0</v>
      </c>
      <c r="D42" s="16">
        <f t="shared" si="9"/>
        <v>0.15175837217218777</v>
      </c>
      <c r="E42" s="16">
        <v>1</v>
      </c>
      <c r="F42" s="16">
        <f t="shared" si="1"/>
        <v>0.1502407884504659</v>
      </c>
      <c r="G42" s="16">
        <v>0</v>
      </c>
      <c r="H42" s="16">
        <f t="shared" si="7"/>
        <v>0.1502407884504659</v>
      </c>
      <c r="I42" s="16">
        <v>41</v>
      </c>
      <c r="J42" s="17">
        <f t="shared" si="10"/>
        <v>41.589999999999996</v>
      </c>
      <c r="K42" s="16">
        <f t="shared" si="8"/>
        <v>8.8642065185774888E-2</v>
      </c>
      <c r="L42" s="24">
        <f t="shared" si="3"/>
        <v>3.8856795697873921E-3</v>
      </c>
      <c r="M42" s="16">
        <f t="shared" si="11"/>
        <v>0.11015707296368767</v>
      </c>
      <c r="N42" s="17">
        <v>159</v>
      </c>
      <c r="O42" s="17">
        <v>32</v>
      </c>
      <c r="P42" s="16">
        <f t="shared" si="5"/>
        <v>0.54734295628832308</v>
      </c>
      <c r="Q42" s="22">
        <f t="shared" si="6"/>
        <v>3.4424085301152396E-3</v>
      </c>
    </row>
    <row r="43" spans="1:17" ht="12" customHeight="1" x14ac:dyDescent="0.2">
      <c r="A43" s="10">
        <v>2006</v>
      </c>
      <c r="B43" s="11">
        <v>0.11132470829651216</v>
      </c>
      <c r="C43" s="11">
        <v>0</v>
      </c>
      <c r="D43" s="11">
        <f t="shared" si="9"/>
        <v>0.11132470829651216</v>
      </c>
      <c r="E43" s="11">
        <v>1</v>
      </c>
      <c r="F43" s="11">
        <f t="shared" si="1"/>
        <v>0.11021146121354704</v>
      </c>
      <c r="G43" s="11">
        <v>0</v>
      </c>
      <c r="H43" s="11">
        <f t="shared" si="7"/>
        <v>0.11021146121354704</v>
      </c>
      <c r="I43" s="11">
        <v>41</v>
      </c>
      <c r="J43" s="12">
        <f t="shared" si="10"/>
        <v>41.589999999999996</v>
      </c>
      <c r="K43" s="11">
        <f t="shared" si="8"/>
        <v>6.5024762115992757E-2</v>
      </c>
      <c r="L43" s="23">
        <f t="shared" si="3"/>
        <v>2.8504005311120115E-3</v>
      </c>
      <c r="M43" s="11">
        <f t="shared" si="11"/>
        <v>8.0807429856759969E-2</v>
      </c>
      <c r="N43" s="12">
        <v>159</v>
      </c>
      <c r="O43" s="12">
        <v>32</v>
      </c>
      <c r="P43" s="11">
        <f t="shared" si="5"/>
        <v>0.40151191710077611</v>
      </c>
      <c r="Q43" s="21">
        <f t="shared" si="6"/>
        <v>2.525232183023749E-3</v>
      </c>
    </row>
    <row r="44" spans="1:17" ht="12" customHeight="1" x14ac:dyDescent="0.2">
      <c r="A44" s="10">
        <v>2007</v>
      </c>
      <c r="B44" s="11">
        <v>0.16455616699832401</v>
      </c>
      <c r="C44" s="11">
        <v>0</v>
      </c>
      <c r="D44" s="11">
        <f t="shared" si="9"/>
        <v>0.16455616699832401</v>
      </c>
      <c r="E44" s="11">
        <v>1</v>
      </c>
      <c r="F44" s="11">
        <f t="shared" si="1"/>
        <v>0.16291060532834076</v>
      </c>
      <c r="G44" s="11">
        <v>0</v>
      </c>
      <c r="H44" s="11">
        <f t="shared" si="7"/>
        <v>0.16291060532834076</v>
      </c>
      <c r="I44" s="11">
        <v>41</v>
      </c>
      <c r="J44" s="12">
        <f t="shared" si="10"/>
        <v>41.59</v>
      </c>
      <c r="K44" s="11">
        <f t="shared" si="8"/>
        <v>9.6117257143721047E-2</v>
      </c>
      <c r="L44" s="23">
        <f t="shared" si="3"/>
        <v>4.2133592172590049E-3</v>
      </c>
      <c r="M44" s="11">
        <f t="shared" si="11"/>
        <v>0.11944662712968415</v>
      </c>
      <c r="N44" s="12">
        <v>159</v>
      </c>
      <c r="O44" s="12">
        <v>32</v>
      </c>
      <c r="P44" s="11">
        <f t="shared" si="5"/>
        <v>0.59350042855061813</v>
      </c>
      <c r="Q44" s="21">
        <f t="shared" si="6"/>
        <v>3.7327070978026297E-3</v>
      </c>
    </row>
    <row r="45" spans="1:17" ht="12" customHeight="1" x14ac:dyDescent="0.2">
      <c r="A45" s="10">
        <v>2008</v>
      </c>
      <c r="B45" s="11">
        <v>9.4962616867779445E-2</v>
      </c>
      <c r="C45" s="11">
        <v>0</v>
      </c>
      <c r="D45" s="11">
        <f t="shared" si="9"/>
        <v>9.4962616867779445E-2</v>
      </c>
      <c r="E45" s="11">
        <v>1</v>
      </c>
      <c r="F45" s="11">
        <f t="shared" si="1"/>
        <v>9.4012990699101656E-2</v>
      </c>
      <c r="G45" s="11">
        <v>0</v>
      </c>
      <c r="H45" s="11">
        <f t="shared" si="7"/>
        <v>9.4012990699101656E-2</v>
      </c>
      <c r="I45" s="11">
        <v>41</v>
      </c>
      <c r="J45" s="12">
        <f t="shared" si="10"/>
        <v>41.589999999999996</v>
      </c>
      <c r="K45" s="11">
        <f t="shared" si="8"/>
        <v>5.5467664512469976E-2</v>
      </c>
      <c r="L45" s="23">
        <f t="shared" si="3"/>
        <v>2.4314592663000536E-3</v>
      </c>
      <c r="M45" s="11">
        <f t="shared" si="11"/>
        <v>6.8930654469973374E-2</v>
      </c>
      <c r="N45" s="12">
        <v>159</v>
      </c>
      <c r="O45" s="12">
        <v>32</v>
      </c>
      <c r="P45" s="11">
        <f t="shared" si="5"/>
        <v>0.3424991893976802</v>
      </c>
      <c r="Q45" s="21">
        <f t="shared" si="6"/>
        <v>2.1540829521866679E-3</v>
      </c>
    </row>
    <row r="46" spans="1:17" ht="12" customHeight="1" x14ac:dyDescent="0.2">
      <c r="A46" s="10">
        <v>2009</v>
      </c>
      <c r="B46" s="11">
        <v>0.25219150664114925</v>
      </c>
      <c r="C46" s="11">
        <v>0</v>
      </c>
      <c r="D46" s="11">
        <f t="shared" si="9"/>
        <v>0.25219150664114925</v>
      </c>
      <c r="E46" s="11">
        <v>1</v>
      </c>
      <c r="F46" s="11">
        <f t="shared" si="1"/>
        <v>0.24966959157473775</v>
      </c>
      <c r="G46" s="11">
        <v>0</v>
      </c>
      <c r="H46" s="11">
        <f t="shared" si="7"/>
        <v>0.24966959157473775</v>
      </c>
      <c r="I46" s="11">
        <v>41</v>
      </c>
      <c r="J46" s="12">
        <f t="shared" si="10"/>
        <v>41.59</v>
      </c>
      <c r="K46" s="11">
        <f t="shared" si="8"/>
        <v>0.14730505902909527</v>
      </c>
      <c r="L46" s="23">
        <f t="shared" si="3"/>
        <v>6.4572080670288337E-3</v>
      </c>
      <c r="M46" s="11">
        <f t="shared" ref="M46:M51" si="12">+L46*28.3495</f>
        <v>0.18305862009623391</v>
      </c>
      <c r="N46" s="12">
        <v>159</v>
      </c>
      <c r="O46" s="12">
        <v>32</v>
      </c>
      <c r="P46" s="11">
        <f t="shared" si="5"/>
        <v>0.90957251860316224</v>
      </c>
      <c r="Q46" s="21">
        <f t="shared" si="6"/>
        <v>5.7205818780073098E-3</v>
      </c>
    </row>
    <row r="47" spans="1:17" ht="12" customHeight="1" x14ac:dyDescent="0.2">
      <c r="A47" s="10">
        <v>2010</v>
      </c>
      <c r="B47" s="11">
        <v>0.20534922308498635</v>
      </c>
      <c r="C47" s="11">
        <v>0</v>
      </c>
      <c r="D47" s="11">
        <f t="shared" si="9"/>
        <v>0.20534922308498635</v>
      </c>
      <c r="E47" s="11">
        <v>1</v>
      </c>
      <c r="F47" s="11">
        <f t="shared" si="1"/>
        <v>0.20329573085413649</v>
      </c>
      <c r="G47" s="11">
        <v>0</v>
      </c>
      <c r="H47" s="11">
        <f t="shared" si="7"/>
        <v>0.20329573085413649</v>
      </c>
      <c r="I47" s="11">
        <v>41</v>
      </c>
      <c r="J47" s="12">
        <f t="shared" si="10"/>
        <v>41.589999999999996</v>
      </c>
      <c r="K47" s="11">
        <f t="shared" si="8"/>
        <v>0.11994448120394054</v>
      </c>
      <c r="L47" s="23">
        <f t="shared" si="3"/>
        <v>5.2578402719535575E-3</v>
      </c>
      <c r="M47" s="11">
        <f t="shared" si="12"/>
        <v>0.14905714278974738</v>
      </c>
      <c r="N47" s="12">
        <v>159</v>
      </c>
      <c r="O47" s="12">
        <v>32</v>
      </c>
      <c r="P47" s="11">
        <f t="shared" si="5"/>
        <v>0.74062767823655729</v>
      </c>
      <c r="Q47" s="21">
        <f t="shared" si="6"/>
        <v>4.6580357121796057E-3</v>
      </c>
    </row>
    <row r="48" spans="1:17" ht="12" customHeight="1" x14ac:dyDescent="0.2">
      <c r="A48" s="15">
        <v>2011</v>
      </c>
      <c r="B48" s="16">
        <v>0.20874501705934301</v>
      </c>
      <c r="C48" s="16">
        <v>0</v>
      </c>
      <c r="D48" s="16">
        <f t="shared" si="9"/>
        <v>0.20874501705934301</v>
      </c>
      <c r="E48" s="16">
        <v>1</v>
      </c>
      <c r="F48" s="16">
        <f t="shared" si="1"/>
        <v>0.20665756688874959</v>
      </c>
      <c r="G48" s="16">
        <v>0</v>
      </c>
      <c r="H48" s="16">
        <f t="shared" si="7"/>
        <v>0.20665756688874959</v>
      </c>
      <c r="I48" s="16">
        <v>41</v>
      </c>
      <c r="J48" s="17">
        <f t="shared" si="10"/>
        <v>41.589999999999996</v>
      </c>
      <c r="K48" s="16">
        <f t="shared" si="8"/>
        <v>0.12192796446436226</v>
      </c>
      <c r="L48" s="24">
        <f t="shared" si="3"/>
        <v>5.3447874833693048E-3</v>
      </c>
      <c r="M48" s="16">
        <f t="shared" si="12"/>
        <v>0.15152205275977809</v>
      </c>
      <c r="N48" s="17">
        <v>159</v>
      </c>
      <c r="O48" s="17">
        <v>32</v>
      </c>
      <c r="P48" s="16">
        <f t="shared" si="5"/>
        <v>0.75287519965014738</v>
      </c>
      <c r="Q48" s="22">
        <f t="shared" si="6"/>
        <v>4.7350641487430654E-3</v>
      </c>
    </row>
    <row r="49" spans="1:18" ht="12" customHeight="1" x14ac:dyDescent="0.2">
      <c r="A49" s="15">
        <v>2012</v>
      </c>
      <c r="B49" s="16">
        <v>0.16766452378256061</v>
      </c>
      <c r="C49" s="16">
        <v>0</v>
      </c>
      <c r="D49" s="16">
        <f t="shared" si="9"/>
        <v>0.16766452378256061</v>
      </c>
      <c r="E49" s="16">
        <v>1</v>
      </c>
      <c r="F49" s="16">
        <f t="shared" ref="F49:F58" si="13">+(D49-D49*(E49)/100)</f>
        <v>0.16598787854473501</v>
      </c>
      <c r="G49" s="16">
        <v>0</v>
      </c>
      <c r="H49" s="16">
        <f t="shared" si="7"/>
        <v>0.16598787854473501</v>
      </c>
      <c r="I49" s="16">
        <v>41</v>
      </c>
      <c r="J49" s="17">
        <f t="shared" si="10"/>
        <v>41.589999999999996</v>
      </c>
      <c r="K49" s="16">
        <f t="shared" si="8"/>
        <v>9.7932848341393666E-2</v>
      </c>
      <c r="L49" s="24">
        <f t="shared" ref="L49:L58" si="14">+(K49/365)*16</f>
        <v>4.2929467766090372E-3</v>
      </c>
      <c r="M49" s="16">
        <f t="shared" si="12"/>
        <v>0.1217028946434779</v>
      </c>
      <c r="N49" s="17">
        <v>159</v>
      </c>
      <c r="O49" s="17">
        <v>32</v>
      </c>
      <c r="P49" s="16">
        <f t="shared" ref="P49:P58" si="15">+Q49*N49</f>
        <v>0.60471125775978085</v>
      </c>
      <c r="Q49" s="22">
        <f t="shared" ref="Q49:Q58" si="16">+M49/O49</f>
        <v>3.8032154576086844E-3</v>
      </c>
    </row>
    <row r="50" spans="1:18" ht="12" customHeight="1" x14ac:dyDescent="0.2">
      <c r="A50" s="15">
        <v>2013</v>
      </c>
      <c r="B50" s="16">
        <v>0.16121794756477253</v>
      </c>
      <c r="C50" s="16">
        <v>0</v>
      </c>
      <c r="D50" s="16">
        <f t="shared" si="9"/>
        <v>0.16121794756477253</v>
      </c>
      <c r="E50" s="16">
        <v>1</v>
      </c>
      <c r="F50" s="16">
        <f t="shared" si="13"/>
        <v>0.1596057680891248</v>
      </c>
      <c r="G50" s="16">
        <v>0</v>
      </c>
      <c r="H50" s="16">
        <f t="shared" si="7"/>
        <v>0.1596057680891248</v>
      </c>
      <c r="I50" s="16">
        <v>41</v>
      </c>
      <c r="J50" s="17">
        <f t="shared" si="10"/>
        <v>41.59</v>
      </c>
      <c r="K50" s="16">
        <f t="shared" si="8"/>
        <v>9.4167403172583625E-2</v>
      </c>
      <c r="L50" s="24">
        <f t="shared" si="14"/>
        <v>4.1278861664694189E-3</v>
      </c>
      <c r="M50" s="16">
        <f t="shared" si="12"/>
        <v>0.11702350887632479</v>
      </c>
      <c r="N50" s="17">
        <v>159</v>
      </c>
      <c r="O50" s="17">
        <v>32</v>
      </c>
      <c r="P50" s="16">
        <f t="shared" si="15"/>
        <v>0.58146055972923882</v>
      </c>
      <c r="Q50" s="22">
        <f t="shared" si="16"/>
        <v>3.6569846523851497E-3</v>
      </c>
    </row>
    <row r="51" spans="1:18" ht="12" customHeight="1" x14ac:dyDescent="0.2">
      <c r="A51" s="15">
        <v>2014</v>
      </c>
      <c r="B51" s="16">
        <v>0.19341683707159543</v>
      </c>
      <c r="C51" s="16">
        <v>0</v>
      </c>
      <c r="D51" s="16">
        <f t="shared" si="9"/>
        <v>0.19341683707159543</v>
      </c>
      <c r="E51" s="16">
        <v>1</v>
      </c>
      <c r="F51" s="16">
        <f t="shared" si="13"/>
        <v>0.19148266870087949</v>
      </c>
      <c r="G51" s="16">
        <v>0</v>
      </c>
      <c r="H51" s="16">
        <f t="shared" si="7"/>
        <v>0.19148266870087949</v>
      </c>
      <c r="I51" s="16">
        <v>41</v>
      </c>
      <c r="J51" s="17">
        <f t="shared" si="10"/>
        <v>41.589999999999996</v>
      </c>
      <c r="K51" s="16">
        <f t="shared" si="8"/>
        <v>0.1129747745335189</v>
      </c>
      <c r="L51" s="24">
        <f t="shared" si="14"/>
        <v>4.9523188836611024E-3</v>
      </c>
      <c r="M51" s="16">
        <f t="shared" si="12"/>
        <v>0.14039576419235042</v>
      </c>
      <c r="N51" s="17">
        <v>159</v>
      </c>
      <c r="O51" s="17">
        <v>32</v>
      </c>
      <c r="P51" s="16">
        <f t="shared" si="15"/>
        <v>0.69759145333074113</v>
      </c>
      <c r="Q51" s="22">
        <f t="shared" si="16"/>
        <v>4.3873676310109506E-3</v>
      </c>
    </row>
    <row r="52" spans="1:18" ht="12" customHeight="1" x14ac:dyDescent="0.2">
      <c r="A52" s="15">
        <v>2015</v>
      </c>
      <c r="B52" s="16">
        <v>0.32651239586681752</v>
      </c>
      <c r="C52" s="16">
        <v>0</v>
      </c>
      <c r="D52" s="16">
        <f t="shared" si="9"/>
        <v>0.32651239586681752</v>
      </c>
      <c r="E52" s="16">
        <v>1</v>
      </c>
      <c r="F52" s="16">
        <f t="shared" si="13"/>
        <v>0.32324727190814934</v>
      </c>
      <c r="G52" s="16">
        <v>0</v>
      </c>
      <c r="H52" s="16">
        <f t="shared" si="7"/>
        <v>0.32324727190814934</v>
      </c>
      <c r="I52" s="16">
        <v>41</v>
      </c>
      <c r="J52" s="17">
        <f t="shared" si="10"/>
        <v>41.59</v>
      </c>
      <c r="K52" s="16">
        <f t="shared" si="8"/>
        <v>0.19071589042580811</v>
      </c>
      <c r="L52" s="24">
        <f t="shared" si="14"/>
        <v>8.3601486214052879E-3</v>
      </c>
      <c r="M52" s="16">
        <f>+L52*28.3495</f>
        <v>0.2370060333425292</v>
      </c>
      <c r="N52" s="17">
        <v>159</v>
      </c>
      <c r="O52" s="17">
        <v>32</v>
      </c>
      <c r="P52" s="16">
        <f t="shared" si="15"/>
        <v>1.1776237281706921</v>
      </c>
      <c r="Q52" s="22">
        <f t="shared" si="16"/>
        <v>7.4064385419540376E-3</v>
      </c>
    </row>
    <row r="53" spans="1:18" ht="12" customHeight="1" x14ac:dyDescent="0.2">
      <c r="A53" s="33">
        <v>2016</v>
      </c>
      <c r="B53" s="11">
        <v>0.26605780113740268</v>
      </c>
      <c r="C53" s="34">
        <v>0</v>
      </c>
      <c r="D53" s="34">
        <f t="shared" si="9"/>
        <v>0.26605780113740268</v>
      </c>
      <c r="E53" s="34">
        <v>1</v>
      </c>
      <c r="F53" s="34">
        <f t="shared" si="13"/>
        <v>0.26339722312602865</v>
      </c>
      <c r="G53" s="34">
        <v>0</v>
      </c>
      <c r="H53" s="11">
        <f t="shared" si="7"/>
        <v>0.26339722312602865</v>
      </c>
      <c r="I53" s="34">
        <v>41</v>
      </c>
      <c r="J53" s="49">
        <f t="shared" si="10"/>
        <v>41.59</v>
      </c>
      <c r="K53" s="11">
        <f t="shared" si="8"/>
        <v>0.15540436164435689</v>
      </c>
      <c r="L53" s="52">
        <f t="shared" si="14"/>
        <v>6.8122459898896171E-3</v>
      </c>
      <c r="M53" s="34">
        <f>+L53*28.3495</f>
        <v>0.1931237676903757</v>
      </c>
      <c r="N53" s="49">
        <v>159</v>
      </c>
      <c r="O53" s="49">
        <v>32</v>
      </c>
      <c r="P53" s="34">
        <f t="shared" si="15"/>
        <v>0.95958372071155429</v>
      </c>
      <c r="Q53" s="51">
        <f t="shared" si="16"/>
        <v>6.0351177403242407E-3</v>
      </c>
    </row>
    <row r="54" spans="1:18" ht="12" customHeight="1" x14ac:dyDescent="0.2">
      <c r="A54" s="57">
        <v>2017</v>
      </c>
      <c r="B54" s="11">
        <v>0.33686296960729795</v>
      </c>
      <c r="C54" s="58">
        <v>0</v>
      </c>
      <c r="D54" s="58">
        <f t="shared" si="9"/>
        <v>0.33686296960729795</v>
      </c>
      <c r="E54" s="58">
        <v>1</v>
      </c>
      <c r="F54" s="58">
        <f t="shared" si="13"/>
        <v>0.33349433991122496</v>
      </c>
      <c r="G54" s="58">
        <v>0</v>
      </c>
      <c r="H54" s="59">
        <f>F54-(F54*G54/100)</f>
        <v>0.33349433991122496</v>
      </c>
      <c r="I54" s="58">
        <v>41</v>
      </c>
      <c r="J54" s="60">
        <f t="shared" si="10"/>
        <v>41.59</v>
      </c>
      <c r="K54" s="59">
        <f>+H54-H54*I54/100</f>
        <v>0.19676166054762273</v>
      </c>
      <c r="L54" s="64">
        <f t="shared" si="14"/>
        <v>8.6251686815396258E-3</v>
      </c>
      <c r="M54" s="58">
        <f>+L54*28.3495</f>
        <v>0.24451921953730762</v>
      </c>
      <c r="N54" s="60">
        <v>159</v>
      </c>
      <c r="O54" s="60">
        <v>32</v>
      </c>
      <c r="P54" s="58">
        <f t="shared" si="15"/>
        <v>1.2149548720759973</v>
      </c>
      <c r="Q54" s="63">
        <f t="shared" si="16"/>
        <v>7.6412256105408633E-3</v>
      </c>
    </row>
    <row r="55" spans="1:18" ht="12" customHeight="1" x14ac:dyDescent="0.2">
      <c r="A55" s="33">
        <v>2018</v>
      </c>
      <c r="B55" s="11">
        <v>0.33105836507995978</v>
      </c>
      <c r="C55" s="34">
        <v>0</v>
      </c>
      <c r="D55" s="34">
        <f t="shared" si="9"/>
        <v>0.33105836507995978</v>
      </c>
      <c r="E55" s="34">
        <v>1</v>
      </c>
      <c r="F55" s="34">
        <f t="shared" si="13"/>
        <v>0.32774778142916017</v>
      </c>
      <c r="G55" s="34">
        <v>0</v>
      </c>
      <c r="H55" s="11">
        <f>F55-(F55*G55/100)</f>
        <v>0.32774778142916017</v>
      </c>
      <c r="I55" s="34">
        <v>41</v>
      </c>
      <c r="J55" s="49">
        <f t="shared" si="10"/>
        <v>41.59</v>
      </c>
      <c r="K55" s="11">
        <f>+H55-H55*I55/100</f>
        <v>0.19337119104320449</v>
      </c>
      <c r="L55" s="52">
        <f t="shared" si="14"/>
        <v>8.4765453607980046E-3</v>
      </c>
      <c r="M55" s="34">
        <f>+L55*28.3495</f>
        <v>0.24030582270594303</v>
      </c>
      <c r="N55" s="49">
        <v>159</v>
      </c>
      <c r="O55" s="49">
        <v>32</v>
      </c>
      <c r="P55" s="34">
        <f t="shared" si="15"/>
        <v>1.1940195565701544</v>
      </c>
      <c r="Q55" s="51">
        <f t="shared" si="16"/>
        <v>7.5095569595607196E-3</v>
      </c>
    </row>
    <row r="56" spans="1:18" ht="12" customHeight="1" x14ac:dyDescent="0.2">
      <c r="A56" s="78">
        <v>2019</v>
      </c>
      <c r="B56" s="59">
        <v>0.2957066592122814</v>
      </c>
      <c r="C56" s="79">
        <v>0</v>
      </c>
      <c r="D56" s="79">
        <f t="shared" si="9"/>
        <v>0.2957066592122814</v>
      </c>
      <c r="E56" s="79">
        <v>1</v>
      </c>
      <c r="F56" s="79">
        <f t="shared" si="13"/>
        <v>0.29274959262015859</v>
      </c>
      <c r="G56" s="79">
        <v>0</v>
      </c>
      <c r="H56" s="80">
        <f>F56-(F56*G56/100)</f>
        <v>0.29274959262015859</v>
      </c>
      <c r="I56" s="79">
        <v>41</v>
      </c>
      <c r="J56" s="81">
        <f t="shared" si="10"/>
        <v>41.589999999999996</v>
      </c>
      <c r="K56" s="80">
        <f>+H56-H56*I56/100</f>
        <v>0.17272225964589358</v>
      </c>
      <c r="L56" s="93">
        <f t="shared" si="14"/>
        <v>7.5713867242035542E-3</v>
      </c>
      <c r="M56" s="79">
        <f>+L56*28.3495</f>
        <v>0.21464502793780865</v>
      </c>
      <c r="N56" s="81">
        <v>159</v>
      </c>
      <c r="O56" s="81">
        <v>32</v>
      </c>
      <c r="P56" s="79">
        <f t="shared" si="15"/>
        <v>1.0665174825659867</v>
      </c>
      <c r="Q56" s="90">
        <f t="shared" si="16"/>
        <v>6.7076571230565204E-3</v>
      </c>
    </row>
    <row r="57" spans="1:18" ht="12" customHeight="1" x14ac:dyDescent="0.2">
      <c r="A57" s="33">
        <v>2020</v>
      </c>
      <c r="B57" s="11">
        <v>0.29238020261837133</v>
      </c>
      <c r="C57" s="34">
        <v>0</v>
      </c>
      <c r="D57" s="34">
        <f t="shared" ref="D57:D58" si="17">+B57-B57*(C57/100)</f>
        <v>0.29238020261837133</v>
      </c>
      <c r="E57" s="34">
        <v>1</v>
      </c>
      <c r="F57" s="34">
        <f t="shared" si="13"/>
        <v>0.28945640059218763</v>
      </c>
      <c r="G57" s="34">
        <v>0</v>
      </c>
      <c r="H57" s="11">
        <f t="shared" ref="H57:H58" si="18">F57-(F57*G57/100)</f>
        <v>0.28945640059218763</v>
      </c>
      <c r="I57" s="34">
        <v>41</v>
      </c>
      <c r="J57" s="49">
        <f t="shared" ref="J57:J58" si="19">100-(K57/B57*100)</f>
        <v>41.589999999999996</v>
      </c>
      <c r="K57" s="11">
        <f t="shared" ref="K57:K58" si="20">+H57-H57*I57/100</f>
        <v>0.17077927634939072</v>
      </c>
      <c r="L57" s="52">
        <f t="shared" si="14"/>
        <v>7.4862148536719219E-3</v>
      </c>
      <c r="M57" s="34">
        <f t="shared" ref="M57:M58" si="21">+L57*28.3495</f>
        <v>0.21223044799417215</v>
      </c>
      <c r="N57" s="49">
        <v>159</v>
      </c>
      <c r="O57" s="49">
        <v>32</v>
      </c>
      <c r="P57" s="34">
        <f t="shared" si="15"/>
        <v>1.0545200384710429</v>
      </c>
      <c r="Q57" s="51">
        <f t="shared" si="16"/>
        <v>6.6322014998178797E-3</v>
      </c>
    </row>
    <row r="58" spans="1:18" ht="12" customHeight="1" thickBot="1" x14ac:dyDescent="0.25">
      <c r="A58" s="84">
        <v>2021</v>
      </c>
      <c r="B58" s="85">
        <v>0.22402366946400581</v>
      </c>
      <c r="C58" s="86">
        <v>0</v>
      </c>
      <c r="D58" s="86">
        <f t="shared" si="17"/>
        <v>0.22402366946400581</v>
      </c>
      <c r="E58" s="86">
        <v>1</v>
      </c>
      <c r="F58" s="86">
        <f t="shared" si="13"/>
        <v>0.22178343276936577</v>
      </c>
      <c r="G58" s="86">
        <v>0</v>
      </c>
      <c r="H58" s="86">
        <f t="shared" si="18"/>
        <v>0.22178343276936577</v>
      </c>
      <c r="I58" s="86">
        <v>41</v>
      </c>
      <c r="J58" s="87">
        <f t="shared" si="19"/>
        <v>41.59</v>
      </c>
      <c r="K58" s="86">
        <f t="shared" si="20"/>
        <v>0.13085222533392579</v>
      </c>
      <c r="L58" s="97">
        <f t="shared" si="14"/>
        <v>5.7359879598433226E-3</v>
      </c>
      <c r="M58" s="86">
        <f t="shared" si="21"/>
        <v>0.16261239066757827</v>
      </c>
      <c r="N58" s="87">
        <v>159</v>
      </c>
      <c r="O58" s="87">
        <v>32</v>
      </c>
      <c r="P58" s="86">
        <f t="shared" si="15"/>
        <v>0.80798031612952947</v>
      </c>
      <c r="Q58" s="91">
        <f t="shared" si="16"/>
        <v>5.0816372083618208E-3</v>
      </c>
    </row>
    <row r="59" spans="1:18" ht="12" customHeight="1" thickTop="1" x14ac:dyDescent="0.2">
      <c r="A59" s="115" t="s">
        <v>147</v>
      </c>
      <c r="B59" s="115"/>
      <c r="C59" s="115"/>
      <c r="R59" s="6"/>
    </row>
    <row r="60" spans="1:18" ht="12" customHeight="1" x14ac:dyDescent="0.2">
      <c r="R60" s="6"/>
    </row>
    <row r="61" spans="1:18" ht="12" customHeight="1" x14ac:dyDescent="0.2">
      <c r="A61" s="116" t="s">
        <v>137</v>
      </c>
    </row>
    <row r="62" spans="1:18" ht="12" customHeight="1" x14ac:dyDescent="0.2">
      <c r="A62" s="123" t="s">
        <v>156</v>
      </c>
    </row>
    <row r="63" spans="1:18" ht="12" customHeight="1" x14ac:dyDescent="0.2">
      <c r="A63" s="116" t="s">
        <v>139</v>
      </c>
    </row>
    <row r="64" spans="1:18" ht="12" customHeight="1" x14ac:dyDescent="0.2">
      <c r="A64" s="116" t="s">
        <v>140</v>
      </c>
    </row>
    <row r="65" spans="1:1" ht="12" customHeight="1" x14ac:dyDescent="0.2">
      <c r="A65" s="116" t="s">
        <v>141</v>
      </c>
    </row>
    <row r="66" spans="1:1" ht="12" customHeight="1" x14ac:dyDescent="0.2">
      <c r="A66" s="117"/>
    </row>
    <row r="67" spans="1:1" ht="12" customHeight="1" x14ac:dyDescent="0.2">
      <c r="A67" s="116" t="s">
        <v>136</v>
      </c>
    </row>
  </sheetData>
  <mergeCells count="17">
    <mergeCell ref="F2:F5"/>
    <mergeCell ref="I3:I5"/>
    <mergeCell ref="A1:Q1"/>
    <mergeCell ref="E2:E5"/>
    <mergeCell ref="J2:J5"/>
    <mergeCell ref="N2:N5"/>
    <mergeCell ref="A2:A5"/>
    <mergeCell ref="O2:O5"/>
    <mergeCell ref="D2:D5"/>
    <mergeCell ref="B2:B5"/>
    <mergeCell ref="K2:M5"/>
    <mergeCell ref="P2:P5"/>
    <mergeCell ref="H3:H5"/>
    <mergeCell ref="C2:C5"/>
    <mergeCell ref="G3:G5"/>
    <mergeCell ref="G2:I2"/>
    <mergeCell ref="Q2:Q5"/>
  </mergeCells>
  <phoneticPr fontId="0" type="noConversion"/>
  <printOptions horizontalCentered="1"/>
  <pageMargins left="0.34" right="0.3" top="0.61" bottom="0.56000000000000005" header="0.5" footer="0.5"/>
  <pageSetup scale="78" orientation="landscape" r:id="rId1"/>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65">
    <pageSetUpPr fitToPage="1"/>
  </sheetPr>
  <dimension ref="A1:S67"/>
  <sheetViews>
    <sheetView zoomScaleNormal="100" workbookViewId="0">
      <pane ySplit="6" topLeftCell="A7" activePane="bottomLeft" state="frozen"/>
      <selection pane="bottomLeft" sqref="A1:Q1"/>
    </sheetView>
  </sheetViews>
  <sheetFormatPr defaultColWidth="10.77734375" defaultRowHeight="12" customHeight="1" x14ac:dyDescent="0.2"/>
  <cols>
    <col min="1" max="17" width="10.77734375" style="6" customWidth="1"/>
    <col min="18" max="16384" width="10.77734375" style="7"/>
  </cols>
  <sheetData>
    <row r="1" spans="1:18" ht="12" customHeight="1" thickBot="1" x14ac:dyDescent="0.25">
      <c r="A1" s="126" t="s">
        <v>110</v>
      </c>
      <c r="B1" s="126"/>
      <c r="C1" s="126"/>
      <c r="D1" s="126"/>
      <c r="E1" s="126"/>
      <c r="F1" s="126"/>
      <c r="G1" s="126"/>
      <c r="H1" s="126"/>
      <c r="I1" s="126"/>
      <c r="J1" s="126"/>
      <c r="K1" s="126"/>
      <c r="L1" s="126"/>
      <c r="M1" s="126"/>
      <c r="N1" s="126"/>
      <c r="O1" s="126"/>
      <c r="P1" s="126"/>
      <c r="Q1" s="126"/>
    </row>
    <row r="2" spans="1:18" ht="12" customHeight="1" thickTop="1" x14ac:dyDescent="0.2">
      <c r="A2" s="138" t="s">
        <v>0</v>
      </c>
      <c r="B2" s="124" t="s">
        <v>9</v>
      </c>
      <c r="C2" s="131" t="s">
        <v>3</v>
      </c>
      <c r="D2" s="124" t="s">
        <v>1</v>
      </c>
      <c r="E2" s="124" t="s">
        <v>4</v>
      </c>
      <c r="F2" s="124" t="s">
        <v>5</v>
      </c>
      <c r="G2" s="132" t="s">
        <v>6</v>
      </c>
      <c r="H2" s="133"/>
      <c r="I2" s="133"/>
      <c r="J2" s="124" t="s">
        <v>7</v>
      </c>
      <c r="K2" s="124" t="s">
        <v>54</v>
      </c>
      <c r="L2" s="140"/>
      <c r="M2" s="140"/>
      <c r="N2" s="130" t="s">
        <v>58</v>
      </c>
      <c r="O2" s="130" t="s">
        <v>130</v>
      </c>
      <c r="P2" s="127" t="s">
        <v>59</v>
      </c>
      <c r="Q2" s="127" t="s">
        <v>62</v>
      </c>
      <c r="R2" s="35"/>
    </row>
    <row r="3" spans="1:18" ht="12" customHeight="1" x14ac:dyDescent="0.2">
      <c r="A3" s="138"/>
      <c r="B3" s="124"/>
      <c r="C3" s="124"/>
      <c r="D3" s="124"/>
      <c r="E3" s="124"/>
      <c r="F3" s="124"/>
      <c r="G3" s="134" t="s">
        <v>2</v>
      </c>
      <c r="H3" s="135" t="s">
        <v>120</v>
      </c>
      <c r="I3" s="134" t="s">
        <v>8</v>
      </c>
      <c r="J3" s="124"/>
      <c r="K3" s="141"/>
      <c r="L3" s="140"/>
      <c r="M3" s="140"/>
      <c r="N3" s="130"/>
      <c r="O3" s="130"/>
      <c r="P3" s="127"/>
      <c r="Q3" s="128"/>
    </row>
    <row r="4" spans="1:18" ht="12" customHeight="1" x14ac:dyDescent="0.2">
      <c r="A4" s="138"/>
      <c r="B4" s="124"/>
      <c r="C4" s="124"/>
      <c r="D4" s="124"/>
      <c r="E4" s="124"/>
      <c r="F4" s="124"/>
      <c r="G4" s="124"/>
      <c r="H4" s="136"/>
      <c r="I4" s="124"/>
      <c r="J4" s="124"/>
      <c r="K4" s="141"/>
      <c r="L4" s="140"/>
      <c r="M4" s="140"/>
      <c r="N4" s="130"/>
      <c r="O4" s="130"/>
      <c r="P4" s="127"/>
      <c r="Q4" s="128"/>
    </row>
    <row r="5" spans="1:18" ht="18.75" customHeight="1" x14ac:dyDescent="0.2">
      <c r="A5" s="139"/>
      <c r="B5" s="125"/>
      <c r="C5" s="125"/>
      <c r="D5" s="125"/>
      <c r="E5" s="125"/>
      <c r="F5" s="125"/>
      <c r="G5" s="125"/>
      <c r="H5" s="137"/>
      <c r="I5" s="125"/>
      <c r="J5" s="125"/>
      <c r="K5" s="142"/>
      <c r="L5" s="143"/>
      <c r="M5" s="143"/>
      <c r="N5" s="150"/>
      <c r="O5" s="150"/>
      <c r="P5" s="149"/>
      <c r="Q5" s="129"/>
    </row>
    <row r="6" spans="1:18" ht="12" customHeight="1" x14ac:dyDescent="0.2">
      <c r="A6" s="5"/>
      <c r="B6" s="36" t="s">
        <v>64</v>
      </c>
      <c r="C6" s="36" t="s">
        <v>65</v>
      </c>
      <c r="D6" s="36" t="s">
        <v>64</v>
      </c>
      <c r="E6" s="36" t="s">
        <v>65</v>
      </c>
      <c r="F6" s="36" t="s">
        <v>64</v>
      </c>
      <c r="G6" s="36" t="s">
        <v>65</v>
      </c>
      <c r="H6" s="36" t="s">
        <v>64</v>
      </c>
      <c r="I6" s="36" t="s">
        <v>65</v>
      </c>
      <c r="J6" s="36" t="s">
        <v>65</v>
      </c>
      <c r="K6" s="36" t="s">
        <v>64</v>
      </c>
      <c r="L6" s="36" t="s">
        <v>66</v>
      </c>
      <c r="M6" s="36" t="s">
        <v>67</v>
      </c>
      <c r="N6" s="36" t="s">
        <v>68</v>
      </c>
      <c r="O6" s="36" t="s">
        <v>69</v>
      </c>
      <c r="P6" s="36" t="s">
        <v>68</v>
      </c>
      <c r="Q6" s="36" t="s">
        <v>70</v>
      </c>
    </row>
    <row r="7" spans="1:18" ht="12" customHeight="1" x14ac:dyDescent="0.2">
      <c r="A7" s="10">
        <v>1970</v>
      </c>
      <c r="B7" s="14">
        <v>5.3146536034054392</v>
      </c>
      <c r="C7" s="11">
        <v>0</v>
      </c>
      <c r="D7" s="14">
        <f t="shared" ref="D7:D38" si="0">+B7-B7*(C7/100)</f>
        <v>5.3146536034054392</v>
      </c>
      <c r="E7" s="11">
        <v>1</v>
      </c>
      <c r="F7" s="11">
        <f t="shared" ref="F7:F48" si="1">+(D7-D7*(E7)/100)</f>
        <v>5.2615070673713848</v>
      </c>
      <c r="G7" s="11">
        <v>0</v>
      </c>
      <c r="H7" s="11">
        <f>F7-(F7*G7/100)</f>
        <v>5.2615070673713848</v>
      </c>
      <c r="I7" s="11">
        <v>41</v>
      </c>
      <c r="J7" s="12">
        <f t="shared" ref="J7:J38" si="2">100-(K7/B7*100)</f>
        <v>41.59</v>
      </c>
      <c r="K7" s="11">
        <f>+H7-H7*I7/100</f>
        <v>3.1042891697491171</v>
      </c>
      <c r="L7" s="23">
        <f t="shared" ref="L7:L48" si="3">+(K7/365)*16</f>
        <v>0.13607842935886541</v>
      </c>
      <c r="M7" s="11">
        <f t="shared" ref="M7:M39" si="4">+L7*28.3495</f>
        <v>3.8577554331091548</v>
      </c>
      <c r="N7" s="12">
        <v>109</v>
      </c>
      <c r="O7" s="12">
        <v>30</v>
      </c>
      <c r="P7" s="11">
        <f t="shared" ref="P7:P48" si="5">+Q7*N7</f>
        <v>14.016511406963263</v>
      </c>
      <c r="Q7" s="21">
        <f t="shared" ref="Q7:Q48" si="6">+M7/O7</f>
        <v>0.12859184777030516</v>
      </c>
    </row>
    <row r="8" spans="1:18" ht="12" customHeight="1" x14ac:dyDescent="0.2">
      <c r="A8" s="15">
        <v>1971</v>
      </c>
      <c r="B8" s="19">
        <v>5.2532102474770364</v>
      </c>
      <c r="C8" s="16">
        <v>0</v>
      </c>
      <c r="D8" s="19">
        <f t="shared" si="0"/>
        <v>5.2532102474770364</v>
      </c>
      <c r="E8" s="16">
        <v>1</v>
      </c>
      <c r="F8" s="16">
        <f t="shared" si="1"/>
        <v>5.2006781450022661</v>
      </c>
      <c r="G8" s="16">
        <v>0</v>
      </c>
      <c r="H8" s="16">
        <f t="shared" ref="H8:H53" si="7">F8-(F8*G8/100)</f>
        <v>5.2006781450022661</v>
      </c>
      <c r="I8" s="16">
        <v>41</v>
      </c>
      <c r="J8" s="17">
        <f t="shared" si="2"/>
        <v>41.589999999999996</v>
      </c>
      <c r="K8" s="16">
        <f t="shared" ref="K8:K53" si="8">+H8-H8*I8/100</f>
        <v>3.068400105551337</v>
      </c>
      <c r="L8" s="24">
        <f t="shared" si="3"/>
        <v>0.13450521010635999</v>
      </c>
      <c r="M8" s="16">
        <f t="shared" si="4"/>
        <v>3.8131554539102526</v>
      </c>
      <c r="N8" s="17">
        <v>109</v>
      </c>
      <c r="O8" s="17">
        <v>30</v>
      </c>
      <c r="P8" s="16">
        <f t="shared" si="5"/>
        <v>13.854464815873918</v>
      </c>
      <c r="Q8" s="22">
        <f t="shared" si="6"/>
        <v>0.12710518179700842</v>
      </c>
    </row>
    <row r="9" spans="1:18" ht="12" customHeight="1" x14ac:dyDescent="0.2">
      <c r="A9" s="15">
        <v>1972</v>
      </c>
      <c r="B9" s="19">
        <v>4.5882806134734011</v>
      </c>
      <c r="C9" s="16">
        <v>0</v>
      </c>
      <c r="D9" s="19">
        <f t="shared" si="0"/>
        <v>4.5882806134734011</v>
      </c>
      <c r="E9" s="16">
        <v>1</v>
      </c>
      <c r="F9" s="16">
        <f t="shared" si="1"/>
        <v>4.5423978073386673</v>
      </c>
      <c r="G9" s="16">
        <v>0</v>
      </c>
      <c r="H9" s="16">
        <f t="shared" si="7"/>
        <v>4.5423978073386673</v>
      </c>
      <c r="I9" s="16">
        <v>41</v>
      </c>
      <c r="J9" s="17">
        <f t="shared" si="2"/>
        <v>41.589999999999996</v>
      </c>
      <c r="K9" s="16">
        <f t="shared" si="8"/>
        <v>2.6800147063298136</v>
      </c>
      <c r="L9" s="24">
        <f t="shared" si="3"/>
        <v>0.11748009671582745</v>
      </c>
      <c r="M9" s="16">
        <f t="shared" si="4"/>
        <v>3.3305020018453502</v>
      </c>
      <c r="N9" s="17">
        <v>109</v>
      </c>
      <c r="O9" s="17">
        <v>30</v>
      </c>
      <c r="P9" s="16">
        <f t="shared" si="5"/>
        <v>12.100823940038106</v>
      </c>
      <c r="Q9" s="22">
        <f t="shared" si="6"/>
        <v>0.11101673339484501</v>
      </c>
    </row>
    <row r="10" spans="1:18" ht="12" customHeight="1" x14ac:dyDescent="0.2">
      <c r="A10" s="15">
        <v>1973</v>
      </c>
      <c r="B10" s="19">
        <v>5.2571221506420791</v>
      </c>
      <c r="C10" s="16">
        <v>0</v>
      </c>
      <c r="D10" s="19">
        <f t="shared" si="0"/>
        <v>5.2571221506420791</v>
      </c>
      <c r="E10" s="16">
        <v>1</v>
      </c>
      <c r="F10" s="16">
        <f t="shared" si="1"/>
        <v>5.2045509291356584</v>
      </c>
      <c r="G10" s="16">
        <v>0</v>
      </c>
      <c r="H10" s="16">
        <f t="shared" si="7"/>
        <v>5.2045509291356584</v>
      </c>
      <c r="I10" s="16">
        <v>41</v>
      </c>
      <c r="J10" s="17">
        <f t="shared" si="2"/>
        <v>41.59</v>
      </c>
      <c r="K10" s="16">
        <f t="shared" si="8"/>
        <v>3.0706850481900383</v>
      </c>
      <c r="L10" s="24">
        <f t="shared" si="3"/>
        <v>0.13460537197545375</v>
      </c>
      <c r="M10" s="16">
        <f t="shared" si="4"/>
        <v>3.8159949928181258</v>
      </c>
      <c r="N10" s="17">
        <v>109</v>
      </c>
      <c r="O10" s="17">
        <v>30</v>
      </c>
      <c r="P10" s="16">
        <f t="shared" si="5"/>
        <v>13.864781807239192</v>
      </c>
      <c r="Q10" s="22">
        <f t="shared" si="6"/>
        <v>0.12719983309393754</v>
      </c>
    </row>
    <row r="11" spans="1:18" ht="12" customHeight="1" x14ac:dyDescent="0.2">
      <c r="A11" s="15">
        <v>1974</v>
      </c>
      <c r="B11" s="19">
        <v>4.139961594049054</v>
      </c>
      <c r="C11" s="16">
        <v>0</v>
      </c>
      <c r="D11" s="19">
        <f t="shared" si="0"/>
        <v>4.139961594049054</v>
      </c>
      <c r="E11" s="16">
        <v>1</v>
      </c>
      <c r="F11" s="16">
        <f t="shared" si="1"/>
        <v>4.0985619781085632</v>
      </c>
      <c r="G11" s="16">
        <v>0</v>
      </c>
      <c r="H11" s="16">
        <f t="shared" si="7"/>
        <v>4.0985619781085632</v>
      </c>
      <c r="I11" s="16">
        <v>41</v>
      </c>
      <c r="J11" s="17">
        <f t="shared" si="2"/>
        <v>41.589999999999996</v>
      </c>
      <c r="K11" s="16">
        <f t="shared" si="8"/>
        <v>2.4181515670840525</v>
      </c>
      <c r="L11" s="24">
        <f t="shared" si="3"/>
        <v>0.10600116458450641</v>
      </c>
      <c r="M11" s="16">
        <f t="shared" si="4"/>
        <v>3.0050800153884643</v>
      </c>
      <c r="N11" s="17">
        <v>109</v>
      </c>
      <c r="O11" s="17">
        <v>30</v>
      </c>
      <c r="P11" s="16">
        <f t="shared" si="5"/>
        <v>10.918457389244754</v>
      </c>
      <c r="Q11" s="22">
        <f t="shared" si="6"/>
        <v>0.10016933384628214</v>
      </c>
    </row>
    <row r="12" spans="1:18" ht="12" customHeight="1" x14ac:dyDescent="0.2">
      <c r="A12" s="15">
        <v>1975</v>
      </c>
      <c r="B12" s="19">
        <v>3.2624550455154964</v>
      </c>
      <c r="C12" s="16">
        <v>0</v>
      </c>
      <c r="D12" s="19">
        <f t="shared" si="0"/>
        <v>3.2624550455154964</v>
      </c>
      <c r="E12" s="16">
        <v>1</v>
      </c>
      <c r="F12" s="16">
        <f t="shared" si="1"/>
        <v>3.2298304950603414</v>
      </c>
      <c r="G12" s="16">
        <v>0</v>
      </c>
      <c r="H12" s="16">
        <f t="shared" si="7"/>
        <v>3.2298304950603414</v>
      </c>
      <c r="I12" s="16">
        <v>41</v>
      </c>
      <c r="J12" s="17">
        <f t="shared" si="2"/>
        <v>41.589999999999996</v>
      </c>
      <c r="K12" s="16">
        <f t="shared" si="8"/>
        <v>1.9055999920856015</v>
      </c>
      <c r="L12" s="24">
        <f t="shared" si="3"/>
        <v>8.3533150337998963E-2</v>
      </c>
      <c r="M12" s="16">
        <f t="shared" si="4"/>
        <v>2.3681230455071014</v>
      </c>
      <c r="N12" s="17">
        <v>109</v>
      </c>
      <c r="O12" s="17">
        <v>30</v>
      </c>
      <c r="P12" s="16">
        <f t="shared" si="5"/>
        <v>8.6041803986758012</v>
      </c>
      <c r="Q12" s="22">
        <f t="shared" si="6"/>
        <v>7.8937434850236715E-2</v>
      </c>
    </row>
    <row r="13" spans="1:18" ht="12" customHeight="1" x14ac:dyDescent="0.2">
      <c r="A13" s="10">
        <v>1976</v>
      </c>
      <c r="B13" s="14">
        <v>3.5110398940794738</v>
      </c>
      <c r="C13" s="11">
        <v>0</v>
      </c>
      <c r="D13" s="14">
        <f t="shared" si="0"/>
        <v>3.5110398940794738</v>
      </c>
      <c r="E13" s="11">
        <v>1</v>
      </c>
      <c r="F13" s="11">
        <f t="shared" si="1"/>
        <v>3.4759294951386792</v>
      </c>
      <c r="G13" s="11">
        <v>0</v>
      </c>
      <c r="H13" s="11">
        <f t="shared" si="7"/>
        <v>3.4759294951386792</v>
      </c>
      <c r="I13" s="11">
        <v>41</v>
      </c>
      <c r="J13" s="12">
        <f t="shared" si="2"/>
        <v>41.59</v>
      </c>
      <c r="K13" s="11">
        <f t="shared" si="8"/>
        <v>2.0507984021318206</v>
      </c>
      <c r="L13" s="23">
        <f t="shared" si="3"/>
        <v>8.9898012148244194E-2</v>
      </c>
      <c r="M13" s="11">
        <f t="shared" si="4"/>
        <v>2.5485636953966488</v>
      </c>
      <c r="N13" s="12">
        <v>109</v>
      </c>
      <c r="O13" s="12">
        <v>30</v>
      </c>
      <c r="P13" s="11">
        <f t="shared" si="5"/>
        <v>9.2597814266078231</v>
      </c>
      <c r="Q13" s="21">
        <f t="shared" si="6"/>
        <v>8.4952123179888289E-2</v>
      </c>
    </row>
    <row r="14" spans="1:18" ht="12" customHeight="1" x14ac:dyDescent="0.2">
      <c r="A14" s="10">
        <v>1977</v>
      </c>
      <c r="B14" s="14">
        <v>3.3110963308440482</v>
      </c>
      <c r="C14" s="11">
        <v>0</v>
      </c>
      <c r="D14" s="14">
        <f t="shared" si="0"/>
        <v>3.3110963308440482</v>
      </c>
      <c r="E14" s="11">
        <v>1</v>
      </c>
      <c r="F14" s="11">
        <f t="shared" si="1"/>
        <v>3.2779853675356079</v>
      </c>
      <c r="G14" s="11">
        <v>0</v>
      </c>
      <c r="H14" s="11">
        <f t="shared" si="7"/>
        <v>3.2779853675356079</v>
      </c>
      <c r="I14" s="11">
        <v>41</v>
      </c>
      <c r="J14" s="12">
        <f t="shared" si="2"/>
        <v>41.589999999999996</v>
      </c>
      <c r="K14" s="11">
        <f t="shared" si="8"/>
        <v>1.9340113668460088</v>
      </c>
      <c r="L14" s="23">
        <f t="shared" si="3"/>
        <v>8.4778580464482584E-2</v>
      </c>
      <c r="M14" s="11">
        <f t="shared" si="4"/>
        <v>2.4034303668778487</v>
      </c>
      <c r="N14" s="12">
        <v>109</v>
      </c>
      <c r="O14" s="12">
        <v>30</v>
      </c>
      <c r="P14" s="11">
        <f t="shared" si="5"/>
        <v>8.7324636663228503</v>
      </c>
      <c r="Q14" s="21">
        <f t="shared" si="6"/>
        <v>8.011434556259496E-2</v>
      </c>
    </row>
    <row r="15" spans="1:18" ht="12" customHeight="1" x14ac:dyDescent="0.2">
      <c r="A15" s="10">
        <v>1978</v>
      </c>
      <c r="B15" s="14">
        <v>3.1091218896831667</v>
      </c>
      <c r="C15" s="11">
        <v>0</v>
      </c>
      <c r="D15" s="14">
        <f t="shared" si="0"/>
        <v>3.1091218896831667</v>
      </c>
      <c r="E15" s="11">
        <v>1</v>
      </c>
      <c r="F15" s="11">
        <f t="shared" si="1"/>
        <v>3.078030670786335</v>
      </c>
      <c r="G15" s="11">
        <v>0</v>
      </c>
      <c r="H15" s="11">
        <f t="shared" si="7"/>
        <v>3.078030670786335</v>
      </c>
      <c r="I15" s="11">
        <v>41</v>
      </c>
      <c r="J15" s="12">
        <f t="shared" si="2"/>
        <v>41.589999999999996</v>
      </c>
      <c r="K15" s="11">
        <f t="shared" si="8"/>
        <v>1.8160380957639377</v>
      </c>
      <c r="L15" s="23">
        <f t="shared" si="3"/>
        <v>7.9607149403350688E-2</v>
      </c>
      <c r="M15" s="11">
        <f t="shared" si="4"/>
        <v>2.2568228820102902</v>
      </c>
      <c r="N15" s="12">
        <v>109</v>
      </c>
      <c r="O15" s="12">
        <v>30</v>
      </c>
      <c r="P15" s="11">
        <f t="shared" si="5"/>
        <v>8.1997898046373869</v>
      </c>
      <c r="Q15" s="21">
        <f t="shared" si="6"/>
        <v>7.5227429400343007E-2</v>
      </c>
    </row>
    <row r="16" spans="1:18" ht="12" customHeight="1" x14ac:dyDescent="0.2">
      <c r="A16" s="10">
        <v>1979</v>
      </c>
      <c r="B16" s="14">
        <v>3.2916460897992845</v>
      </c>
      <c r="C16" s="11">
        <v>0</v>
      </c>
      <c r="D16" s="14">
        <f t="shared" si="0"/>
        <v>3.2916460897992845</v>
      </c>
      <c r="E16" s="11">
        <v>1</v>
      </c>
      <c r="F16" s="11">
        <f t="shared" si="1"/>
        <v>3.2587296289012917</v>
      </c>
      <c r="G16" s="11">
        <v>0</v>
      </c>
      <c r="H16" s="11">
        <f t="shared" si="7"/>
        <v>3.2587296289012917</v>
      </c>
      <c r="I16" s="11">
        <v>41</v>
      </c>
      <c r="J16" s="12">
        <f t="shared" si="2"/>
        <v>41.589999999999996</v>
      </c>
      <c r="K16" s="11">
        <f t="shared" si="8"/>
        <v>1.9226504810517622</v>
      </c>
      <c r="L16" s="23">
        <f t="shared" si="3"/>
        <v>8.4280569032406008E-2</v>
      </c>
      <c r="M16" s="11">
        <f t="shared" si="4"/>
        <v>2.3893119917841941</v>
      </c>
      <c r="N16" s="12">
        <v>109</v>
      </c>
      <c r="O16" s="12">
        <v>30</v>
      </c>
      <c r="P16" s="11">
        <f t="shared" si="5"/>
        <v>8.6811669034825716</v>
      </c>
      <c r="Q16" s="21">
        <f t="shared" si="6"/>
        <v>7.9643733059473129E-2</v>
      </c>
    </row>
    <row r="17" spans="1:17" ht="12" customHeight="1" x14ac:dyDescent="0.2">
      <c r="A17" s="10">
        <v>1980</v>
      </c>
      <c r="B17" s="14">
        <v>3.0163824134168844</v>
      </c>
      <c r="C17" s="11">
        <v>0</v>
      </c>
      <c r="D17" s="14">
        <f t="shared" si="0"/>
        <v>3.0163824134168844</v>
      </c>
      <c r="E17" s="11">
        <v>1</v>
      </c>
      <c r="F17" s="11">
        <f t="shared" si="1"/>
        <v>2.9862185892827156</v>
      </c>
      <c r="G17" s="11">
        <v>0</v>
      </c>
      <c r="H17" s="11">
        <f t="shared" si="7"/>
        <v>2.9862185892827156</v>
      </c>
      <c r="I17" s="11">
        <v>41</v>
      </c>
      <c r="J17" s="12">
        <f t="shared" si="2"/>
        <v>41.589999999999996</v>
      </c>
      <c r="K17" s="11">
        <f t="shared" si="8"/>
        <v>1.7618689676768022</v>
      </c>
      <c r="L17" s="23">
        <f t="shared" si="3"/>
        <v>7.7232612281722832E-2</v>
      </c>
      <c r="M17" s="11">
        <f t="shared" si="4"/>
        <v>2.1895059418807015</v>
      </c>
      <c r="N17" s="12">
        <v>109</v>
      </c>
      <c r="O17" s="12">
        <v>30</v>
      </c>
      <c r="P17" s="11">
        <f t="shared" si="5"/>
        <v>7.9552049221665486</v>
      </c>
      <c r="Q17" s="21">
        <f t="shared" si="6"/>
        <v>7.2983531396023385E-2</v>
      </c>
    </row>
    <row r="18" spans="1:17" ht="12" customHeight="1" x14ac:dyDescent="0.2">
      <c r="A18" s="15">
        <v>1981</v>
      </c>
      <c r="B18" s="19">
        <v>2.1569279737260669</v>
      </c>
      <c r="C18" s="16">
        <v>0</v>
      </c>
      <c r="D18" s="19">
        <f t="shared" si="0"/>
        <v>2.1569279737260669</v>
      </c>
      <c r="E18" s="16">
        <v>1</v>
      </c>
      <c r="F18" s="16">
        <f t="shared" si="1"/>
        <v>2.1353586939888061</v>
      </c>
      <c r="G18" s="16">
        <v>0</v>
      </c>
      <c r="H18" s="16">
        <f t="shared" si="7"/>
        <v>2.1353586939888061</v>
      </c>
      <c r="I18" s="16">
        <v>41</v>
      </c>
      <c r="J18" s="17">
        <f t="shared" si="2"/>
        <v>41.59</v>
      </c>
      <c r="K18" s="16">
        <f t="shared" si="8"/>
        <v>1.2598616294533955</v>
      </c>
      <c r="L18" s="24">
        <f t="shared" si="3"/>
        <v>5.5226811154121445E-2</v>
      </c>
      <c r="M18" s="16">
        <f t="shared" si="4"/>
        <v>1.5656524828137659</v>
      </c>
      <c r="N18" s="17">
        <v>109</v>
      </c>
      <c r="O18" s="17">
        <v>30</v>
      </c>
      <c r="P18" s="16">
        <f t="shared" si="5"/>
        <v>5.6885373542233495</v>
      </c>
      <c r="Q18" s="22">
        <f t="shared" si="6"/>
        <v>5.2188416093792198E-2</v>
      </c>
    </row>
    <row r="19" spans="1:17" ht="12" customHeight="1" x14ac:dyDescent="0.2">
      <c r="A19" s="15">
        <v>1982</v>
      </c>
      <c r="B19" s="19">
        <v>2.133092268573924</v>
      </c>
      <c r="C19" s="16">
        <v>0</v>
      </c>
      <c r="D19" s="19">
        <f t="shared" si="0"/>
        <v>2.133092268573924</v>
      </c>
      <c r="E19" s="16">
        <v>1</v>
      </c>
      <c r="F19" s="16">
        <f t="shared" si="1"/>
        <v>2.1117613458881848</v>
      </c>
      <c r="G19" s="16">
        <v>0</v>
      </c>
      <c r="H19" s="16">
        <f t="shared" si="7"/>
        <v>2.1117613458881848</v>
      </c>
      <c r="I19" s="16">
        <v>41</v>
      </c>
      <c r="J19" s="17">
        <f t="shared" si="2"/>
        <v>41.59</v>
      </c>
      <c r="K19" s="16">
        <f t="shared" si="8"/>
        <v>1.245939194074029</v>
      </c>
      <c r="L19" s="24">
        <f t="shared" si="3"/>
        <v>5.4616512616943738E-2</v>
      </c>
      <c r="M19" s="16">
        <f t="shared" si="4"/>
        <v>1.5483508244340465</v>
      </c>
      <c r="N19" s="17">
        <v>109</v>
      </c>
      <c r="O19" s="17">
        <v>30</v>
      </c>
      <c r="P19" s="16">
        <f t="shared" si="5"/>
        <v>5.6256746621103684</v>
      </c>
      <c r="Q19" s="22">
        <f t="shared" si="6"/>
        <v>5.1611694147801548E-2</v>
      </c>
    </row>
    <row r="20" spans="1:17" ht="12" customHeight="1" x14ac:dyDescent="0.2">
      <c r="A20" s="15">
        <v>1983</v>
      </c>
      <c r="B20" s="19">
        <v>2.2617673923789869</v>
      </c>
      <c r="C20" s="16">
        <v>0</v>
      </c>
      <c r="D20" s="19">
        <f t="shared" si="0"/>
        <v>2.2617673923789869</v>
      </c>
      <c r="E20" s="16">
        <v>1</v>
      </c>
      <c r="F20" s="16">
        <f t="shared" si="1"/>
        <v>2.2391497184551969</v>
      </c>
      <c r="G20" s="16">
        <v>0</v>
      </c>
      <c r="H20" s="16">
        <f t="shared" si="7"/>
        <v>2.2391497184551969</v>
      </c>
      <c r="I20" s="16">
        <v>41</v>
      </c>
      <c r="J20" s="17">
        <f t="shared" si="2"/>
        <v>41.59</v>
      </c>
      <c r="K20" s="16">
        <f t="shared" si="8"/>
        <v>1.3210983338885662</v>
      </c>
      <c r="L20" s="24">
        <f t="shared" si="3"/>
        <v>5.7911159841690575E-2</v>
      </c>
      <c r="M20" s="16">
        <f t="shared" si="4"/>
        <v>1.6417524259320069</v>
      </c>
      <c r="N20" s="17">
        <v>109</v>
      </c>
      <c r="O20" s="17">
        <v>30</v>
      </c>
      <c r="P20" s="16">
        <f t="shared" si="5"/>
        <v>5.9650338142196251</v>
      </c>
      <c r="Q20" s="22">
        <f t="shared" si="6"/>
        <v>5.4725080864400227E-2</v>
      </c>
    </row>
    <row r="21" spans="1:17" ht="12" customHeight="1" x14ac:dyDescent="0.2">
      <c r="A21" s="15">
        <v>1984</v>
      </c>
      <c r="B21" s="19">
        <v>2.5355263168709818</v>
      </c>
      <c r="C21" s="16">
        <v>0</v>
      </c>
      <c r="D21" s="19">
        <f t="shared" si="0"/>
        <v>2.5355263168709818</v>
      </c>
      <c r="E21" s="16">
        <v>1</v>
      </c>
      <c r="F21" s="16">
        <f t="shared" si="1"/>
        <v>2.5101710537022721</v>
      </c>
      <c r="G21" s="16">
        <v>0</v>
      </c>
      <c r="H21" s="16">
        <f t="shared" si="7"/>
        <v>2.5101710537022721</v>
      </c>
      <c r="I21" s="16">
        <v>41</v>
      </c>
      <c r="J21" s="17">
        <f t="shared" si="2"/>
        <v>41.59</v>
      </c>
      <c r="K21" s="16">
        <f t="shared" si="8"/>
        <v>1.4810009216843405</v>
      </c>
      <c r="L21" s="24">
        <f t="shared" si="3"/>
        <v>6.4920588347806701E-2</v>
      </c>
      <c r="M21" s="16">
        <f t="shared" si="4"/>
        <v>1.8404662193661461</v>
      </c>
      <c r="N21" s="17">
        <v>109</v>
      </c>
      <c r="O21" s="17">
        <v>30</v>
      </c>
      <c r="P21" s="16">
        <f t="shared" si="5"/>
        <v>6.6870272636969972</v>
      </c>
      <c r="Q21" s="22">
        <f t="shared" si="6"/>
        <v>6.1348873978871538E-2</v>
      </c>
    </row>
    <row r="22" spans="1:17" ht="12" customHeight="1" x14ac:dyDescent="0.2">
      <c r="A22" s="15">
        <v>1985</v>
      </c>
      <c r="B22" s="19">
        <v>2.2869846705232062</v>
      </c>
      <c r="C22" s="16">
        <v>0</v>
      </c>
      <c r="D22" s="19">
        <f t="shared" si="0"/>
        <v>2.2869846705232062</v>
      </c>
      <c r="E22" s="16">
        <v>1</v>
      </c>
      <c r="F22" s="16">
        <f t="shared" si="1"/>
        <v>2.264114823817974</v>
      </c>
      <c r="G22" s="16">
        <v>0</v>
      </c>
      <c r="H22" s="16">
        <f t="shared" si="7"/>
        <v>2.264114823817974</v>
      </c>
      <c r="I22" s="16">
        <v>41</v>
      </c>
      <c r="J22" s="17">
        <f t="shared" si="2"/>
        <v>41.59</v>
      </c>
      <c r="K22" s="16">
        <f t="shared" si="8"/>
        <v>1.3358277460526047</v>
      </c>
      <c r="L22" s="24">
        <f t="shared" si="3"/>
        <v>5.8556832703675822E-2</v>
      </c>
      <c r="M22" s="16">
        <f t="shared" si="4"/>
        <v>1.6600569287328577</v>
      </c>
      <c r="N22" s="17">
        <v>109</v>
      </c>
      <c r="O22" s="17">
        <v>30</v>
      </c>
      <c r="P22" s="16">
        <f t="shared" si="5"/>
        <v>6.0315401743960502</v>
      </c>
      <c r="Q22" s="22">
        <f t="shared" si="6"/>
        <v>5.5335230957761924E-2</v>
      </c>
    </row>
    <row r="23" spans="1:17" ht="12" customHeight="1" x14ac:dyDescent="0.2">
      <c r="A23" s="10">
        <v>1986</v>
      </c>
      <c r="B23" s="14">
        <v>2.477618482932439</v>
      </c>
      <c r="C23" s="11">
        <v>0</v>
      </c>
      <c r="D23" s="14">
        <f t="shared" si="0"/>
        <v>2.477618482932439</v>
      </c>
      <c r="E23" s="11">
        <v>1</v>
      </c>
      <c r="F23" s="11">
        <f t="shared" si="1"/>
        <v>2.4528422981031146</v>
      </c>
      <c r="G23" s="11">
        <v>0</v>
      </c>
      <c r="H23" s="11">
        <f t="shared" si="7"/>
        <v>2.4528422981031146</v>
      </c>
      <c r="I23" s="11">
        <v>41</v>
      </c>
      <c r="J23" s="12">
        <f t="shared" si="2"/>
        <v>41.59</v>
      </c>
      <c r="K23" s="11">
        <f t="shared" si="8"/>
        <v>1.4471769558808376</v>
      </c>
      <c r="L23" s="23">
        <f t="shared" si="3"/>
        <v>6.3437893956420285E-2</v>
      </c>
      <c r="M23" s="11">
        <f t="shared" si="4"/>
        <v>1.7984325747175369</v>
      </c>
      <c r="N23" s="12">
        <v>109</v>
      </c>
      <c r="O23" s="12">
        <v>30</v>
      </c>
      <c r="P23" s="11">
        <f t="shared" si="5"/>
        <v>6.5343050214737177</v>
      </c>
      <c r="Q23" s="21">
        <f t="shared" si="6"/>
        <v>5.9947752490584566E-2</v>
      </c>
    </row>
    <row r="24" spans="1:17" ht="12" customHeight="1" x14ac:dyDescent="0.2">
      <c r="A24" s="10">
        <v>1987</v>
      </c>
      <c r="B24" s="14">
        <v>2.5420004971386416</v>
      </c>
      <c r="C24" s="11">
        <v>0</v>
      </c>
      <c r="D24" s="14">
        <f t="shared" si="0"/>
        <v>2.5420004971386416</v>
      </c>
      <c r="E24" s="11">
        <v>1</v>
      </c>
      <c r="F24" s="11">
        <f t="shared" si="1"/>
        <v>2.5165804921672552</v>
      </c>
      <c r="G24" s="11">
        <v>0</v>
      </c>
      <c r="H24" s="11">
        <f t="shared" si="7"/>
        <v>2.5165804921672552</v>
      </c>
      <c r="I24" s="11">
        <v>41</v>
      </c>
      <c r="J24" s="12">
        <f t="shared" si="2"/>
        <v>41.589999999999996</v>
      </c>
      <c r="K24" s="11">
        <f t="shared" si="8"/>
        <v>1.4847824903786806</v>
      </c>
      <c r="L24" s="23">
        <f t="shared" si="3"/>
        <v>6.5086355742627097E-2</v>
      </c>
      <c r="M24" s="11">
        <f t="shared" si="4"/>
        <v>1.8451656421256069</v>
      </c>
      <c r="N24" s="12">
        <v>109</v>
      </c>
      <c r="O24" s="12">
        <v>30</v>
      </c>
      <c r="P24" s="11">
        <f t="shared" si="5"/>
        <v>6.7041018330563711</v>
      </c>
      <c r="Q24" s="21">
        <f t="shared" si="6"/>
        <v>6.1505521404186893E-2</v>
      </c>
    </row>
    <row r="25" spans="1:17" ht="12" customHeight="1" x14ac:dyDescent="0.2">
      <c r="A25" s="10">
        <v>1988</v>
      </c>
      <c r="B25" s="14">
        <v>2.614708613791529</v>
      </c>
      <c r="C25" s="11">
        <v>0</v>
      </c>
      <c r="D25" s="14">
        <f t="shared" si="0"/>
        <v>2.614708613791529</v>
      </c>
      <c r="E25" s="11">
        <v>1</v>
      </c>
      <c r="F25" s="11">
        <f t="shared" si="1"/>
        <v>2.5885615276536136</v>
      </c>
      <c r="G25" s="11">
        <v>0</v>
      </c>
      <c r="H25" s="11">
        <f t="shared" si="7"/>
        <v>2.5885615276536136</v>
      </c>
      <c r="I25" s="11">
        <v>41</v>
      </c>
      <c r="J25" s="12">
        <f t="shared" si="2"/>
        <v>41.589999999999996</v>
      </c>
      <c r="K25" s="11">
        <f t="shared" si="8"/>
        <v>1.5272513013156321</v>
      </c>
      <c r="L25" s="23">
        <f t="shared" si="3"/>
        <v>6.6948002249452368E-2</v>
      </c>
      <c r="M25" s="11">
        <f t="shared" si="4"/>
        <v>1.8979423897708498</v>
      </c>
      <c r="N25" s="12">
        <v>109</v>
      </c>
      <c r="O25" s="12">
        <v>30</v>
      </c>
      <c r="P25" s="11">
        <f t="shared" si="5"/>
        <v>6.8958573495007549</v>
      </c>
      <c r="Q25" s="21">
        <f t="shared" si="6"/>
        <v>6.3264746325694995E-2</v>
      </c>
    </row>
    <row r="26" spans="1:17" ht="12" customHeight="1" x14ac:dyDescent="0.2">
      <c r="A26" s="10">
        <v>1989</v>
      </c>
      <c r="B26" s="14">
        <v>2.1507263062224742</v>
      </c>
      <c r="C26" s="11">
        <v>0</v>
      </c>
      <c r="D26" s="14">
        <f t="shared" si="0"/>
        <v>2.1507263062224742</v>
      </c>
      <c r="E26" s="11">
        <v>1</v>
      </c>
      <c r="F26" s="11">
        <f t="shared" si="1"/>
        <v>2.1292190431602496</v>
      </c>
      <c r="G26" s="11">
        <v>0</v>
      </c>
      <c r="H26" s="11">
        <f t="shared" si="7"/>
        <v>2.1292190431602496</v>
      </c>
      <c r="I26" s="11">
        <v>41</v>
      </c>
      <c r="J26" s="12">
        <f t="shared" si="2"/>
        <v>41.589999999999996</v>
      </c>
      <c r="K26" s="11">
        <f t="shared" si="8"/>
        <v>1.2562392354645473</v>
      </c>
      <c r="L26" s="23">
        <f t="shared" si="3"/>
        <v>5.5068021280637688E-2</v>
      </c>
      <c r="M26" s="11">
        <f t="shared" si="4"/>
        <v>1.5611508692954381</v>
      </c>
      <c r="N26" s="12">
        <v>109</v>
      </c>
      <c r="O26" s="12">
        <v>30</v>
      </c>
      <c r="P26" s="11">
        <f t="shared" si="5"/>
        <v>5.6721814917734248</v>
      </c>
      <c r="Q26" s="21">
        <f t="shared" si="6"/>
        <v>5.2038362309847937E-2</v>
      </c>
    </row>
    <row r="27" spans="1:17" ht="12" customHeight="1" x14ac:dyDescent="0.2">
      <c r="A27" s="10">
        <v>1990</v>
      </c>
      <c r="B27" s="14">
        <v>2.8959622345543106</v>
      </c>
      <c r="C27" s="11">
        <v>0</v>
      </c>
      <c r="D27" s="14">
        <f t="shared" si="0"/>
        <v>2.8959622345543106</v>
      </c>
      <c r="E27" s="11">
        <v>1</v>
      </c>
      <c r="F27" s="11">
        <f t="shared" si="1"/>
        <v>2.8670026122087675</v>
      </c>
      <c r="G27" s="11">
        <v>0</v>
      </c>
      <c r="H27" s="11">
        <f t="shared" si="7"/>
        <v>2.8670026122087675</v>
      </c>
      <c r="I27" s="11">
        <v>41</v>
      </c>
      <c r="J27" s="12">
        <f t="shared" si="2"/>
        <v>41.589999999999996</v>
      </c>
      <c r="K27" s="11">
        <f t="shared" si="8"/>
        <v>1.6915315412031728</v>
      </c>
      <c r="L27" s="23">
        <f t="shared" si="3"/>
        <v>7.4149327833563747E-2</v>
      </c>
      <c r="M27" s="11">
        <f t="shared" si="4"/>
        <v>2.1020963694176156</v>
      </c>
      <c r="N27" s="12">
        <v>109</v>
      </c>
      <c r="O27" s="12">
        <v>30</v>
      </c>
      <c r="P27" s="11">
        <f t="shared" si="5"/>
        <v>7.6376168088840029</v>
      </c>
      <c r="Q27" s="21">
        <f t="shared" si="6"/>
        <v>7.0069878980587183E-2</v>
      </c>
    </row>
    <row r="28" spans="1:17" ht="12" customHeight="1" x14ac:dyDescent="0.2">
      <c r="A28" s="15">
        <v>1991</v>
      </c>
      <c r="B28" s="19">
        <v>2.5913427701175307</v>
      </c>
      <c r="C28" s="16">
        <v>0</v>
      </c>
      <c r="D28" s="19">
        <f t="shared" si="0"/>
        <v>2.5913427701175307</v>
      </c>
      <c r="E28" s="16">
        <v>1</v>
      </c>
      <c r="F28" s="16">
        <f t="shared" si="1"/>
        <v>2.5654293424163552</v>
      </c>
      <c r="G28" s="16">
        <v>0</v>
      </c>
      <c r="H28" s="16">
        <f t="shared" si="7"/>
        <v>2.5654293424163552</v>
      </c>
      <c r="I28" s="16">
        <v>41</v>
      </c>
      <c r="J28" s="17">
        <f t="shared" si="2"/>
        <v>41.59</v>
      </c>
      <c r="K28" s="16">
        <f t="shared" si="8"/>
        <v>1.5136033120256496</v>
      </c>
      <c r="L28" s="24">
        <f t="shared" si="3"/>
        <v>6.6349734225781901E-2</v>
      </c>
      <c r="M28" s="16">
        <f t="shared" si="4"/>
        <v>1.880981790433804</v>
      </c>
      <c r="N28" s="17">
        <v>109</v>
      </c>
      <c r="O28" s="17">
        <v>30</v>
      </c>
      <c r="P28" s="16">
        <f t="shared" si="5"/>
        <v>6.8342338385761545</v>
      </c>
      <c r="Q28" s="22">
        <f t="shared" si="6"/>
        <v>6.2699393014460134E-2</v>
      </c>
    </row>
    <row r="29" spans="1:17" ht="12" customHeight="1" x14ac:dyDescent="0.2">
      <c r="A29" s="15">
        <v>1992</v>
      </c>
      <c r="B29" s="19">
        <v>2.8091452465421849</v>
      </c>
      <c r="C29" s="16">
        <v>0</v>
      </c>
      <c r="D29" s="19">
        <f t="shared" si="0"/>
        <v>2.8091452465421849</v>
      </c>
      <c r="E29" s="16">
        <v>1</v>
      </c>
      <c r="F29" s="16">
        <f t="shared" si="1"/>
        <v>2.781053794076763</v>
      </c>
      <c r="G29" s="16">
        <v>0</v>
      </c>
      <c r="H29" s="16">
        <f t="shared" si="7"/>
        <v>2.781053794076763</v>
      </c>
      <c r="I29" s="16">
        <v>41</v>
      </c>
      <c r="J29" s="17">
        <f t="shared" si="2"/>
        <v>41.59</v>
      </c>
      <c r="K29" s="16">
        <f t="shared" si="8"/>
        <v>1.6408217385052901</v>
      </c>
      <c r="L29" s="24">
        <f t="shared" si="3"/>
        <v>7.1926432372834637E-2</v>
      </c>
      <c r="M29" s="16">
        <f t="shared" si="4"/>
        <v>2.0390783945536755</v>
      </c>
      <c r="N29" s="17">
        <v>109</v>
      </c>
      <c r="O29" s="17">
        <v>30</v>
      </c>
      <c r="P29" s="16">
        <f t="shared" si="5"/>
        <v>7.4086515002116879</v>
      </c>
      <c r="Q29" s="22">
        <f t="shared" si="6"/>
        <v>6.7969279818455852E-2</v>
      </c>
    </row>
    <row r="30" spans="1:17" ht="12" customHeight="1" x14ac:dyDescent="0.2">
      <c r="A30" s="15">
        <v>1993</v>
      </c>
      <c r="B30" s="19">
        <v>2.4522692442509086</v>
      </c>
      <c r="C30" s="16">
        <v>0</v>
      </c>
      <c r="D30" s="19">
        <f t="shared" si="0"/>
        <v>2.4522692442509086</v>
      </c>
      <c r="E30" s="16">
        <v>1</v>
      </c>
      <c r="F30" s="16">
        <f t="shared" si="1"/>
        <v>2.4277465518083994</v>
      </c>
      <c r="G30" s="16">
        <v>0</v>
      </c>
      <c r="H30" s="16">
        <f t="shared" si="7"/>
        <v>2.4277465518083994</v>
      </c>
      <c r="I30" s="16">
        <v>41</v>
      </c>
      <c r="J30" s="17">
        <f t="shared" si="2"/>
        <v>41.589999999999996</v>
      </c>
      <c r="K30" s="16">
        <f t="shared" si="8"/>
        <v>1.4323704655669558</v>
      </c>
      <c r="L30" s="24">
        <f t="shared" si="3"/>
        <v>6.2788842326222713E-2</v>
      </c>
      <c r="M30" s="16">
        <f t="shared" si="4"/>
        <v>1.7800322855272508</v>
      </c>
      <c r="N30" s="17">
        <v>109</v>
      </c>
      <c r="O30" s="17">
        <v>30</v>
      </c>
      <c r="P30" s="16">
        <f t="shared" si="5"/>
        <v>6.4674506374156779</v>
      </c>
      <c r="Q30" s="22">
        <f t="shared" si="6"/>
        <v>5.9334409517575029E-2</v>
      </c>
    </row>
    <row r="31" spans="1:17" ht="12" customHeight="1" x14ac:dyDescent="0.2">
      <c r="A31" s="15">
        <v>1994</v>
      </c>
      <c r="B31" s="19">
        <v>3.4758456749504192</v>
      </c>
      <c r="C31" s="16">
        <v>0</v>
      </c>
      <c r="D31" s="19">
        <f t="shared" si="0"/>
        <v>3.4758456749504192</v>
      </c>
      <c r="E31" s="16">
        <v>1</v>
      </c>
      <c r="F31" s="16">
        <f t="shared" si="1"/>
        <v>3.4410872182009151</v>
      </c>
      <c r="G31" s="16">
        <v>0</v>
      </c>
      <c r="H31" s="16">
        <f t="shared" si="7"/>
        <v>3.4410872182009151</v>
      </c>
      <c r="I31" s="16">
        <v>41</v>
      </c>
      <c r="J31" s="17">
        <f t="shared" si="2"/>
        <v>41.59</v>
      </c>
      <c r="K31" s="16">
        <f t="shared" si="8"/>
        <v>2.0302414587385398</v>
      </c>
      <c r="L31" s="24">
        <f t="shared" si="3"/>
        <v>8.8996885862511338E-2</v>
      </c>
      <c r="M31" s="16">
        <f t="shared" si="4"/>
        <v>2.523017215759265</v>
      </c>
      <c r="N31" s="17">
        <v>109</v>
      </c>
      <c r="O31" s="17">
        <v>30</v>
      </c>
      <c r="P31" s="16">
        <f t="shared" si="5"/>
        <v>9.1669625505919967</v>
      </c>
      <c r="Q31" s="22">
        <f t="shared" si="6"/>
        <v>8.4100573858642169E-2</v>
      </c>
    </row>
    <row r="32" spans="1:17" ht="12" customHeight="1" x14ac:dyDescent="0.2">
      <c r="A32" s="15">
        <v>1995</v>
      </c>
      <c r="B32" s="19">
        <v>3.4219558346004346</v>
      </c>
      <c r="C32" s="16">
        <v>0</v>
      </c>
      <c r="D32" s="19">
        <f t="shared" si="0"/>
        <v>3.4219558346004346</v>
      </c>
      <c r="E32" s="16">
        <v>1</v>
      </c>
      <c r="F32" s="16">
        <f t="shared" si="1"/>
        <v>3.3877362762544303</v>
      </c>
      <c r="G32" s="16">
        <v>0</v>
      </c>
      <c r="H32" s="16">
        <f t="shared" si="7"/>
        <v>3.3877362762544303</v>
      </c>
      <c r="I32" s="16">
        <v>41</v>
      </c>
      <c r="J32" s="17">
        <f t="shared" si="2"/>
        <v>41.589999999999996</v>
      </c>
      <c r="K32" s="16">
        <f t="shared" si="8"/>
        <v>1.9987644029901139</v>
      </c>
      <c r="L32" s="24">
        <f t="shared" si="3"/>
        <v>8.7617069720114585E-2</v>
      </c>
      <c r="M32" s="16">
        <f t="shared" si="4"/>
        <v>2.4839001180303883</v>
      </c>
      <c r="N32" s="17">
        <v>109</v>
      </c>
      <c r="O32" s="17">
        <v>30</v>
      </c>
      <c r="P32" s="16">
        <f t="shared" si="5"/>
        <v>9.0248370955104118</v>
      </c>
      <c r="Q32" s="22">
        <f t="shared" si="6"/>
        <v>8.2796670601012951E-2</v>
      </c>
    </row>
    <row r="33" spans="1:17" ht="12" customHeight="1" x14ac:dyDescent="0.2">
      <c r="A33" s="10">
        <v>1996</v>
      </c>
      <c r="B33" s="14">
        <v>3.7250614666318334</v>
      </c>
      <c r="C33" s="11">
        <v>0</v>
      </c>
      <c r="D33" s="14">
        <f t="shared" si="0"/>
        <v>3.7250614666318334</v>
      </c>
      <c r="E33" s="11">
        <v>1</v>
      </c>
      <c r="F33" s="11">
        <f t="shared" si="1"/>
        <v>3.6878108519655148</v>
      </c>
      <c r="G33" s="11">
        <v>0</v>
      </c>
      <c r="H33" s="11">
        <f t="shared" si="7"/>
        <v>3.6878108519655148</v>
      </c>
      <c r="I33" s="11">
        <v>41</v>
      </c>
      <c r="J33" s="12">
        <f t="shared" si="2"/>
        <v>41.589999999999996</v>
      </c>
      <c r="K33" s="11">
        <f t="shared" si="8"/>
        <v>2.175808402659654</v>
      </c>
      <c r="L33" s="23">
        <f t="shared" si="3"/>
        <v>9.5377902582340995E-2</v>
      </c>
      <c r="M33" s="11">
        <f t="shared" si="4"/>
        <v>2.7039158492580762</v>
      </c>
      <c r="N33" s="12">
        <v>109</v>
      </c>
      <c r="O33" s="12">
        <v>30</v>
      </c>
      <c r="P33" s="11">
        <f t="shared" si="5"/>
        <v>9.8242275856376757</v>
      </c>
      <c r="Q33" s="21">
        <f t="shared" si="6"/>
        <v>9.0130528308602534E-2</v>
      </c>
    </row>
    <row r="34" spans="1:17" ht="12" customHeight="1" x14ac:dyDescent="0.2">
      <c r="A34" s="10">
        <v>1997</v>
      </c>
      <c r="B34" s="14">
        <v>3.3236945650491769</v>
      </c>
      <c r="C34" s="11">
        <v>0</v>
      </c>
      <c r="D34" s="14">
        <f t="shared" si="0"/>
        <v>3.3236945650491769</v>
      </c>
      <c r="E34" s="11">
        <v>1</v>
      </c>
      <c r="F34" s="11">
        <f t="shared" si="1"/>
        <v>3.2904576193986852</v>
      </c>
      <c r="G34" s="11">
        <v>0</v>
      </c>
      <c r="H34" s="11">
        <f t="shared" si="7"/>
        <v>3.2904576193986852</v>
      </c>
      <c r="I34" s="11">
        <v>41</v>
      </c>
      <c r="J34" s="12">
        <f t="shared" si="2"/>
        <v>41.589999999999996</v>
      </c>
      <c r="K34" s="11">
        <f t="shared" si="8"/>
        <v>1.9413699954452244</v>
      </c>
      <c r="L34" s="23">
        <f t="shared" si="3"/>
        <v>8.5101150485270116E-2</v>
      </c>
      <c r="M34" s="11">
        <f t="shared" si="4"/>
        <v>2.412575065682165</v>
      </c>
      <c r="N34" s="12">
        <v>109</v>
      </c>
      <c r="O34" s="12">
        <v>30</v>
      </c>
      <c r="P34" s="11">
        <f t="shared" si="5"/>
        <v>8.7656894053118659</v>
      </c>
      <c r="Q34" s="21">
        <f t="shared" si="6"/>
        <v>8.0419168856072171E-2</v>
      </c>
    </row>
    <row r="35" spans="1:17" ht="12" customHeight="1" x14ac:dyDescent="0.2">
      <c r="A35" s="10">
        <v>1998</v>
      </c>
      <c r="B35" s="14">
        <v>3.1891569510841706</v>
      </c>
      <c r="C35" s="11">
        <v>0</v>
      </c>
      <c r="D35" s="14">
        <f t="shared" si="0"/>
        <v>3.1891569510841706</v>
      </c>
      <c r="E35" s="11">
        <v>1</v>
      </c>
      <c r="F35" s="11">
        <f t="shared" si="1"/>
        <v>3.1572653815733291</v>
      </c>
      <c r="G35" s="11">
        <v>0</v>
      </c>
      <c r="H35" s="11">
        <f t="shared" si="7"/>
        <v>3.1572653815733291</v>
      </c>
      <c r="I35" s="11">
        <v>41</v>
      </c>
      <c r="J35" s="12">
        <f t="shared" si="2"/>
        <v>41.589999999999996</v>
      </c>
      <c r="K35" s="11">
        <f t="shared" si="8"/>
        <v>1.8627865751282644</v>
      </c>
      <c r="L35" s="23">
        <f t="shared" si="3"/>
        <v>8.1656397813841722E-2</v>
      </c>
      <c r="M35" s="11">
        <f t="shared" si="4"/>
        <v>2.3149180498235058</v>
      </c>
      <c r="N35" s="12">
        <v>109</v>
      </c>
      <c r="O35" s="12">
        <v>30</v>
      </c>
      <c r="P35" s="11">
        <f t="shared" si="5"/>
        <v>8.4108689143587387</v>
      </c>
      <c r="Q35" s="21">
        <f t="shared" si="6"/>
        <v>7.7163934994116862E-2</v>
      </c>
    </row>
    <row r="36" spans="1:17" ht="12" customHeight="1" x14ac:dyDescent="0.2">
      <c r="A36" s="10">
        <v>1999</v>
      </c>
      <c r="B36" s="14">
        <v>2.6832189777213085</v>
      </c>
      <c r="C36" s="11">
        <v>0</v>
      </c>
      <c r="D36" s="14">
        <f t="shared" si="0"/>
        <v>2.6832189777213085</v>
      </c>
      <c r="E36" s="11">
        <v>1</v>
      </c>
      <c r="F36" s="11">
        <f t="shared" si="1"/>
        <v>2.6563867879440952</v>
      </c>
      <c r="G36" s="11">
        <v>0</v>
      </c>
      <c r="H36" s="11">
        <f t="shared" si="7"/>
        <v>2.6563867879440952</v>
      </c>
      <c r="I36" s="11">
        <v>41</v>
      </c>
      <c r="J36" s="12">
        <f t="shared" si="2"/>
        <v>41.59</v>
      </c>
      <c r="K36" s="11">
        <f t="shared" si="8"/>
        <v>1.5672682048870161</v>
      </c>
      <c r="L36" s="23">
        <f t="shared" si="3"/>
        <v>6.8702167885458243E-2</v>
      </c>
      <c r="M36" s="11">
        <f t="shared" si="4"/>
        <v>1.9476721084687985</v>
      </c>
      <c r="N36" s="12">
        <v>109</v>
      </c>
      <c r="O36" s="12">
        <v>30</v>
      </c>
      <c r="P36" s="11">
        <f t="shared" si="5"/>
        <v>7.0765419941033008</v>
      </c>
      <c r="Q36" s="21">
        <f t="shared" si="6"/>
        <v>6.4922403615626609E-2</v>
      </c>
    </row>
    <row r="37" spans="1:17" ht="12" customHeight="1" x14ac:dyDescent="0.2">
      <c r="A37" s="10">
        <v>2000</v>
      </c>
      <c r="B37" s="14">
        <v>2.6575032924508455</v>
      </c>
      <c r="C37" s="11">
        <v>0</v>
      </c>
      <c r="D37" s="14">
        <f t="shared" si="0"/>
        <v>2.6575032924508455</v>
      </c>
      <c r="E37" s="11">
        <v>1</v>
      </c>
      <c r="F37" s="11">
        <f t="shared" si="1"/>
        <v>2.6309282595263372</v>
      </c>
      <c r="G37" s="11">
        <v>0</v>
      </c>
      <c r="H37" s="11">
        <f t="shared" si="7"/>
        <v>2.6309282595263372</v>
      </c>
      <c r="I37" s="11">
        <v>41</v>
      </c>
      <c r="J37" s="12">
        <f t="shared" si="2"/>
        <v>41.589999999999996</v>
      </c>
      <c r="K37" s="11">
        <f t="shared" si="8"/>
        <v>1.552247673120539</v>
      </c>
      <c r="L37" s="23">
        <f t="shared" si="3"/>
        <v>6.8043733616242802E-2</v>
      </c>
      <c r="M37" s="11">
        <f t="shared" si="4"/>
        <v>1.9290058261536753</v>
      </c>
      <c r="N37" s="12">
        <v>109</v>
      </c>
      <c r="O37" s="12">
        <v>30</v>
      </c>
      <c r="P37" s="11">
        <f t="shared" si="5"/>
        <v>7.0087211683583535</v>
      </c>
      <c r="Q37" s="21">
        <f t="shared" si="6"/>
        <v>6.4300194205122507E-2</v>
      </c>
    </row>
    <row r="38" spans="1:17" ht="12" customHeight="1" x14ac:dyDescent="0.2">
      <c r="A38" s="15">
        <v>2001</v>
      </c>
      <c r="B38" s="19">
        <v>3.3446357301629681</v>
      </c>
      <c r="C38" s="16">
        <v>0</v>
      </c>
      <c r="D38" s="19">
        <f t="shared" si="0"/>
        <v>3.3446357301629681</v>
      </c>
      <c r="E38" s="16">
        <v>1</v>
      </c>
      <c r="F38" s="16">
        <f t="shared" si="1"/>
        <v>3.3111893728613384</v>
      </c>
      <c r="G38" s="16">
        <v>0</v>
      </c>
      <c r="H38" s="16">
        <f t="shared" si="7"/>
        <v>3.3111893728613384</v>
      </c>
      <c r="I38" s="16">
        <v>41</v>
      </c>
      <c r="J38" s="17">
        <f t="shared" si="2"/>
        <v>41.59</v>
      </c>
      <c r="K38" s="16">
        <f t="shared" si="8"/>
        <v>1.9536017299881896</v>
      </c>
      <c r="L38" s="24">
        <f t="shared" si="3"/>
        <v>8.563733610907133E-2</v>
      </c>
      <c r="M38" s="16">
        <f t="shared" si="4"/>
        <v>2.4277756600241176</v>
      </c>
      <c r="N38" s="17">
        <v>109</v>
      </c>
      <c r="O38" s="17">
        <v>30</v>
      </c>
      <c r="P38" s="16">
        <f t="shared" si="5"/>
        <v>8.8209182314209595</v>
      </c>
      <c r="Q38" s="22">
        <f t="shared" si="6"/>
        <v>8.0925855334137251E-2</v>
      </c>
    </row>
    <row r="39" spans="1:17" ht="12" customHeight="1" x14ac:dyDescent="0.2">
      <c r="A39" s="15">
        <v>2002</v>
      </c>
      <c r="B39" s="19">
        <v>3.081027107444394</v>
      </c>
      <c r="C39" s="16">
        <v>0</v>
      </c>
      <c r="D39" s="19">
        <f t="shared" ref="D39:D56" si="9">+B39-B39*(C39/100)</f>
        <v>3.081027107444394</v>
      </c>
      <c r="E39" s="16">
        <v>1</v>
      </c>
      <c r="F39" s="16">
        <f t="shared" si="1"/>
        <v>3.05021683636995</v>
      </c>
      <c r="G39" s="16">
        <v>0</v>
      </c>
      <c r="H39" s="16">
        <f t="shared" si="7"/>
        <v>3.05021683636995</v>
      </c>
      <c r="I39" s="16">
        <v>41</v>
      </c>
      <c r="J39" s="17">
        <f t="shared" ref="J39:J56" si="10">100-(K39/B39*100)</f>
        <v>41.59</v>
      </c>
      <c r="K39" s="16">
        <f t="shared" si="8"/>
        <v>1.7996279334582705</v>
      </c>
      <c r="L39" s="24">
        <f t="shared" si="3"/>
        <v>7.88877998228283E-2</v>
      </c>
      <c r="M39" s="16">
        <f t="shared" si="4"/>
        <v>2.2364296810772708</v>
      </c>
      <c r="N39" s="17">
        <v>109</v>
      </c>
      <c r="O39" s="17">
        <v>30</v>
      </c>
      <c r="P39" s="16">
        <f t="shared" si="5"/>
        <v>8.1256945079140834</v>
      </c>
      <c r="Q39" s="22">
        <f t="shared" si="6"/>
        <v>7.454765603590903E-2</v>
      </c>
    </row>
    <row r="40" spans="1:17" ht="12" customHeight="1" x14ac:dyDescent="0.2">
      <c r="A40" s="15">
        <v>2003</v>
      </c>
      <c r="B40" s="19">
        <v>3.3740164479881503</v>
      </c>
      <c r="C40" s="16">
        <v>0</v>
      </c>
      <c r="D40" s="19">
        <f t="shared" si="9"/>
        <v>3.3740164479881503</v>
      </c>
      <c r="E40" s="16">
        <v>1</v>
      </c>
      <c r="F40" s="16">
        <f t="shared" si="1"/>
        <v>3.3402762835082687</v>
      </c>
      <c r="G40" s="16">
        <v>0</v>
      </c>
      <c r="H40" s="16">
        <f t="shared" si="7"/>
        <v>3.3402762835082687</v>
      </c>
      <c r="I40" s="16">
        <v>41</v>
      </c>
      <c r="J40" s="17">
        <f t="shared" si="10"/>
        <v>41.59</v>
      </c>
      <c r="K40" s="16">
        <f t="shared" si="8"/>
        <v>1.9707630072698785</v>
      </c>
      <c r="L40" s="24">
        <f t="shared" si="3"/>
        <v>8.6389611277583711E-2</v>
      </c>
      <c r="M40" s="16">
        <f t="shared" ref="M40:M45" si="11">+L40*28.3495</f>
        <v>2.4491022849138595</v>
      </c>
      <c r="N40" s="17">
        <v>109</v>
      </c>
      <c r="O40" s="17">
        <v>30</v>
      </c>
      <c r="P40" s="16">
        <f t="shared" si="5"/>
        <v>8.8984049685203566</v>
      </c>
      <c r="Q40" s="22">
        <f t="shared" si="6"/>
        <v>8.1636742830461989E-2</v>
      </c>
    </row>
    <row r="41" spans="1:17" ht="12" customHeight="1" x14ac:dyDescent="0.2">
      <c r="A41" s="15">
        <v>2004</v>
      </c>
      <c r="B41" s="19">
        <v>4.2909402787496438</v>
      </c>
      <c r="C41" s="16">
        <v>0</v>
      </c>
      <c r="D41" s="19">
        <f t="shared" si="9"/>
        <v>4.2909402787496438</v>
      </c>
      <c r="E41" s="16">
        <v>1</v>
      </c>
      <c r="F41" s="16">
        <f t="shared" si="1"/>
        <v>4.2480308759621472</v>
      </c>
      <c r="G41" s="16">
        <v>0</v>
      </c>
      <c r="H41" s="16">
        <f t="shared" si="7"/>
        <v>4.2480308759621472</v>
      </c>
      <c r="I41" s="16">
        <v>41</v>
      </c>
      <c r="J41" s="17">
        <f t="shared" si="10"/>
        <v>41.59</v>
      </c>
      <c r="K41" s="16">
        <f t="shared" si="8"/>
        <v>2.5063382168176669</v>
      </c>
      <c r="L41" s="24">
        <f t="shared" si="3"/>
        <v>0.10986688073721279</v>
      </c>
      <c r="M41" s="16">
        <f t="shared" si="11"/>
        <v>3.1146711354596137</v>
      </c>
      <c r="N41" s="17">
        <v>109</v>
      </c>
      <c r="O41" s="17">
        <v>30</v>
      </c>
      <c r="P41" s="16">
        <f t="shared" si="5"/>
        <v>11.316638458836596</v>
      </c>
      <c r="Q41" s="22">
        <f t="shared" si="6"/>
        <v>0.10382237118198713</v>
      </c>
    </row>
    <row r="42" spans="1:17" ht="12" customHeight="1" x14ac:dyDescent="0.2">
      <c r="A42" s="15">
        <v>2005</v>
      </c>
      <c r="B42" s="19">
        <v>4.1979415755607388</v>
      </c>
      <c r="C42" s="16">
        <v>0</v>
      </c>
      <c r="D42" s="19">
        <f t="shared" si="9"/>
        <v>4.1979415755607388</v>
      </c>
      <c r="E42" s="16">
        <v>1</v>
      </c>
      <c r="F42" s="16">
        <f t="shared" si="1"/>
        <v>4.1559621598051315</v>
      </c>
      <c r="G42" s="16">
        <v>0</v>
      </c>
      <c r="H42" s="16">
        <f t="shared" si="7"/>
        <v>4.1559621598051315</v>
      </c>
      <c r="I42" s="16">
        <v>41</v>
      </c>
      <c r="J42" s="17">
        <f t="shared" si="10"/>
        <v>41.59</v>
      </c>
      <c r="K42" s="16">
        <f t="shared" si="8"/>
        <v>2.4520176742850275</v>
      </c>
      <c r="L42" s="24">
        <f t="shared" si="3"/>
        <v>0.1074857062700286</v>
      </c>
      <c r="M42" s="16">
        <f t="shared" si="11"/>
        <v>3.0471660299021757</v>
      </c>
      <c r="N42" s="17">
        <v>109</v>
      </c>
      <c r="O42" s="17">
        <v>30</v>
      </c>
      <c r="P42" s="16">
        <f t="shared" si="5"/>
        <v>11.071369908644572</v>
      </c>
      <c r="Q42" s="22">
        <f t="shared" si="6"/>
        <v>0.10157220099673919</v>
      </c>
    </row>
    <row r="43" spans="1:17" ht="12" customHeight="1" x14ac:dyDescent="0.2">
      <c r="A43" s="10">
        <v>2006</v>
      </c>
      <c r="B43" s="14">
        <v>3.2105935976286388</v>
      </c>
      <c r="C43" s="11">
        <v>0</v>
      </c>
      <c r="D43" s="14">
        <f t="shared" si="9"/>
        <v>3.2105935976286388</v>
      </c>
      <c r="E43" s="11">
        <v>1</v>
      </c>
      <c r="F43" s="11">
        <f t="shared" si="1"/>
        <v>3.1784876616523525</v>
      </c>
      <c r="G43" s="11">
        <v>0</v>
      </c>
      <c r="H43" s="11">
        <f t="shared" si="7"/>
        <v>3.1784876616523525</v>
      </c>
      <c r="I43" s="11">
        <v>41</v>
      </c>
      <c r="J43" s="12">
        <f t="shared" si="10"/>
        <v>41.589999999999996</v>
      </c>
      <c r="K43" s="11">
        <f t="shared" si="8"/>
        <v>1.875307720374888</v>
      </c>
      <c r="L43" s="23">
        <f t="shared" si="3"/>
        <v>8.2205269934241668E-2</v>
      </c>
      <c r="M43" s="11">
        <f t="shared" si="11"/>
        <v>2.330478300000784</v>
      </c>
      <c r="N43" s="12">
        <v>109</v>
      </c>
      <c r="O43" s="12">
        <v>30</v>
      </c>
      <c r="P43" s="11">
        <f t="shared" si="5"/>
        <v>8.4674044900028491</v>
      </c>
      <c r="Q43" s="21">
        <f t="shared" si="6"/>
        <v>7.7682610000026131E-2</v>
      </c>
    </row>
    <row r="44" spans="1:17" ht="12" customHeight="1" x14ac:dyDescent="0.2">
      <c r="A44" s="10">
        <v>2007</v>
      </c>
      <c r="B44" s="14">
        <v>2.8605723189831354</v>
      </c>
      <c r="C44" s="11">
        <v>0</v>
      </c>
      <c r="D44" s="14">
        <f t="shared" si="9"/>
        <v>2.8605723189831354</v>
      </c>
      <c r="E44" s="11">
        <v>1</v>
      </c>
      <c r="F44" s="11">
        <f t="shared" si="1"/>
        <v>2.831966595793304</v>
      </c>
      <c r="G44" s="11">
        <v>0</v>
      </c>
      <c r="H44" s="11">
        <f t="shared" si="7"/>
        <v>2.831966595793304</v>
      </c>
      <c r="I44" s="11">
        <v>41</v>
      </c>
      <c r="J44" s="12">
        <f t="shared" si="10"/>
        <v>41.59</v>
      </c>
      <c r="K44" s="11">
        <f t="shared" si="8"/>
        <v>1.6708602915180493</v>
      </c>
      <c r="L44" s="23">
        <f t="shared" si="3"/>
        <v>7.3243190861065177E-2</v>
      </c>
      <c r="M44" s="11">
        <f t="shared" si="11"/>
        <v>2.0764078393157672</v>
      </c>
      <c r="N44" s="12">
        <v>109</v>
      </c>
      <c r="O44" s="12">
        <v>30</v>
      </c>
      <c r="P44" s="11">
        <f t="shared" si="5"/>
        <v>7.5442818161806215</v>
      </c>
      <c r="Q44" s="21">
        <f t="shared" si="6"/>
        <v>6.9213594643858914E-2</v>
      </c>
    </row>
    <row r="45" spans="1:17" ht="12" customHeight="1" x14ac:dyDescent="0.2">
      <c r="A45" s="10">
        <v>2008</v>
      </c>
      <c r="B45" s="14">
        <v>3.061304354557576</v>
      </c>
      <c r="C45" s="11">
        <v>0</v>
      </c>
      <c r="D45" s="14">
        <f t="shared" si="9"/>
        <v>3.061304354557576</v>
      </c>
      <c r="E45" s="11">
        <v>1</v>
      </c>
      <c r="F45" s="11">
        <f t="shared" si="1"/>
        <v>3.0306913110120002</v>
      </c>
      <c r="G45" s="11">
        <v>0</v>
      </c>
      <c r="H45" s="11">
        <f t="shared" si="7"/>
        <v>3.0306913110120002</v>
      </c>
      <c r="I45" s="11">
        <v>41</v>
      </c>
      <c r="J45" s="12">
        <f t="shared" si="10"/>
        <v>41.59</v>
      </c>
      <c r="K45" s="11">
        <f t="shared" si="8"/>
        <v>1.7881078734970801</v>
      </c>
      <c r="L45" s="23">
        <f t="shared" si="3"/>
        <v>7.8382810893022695E-2</v>
      </c>
      <c r="M45" s="11">
        <f t="shared" si="11"/>
        <v>2.2221134974117467</v>
      </c>
      <c r="N45" s="12">
        <v>109</v>
      </c>
      <c r="O45" s="12">
        <v>30</v>
      </c>
      <c r="P45" s="11">
        <f t="shared" si="5"/>
        <v>8.0736790405960122</v>
      </c>
      <c r="Q45" s="21">
        <f t="shared" si="6"/>
        <v>7.4070449913724884E-2</v>
      </c>
    </row>
    <row r="46" spans="1:17" ht="12" customHeight="1" x14ac:dyDescent="0.2">
      <c r="A46" s="10">
        <v>2009</v>
      </c>
      <c r="B46" s="14">
        <v>4.0012678373714099</v>
      </c>
      <c r="C46" s="11">
        <v>0</v>
      </c>
      <c r="D46" s="14">
        <f t="shared" si="9"/>
        <v>4.0012678373714099</v>
      </c>
      <c r="E46" s="11">
        <v>1</v>
      </c>
      <c r="F46" s="11">
        <f t="shared" si="1"/>
        <v>3.9612551589976959</v>
      </c>
      <c r="G46" s="11">
        <v>0</v>
      </c>
      <c r="H46" s="11">
        <f t="shared" si="7"/>
        <v>3.9612551589976959</v>
      </c>
      <c r="I46" s="11">
        <v>41</v>
      </c>
      <c r="J46" s="12">
        <f t="shared" si="10"/>
        <v>41.589999999999996</v>
      </c>
      <c r="K46" s="11">
        <f t="shared" si="8"/>
        <v>2.3371405438086406</v>
      </c>
      <c r="L46" s="23">
        <f t="shared" si="3"/>
        <v>0.10244999644092671</v>
      </c>
      <c r="M46" s="11">
        <f t="shared" ref="M46:M51" si="12">+L46*28.3495</f>
        <v>2.9044061741020517</v>
      </c>
      <c r="N46" s="12">
        <v>109</v>
      </c>
      <c r="O46" s="12">
        <v>30</v>
      </c>
      <c r="P46" s="11">
        <f t="shared" si="5"/>
        <v>10.552675765904121</v>
      </c>
      <c r="Q46" s="21">
        <f t="shared" si="6"/>
        <v>9.6813539136735058E-2</v>
      </c>
    </row>
    <row r="47" spans="1:17" ht="12" customHeight="1" x14ac:dyDescent="0.2">
      <c r="A47" s="10">
        <v>2010</v>
      </c>
      <c r="B47" s="14">
        <v>3.2375930611322352</v>
      </c>
      <c r="C47" s="11">
        <v>0</v>
      </c>
      <c r="D47" s="14">
        <f t="shared" si="9"/>
        <v>3.2375930611322352</v>
      </c>
      <c r="E47" s="11">
        <v>1</v>
      </c>
      <c r="F47" s="11">
        <f t="shared" si="1"/>
        <v>3.2052171305209129</v>
      </c>
      <c r="G47" s="11">
        <v>0</v>
      </c>
      <c r="H47" s="11">
        <f t="shared" si="7"/>
        <v>3.2052171305209129</v>
      </c>
      <c r="I47" s="11">
        <v>41</v>
      </c>
      <c r="J47" s="12">
        <f t="shared" si="10"/>
        <v>41.589999999999996</v>
      </c>
      <c r="K47" s="11">
        <f t="shared" si="8"/>
        <v>1.8910781070073388</v>
      </c>
      <c r="L47" s="23">
        <f t="shared" si="3"/>
        <v>8.2896574553746355E-2</v>
      </c>
      <c r="M47" s="11">
        <f t="shared" si="12"/>
        <v>2.3500764403114323</v>
      </c>
      <c r="N47" s="12">
        <v>109</v>
      </c>
      <c r="O47" s="12">
        <v>30</v>
      </c>
      <c r="P47" s="11">
        <f t="shared" si="5"/>
        <v>8.5386110664648704</v>
      </c>
      <c r="Q47" s="21">
        <f t="shared" si="6"/>
        <v>7.8335881343714414E-2</v>
      </c>
    </row>
    <row r="48" spans="1:17" ht="12" customHeight="1" x14ac:dyDescent="0.2">
      <c r="A48" s="15">
        <v>2011</v>
      </c>
      <c r="B48" s="19">
        <v>2.9993936446420704</v>
      </c>
      <c r="C48" s="16">
        <v>0</v>
      </c>
      <c r="D48" s="19">
        <f t="shared" si="9"/>
        <v>2.9993936446420704</v>
      </c>
      <c r="E48" s="16">
        <v>1</v>
      </c>
      <c r="F48" s="16">
        <f t="shared" si="1"/>
        <v>2.9693997081956498</v>
      </c>
      <c r="G48" s="16">
        <v>0</v>
      </c>
      <c r="H48" s="16">
        <f t="shared" si="7"/>
        <v>2.9693997081956498</v>
      </c>
      <c r="I48" s="16">
        <v>41</v>
      </c>
      <c r="J48" s="17">
        <f t="shared" si="10"/>
        <v>41.589999999999996</v>
      </c>
      <c r="K48" s="16">
        <f t="shared" si="8"/>
        <v>1.7519458278354334</v>
      </c>
      <c r="L48" s="24">
        <f t="shared" si="3"/>
        <v>7.6797625329772426E-2</v>
      </c>
      <c r="M48" s="16">
        <f t="shared" si="12"/>
        <v>2.1771742792863833</v>
      </c>
      <c r="N48" s="17">
        <v>109</v>
      </c>
      <c r="O48" s="17">
        <v>30</v>
      </c>
      <c r="P48" s="16">
        <f t="shared" si="5"/>
        <v>7.9103998814071925</v>
      </c>
      <c r="Q48" s="22">
        <f t="shared" si="6"/>
        <v>7.2572475976212775E-2</v>
      </c>
    </row>
    <row r="49" spans="1:19" ht="12" customHeight="1" x14ac:dyDescent="0.2">
      <c r="A49" s="15">
        <v>2012</v>
      </c>
      <c r="B49" s="19">
        <v>3.6200202724596622</v>
      </c>
      <c r="C49" s="16">
        <v>0</v>
      </c>
      <c r="D49" s="19">
        <f t="shared" si="9"/>
        <v>3.6200202724596622</v>
      </c>
      <c r="E49" s="16">
        <v>1</v>
      </c>
      <c r="F49" s="16">
        <f t="shared" ref="F49:F58" si="13">+(D49-D49*(E49)/100)</f>
        <v>3.5838200697350655</v>
      </c>
      <c r="G49" s="16">
        <v>0</v>
      </c>
      <c r="H49" s="16">
        <f t="shared" si="7"/>
        <v>3.5838200697350655</v>
      </c>
      <c r="I49" s="16">
        <v>41</v>
      </c>
      <c r="J49" s="17">
        <f t="shared" si="10"/>
        <v>41.59</v>
      </c>
      <c r="K49" s="16">
        <f t="shared" si="8"/>
        <v>2.1144538411436886</v>
      </c>
      <c r="L49" s="24">
        <f t="shared" ref="L49:L58" si="14">+(K49/365)*16</f>
        <v>9.2688387556983609E-2</v>
      </c>
      <c r="M49" s="16">
        <f t="shared" si="12"/>
        <v>2.6276694430467069</v>
      </c>
      <c r="N49" s="17">
        <v>109</v>
      </c>
      <c r="O49" s="17">
        <v>30</v>
      </c>
      <c r="P49" s="16">
        <f t="shared" ref="P49:P58" si="15">+Q49*N49</f>
        <v>9.5471989764030347</v>
      </c>
      <c r="Q49" s="22">
        <f t="shared" ref="Q49:Q58" si="16">+M49/O49</f>
        <v>8.7588981434890231E-2</v>
      </c>
    </row>
    <row r="50" spans="1:19" ht="12" customHeight="1" x14ac:dyDescent="0.2">
      <c r="A50" s="15">
        <v>2013</v>
      </c>
      <c r="B50" s="19">
        <v>2.8837219925750808</v>
      </c>
      <c r="C50" s="16">
        <v>0</v>
      </c>
      <c r="D50" s="19">
        <f t="shared" si="9"/>
        <v>2.8837219925750808</v>
      </c>
      <c r="E50" s="16">
        <v>1</v>
      </c>
      <c r="F50" s="16">
        <f t="shared" si="13"/>
        <v>2.85488477264933</v>
      </c>
      <c r="G50" s="16">
        <v>0</v>
      </c>
      <c r="H50" s="16">
        <f t="shared" si="7"/>
        <v>2.85488477264933</v>
      </c>
      <c r="I50" s="16">
        <v>41</v>
      </c>
      <c r="J50" s="17">
        <f t="shared" si="10"/>
        <v>41.589999999999996</v>
      </c>
      <c r="K50" s="16">
        <f t="shared" si="8"/>
        <v>1.6843820158631049</v>
      </c>
      <c r="L50" s="24">
        <f t="shared" si="14"/>
        <v>7.3835923983040216E-2</v>
      </c>
      <c r="M50" s="16">
        <f t="shared" si="12"/>
        <v>2.0932115269571985</v>
      </c>
      <c r="N50" s="17">
        <v>109</v>
      </c>
      <c r="O50" s="17">
        <v>30</v>
      </c>
      <c r="P50" s="16">
        <f t="shared" si="15"/>
        <v>7.6053352146111548</v>
      </c>
      <c r="Q50" s="22">
        <f t="shared" si="16"/>
        <v>6.9773717565239951E-2</v>
      </c>
    </row>
    <row r="51" spans="1:19" ht="12" customHeight="1" x14ac:dyDescent="0.2">
      <c r="A51" s="15">
        <v>2014</v>
      </c>
      <c r="B51" s="19">
        <v>3.0942158637934121</v>
      </c>
      <c r="C51" s="16">
        <v>0</v>
      </c>
      <c r="D51" s="19">
        <f t="shared" si="9"/>
        <v>3.0942158637934121</v>
      </c>
      <c r="E51" s="16">
        <v>1</v>
      </c>
      <c r="F51" s="16">
        <f t="shared" si="13"/>
        <v>3.0632737051554781</v>
      </c>
      <c r="G51" s="16">
        <v>0</v>
      </c>
      <c r="H51" s="16">
        <f t="shared" si="7"/>
        <v>3.0632737051554781</v>
      </c>
      <c r="I51" s="16">
        <v>41</v>
      </c>
      <c r="J51" s="17">
        <f t="shared" si="10"/>
        <v>41.589999999999996</v>
      </c>
      <c r="K51" s="16">
        <f t="shared" si="8"/>
        <v>1.8073314860417322</v>
      </c>
      <c r="L51" s="24">
        <f t="shared" si="14"/>
        <v>7.9225489799089638E-2</v>
      </c>
      <c r="M51" s="16">
        <f t="shared" si="12"/>
        <v>2.2460030230592918</v>
      </c>
      <c r="N51" s="17">
        <v>109</v>
      </c>
      <c r="O51" s="17">
        <v>30</v>
      </c>
      <c r="P51" s="16">
        <f t="shared" si="15"/>
        <v>8.1604776504487599</v>
      </c>
      <c r="Q51" s="22">
        <f t="shared" si="16"/>
        <v>7.486676743530972E-2</v>
      </c>
    </row>
    <row r="52" spans="1:19" ht="12" customHeight="1" x14ac:dyDescent="0.2">
      <c r="A52" s="15">
        <v>2015</v>
      </c>
      <c r="B52" s="19">
        <v>3.2298425200882241</v>
      </c>
      <c r="C52" s="16">
        <v>0</v>
      </c>
      <c r="D52" s="19">
        <f t="shared" si="9"/>
        <v>3.2298425200882241</v>
      </c>
      <c r="E52" s="16">
        <v>1</v>
      </c>
      <c r="F52" s="16">
        <f t="shared" si="13"/>
        <v>3.1975440948873417</v>
      </c>
      <c r="G52" s="16">
        <v>0</v>
      </c>
      <c r="H52" s="16">
        <f t="shared" si="7"/>
        <v>3.1975440948873417</v>
      </c>
      <c r="I52" s="16">
        <v>41</v>
      </c>
      <c r="J52" s="17">
        <f t="shared" si="10"/>
        <v>41.59</v>
      </c>
      <c r="K52" s="16">
        <f t="shared" si="8"/>
        <v>1.8865510159835317</v>
      </c>
      <c r="L52" s="24">
        <f t="shared" si="14"/>
        <v>8.2698126728045232E-2</v>
      </c>
      <c r="M52" s="16">
        <f>+L52*28.3495</f>
        <v>2.344450543676718</v>
      </c>
      <c r="N52" s="17">
        <v>109</v>
      </c>
      <c r="O52" s="17">
        <v>30</v>
      </c>
      <c r="P52" s="16">
        <f t="shared" si="15"/>
        <v>8.5181703086920741</v>
      </c>
      <c r="Q52" s="22">
        <f t="shared" si="16"/>
        <v>7.8148351455890594E-2</v>
      </c>
    </row>
    <row r="53" spans="1:19" ht="12" customHeight="1" x14ac:dyDescent="0.2">
      <c r="A53" s="33">
        <v>2016</v>
      </c>
      <c r="B53" s="14">
        <v>2.9458345146716973</v>
      </c>
      <c r="C53" s="34">
        <v>0</v>
      </c>
      <c r="D53" s="44">
        <f t="shared" si="9"/>
        <v>2.9458345146716973</v>
      </c>
      <c r="E53" s="34">
        <v>1</v>
      </c>
      <c r="F53" s="34">
        <f t="shared" si="13"/>
        <v>2.9163761695249804</v>
      </c>
      <c r="G53" s="34">
        <v>0</v>
      </c>
      <c r="H53" s="11">
        <f t="shared" si="7"/>
        <v>2.9163761695249804</v>
      </c>
      <c r="I53" s="34">
        <v>41</v>
      </c>
      <c r="J53" s="49">
        <f t="shared" si="10"/>
        <v>41.589999999999996</v>
      </c>
      <c r="K53" s="11">
        <f t="shared" si="8"/>
        <v>1.7206619400197385</v>
      </c>
      <c r="L53" s="52">
        <f t="shared" si="14"/>
        <v>7.542627682278305E-2</v>
      </c>
      <c r="M53" s="34">
        <f>+L53*28.3495</f>
        <v>2.1382972347874882</v>
      </c>
      <c r="N53" s="49">
        <v>109</v>
      </c>
      <c r="O53" s="49">
        <v>30</v>
      </c>
      <c r="P53" s="34">
        <f t="shared" si="15"/>
        <v>7.7691466197278736</v>
      </c>
      <c r="Q53" s="51">
        <f t="shared" si="16"/>
        <v>7.1276574492916273E-2</v>
      </c>
    </row>
    <row r="54" spans="1:19" ht="12" customHeight="1" x14ac:dyDescent="0.2">
      <c r="A54" s="57">
        <v>2017</v>
      </c>
      <c r="B54" s="14">
        <v>2.7743946383773994</v>
      </c>
      <c r="C54" s="58">
        <v>0</v>
      </c>
      <c r="D54" s="62">
        <f t="shared" si="9"/>
        <v>2.7743946383773994</v>
      </c>
      <c r="E54" s="58">
        <v>1</v>
      </c>
      <c r="F54" s="58">
        <f t="shared" si="13"/>
        <v>2.7466506919936253</v>
      </c>
      <c r="G54" s="58">
        <v>0</v>
      </c>
      <c r="H54" s="59">
        <f>F54-(F54*G54/100)</f>
        <v>2.7466506919936253</v>
      </c>
      <c r="I54" s="58">
        <v>41</v>
      </c>
      <c r="J54" s="60">
        <f t="shared" si="10"/>
        <v>41.589999999999996</v>
      </c>
      <c r="K54" s="59">
        <f>+H54-H54*I54/100</f>
        <v>1.620523908276239</v>
      </c>
      <c r="L54" s="64">
        <f t="shared" si="14"/>
        <v>7.1036664472383076E-2</v>
      </c>
      <c r="M54" s="58">
        <f>+L54*28.3495</f>
        <v>2.0138539194598239</v>
      </c>
      <c r="N54" s="60">
        <v>109</v>
      </c>
      <c r="O54" s="60">
        <v>30</v>
      </c>
      <c r="P54" s="58">
        <f t="shared" si="15"/>
        <v>7.3170025740373612</v>
      </c>
      <c r="Q54" s="63">
        <f t="shared" si="16"/>
        <v>6.7128463981994138E-2</v>
      </c>
    </row>
    <row r="55" spans="1:19" ht="12" customHeight="1" x14ac:dyDescent="0.2">
      <c r="A55" s="33">
        <v>2018</v>
      </c>
      <c r="B55" s="14">
        <v>2.274213641644931</v>
      </c>
      <c r="C55" s="34">
        <v>0</v>
      </c>
      <c r="D55" s="44">
        <f t="shared" si="9"/>
        <v>2.274213641644931</v>
      </c>
      <c r="E55" s="34">
        <v>1</v>
      </c>
      <c r="F55" s="34">
        <f t="shared" si="13"/>
        <v>2.2514715052284817</v>
      </c>
      <c r="G55" s="34">
        <v>0</v>
      </c>
      <c r="H55" s="11">
        <f>F55-(F55*G55/100)</f>
        <v>2.2514715052284817</v>
      </c>
      <c r="I55" s="34">
        <v>41</v>
      </c>
      <c r="J55" s="49">
        <f t="shared" si="10"/>
        <v>41.589999999999996</v>
      </c>
      <c r="K55" s="11">
        <f>+H55-H55*I55/100</f>
        <v>1.3283681880848044</v>
      </c>
      <c r="L55" s="52">
        <f t="shared" si="14"/>
        <v>5.8229838381799646E-2</v>
      </c>
      <c r="M55" s="34">
        <f>+L55*28.3495</f>
        <v>1.650786803204829</v>
      </c>
      <c r="N55" s="49">
        <v>109</v>
      </c>
      <c r="O55" s="49">
        <v>30</v>
      </c>
      <c r="P55" s="34">
        <f t="shared" si="15"/>
        <v>5.9978587183108791</v>
      </c>
      <c r="Q55" s="51">
        <f t="shared" si="16"/>
        <v>5.5026226773494301E-2</v>
      </c>
    </row>
    <row r="56" spans="1:19" ht="12" customHeight="1" x14ac:dyDescent="0.2">
      <c r="A56" s="78">
        <v>2019</v>
      </c>
      <c r="B56" s="66">
        <v>2.6839421308341671</v>
      </c>
      <c r="C56" s="79">
        <v>0</v>
      </c>
      <c r="D56" s="83">
        <f t="shared" si="9"/>
        <v>2.6839421308341671</v>
      </c>
      <c r="E56" s="79">
        <v>1</v>
      </c>
      <c r="F56" s="79">
        <f t="shared" si="13"/>
        <v>2.6571027095258253</v>
      </c>
      <c r="G56" s="79">
        <v>0</v>
      </c>
      <c r="H56" s="80">
        <f>F56-(F56*G56/100)</f>
        <v>2.6571027095258253</v>
      </c>
      <c r="I56" s="79">
        <v>41</v>
      </c>
      <c r="J56" s="81">
        <f t="shared" si="10"/>
        <v>41.59</v>
      </c>
      <c r="K56" s="80">
        <f>+H56-H56*I56/100</f>
        <v>1.567690598620237</v>
      </c>
      <c r="L56" s="93">
        <f t="shared" si="14"/>
        <v>6.872068377513367E-2</v>
      </c>
      <c r="M56" s="79">
        <f>+L56*28.3495</f>
        <v>1.9481970246831519</v>
      </c>
      <c r="N56" s="81">
        <v>109</v>
      </c>
      <c r="O56" s="81">
        <v>30</v>
      </c>
      <c r="P56" s="79">
        <f t="shared" si="15"/>
        <v>7.0784491896821189</v>
      </c>
      <c r="Q56" s="90">
        <f t="shared" si="16"/>
        <v>6.4939900822771734E-2</v>
      </c>
    </row>
    <row r="57" spans="1:19" ht="12" customHeight="1" x14ac:dyDescent="0.2">
      <c r="A57" s="33">
        <v>2020</v>
      </c>
      <c r="B57" s="14">
        <v>2.4389612642275855</v>
      </c>
      <c r="C57" s="34">
        <v>0</v>
      </c>
      <c r="D57" s="44">
        <f t="shared" ref="D57:D58" si="17">+B57-B57*(C57/100)</f>
        <v>2.4389612642275855</v>
      </c>
      <c r="E57" s="34">
        <v>1</v>
      </c>
      <c r="F57" s="34">
        <f t="shared" si="13"/>
        <v>2.4145716515853097</v>
      </c>
      <c r="G57" s="34">
        <v>0</v>
      </c>
      <c r="H57" s="11">
        <f t="shared" ref="H57:H58" si="18">F57-(F57*G57/100)</f>
        <v>2.4145716515853097</v>
      </c>
      <c r="I57" s="34">
        <v>41</v>
      </c>
      <c r="J57" s="49">
        <f t="shared" ref="J57:J58" si="19">100-(K57/B57*100)</f>
        <v>41.59</v>
      </c>
      <c r="K57" s="11">
        <f t="shared" ref="K57:K58" si="20">+H57-H57*I57/100</f>
        <v>1.4245972744353326</v>
      </c>
      <c r="L57" s="52">
        <f t="shared" si="14"/>
        <v>6.2448099701274851E-2</v>
      </c>
      <c r="M57" s="34">
        <f t="shared" ref="M57:M58" si="21">+L57*28.3495</f>
        <v>1.7703724024812912</v>
      </c>
      <c r="N57" s="49">
        <v>109</v>
      </c>
      <c r="O57" s="49">
        <v>30</v>
      </c>
      <c r="P57" s="34">
        <f t="shared" si="15"/>
        <v>6.4323530623486915</v>
      </c>
      <c r="Q57" s="51">
        <f t="shared" si="16"/>
        <v>5.901241341604304E-2</v>
      </c>
    </row>
    <row r="58" spans="1:19" ht="12" customHeight="1" thickBot="1" x14ac:dyDescent="0.25">
      <c r="A58" s="84">
        <v>2021</v>
      </c>
      <c r="B58" s="96">
        <v>2.3391400693374593</v>
      </c>
      <c r="C58" s="86">
        <v>0</v>
      </c>
      <c r="D58" s="89">
        <f t="shared" si="17"/>
        <v>2.3391400693374593</v>
      </c>
      <c r="E58" s="86">
        <v>1</v>
      </c>
      <c r="F58" s="86">
        <f t="shared" si="13"/>
        <v>2.3157486686440847</v>
      </c>
      <c r="G58" s="86">
        <v>0</v>
      </c>
      <c r="H58" s="86">
        <f t="shared" si="18"/>
        <v>2.3157486686440847</v>
      </c>
      <c r="I58" s="86">
        <v>41</v>
      </c>
      <c r="J58" s="87">
        <f t="shared" si="19"/>
        <v>41.59</v>
      </c>
      <c r="K58" s="86">
        <f t="shared" si="20"/>
        <v>1.36629171450001</v>
      </c>
      <c r="L58" s="97">
        <f t="shared" si="14"/>
        <v>5.9892239539726465E-2</v>
      </c>
      <c r="M58" s="86">
        <f t="shared" si="21"/>
        <v>1.6979150448314753</v>
      </c>
      <c r="N58" s="87">
        <v>109</v>
      </c>
      <c r="O58" s="87">
        <v>30</v>
      </c>
      <c r="P58" s="86">
        <f t="shared" si="15"/>
        <v>6.1690913295543606</v>
      </c>
      <c r="Q58" s="91">
        <f t="shared" si="16"/>
        <v>5.6597168161049177E-2</v>
      </c>
    </row>
    <row r="59" spans="1:19" ht="12" customHeight="1" thickTop="1" x14ac:dyDescent="0.2">
      <c r="A59" s="115" t="s">
        <v>147</v>
      </c>
      <c r="B59" s="115"/>
      <c r="C59" s="115"/>
      <c r="R59" s="6"/>
      <c r="S59" s="6"/>
    </row>
    <row r="60" spans="1:19" ht="12" customHeight="1" x14ac:dyDescent="0.2">
      <c r="R60" s="6"/>
      <c r="S60" s="6"/>
    </row>
    <row r="61" spans="1:19" ht="12" customHeight="1" x14ac:dyDescent="0.2">
      <c r="A61" s="116" t="s">
        <v>137</v>
      </c>
    </row>
    <row r="62" spans="1:19" ht="12" customHeight="1" x14ac:dyDescent="0.2">
      <c r="A62" s="123" t="s">
        <v>156</v>
      </c>
    </row>
    <row r="63" spans="1:19" ht="12" customHeight="1" x14ac:dyDescent="0.2">
      <c r="A63" s="116" t="s">
        <v>139</v>
      </c>
    </row>
    <row r="64" spans="1:19" ht="12" customHeight="1" x14ac:dyDescent="0.2">
      <c r="A64" s="116" t="s">
        <v>140</v>
      </c>
    </row>
    <row r="65" spans="1:1" ht="12" customHeight="1" x14ac:dyDescent="0.2">
      <c r="A65" s="116" t="s">
        <v>141</v>
      </c>
    </row>
    <row r="66" spans="1:1" ht="12" customHeight="1" x14ac:dyDescent="0.2">
      <c r="A66" s="117"/>
    </row>
    <row r="67" spans="1:1" ht="12" customHeight="1" x14ac:dyDescent="0.2">
      <c r="A67" s="116" t="s">
        <v>136</v>
      </c>
    </row>
  </sheetData>
  <mergeCells count="17">
    <mergeCell ref="A1:Q1"/>
    <mergeCell ref="Q2:Q5"/>
    <mergeCell ref="G3:G5"/>
    <mergeCell ref="O2:O5"/>
    <mergeCell ref="B2:B5"/>
    <mergeCell ref="N2:N5"/>
    <mergeCell ref="E2:E5"/>
    <mergeCell ref="A2:A5"/>
    <mergeCell ref="D2:D5"/>
    <mergeCell ref="G2:I2"/>
    <mergeCell ref="P2:P5"/>
    <mergeCell ref="C2:C5"/>
    <mergeCell ref="H3:H5"/>
    <mergeCell ref="I3:I5"/>
    <mergeCell ref="K2:M5"/>
    <mergeCell ref="F2:F5"/>
    <mergeCell ref="J2:J5"/>
  </mergeCells>
  <phoneticPr fontId="0" type="noConversion"/>
  <printOptions horizontalCentered="1"/>
  <pageMargins left="0.34" right="0.3" top="0.61" bottom="0.56000000000000005" header="0.5" footer="0.5"/>
  <pageSetup scale="78" orientation="landscape" r:id="rId1"/>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66">
    <pageSetUpPr fitToPage="1"/>
  </sheetPr>
  <dimension ref="A1:S67"/>
  <sheetViews>
    <sheetView zoomScaleNormal="100" workbookViewId="0">
      <pane ySplit="6" topLeftCell="A7" activePane="bottomLeft" state="frozen"/>
      <selection pane="bottomLeft" sqref="A1:Q1"/>
    </sheetView>
  </sheetViews>
  <sheetFormatPr defaultColWidth="10.77734375" defaultRowHeight="12" customHeight="1" x14ac:dyDescent="0.2"/>
  <cols>
    <col min="1" max="17" width="10.77734375" style="6" customWidth="1"/>
    <col min="18" max="16384" width="10.77734375" style="7"/>
  </cols>
  <sheetData>
    <row r="1" spans="1:18" ht="12" customHeight="1" thickBot="1" x14ac:dyDescent="0.25">
      <c r="A1" s="126" t="s">
        <v>111</v>
      </c>
      <c r="B1" s="126"/>
      <c r="C1" s="126"/>
      <c r="D1" s="126"/>
      <c r="E1" s="126"/>
      <c r="F1" s="126"/>
      <c r="G1" s="126"/>
      <c r="H1" s="126"/>
      <c r="I1" s="126"/>
      <c r="J1" s="126"/>
      <c r="K1" s="126"/>
      <c r="L1" s="126"/>
      <c r="M1" s="126"/>
      <c r="N1" s="126"/>
      <c r="O1" s="126"/>
      <c r="P1" s="126"/>
      <c r="Q1" s="126"/>
    </row>
    <row r="2" spans="1:18" ht="12" customHeight="1" thickTop="1" x14ac:dyDescent="0.2">
      <c r="A2" s="138" t="s">
        <v>0</v>
      </c>
      <c r="B2" s="124" t="s">
        <v>9</v>
      </c>
      <c r="C2" s="131" t="s">
        <v>3</v>
      </c>
      <c r="D2" s="124" t="s">
        <v>1</v>
      </c>
      <c r="E2" s="124" t="s">
        <v>4</v>
      </c>
      <c r="F2" s="124" t="s">
        <v>5</v>
      </c>
      <c r="G2" s="132" t="s">
        <v>6</v>
      </c>
      <c r="H2" s="133"/>
      <c r="I2" s="133"/>
      <c r="J2" s="124" t="s">
        <v>7</v>
      </c>
      <c r="K2" s="124" t="s">
        <v>54</v>
      </c>
      <c r="L2" s="140"/>
      <c r="M2" s="140"/>
      <c r="N2" s="130" t="s">
        <v>58</v>
      </c>
      <c r="O2" s="130" t="s">
        <v>130</v>
      </c>
      <c r="P2" s="127" t="s">
        <v>59</v>
      </c>
      <c r="Q2" s="127" t="s">
        <v>62</v>
      </c>
      <c r="R2" s="35"/>
    </row>
    <row r="3" spans="1:18" ht="12" customHeight="1" x14ac:dyDescent="0.2">
      <c r="A3" s="138"/>
      <c r="B3" s="124"/>
      <c r="C3" s="124"/>
      <c r="D3" s="124"/>
      <c r="E3" s="124"/>
      <c r="F3" s="124"/>
      <c r="G3" s="134" t="s">
        <v>2</v>
      </c>
      <c r="H3" s="135" t="s">
        <v>120</v>
      </c>
      <c r="I3" s="134" t="s">
        <v>8</v>
      </c>
      <c r="J3" s="124"/>
      <c r="K3" s="141"/>
      <c r="L3" s="140"/>
      <c r="M3" s="140"/>
      <c r="N3" s="130"/>
      <c r="O3" s="130"/>
      <c r="P3" s="127"/>
      <c r="Q3" s="128"/>
    </row>
    <row r="4" spans="1:18" ht="12" customHeight="1" x14ac:dyDescent="0.2">
      <c r="A4" s="138"/>
      <c r="B4" s="124"/>
      <c r="C4" s="124"/>
      <c r="D4" s="124"/>
      <c r="E4" s="124"/>
      <c r="F4" s="124"/>
      <c r="G4" s="124"/>
      <c r="H4" s="136"/>
      <c r="I4" s="124"/>
      <c r="J4" s="124"/>
      <c r="K4" s="141"/>
      <c r="L4" s="140"/>
      <c r="M4" s="140"/>
      <c r="N4" s="130"/>
      <c r="O4" s="130"/>
      <c r="P4" s="127"/>
      <c r="Q4" s="128"/>
    </row>
    <row r="5" spans="1:18" ht="18.75" customHeight="1" x14ac:dyDescent="0.2">
      <c r="A5" s="139"/>
      <c r="B5" s="125"/>
      <c r="C5" s="125"/>
      <c r="D5" s="125"/>
      <c r="E5" s="125"/>
      <c r="F5" s="125"/>
      <c r="G5" s="125"/>
      <c r="H5" s="137"/>
      <c r="I5" s="125"/>
      <c r="J5" s="125"/>
      <c r="K5" s="142"/>
      <c r="L5" s="143"/>
      <c r="M5" s="143"/>
      <c r="N5" s="150"/>
      <c r="O5" s="150"/>
      <c r="P5" s="149"/>
      <c r="Q5" s="129"/>
    </row>
    <row r="6" spans="1:18" ht="12" customHeight="1" x14ac:dyDescent="0.2">
      <c r="A6" s="5"/>
      <c r="B6" s="36" t="s">
        <v>64</v>
      </c>
      <c r="C6" s="36" t="s">
        <v>65</v>
      </c>
      <c r="D6" s="36" t="s">
        <v>64</v>
      </c>
      <c r="E6" s="36" t="s">
        <v>65</v>
      </c>
      <c r="F6" s="36" t="s">
        <v>64</v>
      </c>
      <c r="G6" s="36" t="s">
        <v>65</v>
      </c>
      <c r="H6" s="36" t="s">
        <v>64</v>
      </c>
      <c r="I6" s="36" t="s">
        <v>65</v>
      </c>
      <c r="J6" s="36" t="s">
        <v>65</v>
      </c>
      <c r="K6" s="36" t="s">
        <v>64</v>
      </c>
      <c r="L6" s="36" t="s">
        <v>66</v>
      </c>
      <c r="M6" s="36" t="s">
        <v>67</v>
      </c>
      <c r="N6" s="36" t="s">
        <v>68</v>
      </c>
      <c r="O6" s="36" t="s">
        <v>69</v>
      </c>
      <c r="P6" s="36" t="s">
        <v>68</v>
      </c>
      <c r="Q6" s="36" t="s">
        <v>70</v>
      </c>
    </row>
    <row r="7" spans="1:18" ht="12" customHeight="1" x14ac:dyDescent="0.2">
      <c r="A7" s="10">
        <v>1970</v>
      </c>
      <c r="B7" s="11">
        <v>0.24871739851354779</v>
      </c>
      <c r="C7" s="11">
        <v>0</v>
      </c>
      <c r="D7" s="11">
        <f t="shared" ref="D7:D38" si="0">+B7-B7*(C7/100)</f>
        <v>0.24871739851354779</v>
      </c>
      <c r="E7" s="11">
        <v>1</v>
      </c>
      <c r="F7" s="11">
        <f t="shared" ref="F7:F48" si="1">+(D7-D7*(E7)/100)</f>
        <v>0.24623022452841231</v>
      </c>
      <c r="G7" s="11">
        <v>0</v>
      </c>
      <c r="H7" s="11">
        <f>F7-(F7*G7/100)</f>
        <v>0.24623022452841231</v>
      </c>
      <c r="I7" s="11">
        <v>41</v>
      </c>
      <c r="J7" s="12">
        <f t="shared" ref="J7:J38" si="2">100-(K7/B7*100)</f>
        <v>41.59</v>
      </c>
      <c r="K7" s="11">
        <f>+H7-H7*I7/100</f>
        <v>0.14527583247176326</v>
      </c>
      <c r="L7" s="23">
        <f t="shared" ref="L7:L48" si="3">+(K7/365)*16</f>
        <v>6.3682556699951017E-3</v>
      </c>
      <c r="M7" s="11">
        <f t="shared" ref="M7:M39" si="4">+L7*28.3495</f>
        <v>0.18053686411652614</v>
      </c>
      <c r="N7" s="12">
        <v>116</v>
      </c>
      <c r="O7" s="12">
        <v>30</v>
      </c>
      <c r="P7" s="11">
        <f t="shared" ref="P7:P48" si="5">+Q7*N7</f>
        <v>0.69807587458390108</v>
      </c>
      <c r="Q7" s="21">
        <f t="shared" ref="Q7:Q48" si="6">+M7/O7</f>
        <v>6.0178954705508714E-3</v>
      </c>
    </row>
    <row r="8" spans="1:18" ht="12" customHeight="1" x14ac:dyDescent="0.2">
      <c r="A8" s="15">
        <v>1971</v>
      </c>
      <c r="B8" s="16">
        <v>0.26485473921439268</v>
      </c>
      <c r="C8" s="16">
        <v>0</v>
      </c>
      <c r="D8" s="16">
        <f t="shared" si="0"/>
        <v>0.26485473921439268</v>
      </c>
      <c r="E8" s="16">
        <v>1</v>
      </c>
      <c r="F8" s="16">
        <f t="shared" si="1"/>
        <v>0.26220619182224875</v>
      </c>
      <c r="G8" s="16">
        <v>0</v>
      </c>
      <c r="H8" s="16">
        <f t="shared" ref="H8:H53" si="7">F8-(F8*G8/100)</f>
        <v>0.26220619182224875</v>
      </c>
      <c r="I8" s="16">
        <v>41</v>
      </c>
      <c r="J8" s="17">
        <f t="shared" si="2"/>
        <v>41.59</v>
      </c>
      <c r="K8" s="16">
        <f t="shared" ref="K8:K53" si="8">+H8-H8*I8/100</f>
        <v>0.15470165317512674</v>
      </c>
      <c r="L8" s="24">
        <f t="shared" si="3"/>
        <v>6.7814423309644602E-3</v>
      </c>
      <c r="M8" s="16">
        <f t="shared" si="4"/>
        <v>0.19225049936167696</v>
      </c>
      <c r="N8" s="17">
        <v>116</v>
      </c>
      <c r="O8" s="17">
        <v>30</v>
      </c>
      <c r="P8" s="16">
        <f t="shared" si="5"/>
        <v>0.74336859753181761</v>
      </c>
      <c r="Q8" s="22">
        <f t="shared" si="6"/>
        <v>6.4083499787225655E-3</v>
      </c>
    </row>
    <row r="9" spans="1:18" ht="12" customHeight="1" x14ac:dyDescent="0.2">
      <c r="A9" s="15">
        <v>1972</v>
      </c>
      <c r="B9" s="16">
        <v>0.22868468193772154</v>
      </c>
      <c r="C9" s="16">
        <v>0</v>
      </c>
      <c r="D9" s="16">
        <f t="shared" si="0"/>
        <v>0.22868468193772154</v>
      </c>
      <c r="E9" s="16">
        <v>1</v>
      </c>
      <c r="F9" s="16">
        <f t="shared" si="1"/>
        <v>0.22639783511834433</v>
      </c>
      <c r="G9" s="16">
        <v>0</v>
      </c>
      <c r="H9" s="16">
        <f t="shared" si="7"/>
        <v>0.22639783511834433</v>
      </c>
      <c r="I9" s="16">
        <v>41</v>
      </c>
      <c r="J9" s="17">
        <f t="shared" si="2"/>
        <v>41.59</v>
      </c>
      <c r="K9" s="16">
        <f t="shared" si="8"/>
        <v>0.13357472271982315</v>
      </c>
      <c r="L9" s="24">
        <f t="shared" si="3"/>
        <v>5.8553303110059464E-3</v>
      </c>
      <c r="M9" s="16">
        <f t="shared" si="4"/>
        <v>0.16599568665186307</v>
      </c>
      <c r="N9" s="17">
        <v>116</v>
      </c>
      <c r="O9" s="17">
        <v>30</v>
      </c>
      <c r="P9" s="16">
        <f t="shared" si="5"/>
        <v>0.64184998838720386</v>
      </c>
      <c r="Q9" s="22">
        <f t="shared" si="6"/>
        <v>5.5331895550621022E-3</v>
      </c>
    </row>
    <row r="10" spans="1:18" ht="12" customHeight="1" x14ac:dyDescent="0.2">
      <c r="A10" s="15">
        <v>1973</v>
      </c>
      <c r="B10" s="16">
        <v>0.18404126299496482</v>
      </c>
      <c r="C10" s="16">
        <v>0</v>
      </c>
      <c r="D10" s="16">
        <f t="shared" si="0"/>
        <v>0.18404126299496482</v>
      </c>
      <c r="E10" s="16">
        <v>1</v>
      </c>
      <c r="F10" s="16">
        <f t="shared" si="1"/>
        <v>0.18220085036501515</v>
      </c>
      <c r="G10" s="16">
        <v>0</v>
      </c>
      <c r="H10" s="16">
        <f t="shared" si="7"/>
        <v>0.18220085036501515</v>
      </c>
      <c r="I10" s="16">
        <v>41</v>
      </c>
      <c r="J10" s="17">
        <f t="shared" si="2"/>
        <v>41.59</v>
      </c>
      <c r="K10" s="16">
        <f t="shared" si="8"/>
        <v>0.10749850171535894</v>
      </c>
      <c r="L10" s="24">
        <f t="shared" si="3"/>
        <v>4.7122630888924467E-3</v>
      </c>
      <c r="M10" s="16">
        <f t="shared" si="4"/>
        <v>0.13359030243855641</v>
      </c>
      <c r="N10" s="17">
        <v>116</v>
      </c>
      <c r="O10" s="17">
        <v>30</v>
      </c>
      <c r="P10" s="16">
        <f t="shared" si="5"/>
        <v>0.51654916942908469</v>
      </c>
      <c r="Q10" s="22">
        <f t="shared" si="6"/>
        <v>4.4530100812852132E-3</v>
      </c>
    </row>
    <row r="11" spans="1:18" ht="12" customHeight="1" x14ac:dyDescent="0.2">
      <c r="A11" s="15">
        <v>1974</v>
      </c>
      <c r="B11" s="16">
        <v>0.20574784666174117</v>
      </c>
      <c r="C11" s="16">
        <v>0</v>
      </c>
      <c r="D11" s="16">
        <f t="shared" si="0"/>
        <v>0.20574784666174117</v>
      </c>
      <c r="E11" s="16">
        <v>1</v>
      </c>
      <c r="F11" s="16">
        <f t="shared" si="1"/>
        <v>0.20369036819512376</v>
      </c>
      <c r="G11" s="16">
        <v>0</v>
      </c>
      <c r="H11" s="16">
        <f t="shared" si="7"/>
        <v>0.20369036819512376</v>
      </c>
      <c r="I11" s="16">
        <v>41</v>
      </c>
      <c r="J11" s="17">
        <f t="shared" si="2"/>
        <v>41.589999999999996</v>
      </c>
      <c r="K11" s="16">
        <f t="shared" si="8"/>
        <v>0.12017731723512302</v>
      </c>
      <c r="L11" s="24">
        <f t="shared" si="3"/>
        <v>5.2680467829095022E-3</v>
      </c>
      <c r="M11" s="16">
        <f t="shared" si="4"/>
        <v>0.14934649227209293</v>
      </c>
      <c r="N11" s="17">
        <v>116</v>
      </c>
      <c r="O11" s="17">
        <v>30</v>
      </c>
      <c r="P11" s="16">
        <f t="shared" si="5"/>
        <v>0.57747310345209257</v>
      </c>
      <c r="Q11" s="22">
        <f t="shared" si="6"/>
        <v>4.9782164090697639E-3</v>
      </c>
    </row>
    <row r="12" spans="1:18" ht="12" customHeight="1" x14ac:dyDescent="0.2">
      <c r="A12" s="15">
        <v>1975</v>
      </c>
      <c r="B12" s="16">
        <v>0.20372916984993494</v>
      </c>
      <c r="C12" s="16">
        <v>0</v>
      </c>
      <c r="D12" s="16">
        <f t="shared" si="0"/>
        <v>0.20372916984993494</v>
      </c>
      <c r="E12" s="16">
        <v>1</v>
      </c>
      <c r="F12" s="16">
        <f t="shared" si="1"/>
        <v>0.20169187815143561</v>
      </c>
      <c r="G12" s="16">
        <v>0</v>
      </c>
      <c r="H12" s="16">
        <f t="shared" si="7"/>
        <v>0.20169187815143561</v>
      </c>
      <c r="I12" s="16">
        <v>41</v>
      </c>
      <c r="J12" s="17">
        <f t="shared" si="2"/>
        <v>41.589999999999996</v>
      </c>
      <c r="K12" s="16">
        <f t="shared" si="8"/>
        <v>0.11899820810934701</v>
      </c>
      <c r="L12" s="24">
        <f t="shared" si="3"/>
        <v>5.2163598075330199E-3</v>
      </c>
      <c r="M12" s="16">
        <f t="shared" si="4"/>
        <v>0.14788119236365735</v>
      </c>
      <c r="N12" s="17">
        <v>116</v>
      </c>
      <c r="O12" s="17">
        <v>30</v>
      </c>
      <c r="P12" s="16">
        <f t="shared" si="5"/>
        <v>0.5718072771394751</v>
      </c>
      <c r="Q12" s="22">
        <f t="shared" si="6"/>
        <v>4.929373078788578E-3</v>
      </c>
    </row>
    <row r="13" spans="1:18" ht="12" customHeight="1" x14ac:dyDescent="0.2">
      <c r="A13" s="10">
        <v>1976</v>
      </c>
      <c r="B13" s="11">
        <v>0.17428394523814983</v>
      </c>
      <c r="C13" s="11">
        <v>0</v>
      </c>
      <c r="D13" s="11">
        <f t="shared" si="0"/>
        <v>0.17428394523814983</v>
      </c>
      <c r="E13" s="11">
        <v>1</v>
      </c>
      <c r="F13" s="11">
        <f t="shared" si="1"/>
        <v>0.17254110578576834</v>
      </c>
      <c r="G13" s="11">
        <v>0</v>
      </c>
      <c r="H13" s="11">
        <f t="shared" si="7"/>
        <v>0.17254110578576834</v>
      </c>
      <c r="I13" s="11">
        <v>41</v>
      </c>
      <c r="J13" s="12">
        <f t="shared" si="2"/>
        <v>41.589999999999996</v>
      </c>
      <c r="K13" s="11">
        <f t="shared" si="8"/>
        <v>0.10179925241360332</v>
      </c>
      <c r="L13" s="23">
        <f t="shared" si="3"/>
        <v>4.4624329825141184E-3</v>
      </c>
      <c r="M13" s="11">
        <f t="shared" si="4"/>
        <v>0.12650774383778399</v>
      </c>
      <c r="N13" s="12">
        <v>116</v>
      </c>
      <c r="O13" s="12">
        <v>30</v>
      </c>
      <c r="P13" s="11">
        <f t="shared" si="5"/>
        <v>0.48916327617276478</v>
      </c>
      <c r="Q13" s="21">
        <f t="shared" si="6"/>
        <v>4.2169247945927999E-3</v>
      </c>
    </row>
    <row r="14" spans="1:18" ht="12" customHeight="1" x14ac:dyDescent="0.2">
      <c r="A14" s="10">
        <v>1977</v>
      </c>
      <c r="B14" s="11">
        <v>0.25880974759238828</v>
      </c>
      <c r="C14" s="11">
        <v>0</v>
      </c>
      <c r="D14" s="11">
        <f t="shared" si="0"/>
        <v>0.25880974759238828</v>
      </c>
      <c r="E14" s="11">
        <v>1</v>
      </c>
      <c r="F14" s="11">
        <f t="shared" si="1"/>
        <v>0.25622165011646442</v>
      </c>
      <c r="G14" s="11">
        <v>0</v>
      </c>
      <c r="H14" s="11">
        <f t="shared" si="7"/>
        <v>0.25622165011646442</v>
      </c>
      <c r="I14" s="11">
        <v>41</v>
      </c>
      <c r="J14" s="12">
        <f t="shared" si="2"/>
        <v>41.589999999999996</v>
      </c>
      <c r="K14" s="11">
        <f t="shared" si="8"/>
        <v>0.151170773568714</v>
      </c>
      <c r="L14" s="23">
        <f t="shared" si="3"/>
        <v>6.6266640468477366E-3</v>
      </c>
      <c r="M14" s="11">
        <f t="shared" si="4"/>
        <v>0.18786261239610991</v>
      </c>
      <c r="N14" s="12">
        <v>116</v>
      </c>
      <c r="O14" s="12">
        <v>30</v>
      </c>
      <c r="P14" s="11">
        <f t="shared" si="5"/>
        <v>0.7264021012649583</v>
      </c>
      <c r="Q14" s="21">
        <f t="shared" si="6"/>
        <v>6.2620870798703304E-3</v>
      </c>
    </row>
    <row r="15" spans="1:18" ht="12" customHeight="1" x14ac:dyDescent="0.2">
      <c r="A15" s="10">
        <v>1978</v>
      </c>
      <c r="B15" s="11">
        <v>0.22014062043713636</v>
      </c>
      <c r="C15" s="11">
        <v>0</v>
      </c>
      <c r="D15" s="11">
        <f t="shared" si="0"/>
        <v>0.22014062043713636</v>
      </c>
      <c r="E15" s="11">
        <v>1</v>
      </c>
      <c r="F15" s="11">
        <f t="shared" si="1"/>
        <v>0.21793921423276499</v>
      </c>
      <c r="G15" s="11">
        <v>0</v>
      </c>
      <c r="H15" s="11">
        <f t="shared" si="7"/>
        <v>0.21793921423276499</v>
      </c>
      <c r="I15" s="11">
        <v>41</v>
      </c>
      <c r="J15" s="12">
        <f t="shared" si="2"/>
        <v>41.59</v>
      </c>
      <c r="K15" s="11">
        <f t="shared" si="8"/>
        <v>0.12858413639733135</v>
      </c>
      <c r="L15" s="23">
        <f t="shared" si="3"/>
        <v>5.6365648831706895E-3</v>
      </c>
      <c r="M15" s="11">
        <f t="shared" si="4"/>
        <v>0.15979379615544745</v>
      </c>
      <c r="N15" s="12">
        <v>116</v>
      </c>
      <c r="O15" s="12">
        <v>30</v>
      </c>
      <c r="P15" s="11">
        <f t="shared" si="5"/>
        <v>0.61786934513439684</v>
      </c>
      <c r="Q15" s="21">
        <f t="shared" si="6"/>
        <v>5.3264598718482485E-3</v>
      </c>
    </row>
    <row r="16" spans="1:18" ht="12" customHeight="1" x14ac:dyDescent="0.2">
      <c r="A16" s="10">
        <v>1979</v>
      </c>
      <c r="B16" s="11">
        <v>0.18217768989802491</v>
      </c>
      <c r="C16" s="11">
        <v>0</v>
      </c>
      <c r="D16" s="11">
        <f t="shared" si="0"/>
        <v>0.18217768989802491</v>
      </c>
      <c r="E16" s="11">
        <v>1</v>
      </c>
      <c r="F16" s="11">
        <f t="shared" si="1"/>
        <v>0.18035591299904466</v>
      </c>
      <c r="G16" s="11">
        <v>0</v>
      </c>
      <c r="H16" s="11">
        <f t="shared" si="7"/>
        <v>0.18035591299904466</v>
      </c>
      <c r="I16" s="11">
        <v>41</v>
      </c>
      <c r="J16" s="12">
        <f t="shared" si="2"/>
        <v>41.589999999999996</v>
      </c>
      <c r="K16" s="11">
        <f t="shared" si="8"/>
        <v>0.10640998866943635</v>
      </c>
      <c r="L16" s="23">
        <f t="shared" si="3"/>
        <v>4.6645474485232374E-3</v>
      </c>
      <c r="M16" s="11">
        <f t="shared" si="4"/>
        <v>0.13223758789190951</v>
      </c>
      <c r="N16" s="12">
        <v>116</v>
      </c>
      <c r="O16" s="12">
        <v>30</v>
      </c>
      <c r="P16" s="11">
        <f t="shared" si="5"/>
        <v>0.51131867318205004</v>
      </c>
      <c r="Q16" s="21">
        <f t="shared" si="6"/>
        <v>4.4079195963969836E-3</v>
      </c>
    </row>
    <row r="17" spans="1:17" ht="12" customHeight="1" x14ac:dyDescent="0.2">
      <c r="A17" s="10">
        <v>1980</v>
      </c>
      <c r="B17" s="11">
        <v>0.18004092637643485</v>
      </c>
      <c r="C17" s="11">
        <v>0</v>
      </c>
      <c r="D17" s="11">
        <f t="shared" si="0"/>
        <v>0.18004092637643485</v>
      </c>
      <c r="E17" s="11">
        <v>1</v>
      </c>
      <c r="F17" s="11">
        <f t="shared" si="1"/>
        <v>0.1782405171126705</v>
      </c>
      <c r="G17" s="11">
        <v>0</v>
      </c>
      <c r="H17" s="11">
        <f t="shared" si="7"/>
        <v>0.1782405171126705</v>
      </c>
      <c r="I17" s="11">
        <v>41</v>
      </c>
      <c r="J17" s="12">
        <f t="shared" si="2"/>
        <v>41.59</v>
      </c>
      <c r="K17" s="11">
        <f t="shared" si="8"/>
        <v>0.10516190509647559</v>
      </c>
      <c r="L17" s="23">
        <f t="shared" si="3"/>
        <v>4.6098369357359167E-3</v>
      </c>
      <c r="M17" s="11">
        <f t="shared" si="4"/>
        <v>0.13068657220964536</v>
      </c>
      <c r="N17" s="12">
        <v>116</v>
      </c>
      <c r="O17" s="12">
        <v>30</v>
      </c>
      <c r="P17" s="11">
        <f t="shared" si="5"/>
        <v>0.50532141254396201</v>
      </c>
      <c r="Q17" s="21">
        <f t="shared" si="6"/>
        <v>4.356219073654845E-3</v>
      </c>
    </row>
    <row r="18" spans="1:17" ht="12" customHeight="1" x14ac:dyDescent="0.2">
      <c r="A18" s="15">
        <v>1981</v>
      </c>
      <c r="B18" s="16">
        <v>0.18698416287625128</v>
      </c>
      <c r="C18" s="16">
        <v>0</v>
      </c>
      <c r="D18" s="16">
        <f t="shared" si="0"/>
        <v>0.18698416287625128</v>
      </c>
      <c r="E18" s="16">
        <v>1</v>
      </c>
      <c r="F18" s="16">
        <f t="shared" si="1"/>
        <v>0.18511432124748875</v>
      </c>
      <c r="G18" s="16">
        <v>0</v>
      </c>
      <c r="H18" s="16">
        <f t="shared" si="7"/>
        <v>0.18511432124748875</v>
      </c>
      <c r="I18" s="16">
        <v>41</v>
      </c>
      <c r="J18" s="17">
        <f t="shared" si="2"/>
        <v>41.59</v>
      </c>
      <c r="K18" s="16">
        <f t="shared" si="8"/>
        <v>0.10921744953601836</v>
      </c>
      <c r="L18" s="24">
        <f t="shared" si="3"/>
        <v>4.787614226236421E-3</v>
      </c>
      <c r="M18" s="16">
        <f t="shared" si="4"/>
        <v>0.1357264695066894</v>
      </c>
      <c r="N18" s="17">
        <v>116</v>
      </c>
      <c r="O18" s="17">
        <v>30</v>
      </c>
      <c r="P18" s="16">
        <f t="shared" si="5"/>
        <v>0.52480901542586567</v>
      </c>
      <c r="Q18" s="22">
        <f t="shared" si="6"/>
        <v>4.5242156502229803E-3</v>
      </c>
    </row>
    <row r="19" spans="1:17" ht="12" customHeight="1" x14ac:dyDescent="0.2">
      <c r="A19" s="15">
        <v>1982</v>
      </c>
      <c r="B19" s="16">
        <v>0.17227419160335591</v>
      </c>
      <c r="C19" s="16">
        <v>0</v>
      </c>
      <c r="D19" s="16">
        <f t="shared" si="0"/>
        <v>0.17227419160335591</v>
      </c>
      <c r="E19" s="16">
        <v>1</v>
      </c>
      <c r="F19" s="16">
        <f t="shared" si="1"/>
        <v>0.17055144968732236</v>
      </c>
      <c r="G19" s="16">
        <v>0</v>
      </c>
      <c r="H19" s="16">
        <f t="shared" si="7"/>
        <v>0.17055144968732236</v>
      </c>
      <c r="I19" s="16">
        <v>41</v>
      </c>
      <c r="J19" s="17">
        <f t="shared" si="2"/>
        <v>41.589999999999996</v>
      </c>
      <c r="K19" s="16">
        <f t="shared" si="8"/>
        <v>0.10062535531552019</v>
      </c>
      <c r="L19" s="24">
        <f t="shared" si="3"/>
        <v>4.4109744795844466E-3</v>
      </c>
      <c r="M19" s="16">
        <f t="shared" si="4"/>
        <v>0.12504892100897927</v>
      </c>
      <c r="N19" s="17">
        <v>116</v>
      </c>
      <c r="O19" s="17">
        <v>30</v>
      </c>
      <c r="P19" s="16">
        <f t="shared" si="5"/>
        <v>0.48352249456805313</v>
      </c>
      <c r="Q19" s="22">
        <f t="shared" si="6"/>
        <v>4.1682973669659755E-3</v>
      </c>
    </row>
    <row r="20" spans="1:17" ht="12" customHeight="1" x14ac:dyDescent="0.2">
      <c r="A20" s="15">
        <v>1983</v>
      </c>
      <c r="B20" s="16">
        <v>0.18351991191044228</v>
      </c>
      <c r="C20" s="16">
        <v>0</v>
      </c>
      <c r="D20" s="16">
        <f t="shared" si="0"/>
        <v>0.18351991191044228</v>
      </c>
      <c r="E20" s="16">
        <v>1</v>
      </c>
      <c r="F20" s="16">
        <f t="shared" si="1"/>
        <v>0.18168471279133785</v>
      </c>
      <c r="G20" s="16">
        <v>0</v>
      </c>
      <c r="H20" s="16">
        <f t="shared" si="7"/>
        <v>0.18168471279133785</v>
      </c>
      <c r="I20" s="16">
        <v>41</v>
      </c>
      <c r="J20" s="17">
        <f t="shared" si="2"/>
        <v>41.59</v>
      </c>
      <c r="K20" s="16">
        <f t="shared" si="8"/>
        <v>0.10719398054688933</v>
      </c>
      <c r="L20" s="24">
        <f t="shared" si="3"/>
        <v>4.6989142157540529E-3</v>
      </c>
      <c r="M20" s="16">
        <f t="shared" si="4"/>
        <v>0.13321186855951953</v>
      </c>
      <c r="N20" s="17">
        <v>116</v>
      </c>
      <c r="O20" s="17">
        <v>30</v>
      </c>
      <c r="P20" s="16">
        <f t="shared" si="5"/>
        <v>0.51508589176347541</v>
      </c>
      <c r="Q20" s="22">
        <f t="shared" si="6"/>
        <v>4.4403956186506504E-3</v>
      </c>
    </row>
    <row r="21" spans="1:17" ht="12" customHeight="1" x14ac:dyDescent="0.2">
      <c r="A21" s="15">
        <v>1984</v>
      </c>
      <c r="B21" s="16">
        <v>0.18193511263052786</v>
      </c>
      <c r="C21" s="16">
        <v>0</v>
      </c>
      <c r="D21" s="16">
        <f t="shared" si="0"/>
        <v>0.18193511263052786</v>
      </c>
      <c r="E21" s="16">
        <v>1</v>
      </c>
      <c r="F21" s="16">
        <f t="shared" si="1"/>
        <v>0.18011576150422259</v>
      </c>
      <c r="G21" s="16">
        <v>0</v>
      </c>
      <c r="H21" s="16">
        <f t="shared" si="7"/>
        <v>0.18011576150422259</v>
      </c>
      <c r="I21" s="16">
        <v>41</v>
      </c>
      <c r="J21" s="17">
        <f t="shared" si="2"/>
        <v>41.589999999999996</v>
      </c>
      <c r="K21" s="16">
        <f t="shared" si="8"/>
        <v>0.10626829928749133</v>
      </c>
      <c r="L21" s="24">
        <f t="shared" si="3"/>
        <v>4.6583364071229073E-3</v>
      </c>
      <c r="M21" s="16">
        <f t="shared" si="4"/>
        <v>0.13206150797373087</v>
      </c>
      <c r="N21" s="17">
        <v>116</v>
      </c>
      <c r="O21" s="17">
        <v>30</v>
      </c>
      <c r="P21" s="16">
        <f t="shared" si="5"/>
        <v>0.5106378308317594</v>
      </c>
      <c r="Q21" s="22">
        <f t="shared" si="6"/>
        <v>4.4020502657910292E-3</v>
      </c>
    </row>
    <row r="22" spans="1:17" ht="12" customHeight="1" x14ac:dyDescent="0.2">
      <c r="A22" s="15">
        <v>1985</v>
      </c>
      <c r="B22" s="16">
        <v>0.2012865565741028</v>
      </c>
      <c r="C22" s="16">
        <v>0</v>
      </c>
      <c r="D22" s="16">
        <f t="shared" si="0"/>
        <v>0.2012865565741028</v>
      </c>
      <c r="E22" s="16">
        <v>1</v>
      </c>
      <c r="F22" s="16">
        <f t="shared" si="1"/>
        <v>0.19927369100836176</v>
      </c>
      <c r="G22" s="16">
        <v>0</v>
      </c>
      <c r="H22" s="16">
        <f t="shared" si="7"/>
        <v>0.19927369100836176</v>
      </c>
      <c r="I22" s="16">
        <v>41</v>
      </c>
      <c r="J22" s="17">
        <f t="shared" si="2"/>
        <v>41.59</v>
      </c>
      <c r="K22" s="16">
        <f t="shared" si="8"/>
        <v>0.11757147769493344</v>
      </c>
      <c r="L22" s="24">
        <f t="shared" si="3"/>
        <v>5.1538182003258489E-3</v>
      </c>
      <c r="M22" s="16">
        <f t="shared" si="4"/>
        <v>0.14610816907013766</v>
      </c>
      <c r="N22" s="17">
        <v>116</v>
      </c>
      <c r="O22" s="17">
        <v>30</v>
      </c>
      <c r="P22" s="16">
        <f t="shared" si="5"/>
        <v>0.56495158707119897</v>
      </c>
      <c r="Q22" s="22">
        <f t="shared" si="6"/>
        <v>4.8702723023379222E-3</v>
      </c>
    </row>
    <row r="23" spans="1:17" ht="12" customHeight="1" x14ac:dyDescent="0.2">
      <c r="A23" s="10">
        <v>1986</v>
      </c>
      <c r="B23" s="11">
        <v>0.27010068522466141</v>
      </c>
      <c r="C23" s="11">
        <v>0</v>
      </c>
      <c r="D23" s="11">
        <f t="shared" si="0"/>
        <v>0.27010068522466141</v>
      </c>
      <c r="E23" s="11">
        <v>1</v>
      </c>
      <c r="F23" s="11">
        <f t="shared" si="1"/>
        <v>0.2673996783724148</v>
      </c>
      <c r="G23" s="11">
        <v>0</v>
      </c>
      <c r="H23" s="11">
        <f t="shared" si="7"/>
        <v>0.2673996783724148</v>
      </c>
      <c r="I23" s="11">
        <v>41</v>
      </c>
      <c r="J23" s="12">
        <f t="shared" si="2"/>
        <v>41.589999999999996</v>
      </c>
      <c r="K23" s="11">
        <f t="shared" si="8"/>
        <v>0.15776581023972475</v>
      </c>
      <c r="L23" s="23">
        <f t="shared" si="3"/>
        <v>6.9157615447550573E-3</v>
      </c>
      <c r="M23" s="11">
        <f t="shared" si="4"/>
        <v>0.19605838191303349</v>
      </c>
      <c r="N23" s="12">
        <v>116</v>
      </c>
      <c r="O23" s="12">
        <v>30</v>
      </c>
      <c r="P23" s="11">
        <f t="shared" si="5"/>
        <v>0.75809241006372952</v>
      </c>
      <c r="Q23" s="21">
        <f t="shared" si="6"/>
        <v>6.5352793971011165E-3</v>
      </c>
    </row>
    <row r="24" spans="1:17" ht="12" customHeight="1" x14ac:dyDescent="0.2">
      <c r="A24" s="10">
        <v>1987</v>
      </c>
      <c r="B24" s="11">
        <v>0.21416451129305941</v>
      </c>
      <c r="C24" s="11">
        <v>0</v>
      </c>
      <c r="D24" s="11">
        <f t="shared" si="0"/>
        <v>0.21416451129305941</v>
      </c>
      <c r="E24" s="11">
        <v>1</v>
      </c>
      <c r="F24" s="11">
        <f t="shared" si="1"/>
        <v>0.21202286618012881</v>
      </c>
      <c r="G24" s="11">
        <v>0</v>
      </c>
      <c r="H24" s="11">
        <f t="shared" si="7"/>
        <v>0.21202286618012881</v>
      </c>
      <c r="I24" s="11">
        <v>41</v>
      </c>
      <c r="J24" s="12">
        <f t="shared" si="2"/>
        <v>41.59</v>
      </c>
      <c r="K24" s="11">
        <f t="shared" si="8"/>
        <v>0.12509349104627598</v>
      </c>
      <c r="L24" s="23">
        <f t="shared" si="3"/>
        <v>5.4835502924394956E-3</v>
      </c>
      <c r="M24" s="11">
        <f t="shared" si="4"/>
        <v>0.15545590901551348</v>
      </c>
      <c r="N24" s="12">
        <v>116</v>
      </c>
      <c r="O24" s="12">
        <v>30</v>
      </c>
      <c r="P24" s="11">
        <f t="shared" si="5"/>
        <v>0.60109618152665212</v>
      </c>
      <c r="Q24" s="21">
        <f t="shared" si="6"/>
        <v>5.1818636338504497E-3</v>
      </c>
    </row>
    <row r="25" spans="1:17" ht="12" customHeight="1" x14ac:dyDescent="0.2">
      <c r="A25" s="10">
        <v>1988</v>
      </c>
      <c r="B25" s="11">
        <v>0.216307989927394</v>
      </c>
      <c r="C25" s="11">
        <v>0</v>
      </c>
      <c r="D25" s="11">
        <f t="shared" si="0"/>
        <v>0.216307989927394</v>
      </c>
      <c r="E25" s="11">
        <v>1</v>
      </c>
      <c r="F25" s="11">
        <f t="shared" si="1"/>
        <v>0.21414491002812006</v>
      </c>
      <c r="G25" s="11">
        <v>0</v>
      </c>
      <c r="H25" s="11">
        <f t="shared" si="7"/>
        <v>0.21414491002812006</v>
      </c>
      <c r="I25" s="11">
        <v>41</v>
      </c>
      <c r="J25" s="12">
        <f t="shared" si="2"/>
        <v>41.59</v>
      </c>
      <c r="K25" s="11">
        <f t="shared" si="8"/>
        <v>0.12634549691659083</v>
      </c>
      <c r="L25" s="23">
        <f t="shared" si="3"/>
        <v>5.5384327415491869E-3</v>
      </c>
      <c r="M25" s="11">
        <f t="shared" si="4"/>
        <v>0.15701179900654866</v>
      </c>
      <c r="N25" s="12">
        <v>116</v>
      </c>
      <c r="O25" s="12">
        <v>30</v>
      </c>
      <c r="P25" s="11">
        <f t="shared" si="5"/>
        <v>0.60711228949198814</v>
      </c>
      <c r="Q25" s="21">
        <f t="shared" si="6"/>
        <v>5.2337266335516219E-3</v>
      </c>
    </row>
    <row r="26" spans="1:17" ht="12" customHeight="1" x14ac:dyDescent="0.2">
      <c r="A26" s="10">
        <v>1989</v>
      </c>
      <c r="B26" s="11">
        <v>0.23045014595175908</v>
      </c>
      <c r="C26" s="11">
        <v>0</v>
      </c>
      <c r="D26" s="11">
        <f t="shared" si="0"/>
        <v>0.23045014595175908</v>
      </c>
      <c r="E26" s="11">
        <v>1</v>
      </c>
      <c r="F26" s="11">
        <f t="shared" si="1"/>
        <v>0.22814564449224151</v>
      </c>
      <c r="G26" s="11">
        <v>0</v>
      </c>
      <c r="H26" s="11">
        <f t="shared" si="7"/>
        <v>0.22814564449224151</v>
      </c>
      <c r="I26" s="11">
        <v>41</v>
      </c>
      <c r="J26" s="12">
        <f t="shared" si="2"/>
        <v>41.589999999999996</v>
      </c>
      <c r="K26" s="11">
        <f t="shared" si="8"/>
        <v>0.1346059302504225</v>
      </c>
      <c r="L26" s="23">
        <f t="shared" si="3"/>
        <v>5.9005339287856442E-3</v>
      </c>
      <c r="M26" s="11">
        <f t="shared" si="4"/>
        <v>0.16727718661410862</v>
      </c>
      <c r="N26" s="12">
        <v>116</v>
      </c>
      <c r="O26" s="12">
        <v>30</v>
      </c>
      <c r="P26" s="11">
        <f t="shared" si="5"/>
        <v>0.64680512157455328</v>
      </c>
      <c r="Q26" s="21">
        <f t="shared" si="6"/>
        <v>5.5759062204702873E-3</v>
      </c>
    </row>
    <row r="27" spans="1:17" ht="12" customHeight="1" x14ac:dyDescent="0.2">
      <c r="A27" s="10">
        <v>1990</v>
      </c>
      <c r="B27" s="11">
        <v>0.19149888858682615</v>
      </c>
      <c r="C27" s="11">
        <v>0</v>
      </c>
      <c r="D27" s="11">
        <f t="shared" si="0"/>
        <v>0.19149888858682615</v>
      </c>
      <c r="E27" s="11">
        <v>1</v>
      </c>
      <c r="F27" s="11">
        <f t="shared" si="1"/>
        <v>0.18958389970095788</v>
      </c>
      <c r="G27" s="11">
        <v>0</v>
      </c>
      <c r="H27" s="11">
        <f t="shared" si="7"/>
        <v>0.18958389970095788</v>
      </c>
      <c r="I27" s="11">
        <v>41</v>
      </c>
      <c r="J27" s="12">
        <f t="shared" si="2"/>
        <v>41.59</v>
      </c>
      <c r="K27" s="11">
        <f t="shared" si="8"/>
        <v>0.11185450082356514</v>
      </c>
      <c r="L27" s="23">
        <f t="shared" si="3"/>
        <v>4.9032109950055951E-3</v>
      </c>
      <c r="M27" s="11">
        <f t="shared" si="4"/>
        <v>0.13900358010291111</v>
      </c>
      <c r="N27" s="12">
        <v>116</v>
      </c>
      <c r="O27" s="12">
        <v>30</v>
      </c>
      <c r="P27" s="11">
        <f t="shared" si="5"/>
        <v>0.53748050973125638</v>
      </c>
      <c r="Q27" s="21">
        <f t="shared" si="6"/>
        <v>4.6334526700970375E-3</v>
      </c>
    </row>
    <row r="28" spans="1:17" ht="12" customHeight="1" x14ac:dyDescent="0.2">
      <c r="A28" s="15">
        <v>1991</v>
      </c>
      <c r="B28" s="16">
        <v>0.23748190285333323</v>
      </c>
      <c r="C28" s="16">
        <v>0</v>
      </c>
      <c r="D28" s="16">
        <f t="shared" si="0"/>
        <v>0.23748190285333323</v>
      </c>
      <c r="E28" s="16">
        <v>1</v>
      </c>
      <c r="F28" s="16">
        <f t="shared" si="1"/>
        <v>0.23510708382479989</v>
      </c>
      <c r="G28" s="16">
        <v>0</v>
      </c>
      <c r="H28" s="16">
        <f t="shared" si="7"/>
        <v>0.23510708382479989</v>
      </c>
      <c r="I28" s="16">
        <v>41</v>
      </c>
      <c r="J28" s="17">
        <f t="shared" si="2"/>
        <v>41.589999999999996</v>
      </c>
      <c r="K28" s="16">
        <f t="shared" si="8"/>
        <v>0.13871317945663195</v>
      </c>
      <c r="L28" s="24">
        <f t="shared" si="3"/>
        <v>6.080577729605784E-3</v>
      </c>
      <c r="M28" s="16">
        <f t="shared" si="4"/>
        <v>0.17238133834545916</v>
      </c>
      <c r="N28" s="17">
        <v>116</v>
      </c>
      <c r="O28" s="17">
        <v>30</v>
      </c>
      <c r="P28" s="16">
        <f t="shared" si="5"/>
        <v>0.66654117493577536</v>
      </c>
      <c r="Q28" s="22">
        <f t="shared" si="6"/>
        <v>5.746044611515305E-3</v>
      </c>
    </row>
    <row r="29" spans="1:17" ht="12" customHeight="1" x14ac:dyDescent="0.2">
      <c r="A29" s="15">
        <v>1992</v>
      </c>
      <c r="B29" s="16">
        <v>0.23589496056739356</v>
      </c>
      <c r="C29" s="16">
        <v>0</v>
      </c>
      <c r="D29" s="16">
        <f t="shared" si="0"/>
        <v>0.23589496056739356</v>
      </c>
      <c r="E29" s="16">
        <v>1</v>
      </c>
      <c r="F29" s="16">
        <f t="shared" si="1"/>
        <v>0.23353601096171964</v>
      </c>
      <c r="G29" s="16">
        <v>0</v>
      </c>
      <c r="H29" s="16">
        <f t="shared" si="7"/>
        <v>0.23353601096171964</v>
      </c>
      <c r="I29" s="16">
        <v>41</v>
      </c>
      <c r="J29" s="17">
        <f t="shared" si="2"/>
        <v>41.589999999999996</v>
      </c>
      <c r="K29" s="16">
        <f t="shared" si="8"/>
        <v>0.13778624646741461</v>
      </c>
      <c r="L29" s="24">
        <f t="shared" si="3"/>
        <v>6.0399450506263934E-3</v>
      </c>
      <c r="M29" s="16">
        <f t="shared" si="4"/>
        <v>0.17122942221273293</v>
      </c>
      <c r="N29" s="17">
        <v>116</v>
      </c>
      <c r="O29" s="17">
        <v>30</v>
      </c>
      <c r="P29" s="16">
        <f t="shared" si="5"/>
        <v>0.66208709922256737</v>
      </c>
      <c r="Q29" s="22">
        <f t="shared" si="6"/>
        <v>5.7076474070910975E-3</v>
      </c>
    </row>
    <row r="30" spans="1:17" ht="12" customHeight="1" x14ac:dyDescent="0.2">
      <c r="A30" s="15">
        <v>1993</v>
      </c>
      <c r="B30" s="16">
        <v>0.19019807496493824</v>
      </c>
      <c r="C30" s="16">
        <v>0</v>
      </c>
      <c r="D30" s="16">
        <f t="shared" si="0"/>
        <v>0.19019807496493824</v>
      </c>
      <c r="E30" s="16">
        <v>1</v>
      </c>
      <c r="F30" s="16">
        <f t="shared" si="1"/>
        <v>0.18829609421528884</v>
      </c>
      <c r="G30" s="16">
        <v>0</v>
      </c>
      <c r="H30" s="16">
        <f t="shared" si="7"/>
        <v>0.18829609421528884</v>
      </c>
      <c r="I30" s="16">
        <v>41</v>
      </c>
      <c r="J30" s="17">
        <f t="shared" si="2"/>
        <v>41.59</v>
      </c>
      <c r="K30" s="16">
        <f t="shared" si="8"/>
        <v>0.11109469558702041</v>
      </c>
      <c r="L30" s="24">
        <f t="shared" si="3"/>
        <v>4.8699044640885657E-3</v>
      </c>
      <c r="M30" s="16">
        <f t="shared" si="4"/>
        <v>0.1380593566046788</v>
      </c>
      <c r="N30" s="17">
        <v>116</v>
      </c>
      <c r="O30" s="17">
        <v>30</v>
      </c>
      <c r="P30" s="16">
        <f t="shared" si="5"/>
        <v>0.53382951220475805</v>
      </c>
      <c r="Q30" s="22">
        <f t="shared" si="6"/>
        <v>4.6019785534892931E-3</v>
      </c>
    </row>
    <row r="31" spans="1:17" ht="12" customHeight="1" x14ac:dyDescent="0.2">
      <c r="A31" s="15">
        <v>1994</v>
      </c>
      <c r="B31" s="16">
        <v>0.18372583853383745</v>
      </c>
      <c r="C31" s="16">
        <v>0</v>
      </c>
      <c r="D31" s="16">
        <f t="shared" si="0"/>
        <v>0.18372583853383745</v>
      </c>
      <c r="E31" s="16">
        <v>1</v>
      </c>
      <c r="F31" s="16">
        <f t="shared" si="1"/>
        <v>0.18188858014849907</v>
      </c>
      <c r="G31" s="16">
        <v>0</v>
      </c>
      <c r="H31" s="16">
        <f t="shared" si="7"/>
        <v>0.18188858014849907</v>
      </c>
      <c r="I31" s="16">
        <v>41</v>
      </c>
      <c r="J31" s="17">
        <f t="shared" si="2"/>
        <v>41.59</v>
      </c>
      <c r="K31" s="16">
        <f t="shared" si="8"/>
        <v>0.10731426228761445</v>
      </c>
      <c r="L31" s="24">
        <f t="shared" si="3"/>
        <v>4.7041868400050169E-3</v>
      </c>
      <c r="M31" s="16">
        <f t="shared" si="4"/>
        <v>0.13336134482072223</v>
      </c>
      <c r="N31" s="17">
        <v>116</v>
      </c>
      <c r="O31" s="17">
        <v>30</v>
      </c>
      <c r="P31" s="16">
        <f t="shared" si="5"/>
        <v>0.51566386664012598</v>
      </c>
      <c r="Q31" s="22">
        <f t="shared" si="6"/>
        <v>4.4453781606907409E-3</v>
      </c>
    </row>
    <row r="32" spans="1:17" ht="12" customHeight="1" x14ac:dyDescent="0.2">
      <c r="A32" s="15">
        <v>1995</v>
      </c>
      <c r="B32" s="16">
        <v>0.21008639803119031</v>
      </c>
      <c r="C32" s="16">
        <v>0</v>
      </c>
      <c r="D32" s="16">
        <f t="shared" si="0"/>
        <v>0.21008639803119031</v>
      </c>
      <c r="E32" s="16">
        <v>1</v>
      </c>
      <c r="F32" s="16">
        <f t="shared" si="1"/>
        <v>0.20798553405087841</v>
      </c>
      <c r="G32" s="16">
        <v>0</v>
      </c>
      <c r="H32" s="16">
        <f t="shared" si="7"/>
        <v>0.20798553405087841</v>
      </c>
      <c r="I32" s="16">
        <v>41</v>
      </c>
      <c r="J32" s="17">
        <f t="shared" si="2"/>
        <v>41.589999999999996</v>
      </c>
      <c r="K32" s="16">
        <f t="shared" si="8"/>
        <v>0.12271146509001826</v>
      </c>
      <c r="L32" s="24">
        <f t="shared" si="3"/>
        <v>5.379132716274773E-3</v>
      </c>
      <c r="M32" s="16">
        <f t="shared" si="4"/>
        <v>0.15249572294003166</v>
      </c>
      <c r="N32" s="17">
        <v>116</v>
      </c>
      <c r="O32" s="17">
        <v>30</v>
      </c>
      <c r="P32" s="16">
        <f t="shared" si="5"/>
        <v>0.58965012870145572</v>
      </c>
      <c r="Q32" s="22">
        <f t="shared" si="6"/>
        <v>5.083190764667722E-3</v>
      </c>
    </row>
    <row r="33" spans="1:17" ht="12" customHeight="1" x14ac:dyDescent="0.2">
      <c r="A33" s="10">
        <v>1996</v>
      </c>
      <c r="B33" s="11">
        <v>0.17683661701283435</v>
      </c>
      <c r="C33" s="11">
        <v>0</v>
      </c>
      <c r="D33" s="11">
        <f t="shared" si="0"/>
        <v>0.17683661701283435</v>
      </c>
      <c r="E33" s="11">
        <v>1</v>
      </c>
      <c r="F33" s="11">
        <f t="shared" si="1"/>
        <v>0.175068250842706</v>
      </c>
      <c r="G33" s="11">
        <v>0</v>
      </c>
      <c r="H33" s="11">
        <f t="shared" si="7"/>
        <v>0.175068250842706</v>
      </c>
      <c r="I33" s="11">
        <v>41</v>
      </c>
      <c r="J33" s="12">
        <f t="shared" si="2"/>
        <v>41.59</v>
      </c>
      <c r="K33" s="11">
        <f t="shared" si="8"/>
        <v>0.10329026799719654</v>
      </c>
      <c r="L33" s="23">
        <f t="shared" si="3"/>
        <v>4.5277925697401224E-3</v>
      </c>
      <c r="M33" s="11">
        <f t="shared" si="4"/>
        <v>0.1283606554558476</v>
      </c>
      <c r="N33" s="12">
        <v>116</v>
      </c>
      <c r="O33" s="12">
        <v>30</v>
      </c>
      <c r="P33" s="11">
        <f t="shared" si="5"/>
        <v>0.49632786776261067</v>
      </c>
      <c r="Q33" s="21">
        <f t="shared" si="6"/>
        <v>4.2786885151949198E-3</v>
      </c>
    </row>
    <row r="34" spans="1:17" ht="12" customHeight="1" x14ac:dyDescent="0.2">
      <c r="A34" s="10">
        <v>1997</v>
      </c>
      <c r="B34" s="11">
        <v>0.19160755115201972</v>
      </c>
      <c r="C34" s="11">
        <v>0</v>
      </c>
      <c r="D34" s="11">
        <f t="shared" si="0"/>
        <v>0.19160755115201972</v>
      </c>
      <c r="E34" s="11">
        <v>1</v>
      </c>
      <c r="F34" s="11">
        <f t="shared" si="1"/>
        <v>0.18969147564049951</v>
      </c>
      <c r="G34" s="11">
        <v>0</v>
      </c>
      <c r="H34" s="11">
        <f t="shared" si="7"/>
        <v>0.18969147564049951</v>
      </c>
      <c r="I34" s="11">
        <v>41</v>
      </c>
      <c r="J34" s="12">
        <f t="shared" si="2"/>
        <v>41.59</v>
      </c>
      <c r="K34" s="11">
        <f t="shared" si="8"/>
        <v>0.11191797062789471</v>
      </c>
      <c r="L34" s="23">
        <f t="shared" si="3"/>
        <v>4.9059932330036042E-3</v>
      </c>
      <c r="M34" s="11">
        <f t="shared" si="4"/>
        <v>0.13908245515903567</v>
      </c>
      <c r="N34" s="12">
        <v>116</v>
      </c>
      <c r="O34" s="12">
        <v>30</v>
      </c>
      <c r="P34" s="11">
        <f t="shared" si="5"/>
        <v>0.53778549328160463</v>
      </c>
      <c r="Q34" s="21">
        <f t="shared" si="6"/>
        <v>4.6360818386345223E-3</v>
      </c>
    </row>
    <row r="35" spans="1:17" ht="12" customHeight="1" x14ac:dyDescent="0.2">
      <c r="A35" s="10">
        <v>1998</v>
      </c>
      <c r="B35" s="11">
        <v>0.16877025876899118</v>
      </c>
      <c r="C35" s="11">
        <v>0</v>
      </c>
      <c r="D35" s="11">
        <f t="shared" si="0"/>
        <v>0.16877025876899118</v>
      </c>
      <c r="E35" s="11">
        <v>1</v>
      </c>
      <c r="F35" s="11">
        <f t="shared" si="1"/>
        <v>0.16708255618130127</v>
      </c>
      <c r="G35" s="11">
        <v>0</v>
      </c>
      <c r="H35" s="11">
        <f t="shared" si="7"/>
        <v>0.16708255618130127</v>
      </c>
      <c r="I35" s="11">
        <v>41</v>
      </c>
      <c r="J35" s="12">
        <f t="shared" si="2"/>
        <v>41.589999999999996</v>
      </c>
      <c r="K35" s="11">
        <f t="shared" si="8"/>
        <v>9.8578708146967758E-2</v>
      </c>
      <c r="L35" s="23">
        <f t="shared" si="3"/>
        <v>4.3212584393191346E-3</v>
      </c>
      <c r="M35" s="11">
        <f t="shared" si="4"/>
        <v>0.1225055161254778</v>
      </c>
      <c r="N35" s="12">
        <v>116</v>
      </c>
      <c r="O35" s="12">
        <v>30</v>
      </c>
      <c r="P35" s="11">
        <f t="shared" si="5"/>
        <v>0.47368799568518088</v>
      </c>
      <c r="Q35" s="21">
        <f t="shared" si="6"/>
        <v>4.0835172041825936E-3</v>
      </c>
    </row>
    <row r="36" spans="1:17" ht="12" customHeight="1" x14ac:dyDescent="0.2">
      <c r="A36" s="10">
        <v>1999</v>
      </c>
      <c r="B36" s="11">
        <v>0.16909719114198249</v>
      </c>
      <c r="C36" s="11">
        <v>0</v>
      </c>
      <c r="D36" s="11">
        <f t="shared" si="0"/>
        <v>0.16909719114198249</v>
      </c>
      <c r="E36" s="11">
        <v>1</v>
      </c>
      <c r="F36" s="11">
        <f t="shared" si="1"/>
        <v>0.16740621923056268</v>
      </c>
      <c r="G36" s="11">
        <v>0</v>
      </c>
      <c r="H36" s="11">
        <f t="shared" si="7"/>
        <v>0.16740621923056268</v>
      </c>
      <c r="I36" s="11">
        <v>41</v>
      </c>
      <c r="J36" s="12">
        <f t="shared" si="2"/>
        <v>41.59</v>
      </c>
      <c r="K36" s="11">
        <f t="shared" si="8"/>
        <v>9.8769669346031971E-2</v>
      </c>
      <c r="L36" s="23">
        <f t="shared" si="3"/>
        <v>4.329629341195922E-3</v>
      </c>
      <c r="M36" s="11">
        <f t="shared" si="4"/>
        <v>0.12274282700823379</v>
      </c>
      <c r="N36" s="12">
        <v>116</v>
      </c>
      <c r="O36" s="12">
        <v>30</v>
      </c>
      <c r="P36" s="11">
        <f t="shared" si="5"/>
        <v>0.47460559776517058</v>
      </c>
      <c r="Q36" s="21">
        <f t="shared" si="6"/>
        <v>4.0914275669411259E-3</v>
      </c>
    </row>
    <row r="37" spans="1:17" ht="12" customHeight="1" x14ac:dyDescent="0.2">
      <c r="A37" s="10">
        <v>2000</v>
      </c>
      <c r="B37" s="11">
        <v>0.20563415195566337</v>
      </c>
      <c r="C37" s="11">
        <v>0</v>
      </c>
      <c r="D37" s="11">
        <f t="shared" si="0"/>
        <v>0.20563415195566337</v>
      </c>
      <c r="E37" s="11">
        <v>1</v>
      </c>
      <c r="F37" s="11">
        <f t="shared" si="1"/>
        <v>0.20357781043610673</v>
      </c>
      <c r="G37" s="11">
        <v>0</v>
      </c>
      <c r="H37" s="11">
        <f t="shared" si="7"/>
        <v>0.20357781043610673</v>
      </c>
      <c r="I37" s="11">
        <v>41</v>
      </c>
      <c r="J37" s="12">
        <f t="shared" si="2"/>
        <v>41.59</v>
      </c>
      <c r="K37" s="11">
        <f t="shared" si="8"/>
        <v>0.12011090815730296</v>
      </c>
      <c r="L37" s="23">
        <f t="shared" si="3"/>
        <v>5.2651357000461571E-3</v>
      </c>
      <c r="M37" s="11">
        <f t="shared" si="4"/>
        <v>0.14926396452845853</v>
      </c>
      <c r="N37" s="12">
        <v>116</v>
      </c>
      <c r="O37" s="12">
        <v>30</v>
      </c>
      <c r="P37" s="11">
        <f t="shared" si="5"/>
        <v>0.57715399617670626</v>
      </c>
      <c r="Q37" s="21">
        <f t="shared" si="6"/>
        <v>4.9754654842819506E-3</v>
      </c>
    </row>
    <row r="38" spans="1:17" ht="12" customHeight="1" x14ac:dyDescent="0.2">
      <c r="A38" s="15">
        <v>2001</v>
      </c>
      <c r="B38" s="16">
        <v>0.16852253801342329</v>
      </c>
      <c r="C38" s="16">
        <v>0</v>
      </c>
      <c r="D38" s="16">
        <f t="shared" si="0"/>
        <v>0.16852253801342329</v>
      </c>
      <c r="E38" s="16">
        <v>1</v>
      </c>
      <c r="F38" s="16">
        <f t="shared" si="1"/>
        <v>0.16683731263328905</v>
      </c>
      <c r="G38" s="16">
        <v>0</v>
      </c>
      <c r="H38" s="16">
        <f t="shared" si="7"/>
        <v>0.16683731263328905</v>
      </c>
      <c r="I38" s="16">
        <v>41</v>
      </c>
      <c r="J38" s="17">
        <f t="shared" si="2"/>
        <v>41.59</v>
      </c>
      <c r="K38" s="16">
        <f t="shared" si="8"/>
        <v>9.8434014453640542E-2</v>
      </c>
      <c r="L38" s="24">
        <f t="shared" si="3"/>
        <v>4.3149157020773935E-3</v>
      </c>
      <c r="M38" s="16">
        <f t="shared" si="4"/>
        <v>0.12232570269604306</v>
      </c>
      <c r="N38" s="17">
        <v>116</v>
      </c>
      <c r="O38" s="17">
        <v>30</v>
      </c>
      <c r="P38" s="16">
        <f t="shared" si="5"/>
        <v>0.47299271709136648</v>
      </c>
      <c r="Q38" s="22">
        <f t="shared" si="6"/>
        <v>4.0775234232014353E-3</v>
      </c>
    </row>
    <row r="39" spans="1:17" ht="12" customHeight="1" x14ac:dyDescent="0.2">
      <c r="A39" s="15">
        <v>2002</v>
      </c>
      <c r="B39" s="16">
        <v>0.19071184016089587</v>
      </c>
      <c r="C39" s="16">
        <v>0</v>
      </c>
      <c r="D39" s="16">
        <f t="shared" ref="D39:D56" si="9">+B39-B39*(C39/100)</f>
        <v>0.19071184016089587</v>
      </c>
      <c r="E39" s="16">
        <v>1</v>
      </c>
      <c r="F39" s="16">
        <f t="shared" si="1"/>
        <v>0.18880472175928692</v>
      </c>
      <c r="G39" s="16">
        <v>0</v>
      </c>
      <c r="H39" s="16">
        <f t="shared" si="7"/>
        <v>0.18880472175928692</v>
      </c>
      <c r="I39" s="16">
        <v>41</v>
      </c>
      <c r="J39" s="17">
        <f t="shared" ref="J39:J56" si="10">100-(K39/B39*100)</f>
        <v>41.59</v>
      </c>
      <c r="K39" s="16">
        <f t="shared" si="8"/>
        <v>0.11139478583797928</v>
      </c>
      <c r="L39" s="24">
        <f t="shared" si="3"/>
        <v>4.8830591052264893E-3</v>
      </c>
      <c r="M39" s="16">
        <f t="shared" si="4"/>
        <v>0.13843228410361835</v>
      </c>
      <c r="N39" s="17">
        <v>116</v>
      </c>
      <c r="O39" s="17">
        <v>30</v>
      </c>
      <c r="P39" s="16">
        <f t="shared" si="5"/>
        <v>0.53527149853399092</v>
      </c>
      <c r="Q39" s="22">
        <f t="shared" si="6"/>
        <v>4.6144094701206116E-3</v>
      </c>
    </row>
    <row r="40" spans="1:17" ht="12" customHeight="1" x14ac:dyDescent="0.2">
      <c r="A40" s="15">
        <v>2003</v>
      </c>
      <c r="B40" s="16">
        <v>0.18807189613614603</v>
      </c>
      <c r="C40" s="16">
        <v>0</v>
      </c>
      <c r="D40" s="16">
        <f t="shared" si="9"/>
        <v>0.18807189613614603</v>
      </c>
      <c r="E40" s="16">
        <v>1</v>
      </c>
      <c r="F40" s="16">
        <f t="shared" si="1"/>
        <v>0.18619117717478456</v>
      </c>
      <c r="G40" s="16">
        <v>0</v>
      </c>
      <c r="H40" s="16">
        <f t="shared" si="7"/>
        <v>0.18619117717478456</v>
      </c>
      <c r="I40" s="16">
        <v>41</v>
      </c>
      <c r="J40" s="17">
        <f t="shared" si="10"/>
        <v>41.589999999999996</v>
      </c>
      <c r="K40" s="16">
        <f t="shared" si="8"/>
        <v>0.1098527945331229</v>
      </c>
      <c r="L40" s="24">
        <f t="shared" si="3"/>
        <v>4.8154649658355246E-3</v>
      </c>
      <c r="M40" s="16">
        <f t="shared" ref="M40:M45" si="11">+L40*28.3495</f>
        <v>0.13651602404895419</v>
      </c>
      <c r="N40" s="17">
        <v>116</v>
      </c>
      <c r="O40" s="17">
        <v>30</v>
      </c>
      <c r="P40" s="16">
        <f t="shared" si="5"/>
        <v>0.52786195965595628</v>
      </c>
      <c r="Q40" s="22">
        <f t="shared" si="6"/>
        <v>4.5505341349651399E-3</v>
      </c>
    </row>
    <row r="41" spans="1:17" ht="12" customHeight="1" x14ac:dyDescent="0.2">
      <c r="A41" s="15">
        <v>2004</v>
      </c>
      <c r="B41" s="16">
        <v>0.16282791996549753</v>
      </c>
      <c r="C41" s="16">
        <v>0</v>
      </c>
      <c r="D41" s="16">
        <f t="shared" si="9"/>
        <v>0.16282791996549753</v>
      </c>
      <c r="E41" s="16">
        <v>1</v>
      </c>
      <c r="F41" s="16">
        <f t="shared" si="1"/>
        <v>0.16119964076584256</v>
      </c>
      <c r="G41" s="16">
        <v>0</v>
      </c>
      <c r="H41" s="16">
        <f t="shared" si="7"/>
        <v>0.16119964076584256</v>
      </c>
      <c r="I41" s="16">
        <v>41</v>
      </c>
      <c r="J41" s="17">
        <f t="shared" si="10"/>
        <v>41.59</v>
      </c>
      <c r="K41" s="16">
        <f t="shared" si="8"/>
        <v>9.5107788051847109E-2</v>
      </c>
      <c r="L41" s="24">
        <f t="shared" si="3"/>
        <v>4.1691085173412431E-3</v>
      </c>
      <c r="M41" s="16">
        <f t="shared" si="11"/>
        <v>0.11819214191236557</v>
      </c>
      <c r="N41" s="17">
        <v>116</v>
      </c>
      <c r="O41" s="17">
        <v>30</v>
      </c>
      <c r="P41" s="16">
        <f t="shared" si="5"/>
        <v>0.45700961539448021</v>
      </c>
      <c r="Q41" s="22">
        <f t="shared" si="6"/>
        <v>3.9397380637455192E-3</v>
      </c>
    </row>
    <row r="42" spans="1:17" ht="12" customHeight="1" x14ac:dyDescent="0.2">
      <c r="A42" s="15">
        <v>2005</v>
      </c>
      <c r="B42" s="16">
        <v>0.21457446892126811</v>
      </c>
      <c r="C42" s="16">
        <v>0</v>
      </c>
      <c r="D42" s="16">
        <f t="shared" si="9"/>
        <v>0.21457446892126811</v>
      </c>
      <c r="E42" s="16">
        <v>1</v>
      </c>
      <c r="F42" s="16">
        <f t="shared" si="1"/>
        <v>0.21242872423205542</v>
      </c>
      <c r="G42" s="16">
        <v>0</v>
      </c>
      <c r="H42" s="16">
        <f t="shared" si="7"/>
        <v>0.21242872423205542</v>
      </c>
      <c r="I42" s="16">
        <v>41</v>
      </c>
      <c r="J42" s="17">
        <f t="shared" si="10"/>
        <v>41.59</v>
      </c>
      <c r="K42" s="16">
        <f t="shared" si="8"/>
        <v>0.12533294729691269</v>
      </c>
      <c r="L42" s="24">
        <f t="shared" si="3"/>
        <v>5.4940470047961723E-3</v>
      </c>
      <c r="M42" s="16">
        <f t="shared" si="11"/>
        <v>0.15575348556246907</v>
      </c>
      <c r="N42" s="17">
        <v>116</v>
      </c>
      <c r="O42" s="17">
        <v>30</v>
      </c>
      <c r="P42" s="16">
        <f t="shared" si="5"/>
        <v>0.60224681084154708</v>
      </c>
      <c r="Q42" s="22">
        <f t="shared" si="6"/>
        <v>5.1917828520823021E-3</v>
      </c>
    </row>
    <row r="43" spans="1:17" ht="12" customHeight="1" x14ac:dyDescent="0.2">
      <c r="A43" s="10">
        <v>2006</v>
      </c>
      <c r="B43" s="11">
        <v>0.24641146745109233</v>
      </c>
      <c r="C43" s="11">
        <v>0</v>
      </c>
      <c r="D43" s="11">
        <f t="shared" si="9"/>
        <v>0.24641146745109233</v>
      </c>
      <c r="E43" s="11">
        <v>1</v>
      </c>
      <c r="F43" s="11">
        <f t="shared" si="1"/>
        <v>0.24394735277658139</v>
      </c>
      <c r="G43" s="11">
        <v>0</v>
      </c>
      <c r="H43" s="11">
        <f t="shared" si="7"/>
        <v>0.24394735277658139</v>
      </c>
      <c r="I43" s="11">
        <v>41</v>
      </c>
      <c r="J43" s="12">
        <f t="shared" si="10"/>
        <v>41.59</v>
      </c>
      <c r="K43" s="11">
        <f t="shared" si="8"/>
        <v>0.14392893813818303</v>
      </c>
      <c r="L43" s="23">
        <f t="shared" si="3"/>
        <v>6.309213726605283E-3</v>
      </c>
      <c r="M43" s="11">
        <f t="shared" si="11"/>
        <v>0.17886305454239645</v>
      </c>
      <c r="N43" s="12">
        <v>116</v>
      </c>
      <c r="O43" s="12">
        <v>30</v>
      </c>
      <c r="P43" s="11">
        <f t="shared" si="5"/>
        <v>0.6916038108972663</v>
      </c>
      <c r="Q43" s="21">
        <f t="shared" si="6"/>
        <v>5.9621018180798816E-3</v>
      </c>
    </row>
    <row r="44" spans="1:17" ht="12" customHeight="1" x14ac:dyDescent="0.2">
      <c r="A44" s="10">
        <v>2007</v>
      </c>
      <c r="B44" s="11">
        <v>0.2310830955215723</v>
      </c>
      <c r="C44" s="11">
        <v>0</v>
      </c>
      <c r="D44" s="11">
        <f t="shared" si="9"/>
        <v>0.2310830955215723</v>
      </c>
      <c r="E44" s="11">
        <v>1</v>
      </c>
      <c r="F44" s="11">
        <f t="shared" si="1"/>
        <v>0.22877226456635658</v>
      </c>
      <c r="G44" s="11">
        <v>0</v>
      </c>
      <c r="H44" s="11">
        <f t="shared" si="7"/>
        <v>0.22877226456635658</v>
      </c>
      <c r="I44" s="11">
        <v>41</v>
      </c>
      <c r="J44" s="12">
        <f t="shared" si="10"/>
        <v>41.589999999999996</v>
      </c>
      <c r="K44" s="11">
        <f t="shared" si="8"/>
        <v>0.13497563609415039</v>
      </c>
      <c r="L44" s="23">
        <f t="shared" si="3"/>
        <v>5.9167402123463187E-3</v>
      </c>
      <c r="M44" s="11">
        <f t="shared" si="11"/>
        <v>0.16773662664991196</v>
      </c>
      <c r="N44" s="12">
        <v>116</v>
      </c>
      <c r="O44" s="12">
        <v>30</v>
      </c>
      <c r="P44" s="11">
        <f t="shared" si="5"/>
        <v>0.64858162304632627</v>
      </c>
      <c r="Q44" s="21">
        <f t="shared" si="6"/>
        <v>5.5912208883303989E-3</v>
      </c>
    </row>
    <row r="45" spans="1:17" ht="12" customHeight="1" x14ac:dyDescent="0.2">
      <c r="A45" s="10">
        <v>2008</v>
      </c>
      <c r="B45" s="11">
        <v>0.25665870951066472</v>
      </c>
      <c r="C45" s="11">
        <v>0</v>
      </c>
      <c r="D45" s="11">
        <f t="shared" si="9"/>
        <v>0.25665870951066472</v>
      </c>
      <c r="E45" s="11">
        <v>1</v>
      </c>
      <c r="F45" s="11">
        <f t="shared" si="1"/>
        <v>0.25409212241555806</v>
      </c>
      <c r="G45" s="11">
        <v>0</v>
      </c>
      <c r="H45" s="11">
        <f t="shared" si="7"/>
        <v>0.25409212241555806</v>
      </c>
      <c r="I45" s="11">
        <v>41</v>
      </c>
      <c r="J45" s="12">
        <f t="shared" si="10"/>
        <v>41.589999999999996</v>
      </c>
      <c r="K45" s="11">
        <f t="shared" si="8"/>
        <v>0.14991435222517926</v>
      </c>
      <c r="L45" s="23">
        <f t="shared" si="3"/>
        <v>6.5715880427475839E-3</v>
      </c>
      <c r="M45" s="11">
        <f t="shared" si="11"/>
        <v>0.18630123521787262</v>
      </c>
      <c r="N45" s="12">
        <v>116</v>
      </c>
      <c r="O45" s="12">
        <v>30</v>
      </c>
      <c r="P45" s="11">
        <f t="shared" si="5"/>
        <v>0.72036477617577421</v>
      </c>
      <c r="Q45" s="21">
        <f t="shared" si="6"/>
        <v>6.2100411739290876E-3</v>
      </c>
    </row>
    <row r="46" spans="1:17" ht="12" customHeight="1" x14ac:dyDescent="0.2">
      <c r="A46" s="10">
        <v>2009</v>
      </c>
      <c r="B46" s="11">
        <v>0.23830061654490706</v>
      </c>
      <c r="C46" s="11">
        <v>0</v>
      </c>
      <c r="D46" s="11">
        <f t="shared" si="9"/>
        <v>0.23830061654490706</v>
      </c>
      <c r="E46" s="11">
        <v>1</v>
      </c>
      <c r="F46" s="11">
        <f t="shared" si="1"/>
        <v>0.23591761037945799</v>
      </c>
      <c r="G46" s="11">
        <v>0</v>
      </c>
      <c r="H46" s="11">
        <f t="shared" si="7"/>
        <v>0.23591761037945799</v>
      </c>
      <c r="I46" s="11">
        <v>41</v>
      </c>
      <c r="J46" s="12">
        <f t="shared" si="10"/>
        <v>41.59</v>
      </c>
      <c r="K46" s="11">
        <f t="shared" si="8"/>
        <v>0.13919139012388021</v>
      </c>
      <c r="L46" s="23">
        <f t="shared" si="3"/>
        <v>6.1015403889920095E-3</v>
      </c>
      <c r="M46" s="11">
        <f t="shared" ref="M46:M51" si="12">+L46*28.3495</f>
        <v>0.17297561925772897</v>
      </c>
      <c r="N46" s="12">
        <v>116</v>
      </c>
      <c r="O46" s="12">
        <v>30</v>
      </c>
      <c r="P46" s="11">
        <f t="shared" si="5"/>
        <v>0.66883906112988534</v>
      </c>
      <c r="Q46" s="21">
        <f t="shared" si="6"/>
        <v>5.7658539752576321E-3</v>
      </c>
    </row>
    <row r="47" spans="1:17" ht="12" customHeight="1" x14ac:dyDescent="0.2">
      <c r="A47" s="10">
        <v>2010</v>
      </c>
      <c r="B47" s="11">
        <v>0.26004929100844837</v>
      </c>
      <c r="C47" s="11">
        <v>0</v>
      </c>
      <c r="D47" s="11">
        <f t="shared" si="9"/>
        <v>0.26004929100844837</v>
      </c>
      <c r="E47" s="11">
        <v>1</v>
      </c>
      <c r="F47" s="11">
        <f t="shared" si="1"/>
        <v>0.25744879809836391</v>
      </c>
      <c r="G47" s="11">
        <v>0</v>
      </c>
      <c r="H47" s="11">
        <f t="shared" si="7"/>
        <v>0.25744879809836391</v>
      </c>
      <c r="I47" s="11">
        <v>41</v>
      </c>
      <c r="J47" s="12">
        <f t="shared" si="10"/>
        <v>41.589999999999996</v>
      </c>
      <c r="K47" s="11">
        <f t="shared" si="8"/>
        <v>0.1518947908780347</v>
      </c>
      <c r="L47" s="23">
        <f t="shared" si="3"/>
        <v>6.65840179191385E-3</v>
      </c>
      <c r="M47" s="11">
        <f t="shared" si="12"/>
        <v>0.18876236159986168</v>
      </c>
      <c r="N47" s="12">
        <v>116</v>
      </c>
      <c r="O47" s="12">
        <v>30</v>
      </c>
      <c r="P47" s="11">
        <f t="shared" si="5"/>
        <v>0.7298811315194651</v>
      </c>
      <c r="Q47" s="21">
        <f t="shared" si="6"/>
        <v>6.2920787199953893E-3</v>
      </c>
    </row>
    <row r="48" spans="1:17" ht="12" customHeight="1" x14ac:dyDescent="0.2">
      <c r="A48" s="15">
        <v>2011</v>
      </c>
      <c r="B48" s="16">
        <v>0.30247400749025449</v>
      </c>
      <c r="C48" s="16">
        <v>0</v>
      </c>
      <c r="D48" s="16">
        <f t="shared" si="9"/>
        <v>0.30247400749025449</v>
      </c>
      <c r="E48" s="16">
        <v>1</v>
      </c>
      <c r="F48" s="16">
        <f t="shared" si="1"/>
        <v>0.29944926741535194</v>
      </c>
      <c r="G48" s="16">
        <v>0</v>
      </c>
      <c r="H48" s="16">
        <f t="shared" si="7"/>
        <v>0.29944926741535194</v>
      </c>
      <c r="I48" s="16">
        <v>41</v>
      </c>
      <c r="J48" s="17">
        <f t="shared" si="10"/>
        <v>41.59</v>
      </c>
      <c r="K48" s="16">
        <f t="shared" si="8"/>
        <v>0.17667506777505765</v>
      </c>
      <c r="L48" s="24">
        <f t="shared" si="3"/>
        <v>7.7446605052080061E-3</v>
      </c>
      <c r="M48" s="16">
        <f t="shared" si="12"/>
        <v>0.21955725299239437</v>
      </c>
      <c r="N48" s="17">
        <v>116</v>
      </c>
      <c r="O48" s="17">
        <v>30</v>
      </c>
      <c r="P48" s="16">
        <f t="shared" si="5"/>
        <v>0.84895471157059155</v>
      </c>
      <c r="Q48" s="22">
        <f t="shared" si="6"/>
        <v>7.3185750997464792E-3</v>
      </c>
    </row>
    <row r="49" spans="1:19" ht="12" customHeight="1" x14ac:dyDescent="0.2">
      <c r="A49" s="15">
        <v>2012</v>
      </c>
      <c r="B49" s="16">
        <v>0.31015933223760805</v>
      </c>
      <c r="C49" s="16">
        <v>0</v>
      </c>
      <c r="D49" s="16">
        <f t="shared" si="9"/>
        <v>0.31015933223760805</v>
      </c>
      <c r="E49" s="16">
        <v>1</v>
      </c>
      <c r="F49" s="16">
        <f t="shared" ref="F49:F58" si="13">+(D49-D49*(E49)/100)</f>
        <v>0.30705773891523197</v>
      </c>
      <c r="G49" s="16">
        <v>0</v>
      </c>
      <c r="H49" s="16">
        <f t="shared" si="7"/>
        <v>0.30705773891523197</v>
      </c>
      <c r="I49" s="16">
        <v>41</v>
      </c>
      <c r="J49" s="17">
        <f t="shared" si="10"/>
        <v>41.59</v>
      </c>
      <c r="K49" s="16">
        <f t="shared" si="8"/>
        <v>0.18116406595998685</v>
      </c>
      <c r="L49" s="24">
        <f t="shared" ref="L49:L58" si="14">+(K49/365)*16</f>
        <v>7.94143850783504E-3</v>
      </c>
      <c r="M49" s="16">
        <f t="shared" si="12"/>
        <v>0.22513581097786944</v>
      </c>
      <c r="N49" s="17">
        <v>116</v>
      </c>
      <c r="O49" s="17">
        <v>30</v>
      </c>
      <c r="P49" s="16">
        <f t="shared" ref="P49:P58" si="15">+Q49*N49</f>
        <v>0.87052513578109514</v>
      </c>
      <c r="Q49" s="22">
        <f t="shared" ref="Q49:Q58" si="16">+M49/O49</f>
        <v>7.504527032595648E-3</v>
      </c>
    </row>
    <row r="50" spans="1:19" ht="12" customHeight="1" x14ac:dyDescent="0.2">
      <c r="A50" s="15">
        <v>2013</v>
      </c>
      <c r="B50" s="16">
        <v>0.39270646672667359</v>
      </c>
      <c r="C50" s="16">
        <v>0</v>
      </c>
      <c r="D50" s="16">
        <f t="shared" si="9"/>
        <v>0.39270646672667359</v>
      </c>
      <c r="E50" s="16">
        <v>1</v>
      </c>
      <c r="F50" s="16">
        <f t="shared" si="13"/>
        <v>0.38877940205940686</v>
      </c>
      <c r="G50" s="16">
        <v>0</v>
      </c>
      <c r="H50" s="16">
        <f t="shared" si="7"/>
        <v>0.38877940205940686</v>
      </c>
      <c r="I50" s="16">
        <v>41</v>
      </c>
      <c r="J50" s="17">
        <f t="shared" si="10"/>
        <v>41.59</v>
      </c>
      <c r="K50" s="16">
        <f t="shared" si="8"/>
        <v>0.22937984721505003</v>
      </c>
      <c r="L50" s="24">
        <f t="shared" si="14"/>
        <v>1.0055007001207672E-2</v>
      </c>
      <c r="M50" s="16">
        <f t="shared" si="12"/>
        <v>0.28505442098073691</v>
      </c>
      <c r="N50" s="17">
        <v>116</v>
      </c>
      <c r="O50" s="17">
        <v>30</v>
      </c>
      <c r="P50" s="16">
        <f t="shared" si="15"/>
        <v>1.1022104277921827</v>
      </c>
      <c r="Q50" s="22">
        <f t="shared" si="16"/>
        <v>9.5018140326912307E-3</v>
      </c>
    </row>
    <row r="51" spans="1:19" ht="12" customHeight="1" x14ac:dyDescent="0.2">
      <c r="A51" s="15">
        <v>2014</v>
      </c>
      <c r="B51" s="16">
        <v>0.29230613997173777</v>
      </c>
      <c r="C51" s="16">
        <v>0</v>
      </c>
      <c r="D51" s="16">
        <f t="shared" si="9"/>
        <v>0.29230613997173777</v>
      </c>
      <c r="E51" s="16">
        <v>1</v>
      </c>
      <c r="F51" s="16">
        <f t="shared" si="13"/>
        <v>0.28938307857202039</v>
      </c>
      <c r="G51" s="16">
        <v>0</v>
      </c>
      <c r="H51" s="16">
        <f t="shared" si="7"/>
        <v>0.28938307857202039</v>
      </c>
      <c r="I51" s="16">
        <v>41</v>
      </c>
      <c r="J51" s="17">
        <f t="shared" si="10"/>
        <v>41.59</v>
      </c>
      <c r="K51" s="16">
        <f t="shared" si="8"/>
        <v>0.17073601635749203</v>
      </c>
      <c r="L51" s="24">
        <f t="shared" si="14"/>
        <v>7.4843185252599243E-3</v>
      </c>
      <c r="M51" s="16">
        <f t="shared" si="12"/>
        <v>0.21217668803185621</v>
      </c>
      <c r="N51" s="17">
        <v>116</v>
      </c>
      <c r="O51" s="17">
        <v>30</v>
      </c>
      <c r="P51" s="16">
        <f t="shared" si="15"/>
        <v>0.82041652705651069</v>
      </c>
      <c r="Q51" s="22">
        <f t="shared" si="16"/>
        <v>7.0725562677285405E-3</v>
      </c>
    </row>
    <row r="52" spans="1:19" ht="12" customHeight="1" x14ac:dyDescent="0.2">
      <c r="A52" s="15">
        <v>2015</v>
      </c>
      <c r="B52" s="16">
        <v>0.32787349862851145</v>
      </c>
      <c r="C52" s="16">
        <v>0</v>
      </c>
      <c r="D52" s="16">
        <f t="shared" si="9"/>
        <v>0.32787349862851145</v>
      </c>
      <c r="E52" s="16">
        <v>1</v>
      </c>
      <c r="F52" s="16">
        <f t="shared" si="13"/>
        <v>0.32459476364222634</v>
      </c>
      <c r="G52" s="16">
        <v>0</v>
      </c>
      <c r="H52" s="16">
        <f t="shared" si="7"/>
        <v>0.32459476364222634</v>
      </c>
      <c r="I52" s="16">
        <v>41</v>
      </c>
      <c r="J52" s="17">
        <f t="shared" si="10"/>
        <v>41.59</v>
      </c>
      <c r="K52" s="16">
        <f t="shared" si="8"/>
        <v>0.19151091054891353</v>
      </c>
      <c r="L52" s="24">
        <f t="shared" si="14"/>
        <v>8.3949988185825115E-3</v>
      </c>
      <c r="M52" s="16">
        <f>+L52*28.3495</f>
        <v>0.23799401900740491</v>
      </c>
      <c r="N52" s="17">
        <v>116</v>
      </c>
      <c r="O52" s="17">
        <v>30</v>
      </c>
      <c r="P52" s="16">
        <f t="shared" si="15"/>
        <v>0.92024354016196575</v>
      </c>
      <c r="Q52" s="22">
        <f t="shared" si="16"/>
        <v>7.9331339669134974E-3</v>
      </c>
    </row>
    <row r="53" spans="1:19" ht="12" customHeight="1" x14ac:dyDescent="0.2">
      <c r="A53" s="33">
        <v>2016</v>
      </c>
      <c r="B53" s="34">
        <v>0.30292020592793606</v>
      </c>
      <c r="C53" s="34">
        <v>0</v>
      </c>
      <c r="D53" s="34">
        <f t="shared" si="9"/>
        <v>0.30292020592793606</v>
      </c>
      <c r="E53" s="34">
        <v>1</v>
      </c>
      <c r="F53" s="34">
        <f t="shared" si="13"/>
        <v>0.29989100386865669</v>
      </c>
      <c r="G53" s="34">
        <v>0</v>
      </c>
      <c r="H53" s="11">
        <f t="shared" si="7"/>
        <v>0.29989100386865669</v>
      </c>
      <c r="I53" s="34">
        <v>41</v>
      </c>
      <c r="J53" s="49">
        <f t="shared" si="10"/>
        <v>41.59</v>
      </c>
      <c r="K53" s="11">
        <f t="shared" si="8"/>
        <v>0.17693569228250744</v>
      </c>
      <c r="L53" s="52">
        <f t="shared" si="14"/>
        <v>7.7560851411510113E-3</v>
      </c>
      <c r="M53" s="34">
        <f>+L53*28.3495</f>
        <v>0.21988113570906059</v>
      </c>
      <c r="N53" s="49">
        <v>116</v>
      </c>
      <c r="O53" s="49">
        <v>30</v>
      </c>
      <c r="P53" s="34">
        <f t="shared" si="15"/>
        <v>0.85020705807503438</v>
      </c>
      <c r="Q53" s="51">
        <f t="shared" si="16"/>
        <v>7.3293711903020201E-3</v>
      </c>
    </row>
    <row r="54" spans="1:19" ht="12" customHeight="1" x14ac:dyDescent="0.2">
      <c r="A54" s="57">
        <v>2017</v>
      </c>
      <c r="B54" s="58">
        <v>0.33221708711858755</v>
      </c>
      <c r="C54" s="58">
        <v>0</v>
      </c>
      <c r="D54" s="58">
        <f t="shared" si="9"/>
        <v>0.33221708711858755</v>
      </c>
      <c r="E54" s="58">
        <v>1</v>
      </c>
      <c r="F54" s="58">
        <f t="shared" si="13"/>
        <v>0.32889491624740169</v>
      </c>
      <c r="G54" s="58">
        <v>0</v>
      </c>
      <c r="H54" s="59">
        <f>F54-(F54*G54/100)</f>
        <v>0.32889491624740169</v>
      </c>
      <c r="I54" s="58">
        <v>41</v>
      </c>
      <c r="J54" s="60">
        <f t="shared" si="10"/>
        <v>41.589999999999996</v>
      </c>
      <c r="K54" s="59">
        <f>+H54-H54*I54/100</f>
        <v>0.194048000585967</v>
      </c>
      <c r="L54" s="64">
        <f t="shared" si="14"/>
        <v>8.5062137243163607E-3</v>
      </c>
      <c r="M54" s="58">
        <f>+L54*28.3495</f>
        <v>0.24114690597750665</v>
      </c>
      <c r="N54" s="60">
        <v>116</v>
      </c>
      <c r="O54" s="60">
        <v>30</v>
      </c>
      <c r="P54" s="58">
        <f t="shared" si="15"/>
        <v>0.93243470311302579</v>
      </c>
      <c r="Q54" s="63">
        <f t="shared" si="16"/>
        <v>8.0382301992502226E-3</v>
      </c>
    </row>
    <row r="55" spans="1:19" ht="12" customHeight="1" x14ac:dyDescent="0.2">
      <c r="A55" s="33">
        <v>2018</v>
      </c>
      <c r="B55" s="34">
        <v>0.35880513089073657</v>
      </c>
      <c r="C55" s="34">
        <v>0</v>
      </c>
      <c r="D55" s="34">
        <f t="shared" si="9"/>
        <v>0.35880513089073657</v>
      </c>
      <c r="E55" s="34">
        <v>1</v>
      </c>
      <c r="F55" s="34">
        <f t="shared" si="13"/>
        <v>0.35521707958182919</v>
      </c>
      <c r="G55" s="34">
        <v>0</v>
      </c>
      <c r="H55" s="11">
        <f>F55-(F55*G55/100)</f>
        <v>0.35521707958182919</v>
      </c>
      <c r="I55" s="34">
        <v>41</v>
      </c>
      <c r="J55" s="49">
        <f t="shared" si="10"/>
        <v>41.59</v>
      </c>
      <c r="K55" s="11">
        <f>+H55-H55*I55/100</f>
        <v>0.20957807695327921</v>
      </c>
      <c r="L55" s="52">
        <f t="shared" si="14"/>
        <v>9.1869841952122392E-3</v>
      </c>
      <c r="M55" s="34">
        <f>+L55*28.3495</f>
        <v>0.26044640844216937</v>
      </c>
      <c r="N55" s="49">
        <v>116</v>
      </c>
      <c r="O55" s="49">
        <v>30</v>
      </c>
      <c r="P55" s="34">
        <f t="shared" si="15"/>
        <v>1.0070594459763882</v>
      </c>
      <c r="Q55" s="51">
        <f t="shared" si="16"/>
        <v>8.6815469480723117E-3</v>
      </c>
    </row>
    <row r="56" spans="1:19" ht="12" customHeight="1" x14ac:dyDescent="0.2">
      <c r="A56" s="78">
        <v>2019</v>
      </c>
      <c r="B56" s="79">
        <v>0.35003166350072251</v>
      </c>
      <c r="C56" s="79">
        <v>0</v>
      </c>
      <c r="D56" s="79">
        <f t="shared" si="9"/>
        <v>0.35003166350072251</v>
      </c>
      <c r="E56" s="79">
        <v>1</v>
      </c>
      <c r="F56" s="79">
        <f t="shared" si="13"/>
        <v>0.3465313468657153</v>
      </c>
      <c r="G56" s="79">
        <v>0</v>
      </c>
      <c r="H56" s="80">
        <f>F56-(F56*G56/100)</f>
        <v>0.3465313468657153</v>
      </c>
      <c r="I56" s="79">
        <v>41</v>
      </c>
      <c r="J56" s="81">
        <f t="shared" si="10"/>
        <v>41.589999999999996</v>
      </c>
      <c r="K56" s="80">
        <f>+H56-H56*I56/100</f>
        <v>0.20445349465077203</v>
      </c>
      <c r="L56" s="93">
        <f t="shared" si="14"/>
        <v>8.9623449709927468E-3</v>
      </c>
      <c r="M56" s="79">
        <f>+L56*28.3495</f>
        <v>0.25407799875515885</v>
      </c>
      <c r="N56" s="81">
        <v>116</v>
      </c>
      <c r="O56" s="81">
        <v>30</v>
      </c>
      <c r="P56" s="79">
        <f t="shared" si="15"/>
        <v>0.98243492851994763</v>
      </c>
      <c r="Q56" s="90">
        <f t="shared" si="16"/>
        <v>8.4692666251719624E-3</v>
      </c>
    </row>
    <row r="57" spans="1:19" ht="12" customHeight="1" x14ac:dyDescent="0.2">
      <c r="A57" s="33">
        <v>2020</v>
      </c>
      <c r="B57" s="34">
        <v>0.36527080737386519</v>
      </c>
      <c r="C57" s="34">
        <v>0</v>
      </c>
      <c r="D57" s="34">
        <f t="shared" ref="D57:D58" si="17">+B57-B57*(C57/100)</f>
        <v>0.36527080737386519</v>
      </c>
      <c r="E57" s="34">
        <v>1</v>
      </c>
      <c r="F57" s="34">
        <f t="shared" si="13"/>
        <v>0.36161809930012656</v>
      </c>
      <c r="G57" s="34">
        <v>0</v>
      </c>
      <c r="H57" s="11">
        <f t="shared" ref="H57:H58" si="18">F57-(F57*G57/100)</f>
        <v>0.36161809930012656</v>
      </c>
      <c r="I57" s="34">
        <v>41</v>
      </c>
      <c r="J57" s="49">
        <f t="shared" ref="J57:J58" si="19">100-(K57/B57*100)</f>
        <v>41.59</v>
      </c>
      <c r="K57" s="11">
        <f t="shared" ref="K57:K58" si="20">+H57-H57*I57/100</f>
        <v>0.21335467858707466</v>
      </c>
      <c r="L57" s="52">
        <f t="shared" si="14"/>
        <v>9.3525338558717655E-3</v>
      </c>
      <c r="M57" s="34">
        <f t="shared" ref="M57:M58" si="21">+L57*28.3495</f>
        <v>0.26513965854703658</v>
      </c>
      <c r="N57" s="49">
        <v>116</v>
      </c>
      <c r="O57" s="49">
        <v>30</v>
      </c>
      <c r="P57" s="34">
        <f t="shared" si="15"/>
        <v>1.0252066797152082</v>
      </c>
      <c r="Q57" s="51">
        <f t="shared" si="16"/>
        <v>8.8379886182345536E-3</v>
      </c>
    </row>
    <row r="58" spans="1:19" ht="12" customHeight="1" thickBot="1" x14ac:dyDescent="0.25">
      <c r="A58" s="84">
        <v>2021</v>
      </c>
      <c r="B58" s="16">
        <v>0.36054016811432554</v>
      </c>
      <c r="C58" s="86">
        <v>0</v>
      </c>
      <c r="D58" s="86">
        <f t="shared" si="17"/>
        <v>0.36054016811432554</v>
      </c>
      <c r="E58" s="86">
        <v>1</v>
      </c>
      <c r="F58" s="86">
        <f t="shared" si="13"/>
        <v>0.35693476643318228</v>
      </c>
      <c r="G58" s="86">
        <v>0</v>
      </c>
      <c r="H58" s="86">
        <f t="shared" si="18"/>
        <v>0.35693476643318228</v>
      </c>
      <c r="I58" s="86">
        <v>41</v>
      </c>
      <c r="J58" s="87">
        <f t="shared" si="19"/>
        <v>41.59</v>
      </c>
      <c r="K58" s="86">
        <f t="shared" si="20"/>
        <v>0.21059151219557753</v>
      </c>
      <c r="L58" s="97">
        <f t="shared" si="14"/>
        <v>9.2314087537787408E-3</v>
      </c>
      <c r="M58" s="86">
        <f t="shared" si="21"/>
        <v>0.26170582246525043</v>
      </c>
      <c r="N58" s="87">
        <v>116</v>
      </c>
      <c r="O58" s="87">
        <v>30</v>
      </c>
      <c r="P58" s="86">
        <f t="shared" si="15"/>
        <v>1.0119291801989685</v>
      </c>
      <c r="Q58" s="91">
        <f t="shared" si="16"/>
        <v>8.7235274155083482E-3</v>
      </c>
    </row>
    <row r="59" spans="1:19" ht="12" customHeight="1" thickTop="1" x14ac:dyDescent="0.2">
      <c r="A59" s="115" t="s">
        <v>147</v>
      </c>
      <c r="B59" s="115"/>
      <c r="C59" s="115"/>
      <c r="R59" s="6"/>
      <c r="S59" s="6"/>
    </row>
    <row r="60" spans="1:19" ht="12" customHeight="1" x14ac:dyDescent="0.2">
      <c r="R60" s="6"/>
      <c r="S60" s="6"/>
    </row>
    <row r="61" spans="1:19" ht="12" customHeight="1" x14ac:dyDescent="0.2">
      <c r="A61" s="116" t="s">
        <v>137</v>
      </c>
    </row>
    <row r="62" spans="1:19" ht="12" customHeight="1" x14ac:dyDescent="0.2">
      <c r="A62" s="123" t="s">
        <v>156</v>
      </c>
    </row>
    <row r="63" spans="1:19" ht="12" customHeight="1" x14ac:dyDescent="0.2">
      <c r="A63" s="116" t="s">
        <v>139</v>
      </c>
    </row>
    <row r="64" spans="1:19" ht="12" customHeight="1" x14ac:dyDescent="0.2">
      <c r="A64" s="116" t="s">
        <v>140</v>
      </c>
    </row>
    <row r="65" spans="1:1" ht="12" customHeight="1" x14ac:dyDescent="0.2">
      <c r="A65" s="116" t="s">
        <v>141</v>
      </c>
    </row>
    <row r="66" spans="1:1" ht="12" customHeight="1" x14ac:dyDescent="0.2">
      <c r="A66" s="117"/>
    </row>
    <row r="67" spans="1:1" ht="12" customHeight="1" x14ac:dyDescent="0.2">
      <c r="A67" s="116" t="s">
        <v>136</v>
      </c>
    </row>
  </sheetData>
  <mergeCells count="17">
    <mergeCell ref="I3:I5"/>
    <mergeCell ref="P2:P5"/>
    <mergeCell ref="A1:Q1"/>
    <mergeCell ref="E2:E5"/>
    <mergeCell ref="J2:J5"/>
    <mergeCell ref="N2:N5"/>
    <mergeCell ref="A2:A5"/>
    <mergeCell ref="O2:O5"/>
    <mergeCell ref="D2:D5"/>
    <mergeCell ref="B2:B5"/>
    <mergeCell ref="K2:M5"/>
    <mergeCell ref="C2:C5"/>
    <mergeCell ref="H3:H5"/>
    <mergeCell ref="G3:G5"/>
    <mergeCell ref="G2:I2"/>
    <mergeCell ref="Q2:Q5"/>
    <mergeCell ref="F2:F5"/>
  </mergeCells>
  <phoneticPr fontId="0" type="noConversion"/>
  <printOptions horizontalCentered="1"/>
  <pageMargins left="0.34" right="0.3" top="0.61" bottom="0.56000000000000005" header="0.5" footer="0.5"/>
  <pageSetup scale="78" orientation="landscape" r:id="rId1"/>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67">
    <pageSetUpPr fitToPage="1"/>
  </sheetPr>
  <dimension ref="A1:Y65"/>
  <sheetViews>
    <sheetView workbookViewId="0">
      <pane ySplit="5" topLeftCell="A6" activePane="bottomLeft" state="frozen"/>
      <selection pane="bottomLeft" sqref="A1:K1"/>
    </sheetView>
  </sheetViews>
  <sheetFormatPr defaultColWidth="10.77734375" defaultRowHeight="12" customHeight="1" x14ac:dyDescent="0.2"/>
  <cols>
    <col min="1" max="11" width="10.77734375" style="6" customWidth="1"/>
    <col min="12" max="16384" width="10.77734375" style="7"/>
  </cols>
  <sheetData>
    <row r="1" spans="1:18" ht="12" customHeight="1" thickBot="1" x14ac:dyDescent="0.25">
      <c r="A1" s="126" t="s">
        <v>112</v>
      </c>
      <c r="B1" s="126"/>
      <c r="C1" s="126"/>
      <c r="D1" s="126"/>
      <c r="E1" s="126"/>
      <c r="F1" s="126"/>
      <c r="G1" s="126"/>
      <c r="H1" s="126"/>
      <c r="I1" s="126"/>
      <c r="J1" s="126"/>
      <c r="K1" s="126"/>
    </row>
    <row r="2" spans="1:18" ht="12" customHeight="1" thickTop="1" x14ac:dyDescent="0.2">
      <c r="A2" s="138" t="s">
        <v>0</v>
      </c>
      <c r="B2" s="124" t="s">
        <v>9</v>
      </c>
      <c r="C2" s="124" t="s">
        <v>10</v>
      </c>
      <c r="D2" s="124" t="s">
        <v>5</v>
      </c>
      <c r="E2" s="151" t="s">
        <v>120</v>
      </c>
      <c r="F2" s="124" t="s">
        <v>7</v>
      </c>
      <c r="G2" s="124" t="s">
        <v>54</v>
      </c>
      <c r="H2" s="140"/>
      <c r="I2" s="140"/>
      <c r="J2" s="127" t="s">
        <v>60</v>
      </c>
      <c r="K2" s="130" t="s">
        <v>63</v>
      </c>
      <c r="R2" s="35"/>
    </row>
    <row r="3" spans="1:18" ht="12" customHeight="1" x14ac:dyDescent="0.2">
      <c r="A3" s="138"/>
      <c r="B3" s="124"/>
      <c r="C3" s="124"/>
      <c r="D3" s="124"/>
      <c r="E3" s="136"/>
      <c r="F3" s="124"/>
      <c r="G3" s="141"/>
      <c r="H3" s="140"/>
      <c r="I3" s="140"/>
      <c r="J3" s="127"/>
      <c r="K3" s="130"/>
    </row>
    <row r="4" spans="1:18" ht="20.100000000000001" customHeight="1" x14ac:dyDescent="0.2">
      <c r="A4" s="139"/>
      <c r="B4" s="125"/>
      <c r="C4" s="125"/>
      <c r="D4" s="125"/>
      <c r="E4" s="137"/>
      <c r="F4" s="125"/>
      <c r="G4" s="142"/>
      <c r="H4" s="143"/>
      <c r="I4" s="143"/>
      <c r="J4" s="149"/>
      <c r="K4" s="150"/>
    </row>
    <row r="5" spans="1:18" ht="12" customHeight="1" x14ac:dyDescent="0.2">
      <c r="A5" s="5"/>
      <c r="B5" s="36" t="s">
        <v>64</v>
      </c>
      <c r="C5" s="36" t="s">
        <v>64</v>
      </c>
      <c r="D5" s="36" t="s">
        <v>64</v>
      </c>
      <c r="E5" s="36" t="s">
        <v>64</v>
      </c>
      <c r="F5" s="36" t="s">
        <v>65</v>
      </c>
      <c r="G5" s="36" t="s">
        <v>64</v>
      </c>
      <c r="H5" s="36" t="s">
        <v>66</v>
      </c>
      <c r="I5" s="36" t="s">
        <v>67</v>
      </c>
      <c r="J5" s="36" t="s">
        <v>68</v>
      </c>
      <c r="K5" s="36" t="s">
        <v>70</v>
      </c>
    </row>
    <row r="6" spans="1:18" ht="12" customHeight="1" x14ac:dyDescent="0.2">
      <c r="A6" s="10">
        <v>1970</v>
      </c>
      <c r="B6" s="11">
        <f>SUM('Dry whole milk'!B7,'Nonfat dry milk'!B7,'Dry buttermilk'!B7)</f>
        <v>5.7730739065480563</v>
      </c>
      <c r="C6" s="11">
        <f>SUM('Dry whole milk'!D7,'Nonfat dry milk'!D7,'Dry buttermilk'!D7)</f>
        <v>5.7730739065480563</v>
      </c>
      <c r="D6" s="11">
        <f>SUM('Dry whole milk'!F7,'Nonfat dry milk'!F7,'Dry buttermilk'!F7)</f>
        <v>5.7153431674825761</v>
      </c>
      <c r="E6" s="11">
        <f>SUM('Dry whole milk'!H7,'Nonfat dry milk'!H7,'Dry buttermilk'!H7)</f>
        <v>5.7153431674825761</v>
      </c>
      <c r="F6" s="11">
        <f t="shared" ref="F6:F47" si="0">100-(G6/B6*100)</f>
        <v>41.589999999999996</v>
      </c>
      <c r="G6" s="11">
        <f>SUM('Dry whole milk'!K7,'Nonfat dry milk'!K7,'Dry buttermilk'!K7)</f>
        <v>3.37205246881472</v>
      </c>
      <c r="H6" s="11">
        <f>SUM('Dry whole milk'!L7,'Nonfat dry milk'!L7,'Dry buttermilk'!L7)</f>
        <v>0.14781599863297404</v>
      </c>
      <c r="I6" s="11">
        <f>SUM('Dry whole milk'!M7,'Nonfat dry milk'!M7,'Dry buttermilk'!M7)</f>
        <v>4.1905096532454973</v>
      </c>
      <c r="J6" s="11">
        <f>SUM('Dry whole milk'!P7,'Nonfat dry milk'!P7,'Dry buttermilk'!P7)</f>
        <v>15.470917269270625</v>
      </c>
      <c r="K6" s="21">
        <f>SUM('Dry whole milk'!Q7,'Nonfat dry milk'!Q7,'Dry buttermilk'!Q7)</f>
        <v>0.1393665356164753</v>
      </c>
    </row>
    <row r="7" spans="1:18" ht="12" customHeight="1" x14ac:dyDescent="0.2">
      <c r="A7" s="15">
        <v>1971</v>
      </c>
      <c r="B7" s="16">
        <f>SUM('Dry whole milk'!B8,'Nonfat dry milk'!B8,'Dry buttermilk'!B8)</f>
        <v>5.6721622895070754</v>
      </c>
      <c r="C7" s="16">
        <f>SUM('Dry whole milk'!D8,'Nonfat dry milk'!D8,'Dry buttermilk'!D8)</f>
        <v>5.6721622895070754</v>
      </c>
      <c r="D7" s="16">
        <f>SUM('Dry whole milk'!F8,'Nonfat dry milk'!F8,'Dry buttermilk'!F8)</f>
        <v>5.6154406666120051</v>
      </c>
      <c r="E7" s="16">
        <f>SUM('Dry whole milk'!H8,'Nonfat dry milk'!H8,'Dry buttermilk'!H8)</f>
        <v>5.6154406666120051</v>
      </c>
      <c r="F7" s="16">
        <f t="shared" si="0"/>
        <v>41.589999999999996</v>
      </c>
      <c r="G7" s="16">
        <f>SUM('Dry whole milk'!K8,'Nonfat dry milk'!K8,'Dry buttermilk'!K8)</f>
        <v>3.313109993301083</v>
      </c>
      <c r="H7" s="16">
        <f>SUM('Dry whole milk'!L8,'Nonfat dry milk'!L8,'Dry buttermilk'!L8)</f>
        <v>0.14523221888443102</v>
      </c>
      <c r="I7" s="16">
        <f>SUM('Dry whole milk'!M8,'Nonfat dry milk'!M8,'Dry buttermilk'!M8)</f>
        <v>4.1172607892641784</v>
      </c>
      <c r="J7" s="16">
        <f>SUM('Dry whole milk'!P8,'Nonfat dry milk'!P8,'Dry buttermilk'!P8)</f>
        <v>15.153612129742219</v>
      </c>
      <c r="K7" s="22">
        <f>SUM('Dry whole milk'!Q8,'Nonfat dry milk'!Q8,'Dry buttermilk'!Q8)</f>
        <v>0.13700899540048872</v>
      </c>
    </row>
    <row r="8" spans="1:18" ht="12" customHeight="1" x14ac:dyDescent="0.2">
      <c r="A8" s="15">
        <v>1972</v>
      </c>
      <c r="B8" s="16">
        <f>SUM('Dry whole milk'!B9,'Nonfat dry milk'!B9,'Dry buttermilk'!B9)</f>
        <v>4.9313076363799837</v>
      </c>
      <c r="C8" s="16">
        <f>SUM('Dry whole milk'!D9,'Nonfat dry milk'!D9,'Dry buttermilk'!D9)</f>
        <v>4.9313076363799837</v>
      </c>
      <c r="D8" s="16">
        <f>SUM('Dry whole milk'!F9,'Nonfat dry milk'!F9,'Dry buttermilk'!F9)</f>
        <v>4.8819945600161843</v>
      </c>
      <c r="E8" s="16">
        <f>SUM('Dry whole milk'!H9,'Nonfat dry milk'!H9,'Dry buttermilk'!H9)</f>
        <v>4.8819945600161843</v>
      </c>
      <c r="F8" s="16">
        <f t="shared" si="0"/>
        <v>41.59</v>
      </c>
      <c r="G8" s="16">
        <f>SUM('Dry whole milk'!K9,'Nonfat dry milk'!K9,'Dry buttermilk'!K9)</f>
        <v>2.8803767904095481</v>
      </c>
      <c r="H8" s="16">
        <f>SUM('Dry whole milk'!L9,'Nonfat dry milk'!L9,'Dry buttermilk'!L9)</f>
        <v>0.12626309218233636</v>
      </c>
      <c r="I8" s="16">
        <f>SUM('Dry whole milk'!M9,'Nonfat dry milk'!M9,'Dry buttermilk'!M9)</f>
        <v>3.5794955318231447</v>
      </c>
      <c r="J8" s="16">
        <f>SUM('Dry whole milk'!P9,'Nonfat dry milk'!P9,'Dry buttermilk'!P9)</f>
        <v>13.155069462451031</v>
      </c>
      <c r="K8" s="22">
        <f>SUM('Dry whole milk'!Q9,'Nonfat dry milk'!Q9,'Dry buttermilk'!Q9)</f>
        <v>0.11914360555384247</v>
      </c>
    </row>
    <row r="9" spans="1:18" ht="12" customHeight="1" x14ac:dyDescent="0.2">
      <c r="A9" s="15">
        <v>1973</v>
      </c>
      <c r="B9" s="16">
        <f>SUM('Dry whole milk'!B10,'Nonfat dry milk'!B10,'Dry buttermilk'!B10)</f>
        <v>5.5402625552497176</v>
      </c>
      <c r="C9" s="16">
        <f>SUM('Dry whole milk'!D10,'Nonfat dry milk'!D10,'Dry buttermilk'!D10)</f>
        <v>5.5402625552497176</v>
      </c>
      <c r="D9" s="16">
        <f>SUM('Dry whole milk'!F10,'Nonfat dry milk'!F10,'Dry buttermilk'!F10)</f>
        <v>5.4848599296972198</v>
      </c>
      <c r="E9" s="16">
        <f>SUM('Dry whole milk'!H10,'Nonfat dry milk'!H10,'Dry buttermilk'!H10)</f>
        <v>5.4848599296972198</v>
      </c>
      <c r="F9" s="16">
        <f t="shared" si="0"/>
        <v>41.59</v>
      </c>
      <c r="G9" s="16">
        <f>SUM('Dry whole milk'!K10,'Nonfat dry milk'!K10,'Dry buttermilk'!K10)</f>
        <v>3.23606735852136</v>
      </c>
      <c r="H9" s="16">
        <f>SUM('Dry whole milk'!L10,'Nonfat dry milk'!L10,'Dry buttermilk'!L10)</f>
        <v>0.14185500749682675</v>
      </c>
      <c r="I9" s="16">
        <f>SUM('Dry whole milk'!M10,'Nonfat dry milk'!M10,'Dry buttermilk'!M10)</f>
        <v>4.0215185350312899</v>
      </c>
      <c r="J9" s="16">
        <f>SUM('Dry whole milk'!P10,'Nonfat dry milk'!P10,'Dry buttermilk'!P10)</f>
        <v>14.738749261798358</v>
      </c>
      <c r="K9" s="22">
        <f>SUM('Dry whole milk'!Q10,'Nonfat dry milk'!Q10,'Dry buttermilk'!Q10)</f>
        <v>0.13390075691817924</v>
      </c>
    </row>
    <row r="10" spans="1:18" ht="12" customHeight="1" x14ac:dyDescent="0.2">
      <c r="A10" s="15">
        <v>1974</v>
      </c>
      <c r="B10" s="16">
        <f>SUM('Dry whole milk'!B11,'Nonfat dry milk'!B11,'Dry buttermilk'!B11)</f>
        <v>4.4158507520727523</v>
      </c>
      <c r="C10" s="16">
        <f>SUM('Dry whole milk'!D11,'Nonfat dry milk'!D11,'Dry buttermilk'!D11)</f>
        <v>4.4158507520727523</v>
      </c>
      <c r="D10" s="16">
        <f>SUM('Dry whole milk'!F11,'Nonfat dry milk'!F11,'Dry buttermilk'!F11)</f>
        <v>4.3716922445520252</v>
      </c>
      <c r="E10" s="16">
        <f>SUM('Dry whole milk'!H11,'Nonfat dry milk'!H11,'Dry buttermilk'!H11)</f>
        <v>4.3716922445520252</v>
      </c>
      <c r="F10" s="16">
        <f t="shared" si="0"/>
        <v>41.59</v>
      </c>
      <c r="G10" s="16">
        <f>SUM('Dry whole milk'!K11,'Nonfat dry milk'!K11,'Dry buttermilk'!K11)</f>
        <v>2.5792984242856947</v>
      </c>
      <c r="H10" s="16">
        <f>SUM('Dry whole milk'!L11,'Nonfat dry milk'!L11,'Dry buttermilk'!L11)</f>
        <v>0.11306513640704415</v>
      </c>
      <c r="I10" s="16">
        <f>SUM('Dry whole milk'!M11,'Nonfat dry milk'!M11,'Dry buttermilk'!M11)</f>
        <v>3.2053400845714979</v>
      </c>
      <c r="J10" s="16">
        <f>SUM('Dry whole milk'!P11,'Nonfat dry milk'!P11,'Dry buttermilk'!P11)</f>
        <v>11.748907327973082</v>
      </c>
      <c r="K10" s="22">
        <f>SUM('Dry whole milk'!Q11,'Nonfat dry milk'!Q11,'Dry buttermilk'!Q11)</f>
        <v>0.1067385995338188</v>
      </c>
    </row>
    <row r="11" spans="1:18" ht="12" customHeight="1" x14ac:dyDescent="0.2">
      <c r="A11" s="15">
        <v>1975</v>
      </c>
      <c r="B11" s="16">
        <f>SUM('Dry whole milk'!B12,'Nonfat dry milk'!B12,'Dry buttermilk'!B12)</f>
        <v>3.540267549856317</v>
      </c>
      <c r="C11" s="16">
        <f>SUM('Dry whole milk'!D12,'Nonfat dry milk'!D12,'Dry buttermilk'!D12)</f>
        <v>3.540267549856317</v>
      </c>
      <c r="D11" s="16">
        <f>SUM('Dry whole milk'!F12,'Nonfat dry milk'!F12,'Dry buttermilk'!F12)</f>
        <v>3.5048648743577533</v>
      </c>
      <c r="E11" s="16">
        <f>SUM('Dry whole milk'!H12,'Nonfat dry milk'!H12,'Dry buttermilk'!H12)</f>
        <v>3.5048648743577533</v>
      </c>
      <c r="F11" s="16">
        <f t="shared" si="0"/>
        <v>41.59</v>
      </c>
      <c r="G11" s="16">
        <f>SUM('Dry whole milk'!K12,'Nonfat dry milk'!K12,'Dry buttermilk'!K12)</f>
        <v>2.0678702758710745</v>
      </c>
      <c r="H11" s="16">
        <f>SUM('Dry whole milk'!L12,'Nonfat dry milk'!L12,'Dry buttermilk'!L12)</f>
        <v>9.0646368257362164E-2</v>
      </c>
      <c r="I11" s="16">
        <f>SUM('Dry whole milk'!M12,'Nonfat dry milk'!M12,'Dry buttermilk'!M12)</f>
        <v>2.5697792169120888</v>
      </c>
      <c r="J11" s="16">
        <f>SUM('Dry whole milk'!P12,'Nonfat dry milk'!P12,'Dry buttermilk'!P12)</f>
        <v>9.443182102926885</v>
      </c>
      <c r="K11" s="22">
        <f>SUM('Dry whole milk'!Q12,'Nonfat dry milk'!Q12,'Dry buttermilk'!Q12)</f>
        <v>8.5547276024066851E-2</v>
      </c>
    </row>
    <row r="12" spans="1:18" ht="12" customHeight="1" x14ac:dyDescent="0.2">
      <c r="A12" s="10">
        <v>1976</v>
      </c>
      <c r="B12" s="11">
        <f>SUM('Dry whole milk'!B13,'Nonfat dry milk'!B13,'Dry buttermilk'!B13)</f>
        <v>3.8366756864981224</v>
      </c>
      <c r="C12" s="11">
        <f>SUM('Dry whole milk'!D13,'Nonfat dry milk'!D13,'Dry buttermilk'!D13)</f>
        <v>3.8366756864981224</v>
      </c>
      <c r="D12" s="11">
        <f>SUM('Dry whole milk'!F13,'Nonfat dry milk'!F13,'Dry buttermilk'!F13)</f>
        <v>3.7983089296331412</v>
      </c>
      <c r="E12" s="11">
        <f>SUM('Dry whole milk'!H13,'Nonfat dry milk'!H13,'Dry buttermilk'!H13)</f>
        <v>3.7983089296331412</v>
      </c>
      <c r="F12" s="11">
        <f t="shared" si="0"/>
        <v>41.589999999999996</v>
      </c>
      <c r="G12" s="11">
        <f>SUM('Dry whole milk'!K13,'Nonfat dry milk'!K13,'Dry buttermilk'!K13)</f>
        <v>2.2410022684835536</v>
      </c>
      <c r="H12" s="11">
        <f>SUM('Dry whole milk'!L13,'Nonfat dry milk'!L13,'Dry buttermilk'!L13)</f>
        <v>9.8235715878731089E-2</v>
      </c>
      <c r="I12" s="11">
        <f>SUM('Dry whole milk'!M13,'Nonfat dry milk'!M13,'Dry buttermilk'!M13)</f>
        <v>2.7849334273040873</v>
      </c>
      <c r="J12" s="11">
        <f>SUM('Dry whole milk'!P13,'Nonfat dry milk'!P13,'Dry buttermilk'!P13)</f>
        <v>10.294821456001683</v>
      </c>
      <c r="K12" s="21">
        <f>SUM('Dry whole milk'!Q13,'Nonfat dry milk'!Q13,'Dry buttermilk'!Q13)</f>
        <v>9.2602235101657798E-2</v>
      </c>
    </row>
    <row r="13" spans="1:18" ht="12" customHeight="1" x14ac:dyDescent="0.2">
      <c r="A13" s="10">
        <v>1977</v>
      </c>
      <c r="B13" s="11">
        <f>SUM('Dry whole milk'!B14,'Nonfat dry milk'!B14,'Dry buttermilk'!B14)</f>
        <v>3.7242838226143524</v>
      </c>
      <c r="C13" s="11">
        <f>SUM('Dry whole milk'!D14,'Nonfat dry milk'!D14,'Dry buttermilk'!D14)</f>
        <v>3.7242838226143524</v>
      </c>
      <c r="D13" s="11">
        <f>SUM('Dry whole milk'!F14,'Nonfat dry milk'!F14,'Dry buttermilk'!F14)</f>
        <v>3.6870409843882088</v>
      </c>
      <c r="E13" s="11">
        <f>SUM('Dry whole milk'!H14,'Nonfat dry milk'!H14,'Dry buttermilk'!H14)</f>
        <v>3.6870409843882088</v>
      </c>
      <c r="F13" s="11">
        <f t="shared" si="0"/>
        <v>41.589999999999996</v>
      </c>
      <c r="G13" s="11">
        <f>SUM('Dry whole milk'!K14,'Nonfat dry milk'!K14,'Dry buttermilk'!K14)</f>
        <v>2.1753541807890433</v>
      </c>
      <c r="H13" s="11">
        <f>SUM('Dry whole milk'!L14,'Nonfat dry milk'!L14,'Dry buttermilk'!L14)</f>
        <v>9.5357991486643007E-2</v>
      </c>
      <c r="I13" s="11">
        <f>SUM('Dry whole milk'!M14,'Nonfat dry milk'!M14,'Dry buttermilk'!M14)</f>
        <v>2.7033513796505853</v>
      </c>
      <c r="J13" s="11">
        <f>SUM('Dry whole milk'!P14,'Nonfat dry milk'!P14,'Dry buttermilk'!P14)</f>
        <v>10.015655944459173</v>
      </c>
      <c r="K13" s="21">
        <f>SUM('Dry whole milk'!Q14,'Nonfat dry milk'!Q14,'Dry buttermilk'!Q14)</f>
        <v>8.9878257654234878E-2</v>
      </c>
    </row>
    <row r="14" spans="1:18" ht="12" customHeight="1" x14ac:dyDescent="0.2">
      <c r="A14" s="10">
        <v>1978</v>
      </c>
      <c r="B14" s="11">
        <f>SUM('Dry whole milk'!B15,'Nonfat dry milk'!B15,'Dry buttermilk'!B15)</f>
        <v>3.5808517906198878</v>
      </c>
      <c r="C14" s="11">
        <f>SUM('Dry whole milk'!D15,'Nonfat dry milk'!D15,'Dry buttermilk'!D15)</f>
        <v>3.5808517906198878</v>
      </c>
      <c r="D14" s="11">
        <f>SUM('Dry whole milk'!F15,'Nonfat dry milk'!F15,'Dry buttermilk'!F15)</f>
        <v>3.5450432727136887</v>
      </c>
      <c r="E14" s="11">
        <f>SUM('Dry whole milk'!H15,'Nonfat dry milk'!H15,'Dry buttermilk'!H15)</f>
        <v>3.5450432727136887</v>
      </c>
      <c r="F14" s="11">
        <f t="shared" si="0"/>
        <v>41.59</v>
      </c>
      <c r="G14" s="11">
        <f>SUM('Dry whole milk'!K15,'Nonfat dry milk'!K15,'Dry buttermilk'!K15)</f>
        <v>2.0915755309010762</v>
      </c>
      <c r="H14" s="11">
        <f>SUM('Dry whole milk'!L15,'Nonfat dry milk'!L15,'Dry buttermilk'!L15)</f>
        <v>9.1685502724430726E-2</v>
      </c>
      <c r="I14" s="11">
        <f>SUM('Dry whole milk'!M15,'Nonfat dry milk'!M15,'Dry buttermilk'!M15)</f>
        <v>2.5992381594862488</v>
      </c>
      <c r="J14" s="11">
        <f>SUM('Dry whole milk'!P15,'Nonfat dry milk'!P15,'Dry buttermilk'!P15)</f>
        <v>9.725059635083074</v>
      </c>
      <c r="K14" s="21">
        <f>SUM('Dry whole milk'!Q15,'Nonfat dry milk'!Q15,'Dry buttermilk'!Q15)</f>
        <v>8.6260810563457233E-2</v>
      </c>
    </row>
    <row r="15" spans="1:18" ht="12" customHeight="1" x14ac:dyDescent="0.2">
      <c r="A15" s="10">
        <v>1979</v>
      </c>
      <c r="B15" s="11">
        <f>SUM('Dry whole milk'!B16,'Nonfat dry milk'!B16,'Dry buttermilk'!B16)</f>
        <v>3.7670854268502274</v>
      </c>
      <c r="C15" s="11">
        <f>SUM('Dry whole milk'!D16,'Nonfat dry milk'!D16,'Dry buttermilk'!D16)</f>
        <v>3.7670854268502274</v>
      </c>
      <c r="D15" s="11">
        <f>SUM('Dry whole milk'!F16,'Nonfat dry milk'!F16,'Dry buttermilk'!F16)</f>
        <v>3.7294145725817254</v>
      </c>
      <c r="E15" s="11">
        <f>SUM('Dry whole milk'!H16,'Nonfat dry milk'!H16,'Dry buttermilk'!H16)</f>
        <v>3.7294145725817254</v>
      </c>
      <c r="F15" s="11">
        <f t="shared" si="0"/>
        <v>41.589999999999996</v>
      </c>
      <c r="G15" s="11">
        <f>SUM('Dry whole milk'!K16,'Nonfat dry milk'!K16,'Dry buttermilk'!K16)</f>
        <v>2.200354597823218</v>
      </c>
      <c r="H15" s="11">
        <f>SUM('Dry whole milk'!L16,'Nonfat dry milk'!L16,'Dry buttermilk'!L16)</f>
        <v>9.6453900178552016E-2</v>
      </c>
      <c r="I15" s="11">
        <f>SUM('Dry whole milk'!M16,'Nonfat dry milk'!M16,'Dry buttermilk'!M16)</f>
        <v>2.7344198431118603</v>
      </c>
      <c r="J15" s="11">
        <f>SUM('Dry whole milk'!P16,'Nonfat dry milk'!P16,'Dry buttermilk'!P16)</f>
        <v>10.250184698111038</v>
      </c>
      <c r="K15" s="21">
        <f>SUM('Dry whole milk'!Q16,'Nonfat dry milk'!Q16,'Dry buttermilk'!Q16)</f>
        <v>9.0703848388237515E-2</v>
      </c>
    </row>
    <row r="16" spans="1:18" ht="12" customHeight="1" x14ac:dyDescent="0.2">
      <c r="A16" s="10">
        <v>1980</v>
      </c>
      <c r="B16" s="11">
        <f>SUM('Dry whole milk'!B17,'Nonfat dry milk'!B17,'Dry buttermilk'!B17)</f>
        <v>3.4730715925180848</v>
      </c>
      <c r="C16" s="11">
        <f>SUM('Dry whole milk'!D17,'Nonfat dry milk'!D17,'Dry buttermilk'!D17)</f>
        <v>3.4730715925180848</v>
      </c>
      <c r="D16" s="11">
        <f>SUM('Dry whole milk'!F17,'Nonfat dry milk'!F17,'Dry buttermilk'!F17)</f>
        <v>3.4383408765929042</v>
      </c>
      <c r="E16" s="11">
        <f>SUM('Dry whole milk'!H17,'Nonfat dry milk'!H17,'Dry buttermilk'!H17)</f>
        <v>3.4383408765929042</v>
      </c>
      <c r="F16" s="11">
        <f t="shared" si="0"/>
        <v>41.59</v>
      </c>
      <c r="G16" s="11">
        <f>SUM('Dry whole milk'!K17,'Nonfat dry milk'!K17,'Dry buttermilk'!K17)</f>
        <v>2.0286211171898132</v>
      </c>
      <c r="H16" s="11">
        <f>SUM('Dry whole milk'!L17,'Nonfat dry milk'!L17,'Dry buttermilk'!L17)</f>
        <v>8.8925857191882229E-2</v>
      </c>
      <c r="I16" s="11">
        <f>SUM('Dry whole milk'!M17,'Nonfat dry milk'!M17,'Dry buttermilk'!M17)</f>
        <v>2.5210035884612654</v>
      </c>
      <c r="J16" s="11">
        <f>SUM('Dry whole milk'!P17,'Nonfat dry milk'!P17,'Dry buttermilk'!P17)</f>
        <v>9.4583063604910116</v>
      </c>
      <c r="K16" s="21">
        <f>SUM('Dry whole milk'!Q17,'Nonfat dry milk'!Q17,'Dry buttermilk'!Q17)</f>
        <v>8.3615096543769432E-2</v>
      </c>
    </row>
    <row r="17" spans="1:11" ht="12" customHeight="1" x14ac:dyDescent="0.2">
      <c r="A17" s="15">
        <v>1981</v>
      </c>
      <c r="B17" s="16">
        <f>SUM('Dry whole milk'!B18,'Nonfat dry milk'!B18,'Dry buttermilk'!B18)</f>
        <v>2.704835055642524</v>
      </c>
      <c r="C17" s="16">
        <f>SUM('Dry whole milk'!D18,'Nonfat dry milk'!D18,'Dry buttermilk'!D18)</f>
        <v>2.704835055642524</v>
      </c>
      <c r="D17" s="16">
        <f>SUM('Dry whole milk'!F18,'Nonfat dry milk'!F18,'Dry buttermilk'!F18)</f>
        <v>2.6777867050860986</v>
      </c>
      <c r="E17" s="16">
        <f>SUM('Dry whole milk'!H18,'Nonfat dry milk'!H18,'Dry buttermilk'!H18)</f>
        <v>2.6777867050860986</v>
      </c>
      <c r="F17" s="16">
        <f t="shared" si="0"/>
        <v>41.590000000000018</v>
      </c>
      <c r="G17" s="16">
        <f>SUM('Dry whole milk'!K18,'Nonfat dry milk'!K18,'Dry buttermilk'!K18)</f>
        <v>1.579894156000798</v>
      </c>
      <c r="H17" s="16">
        <f>SUM('Dry whole milk'!L18,'Nonfat dry milk'!L18,'Dry buttermilk'!L18)</f>
        <v>6.9255634235651425E-2</v>
      </c>
      <c r="I17" s="16">
        <f>SUM('Dry whole milk'!M18,'Nonfat dry milk'!M18,'Dry buttermilk'!M18)</f>
        <v>1.9633626027635998</v>
      </c>
      <c r="J17" s="16">
        <f>SUM('Dry whole milk'!P18,'Nonfat dry milk'!P18,'Dry buttermilk'!P18)</f>
        <v>7.5150776327885902</v>
      </c>
      <c r="K17" s="22">
        <f>SUM('Dry whole milk'!Q18,'Nonfat dry milk'!Q18,'Dry buttermilk'!Q18)</f>
        <v>6.4899620820363449E-2</v>
      </c>
    </row>
    <row r="18" spans="1:11" ht="12" customHeight="1" x14ac:dyDescent="0.2">
      <c r="A18" s="15">
        <v>1982</v>
      </c>
      <c r="B18" s="16">
        <f>SUM('Dry whole milk'!B19,'Nonfat dry milk'!B19,'Dry buttermilk'!B19)</f>
        <v>2.6843696817046632</v>
      </c>
      <c r="C18" s="16">
        <f>SUM('Dry whole milk'!D19,'Nonfat dry milk'!D19,'Dry buttermilk'!D19)</f>
        <v>2.6843696817046632</v>
      </c>
      <c r="D18" s="16">
        <f>SUM('Dry whole milk'!F19,'Nonfat dry milk'!F19,'Dry buttermilk'!F19)</f>
        <v>2.657525984887616</v>
      </c>
      <c r="E18" s="16">
        <f>SUM('Dry whole milk'!H19,'Nonfat dry milk'!H19,'Dry buttermilk'!H19)</f>
        <v>2.657525984887616</v>
      </c>
      <c r="F18" s="16">
        <f t="shared" si="0"/>
        <v>41.590000000000018</v>
      </c>
      <c r="G18" s="16">
        <f>SUM('Dry whole milk'!K19,'Nonfat dry milk'!K19,'Dry buttermilk'!K19)</f>
        <v>1.5679403310836935</v>
      </c>
      <c r="H18" s="16">
        <f>SUM('Dry whole milk'!L19,'Nonfat dry milk'!L19,'Dry buttermilk'!L19)</f>
        <v>6.873163095161397E-2</v>
      </c>
      <c r="I18" s="16">
        <f>SUM('Dry whole milk'!M19,'Nonfat dry milk'!M19,'Dry buttermilk'!M19)</f>
        <v>1.9485073716627803</v>
      </c>
      <c r="J18" s="16">
        <f>SUM('Dry whole milk'!P19,'Nonfat dry milk'!P19,'Dry buttermilk'!P19)</f>
        <v>7.4761381744578257</v>
      </c>
      <c r="K18" s="22">
        <f>SUM('Dry whole milk'!Q19,'Nonfat dry milk'!Q19,'Dry buttermilk'!Q19)</f>
        <v>6.4377104834134849E-2</v>
      </c>
    </row>
    <row r="19" spans="1:11" ht="12" customHeight="1" x14ac:dyDescent="0.2">
      <c r="A19" s="15">
        <v>1983</v>
      </c>
      <c r="B19" s="16">
        <f>SUM('Dry whole milk'!B20,'Nonfat dry milk'!B20,'Dry buttermilk'!B20)</f>
        <v>2.8464703675355123</v>
      </c>
      <c r="C19" s="16">
        <f>SUM('Dry whole milk'!D20,'Nonfat dry milk'!D20,'Dry buttermilk'!D20)</f>
        <v>2.8464703675355123</v>
      </c>
      <c r="D19" s="16">
        <f>SUM('Dry whole milk'!F20,'Nonfat dry milk'!F20,'Dry buttermilk'!F20)</f>
        <v>2.8180056638601569</v>
      </c>
      <c r="E19" s="16">
        <f>SUM('Dry whole milk'!H20,'Nonfat dry milk'!H20,'Dry buttermilk'!H20)</f>
        <v>2.8180056638601569</v>
      </c>
      <c r="F19" s="16">
        <f t="shared" si="0"/>
        <v>41.59</v>
      </c>
      <c r="G19" s="16">
        <f>SUM('Dry whole milk'!K20,'Nonfat dry milk'!K20,'Dry buttermilk'!K20)</f>
        <v>1.6626233416774927</v>
      </c>
      <c r="H19" s="16">
        <f>SUM('Dry whole milk'!L20,'Nonfat dry milk'!L20,'Dry buttermilk'!L20)</f>
        <v>7.2882119087232564E-2</v>
      </c>
      <c r="I19" s="16">
        <f>SUM('Dry whole milk'!M20,'Nonfat dry milk'!M20,'Dry buttermilk'!M20)</f>
        <v>2.0661716350634993</v>
      </c>
      <c r="J19" s="16">
        <f>SUM('Dry whole milk'!P20,'Nonfat dry milk'!P20,'Dry buttermilk'!P20)</f>
        <v>7.9270561794500916</v>
      </c>
      <c r="K19" s="22">
        <f>SUM('Dry whole milk'!Q20,'Nonfat dry milk'!Q20,'Dry buttermilk'!Q20)</f>
        <v>6.8265705875925023E-2</v>
      </c>
    </row>
    <row r="20" spans="1:11" ht="12" customHeight="1" x14ac:dyDescent="0.2">
      <c r="A20" s="15">
        <v>1984</v>
      </c>
      <c r="B20" s="16">
        <f>SUM('Dry whole milk'!B21,'Nonfat dry milk'!B21,'Dry buttermilk'!B21)</f>
        <v>3.1321042443338754</v>
      </c>
      <c r="C20" s="16">
        <f>SUM('Dry whole milk'!D21,'Nonfat dry milk'!D21,'Dry buttermilk'!D21)</f>
        <v>3.1321042443338754</v>
      </c>
      <c r="D20" s="16">
        <f>SUM('Dry whole milk'!F21,'Nonfat dry milk'!F21,'Dry buttermilk'!F21)</f>
        <v>3.100783201890537</v>
      </c>
      <c r="E20" s="16">
        <f>SUM('Dry whole milk'!H21,'Nonfat dry milk'!H21,'Dry buttermilk'!H21)</f>
        <v>3.100783201890537</v>
      </c>
      <c r="F20" s="16">
        <f t="shared" si="0"/>
        <v>41.589999999999996</v>
      </c>
      <c r="G20" s="16">
        <f>SUM('Dry whole milk'!K21,'Nonfat dry milk'!K21,'Dry buttermilk'!K21)</f>
        <v>1.8294620891154167</v>
      </c>
      <c r="H20" s="16">
        <f>SUM('Dry whole milk'!L21,'Nonfat dry milk'!L21,'Dry buttermilk'!L21)</f>
        <v>8.0195598426977155E-2</v>
      </c>
      <c r="I20" s="16">
        <f>SUM('Dry whole milk'!M21,'Nonfat dry milk'!M21,'Dry buttermilk'!M21)</f>
        <v>2.2735051176055889</v>
      </c>
      <c r="J20" s="16">
        <f>SUM('Dry whole milk'!P21,'Nonfat dry milk'!P21,'Dry buttermilk'!P21)</f>
        <v>8.6931465024115138</v>
      </c>
      <c r="K20" s="22">
        <f>SUM('Dry whole milk'!Q21,'Nonfat dry milk'!Q21,'Dry buttermilk'!Q21)</f>
        <v>7.5156467690466078E-2</v>
      </c>
    </row>
    <row r="21" spans="1:11" ht="12" customHeight="1" x14ac:dyDescent="0.2">
      <c r="A21" s="15">
        <v>1985</v>
      </c>
      <c r="B21" s="16">
        <f>SUM('Dry whole milk'!B22,'Nonfat dry milk'!B22,'Dry buttermilk'!B22)</f>
        <v>2.9285855696031589</v>
      </c>
      <c r="C21" s="16">
        <f>SUM('Dry whole milk'!D22,'Nonfat dry milk'!D22,'Dry buttermilk'!D22)</f>
        <v>2.9285855696031589</v>
      </c>
      <c r="D21" s="16">
        <f>SUM('Dry whole milk'!F22,'Nonfat dry milk'!F22,'Dry buttermilk'!F22)</f>
        <v>2.8992997139071273</v>
      </c>
      <c r="E21" s="16">
        <f>SUM('Dry whole milk'!H22,'Nonfat dry milk'!H22,'Dry buttermilk'!H22)</f>
        <v>2.8992997139071273</v>
      </c>
      <c r="F21" s="16">
        <f t="shared" si="0"/>
        <v>41.59</v>
      </c>
      <c r="G21" s="16">
        <f>SUM('Dry whole milk'!K22,'Nonfat dry milk'!K22,'Dry buttermilk'!K22)</f>
        <v>1.710586831205205</v>
      </c>
      <c r="H21" s="16">
        <f>SUM('Dry whole milk'!L22,'Nonfat dry milk'!L22,'Dry buttermilk'!L22)</f>
        <v>7.4984628217214466E-2</v>
      </c>
      <c r="I21" s="16">
        <f>SUM('Dry whole milk'!M22,'Nonfat dry milk'!M22,'Dry buttermilk'!M22)</f>
        <v>2.1257767176439217</v>
      </c>
      <c r="J21" s="16">
        <f>SUM('Dry whole milk'!P22,'Nonfat dry milk'!P22,'Dry buttermilk'!P22)</f>
        <v>8.1845619975518513</v>
      </c>
      <c r="K21" s="22">
        <f>SUM('Dry whole milk'!Q22,'Nonfat dry milk'!Q22,'Dry buttermilk'!Q22)</f>
        <v>7.0193366380128797E-2</v>
      </c>
    </row>
    <row r="22" spans="1:11" ht="12" customHeight="1" x14ac:dyDescent="0.2">
      <c r="A22" s="10">
        <v>1986</v>
      </c>
      <c r="B22" s="11">
        <f>SUM('Dry whole milk'!B23,'Nonfat dry milk'!B23,'Dry buttermilk'!B23)</f>
        <v>3.2172788209322807</v>
      </c>
      <c r="C22" s="11">
        <f>SUM('Dry whole milk'!D23,'Nonfat dry milk'!D23,'Dry buttermilk'!D23)</f>
        <v>3.2172788209322807</v>
      </c>
      <c r="D22" s="11">
        <f>SUM('Dry whole milk'!F23,'Nonfat dry milk'!F23,'Dry buttermilk'!F23)</f>
        <v>3.1851060327229583</v>
      </c>
      <c r="E22" s="11">
        <f>SUM('Dry whole milk'!H23,'Nonfat dry milk'!H23,'Dry buttermilk'!H23)</f>
        <v>3.1851060327229583</v>
      </c>
      <c r="F22" s="11">
        <f t="shared" si="0"/>
        <v>41.589999999999996</v>
      </c>
      <c r="G22" s="11">
        <f>SUM('Dry whole milk'!K23,'Nonfat dry milk'!K23,'Dry buttermilk'!K23)</f>
        <v>1.8792125593065454</v>
      </c>
      <c r="H22" s="11">
        <f>SUM('Dry whole milk'!L23,'Nonfat dry milk'!L23,'Dry buttermilk'!L23)</f>
        <v>8.2376440955903366E-2</v>
      </c>
      <c r="I22" s="11">
        <f>SUM('Dry whole milk'!M23,'Nonfat dry milk'!M23,'Dry buttermilk'!M23)</f>
        <v>2.3353309128793827</v>
      </c>
      <c r="J22" s="11">
        <f>SUM('Dry whole milk'!P23,'Nonfat dry milk'!P23,'Dry buttermilk'!P23)</f>
        <v>8.9859459641487316</v>
      </c>
      <c r="K22" s="21">
        <f>SUM('Dry whole milk'!Q23,'Nonfat dry milk'!Q23,'Dry buttermilk'!Q23)</f>
        <v>7.7134280520461063E-2</v>
      </c>
    </row>
    <row r="23" spans="1:11" ht="12" customHeight="1" x14ac:dyDescent="0.2">
      <c r="A23" s="10">
        <v>1987</v>
      </c>
      <c r="B23" s="11">
        <f>SUM('Dry whole milk'!B24,'Nonfat dry milk'!B24,'Dry buttermilk'!B24)</f>
        <v>3.3039319315466416</v>
      </c>
      <c r="C23" s="11">
        <f>SUM('Dry whole milk'!D24,'Nonfat dry milk'!D24,'Dry buttermilk'!D24)</f>
        <v>3.3039319315466416</v>
      </c>
      <c r="D23" s="11">
        <f>SUM('Dry whole milk'!F24,'Nonfat dry milk'!F24,'Dry buttermilk'!F24)</f>
        <v>3.270892612231175</v>
      </c>
      <c r="E23" s="11">
        <f>SUM('Dry whole milk'!H24,'Nonfat dry milk'!H24,'Dry buttermilk'!H24)</f>
        <v>3.270892612231175</v>
      </c>
      <c r="F23" s="11">
        <f t="shared" si="0"/>
        <v>41.59</v>
      </c>
      <c r="G23" s="11">
        <f>SUM('Dry whole milk'!K24,'Nonfat dry milk'!K24,'Dry buttermilk'!K24)</f>
        <v>1.9298266412163934</v>
      </c>
      <c r="H23" s="11">
        <f>SUM('Dry whole milk'!L24,'Nonfat dry milk'!L24,'Dry buttermilk'!L24)</f>
        <v>8.4595140436882987E-2</v>
      </c>
      <c r="I23" s="11">
        <f>SUM('Dry whole milk'!M24,'Nonfat dry milk'!M24,'Dry buttermilk'!M24)</f>
        <v>2.3982299338154145</v>
      </c>
      <c r="J23" s="11">
        <f>SUM('Dry whole milk'!P24,'Nonfat dry milk'!P24,'Dry buttermilk'!P24)</f>
        <v>9.280814665995921</v>
      </c>
      <c r="K23" s="21">
        <f>SUM('Dry whole milk'!Q24,'Nonfat dry milk'!Q24,'Dry buttermilk'!Q24)</f>
        <v>7.911264699660904E-2</v>
      </c>
    </row>
    <row r="24" spans="1:11" ht="12" customHeight="1" x14ac:dyDescent="0.2">
      <c r="A24" s="10">
        <v>1988</v>
      </c>
      <c r="B24" s="11">
        <f>SUM('Dry whole milk'!B25,'Nonfat dry milk'!B25,'Dry buttermilk'!B25)</f>
        <v>3.4146400482400048</v>
      </c>
      <c r="C24" s="11">
        <f>SUM('Dry whole milk'!D25,'Nonfat dry milk'!D25,'Dry buttermilk'!D25)</f>
        <v>3.4146400482400048</v>
      </c>
      <c r="D24" s="11">
        <f>SUM('Dry whole milk'!F25,'Nonfat dry milk'!F25,'Dry buttermilk'!F25)</f>
        <v>3.3804936477576049</v>
      </c>
      <c r="E24" s="11">
        <f>SUM('Dry whole milk'!H25,'Nonfat dry milk'!H25,'Dry buttermilk'!H25)</f>
        <v>3.3804936477576049</v>
      </c>
      <c r="F24" s="11">
        <f t="shared" si="0"/>
        <v>41.589999999999996</v>
      </c>
      <c r="G24" s="11">
        <f>SUM('Dry whole milk'!K25,'Nonfat dry milk'!K25,'Dry buttermilk'!K25)</f>
        <v>1.9944912521769871</v>
      </c>
      <c r="H24" s="11">
        <f>SUM('Dry whole milk'!L25,'Nonfat dry milk'!L25,'Dry buttermilk'!L25)</f>
        <v>8.7429753520087097E-2</v>
      </c>
      <c r="I24" s="11">
        <f>SUM('Dry whole milk'!M25,'Nonfat dry milk'!M25,'Dry buttermilk'!M25)</f>
        <v>2.4785897974177091</v>
      </c>
      <c r="J24" s="11">
        <f>SUM('Dry whole milk'!P25,'Nonfat dry milk'!P25,'Dry buttermilk'!P25)</f>
        <v>9.6079090694242861</v>
      </c>
      <c r="K24" s="21">
        <f>SUM('Dry whole milk'!Q25,'Nonfat dry milk'!Q25,'Dry buttermilk'!Q25)</f>
        <v>8.1737085729256323E-2</v>
      </c>
    </row>
    <row r="25" spans="1:11" ht="12" customHeight="1" x14ac:dyDescent="0.2">
      <c r="A25" s="10">
        <v>1989</v>
      </c>
      <c r="B25" s="11">
        <f>SUM('Dry whole milk'!B26,'Nonfat dry milk'!B26,'Dry buttermilk'!B26)</f>
        <v>2.9229364444117016</v>
      </c>
      <c r="C25" s="11">
        <f>SUM('Dry whole milk'!D26,'Nonfat dry milk'!D26,'Dry buttermilk'!D26)</f>
        <v>2.9229364444117016</v>
      </c>
      <c r="D25" s="11">
        <f>SUM('Dry whole milk'!F26,'Nonfat dry milk'!F26,'Dry buttermilk'!F26)</f>
        <v>2.893707079967585</v>
      </c>
      <c r="E25" s="11">
        <f>SUM('Dry whole milk'!H26,'Nonfat dry milk'!H26,'Dry buttermilk'!H26)</f>
        <v>2.893707079967585</v>
      </c>
      <c r="F25" s="11">
        <f t="shared" si="0"/>
        <v>41.589999999999982</v>
      </c>
      <c r="G25" s="11">
        <f>SUM('Dry whole milk'!K26,'Nonfat dry milk'!K26,'Dry buttermilk'!K26)</f>
        <v>1.7072871771808753</v>
      </c>
      <c r="H25" s="11">
        <f>SUM('Dry whole milk'!L26,'Nonfat dry milk'!L26,'Dry buttermilk'!L26)</f>
        <v>7.4839985849024668E-2</v>
      </c>
      <c r="I25" s="11">
        <f>SUM('Dry whole milk'!M26,'Nonfat dry milk'!M26,'Dry buttermilk'!M26)</f>
        <v>2.1216761788269247</v>
      </c>
      <c r="J25" s="11">
        <f>SUM('Dry whole milk'!P26,'Nonfat dry milk'!P26,'Dry buttermilk'!P26)</f>
        <v>8.2729382240936999</v>
      </c>
      <c r="K25" s="21">
        <f>SUM('Dry whole milk'!Q26,'Nonfat dry milk'!Q26,'Dry buttermilk'!Q26)</f>
        <v>6.9903272371486289E-2</v>
      </c>
    </row>
    <row r="26" spans="1:11" ht="12" customHeight="1" x14ac:dyDescent="0.2">
      <c r="A26" s="10">
        <v>1990</v>
      </c>
      <c r="B26" s="11">
        <f>SUM('Dry whole milk'!B27,'Nonfat dry milk'!B27,'Dry buttermilk'!B27)</f>
        <v>3.766126671731481</v>
      </c>
      <c r="C26" s="11">
        <f>SUM('Dry whole milk'!D27,'Nonfat dry milk'!D27,'Dry buttermilk'!D27)</f>
        <v>3.766126671731481</v>
      </c>
      <c r="D26" s="11">
        <f>SUM('Dry whole milk'!F27,'Nonfat dry milk'!F27,'Dry buttermilk'!F27)</f>
        <v>3.7284654050141666</v>
      </c>
      <c r="E26" s="11">
        <f>SUM('Dry whole milk'!H27,'Nonfat dry milk'!H27,'Dry buttermilk'!H27)</f>
        <v>3.7284654050141666</v>
      </c>
      <c r="F26" s="11">
        <f t="shared" si="0"/>
        <v>41.59</v>
      </c>
      <c r="G26" s="11">
        <f>SUM('Dry whole milk'!K27,'Nonfat dry milk'!K27,'Dry buttermilk'!K27)</f>
        <v>2.1997945889583579</v>
      </c>
      <c r="H26" s="11">
        <f>SUM('Dry whole milk'!L27,'Nonfat dry milk'!L27,'Dry buttermilk'!L27)</f>
        <v>9.6429351844749961E-2</v>
      </c>
      <c r="I26" s="11">
        <f>SUM('Dry whole milk'!M27,'Nonfat dry milk'!M27,'Dry buttermilk'!M27)</f>
        <v>2.7337239101227389</v>
      </c>
      <c r="J26" s="11">
        <f>SUM('Dry whole milk'!P27,'Nonfat dry milk'!P27,'Dry buttermilk'!P27)</f>
        <v>10.622822622857502</v>
      </c>
      <c r="K26" s="21">
        <f>SUM('Dry whole milk'!Q27,'Nonfat dry milk'!Q27,'Dry buttermilk'!Q27)</f>
        <v>9.0097830419503352E-2</v>
      </c>
    </row>
    <row r="27" spans="1:11" ht="12" customHeight="1" x14ac:dyDescent="0.2">
      <c r="A27" s="15">
        <v>1991</v>
      </c>
      <c r="B27" s="16">
        <f>SUM('Dry whole milk'!B28,'Nonfat dry milk'!B28,'Dry buttermilk'!B28)</f>
        <v>3.2375826307842948</v>
      </c>
      <c r="C27" s="16">
        <f>SUM('Dry whole milk'!D28,'Nonfat dry milk'!D28,'Dry buttermilk'!D28)</f>
        <v>3.2375826307842948</v>
      </c>
      <c r="D27" s="16">
        <f>SUM('Dry whole milk'!F28,'Nonfat dry milk'!F28,'Dry buttermilk'!F28)</f>
        <v>3.2052068044764512</v>
      </c>
      <c r="E27" s="16">
        <f>SUM('Dry whole milk'!H28,'Nonfat dry milk'!H28,'Dry buttermilk'!H28)</f>
        <v>3.2052068044764512</v>
      </c>
      <c r="F27" s="16">
        <f t="shared" si="0"/>
        <v>41.59</v>
      </c>
      <c r="G27" s="16">
        <f>SUM('Dry whole milk'!K28,'Nonfat dry milk'!K28,'Dry buttermilk'!K28)</f>
        <v>1.8910720146411064</v>
      </c>
      <c r="H27" s="16">
        <f>SUM('Dry whole milk'!L28,'Nonfat dry milk'!L28,'Dry buttermilk'!L28)</f>
        <v>8.2896307491116997E-2</v>
      </c>
      <c r="I27" s="16">
        <f>SUM('Dry whole milk'!M28,'Nonfat dry milk'!M28,'Dry buttermilk'!M28)</f>
        <v>2.3500688692194216</v>
      </c>
      <c r="J27" s="16">
        <f>SUM('Dry whole milk'!P28,'Nonfat dry milk'!P28,'Dry buttermilk'!P28)</f>
        <v>8.9750316613239658</v>
      </c>
      <c r="K27" s="22">
        <f>SUM('Dry whole milk'!Q28,'Nonfat dry milk'!Q28,'Dry buttermilk'!Q28)</f>
        <v>7.7717492014730383E-2</v>
      </c>
    </row>
    <row r="28" spans="1:11" ht="12" customHeight="1" x14ac:dyDescent="0.2">
      <c r="A28" s="15">
        <v>1992</v>
      </c>
      <c r="B28" s="16">
        <f>SUM('Dry whole milk'!B29,'Nonfat dry milk'!B29,'Dry buttermilk'!B29)</f>
        <v>3.5513687200370896</v>
      </c>
      <c r="C28" s="16">
        <f>SUM('Dry whole milk'!D29,'Nonfat dry milk'!D29,'Dry buttermilk'!D29)</f>
        <v>3.5513687200370896</v>
      </c>
      <c r="D28" s="16">
        <f>SUM('Dry whole milk'!F29,'Nonfat dry milk'!F29,'Dry buttermilk'!F29)</f>
        <v>3.5158550328367184</v>
      </c>
      <c r="E28" s="16">
        <f>SUM('Dry whole milk'!H29,'Nonfat dry milk'!H29,'Dry buttermilk'!H29)</f>
        <v>3.5158550328367184</v>
      </c>
      <c r="F28" s="16">
        <f t="shared" si="0"/>
        <v>41.59</v>
      </c>
      <c r="G28" s="16">
        <f>SUM('Dry whole milk'!K29,'Nonfat dry milk'!K29,'Dry buttermilk'!K29)</f>
        <v>2.074354469373664</v>
      </c>
      <c r="H28" s="16">
        <f>SUM('Dry whole milk'!L29,'Nonfat dry milk'!L29,'Dry buttermilk'!L29)</f>
        <v>9.0930606876653761E-2</v>
      </c>
      <c r="I28" s="16">
        <f>SUM('Dry whole milk'!M29,'Nonfat dry milk'!M29,'Dry buttermilk'!M29)</f>
        <v>2.5778372396496958</v>
      </c>
      <c r="J28" s="16">
        <f>SUM('Dry whole milk'!P29,'Nonfat dry milk'!P29,'Dry buttermilk'!P29)</f>
        <v>9.8969004193855898</v>
      </c>
      <c r="K28" s="22">
        <f>SUM('Dry whole milk'!Q29,'Nonfat dry milk'!Q29,'Dry buttermilk'!Q29)</f>
        <v>8.5162221690649673E-2</v>
      </c>
    </row>
    <row r="29" spans="1:11" ht="12" customHeight="1" x14ac:dyDescent="0.2">
      <c r="A29" s="15">
        <v>1993</v>
      </c>
      <c r="B29" s="16">
        <f>SUM('Dry whole milk'!B30,'Nonfat dry milk'!B30,'Dry buttermilk'!B30)</f>
        <v>3.1168439421433605</v>
      </c>
      <c r="C29" s="16">
        <f>SUM('Dry whole milk'!D30,'Nonfat dry milk'!D30,'Dry buttermilk'!D30)</f>
        <v>3.1168439421433605</v>
      </c>
      <c r="D29" s="16">
        <f>SUM('Dry whole milk'!F30,'Nonfat dry milk'!F30,'Dry buttermilk'!F30)</f>
        <v>3.0856755027219265</v>
      </c>
      <c r="E29" s="16">
        <f>SUM('Dry whole milk'!H30,'Nonfat dry milk'!H30,'Dry buttermilk'!H30)</f>
        <v>3.0856755027219265</v>
      </c>
      <c r="F29" s="16">
        <f t="shared" si="0"/>
        <v>41.589999999999996</v>
      </c>
      <c r="G29" s="16">
        <f>SUM('Dry whole milk'!K30,'Nonfat dry milk'!K30,'Dry buttermilk'!K30)</f>
        <v>1.820548546605937</v>
      </c>
      <c r="H29" s="16">
        <f>SUM('Dry whole milk'!L30,'Nonfat dry milk'!L30,'Dry buttermilk'!L30)</f>
        <v>7.9804867796424622E-2</v>
      </c>
      <c r="I29" s="16">
        <f>SUM('Dry whole milk'!M30,'Nonfat dry milk'!M30,'Dry buttermilk'!M30)</f>
        <v>2.2624280995947399</v>
      </c>
      <c r="J29" s="16">
        <f>SUM('Dry whole milk'!P30,'Nonfat dry milk'!P30,'Dry buttermilk'!P30)</f>
        <v>8.7122019226387746</v>
      </c>
      <c r="K29" s="22">
        <f>SUM('Dry whole milk'!Q30,'Nonfat dry milk'!Q30,'Dry buttermilk'!Q30)</f>
        <v>7.4696902366777132E-2</v>
      </c>
    </row>
    <row r="30" spans="1:11" ht="12" customHeight="1" x14ac:dyDescent="0.2">
      <c r="A30" s="15">
        <v>1994</v>
      </c>
      <c r="B30" s="16">
        <f>SUM('Dry whole milk'!B31,'Nonfat dry milk'!B31,'Dry buttermilk'!B31)</f>
        <v>4.0696389568101505</v>
      </c>
      <c r="C30" s="16">
        <f>SUM('Dry whole milk'!D31,'Nonfat dry milk'!D31,'Dry buttermilk'!D31)</f>
        <v>4.0696389568101505</v>
      </c>
      <c r="D30" s="16">
        <f>SUM('Dry whole milk'!F31,'Nonfat dry milk'!F31,'Dry buttermilk'!F31)</f>
        <v>4.0289425672420487</v>
      </c>
      <c r="E30" s="16">
        <f>SUM('Dry whole milk'!H31,'Nonfat dry milk'!H31,'Dry buttermilk'!H31)</f>
        <v>4.0289425672420487</v>
      </c>
      <c r="F30" s="16">
        <f t="shared" si="0"/>
        <v>41.590000000000018</v>
      </c>
      <c r="G30" s="16">
        <f>SUM('Dry whole milk'!K31,'Nonfat dry milk'!K31,'Dry buttermilk'!K31)</f>
        <v>2.3770761146728083</v>
      </c>
      <c r="H30" s="16">
        <f>SUM('Dry whole milk'!L31,'Nonfat dry milk'!L31,'Dry buttermilk'!L31)</f>
        <v>0.10420059680757518</v>
      </c>
      <c r="I30" s="16">
        <f>SUM('Dry whole milk'!M31,'Nonfat dry milk'!M31,'Dry buttermilk'!M31)</f>
        <v>2.9540348191963517</v>
      </c>
      <c r="J30" s="16">
        <f>SUM('Dry whole milk'!P31,'Nonfat dry milk'!P31,'Dry buttermilk'!P31)</f>
        <v>11.161605952232186</v>
      </c>
      <c r="K30" s="22">
        <f>SUM('Dry whole milk'!Q31,'Nonfat dry milk'!Q31,'Dry buttermilk'!Q31)</f>
        <v>9.7847710101094304E-2</v>
      </c>
    </row>
    <row r="31" spans="1:11" ht="12" customHeight="1" x14ac:dyDescent="0.2">
      <c r="A31" s="15">
        <v>1995</v>
      </c>
      <c r="B31" s="16">
        <f>SUM('Dry whole milk'!B32,'Nonfat dry milk'!B32,'Dry buttermilk'!B32)</f>
        <v>4.0455791121733364</v>
      </c>
      <c r="C31" s="16">
        <f>SUM('Dry whole milk'!D32,'Nonfat dry milk'!D32,'Dry buttermilk'!D32)</f>
        <v>4.0455791121733364</v>
      </c>
      <c r="D31" s="16">
        <f>SUM('Dry whole milk'!F32,'Nonfat dry milk'!F32,'Dry buttermilk'!F32)</f>
        <v>4.0051233210516033</v>
      </c>
      <c r="E31" s="16">
        <f>SUM('Dry whole milk'!H32,'Nonfat dry milk'!H32,'Dry buttermilk'!H32)</f>
        <v>4.0051233210516033</v>
      </c>
      <c r="F31" s="16">
        <f t="shared" si="0"/>
        <v>41.589999999999996</v>
      </c>
      <c r="G31" s="16">
        <f>SUM('Dry whole milk'!K32,'Nonfat dry milk'!K32,'Dry buttermilk'!K32)</f>
        <v>2.363022759420446</v>
      </c>
      <c r="H31" s="16">
        <f>SUM('Dry whole milk'!L32,'Nonfat dry milk'!L32,'Dry buttermilk'!L32)</f>
        <v>0.10358455931706065</v>
      </c>
      <c r="I31" s="16">
        <f>SUM('Dry whole milk'!M32,'Nonfat dry milk'!M32,'Dry buttermilk'!M32)</f>
        <v>2.9365704643590105</v>
      </c>
      <c r="J31" s="16">
        <f>SUM('Dry whole milk'!P32,'Nonfat dry milk'!P32,'Dry buttermilk'!P32)</f>
        <v>11.105979884173927</v>
      </c>
      <c r="K31" s="22">
        <f>SUM('Dry whole milk'!Q32,'Nonfat dry milk'!Q32,'Dry buttermilk'!Q32)</f>
        <v>9.7260318346574129E-2</v>
      </c>
    </row>
    <row r="32" spans="1:11" ht="12" customHeight="1" x14ac:dyDescent="0.2">
      <c r="A32" s="10">
        <v>1996</v>
      </c>
      <c r="B32" s="11">
        <f>SUM('Dry whole milk'!B33,'Nonfat dry milk'!B33,'Dry buttermilk'!B33)</f>
        <v>4.2616136291137092</v>
      </c>
      <c r="C32" s="11">
        <f>SUM('Dry whole milk'!D33,'Nonfat dry milk'!D33,'Dry buttermilk'!D33)</f>
        <v>4.2616136291137092</v>
      </c>
      <c r="D32" s="11">
        <f>SUM('Dry whole milk'!F33,'Nonfat dry milk'!F33,'Dry buttermilk'!F33)</f>
        <v>4.218997492822572</v>
      </c>
      <c r="E32" s="11">
        <f>SUM('Dry whole milk'!H33,'Nonfat dry milk'!H33,'Dry buttermilk'!H33)</f>
        <v>4.218997492822572</v>
      </c>
      <c r="F32" s="11">
        <f t="shared" si="0"/>
        <v>41.589999999999996</v>
      </c>
      <c r="G32" s="11">
        <f>SUM('Dry whole milk'!K33,'Nonfat dry milk'!K33,'Dry buttermilk'!K33)</f>
        <v>2.4892085207653176</v>
      </c>
      <c r="H32" s="11">
        <f>SUM('Dry whole milk'!L33,'Nonfat dry milk'!L33,'Dry buttermilk'!L33)</f>
        <v>0.10911598995135639</v>
      </c>
      <c r="I32" s="11">
        <f>SUM('Dry whole milk'!M33,'Nonfat dry milk'!M33,'Dry buttermilk'!M33)</f>
        <v>3.0933837571259781</v>
      </c>
      <c r="J32" s="11">
        <f>SUM('Dry whole milk'!P33,'Nonfat dry milk'!P33,'Dry buttermilk'!P33)</f>
        <v>11.617932113822683</v>
      </c>
      <c r="K32" s="21">
        <f>SUM('Dry whole milk'!Q33,'Nonfat dry milk'!Q33,'Dry buttermilk'!Q33)</f>
        <v>0.10256881846167415</v>
      </c>
    </row>
    <row r="33" spans="1:25" ht="12" customHeight="1" x14ac:dyDescent="0.2">
      <c r="A33" s="10">
        <v>1997</v>
      </c>
      <c r="B33" s="11">
        <f>SUM('Dry whole milk'!B34,'Nonfat dry milk'!B34,'Dry buttermilk'!B34)</f>
        <v>3.8949749814471368</v>
      </c>
      <c r="C33" s="11">
        <f>SUM('Dry whole milk'!D34,'Nonfat dry milk'!D34,'Dry buttermilk'!D34)</f>
        <v>3.8949749814471368</v>
      </c>
      <c r="D33" s="11">
        <f>SUM('Dry whole milk'!F34,'Nonfat dry milk'!F34,'Dry buttermilk'!F34)</f>
        <v>3.8560252316326658</v>
      </c>
      <c r="E33" s="11">
        <f>SUM('Dry whole milk'!H34,'Nonfat dry milk'!H34,'Dry buttermilk'!H34)</f>
        <v>3.8560252316326658</v>
      </c>
      <c r="F33" s="11">
        <f t="shared" si="0"/>
        <v>41.59</v>
      </c>
      <c r="G33" s="11">
        <f>SUM('Dry whole milk'!K34,'Nonfat dry milk'!K34,'Dry buttermilk'!K34)</f>
        <v>2.2750548866632725</v>
      </c>
      <c r="H33" s="11">
        <f>SUM('Dry whole milk'!L34,'Nonfat dry milk'!L34,'Dry buttermilk'!L34)</f>
        <v>9.9728433387979085E-2</v>
      </c>
      <c r="I33" s="11">
        <f>SUM('Dry whole milk'!M34,'Nonfat dry milk'!M34,'Dry buttermilk'!M34)</f>
        <v>2.8272512223325128</v>
      </c>
      <c r="J33" s="11">
        <f>SUM('Dry whole milk'!P34,'Nonfat dry milk'!P34,'Dry buttermilk'!P34)</f>
        <v>10.672831102878428</v>
      </c>
      <c r="K33" s="21">
        <f>SUM('Dry whole milk'!Q34,'Nonfat dry milk'!Q34,'Dry buttermilk'!Q34)</f>
        <v>9.3667553866310205E-2</v>
      </c>
    </row>
    <row r="34" spans="1:25" ht="12" customHeight="1" x14ac:dyDescent="0.2">
      <c r="A34" s="10">
        <v>1998</v>
      </c>
      <c r="B34" s="11">
        <f>SUM('Dry whole milk'!B35,'Nonfat dry milk'!B35,'Dry buttermilk'!B35)</f>
        <v>3.8050557179023441</v>
      </c>
      <c r="C34" s="11">
        <f>SUM('Dry whole milk'!D35,'Nonfat dry milk'!D35,'Dry buttermilk'!D35)</f>
        <v>3.8050557179023441</v>
      </c>
      <c r="D34" s="11">
        <f>SUM('Dry whole milk'!F35,'Nonfat dry milk'!F35,'Dry buttermilk'!F35)</f>
        <v>3.767005160723321</v>
      </c>
      <c r="E34" s="11">
        <f>SUM('Dry whole milk'!H35,'Nonfat dry milk'!H35,'Dry buttermilk'!H35)</f>
        <v>3.767005160723321</v>
      </c>
      <c r="F34" s="11">
        <f t="shared" si="0"/>
        <v>41.589999999999996</v>
      </c>
      <c r="G34" s="11">
        <f>SUM('Dry whole milk'!K35,'Nonfat dry milk'!K35,'Dry buttermilk'!K35)</f>
        <v>2.2225330448267595</v>
      </c>
      <c r="H34" s="11">
        <f>SUM('Dry whole milk'!L35,'Nonfat dry milk'!L35,'Dry buttermilk'!L35)</f>
        <v>9.7426106074597674E-2</v>
      </c>
      <c r="I34" s="11">
        <f>SUM('Dry whole milk'!M35,'Nonfat dry milk'!M35,'Dry buttermilk'!M35)</f>
        <v>2.7619813941618068</v>
      </c>
      <c r="J34" s="11">
        <f>SUM('Dry whole milk'!P35,'Nonfat dry milk'!P35,'Dry buttermilk'!P35)</f>
        <v>10.497203618976384</v>
      </c>
      <c r="K34" s="21">
        <f>SUM('Dry whole milk'!Q35,'Nonfat dry milk'!Q35,'Dry buttermilk'!Q35)</f>
        <v>9.1389884329950183E-2</v>
      </c>
    </row>
    <row r="35" spans="1:25" ht="12" customHeight="1" x14ac:dyDescent="0.2">
      <c r="A35" s="10">
        <v>1999</v>
      </c>
      <c r="B35" s="11">
        <f>SUM('Dry whole milk'!B36,'Nonfat dry milk'!B36,'Dry buttermilk'!B36)</f>
        <v>3.2627796429677325</v>
      </c>
      <c r="C35" s="11">
        <f>SUM('Dry whole milk'!D36,'Nonfat dry milk'!D36,'Dry buttermilk'!D36)</f>
        <v>3.2627796429677325</v>
      </c>
      <c r="D35" s="11">
        <f>SUM('Dry whole milk'!F36,'Nonfat dry milk'!F36,'Dry buttermilk'!F36)</f>
        <v>3.230151846538055</v>
      </c>
      <c r="E35" s="11">
        <f>SUM('Dry whole milk'!H36,'Nonfat dry milk'!H36,'Dry buttermilk'!H36)</f>
        <v>3.230151846538055</v>
      </c>
      <c r="F35" s="11">
        <f t="shared" si="0"/>
        <v>41.589999999999996</v>
      </c>
      <c r="G35" s="11">
        <f>SUM('Dry whole milk'!K36,'Nonfat dry milk'!K36,'Dry buttermilk'!K36)</f>
        <v>1.9057895894574526</v>
      </c>
      <c r="H35" s="11">
        <f>SUM('Dry whole milk'!L36,'Nonfat dry milk'!L36,'Dry buttermilk'!L36)</f>
        <v>8.3541461455669153E-2</v>
      </c>
      <c r="I35" s="11">
        <f>SUM('Dry whole milk'!M36,'Nonfat dry milk'!M36,'Dry buttermilk'!M36)</f>
        <v>2.3683586615374925</v>
      </c>
      <c r="J35" s="11">
        <f>SUM('Dry whole milk'!P36,'Nonfat dry milk'!P36,'Dry buttermilk'!P36)</f>
        <v>9.0315554807313845</v>
      </c>
      <c r="K35" s="21">
        <f>SUM('Dry whole milk'!Q36,'Nonfat dry milk'!Q36,'Dry buttermilk'!Q36)</f>
        <v>7.832457262195712E-2</v>
      </c>
    </row>
    <row r="36" spans="1:25" ht="12" customHeight="1" x14ac:dyDescent="0.2">
      <c r="A36" s="10">
        <v>2000</v>
      </c>
      <c r="B36" s="11">
        <f>SUM('Dry whole milk'!B37,'Nonfat dry milk'!B37,'Dry buttermilk'!B37)</f>
        <v>3.1676164252305612</v>
      </c>
      <c r="C36" s="11">
        <f>SUM('Dry whole milk'!D37,'Nonfat dry milk'!D37,'Dry buttermilk'!D37)</f>
        <v>3.1676164252305612</v>
      </c>
      <c r="D36" s="11">
        <f>SUM('Dry whole milk'!F37,'Nonfat dry milk'!F37,'Dry buttermilk'!F37)</f>
        <v>3.1359402609782556</v>
      </c>
      <c r="E36" s="11">
        <f>SUM('Dry whole milk'!H37,'Nonfat dry milk'!H37,'Dry buttermilk'!H37)</f>
        <v>3.1359402609782556</v>
      </c>
      <c r="F36" s="11">
        <f t="shared" si="0"/>
        <v>41.589999999999996</v>
      </c>
      <c r="G36" s="11">
        <f>SUM('Dry whole milk'!K37,'Nonfat dry milk'!K37,'Dry buttermilk'!K37)</f>
        <v>1.8502047539771711</v>
      </c>
      <c r="H36" s="11">
        <f>SUM('Dry whole milk'!L37,'Nonfat dry milk'!L37,'Dry buttermilk'!L37)</f>
        <v>8.110486592776639E-2</v>
      </c>
      <c r="I36" s="11">
        <f>SUM('Dry whole milk'!M37,'Nonfat dry milk'!M37,'Dry buttermilk'!M37)</f>
        <v>2.2992823966192133</v>
      </c>
      <c r="J36" s="11">
        <f>SUM('Dry whole milk'!P37,'Nonfat dry milk'!P37,'Dry buttermilk'!P37)</f>
        <v>8.6840315502849244</v>
      </c>
      <c r="K36" s="21">
        <f>SUM('Dry whole milk'!Q37,'Nonfat dry milk'!Q37,'Dry buttermilk'!Q37)</f>
        <v>7.6182303624938191E-2</v>
      </c>
    </row>
    <row r="37" spans="1:25" ht="12" customHeight="1" x14ac:dyDescent="0.2">
      <c r="A37" s="15">
        <v>2001</v>
      </c>
      <c r="B37" s="16">
        <f>SUM('Dry whole milk'!B38,'Nonfat dry milk'!B38,'Dry buttermilk'!B38)</f>
        <v>3.6986096506298849</v>
      </c>
      <c r="C37" s="16">
        <f>SUM('Dry whole milk'!D38,'Nonfat dry milk'!D38,'Dry buttermilk'!D38)</f>
        <v>3.6986096506298849</v>
      </c>
      <c r="D37" s="16">
        <f>SUM('Dry whole milk'!F38,'Nonfat dry milk'!F38,'Dry buttermilk'!F38)</f>
        <v>3.6616235541235862</v>
      </c>
      <c r="E37" s="16">
        <f>SUM('Dry whole milk'!H38,'Nonfat dry milk'!H38,'Dry buttermilk'!H38)</f>
        <v>3.6616235541235862</v>
      </c>
      <c r="F37" s="16">
        <f t="shared" si="0"/>
        <v>41.589999999999996</v>
      </c>
      <c r="G37" s="16">
        <f>SUM('Dry whole milk'!K38,'Nonfat dry milk'!K38,'Dry buttermilk'!K38)</f>
        <v>2.1603578969329158</v>
      </c>
      <c r="H37" s="16">
        <f>SUM('Dry whole milk'!L38,'Nonfat dry milk'!L38,'Dry buttermilk'!L38)</f>
        <v>9.4700620139525071E-2</v>
      </c>
      <c r="I37" s="16">
        <f>SUM('Dry whole milk'!M38,'Nonfat dry milk'!M38,'Dry buttermilk'!M38)</f>
        <v>2.684715230645466</v>
      </c>
      <c r="J37" s="16">
        <f>SUM('Dry whole milk'!P38,'Nonfat dry milk'!P38,'Dry buttermilk'!P38)</f>
        <v>9.9627736047661877</v>
      </c>
      <c r="K37" s="22">
        <f>SUM('Dry whole milk'!Q38,'Nonfat dry milk'!Q38,'Dry buttermilk'!Q38)</f>
        <v>8.9210062130004472E-2</v>
      </c>
    </row>
    <row r="38" spans="1:25" ht="12" customHeight="1" x14ac:dyDescent="0.2">
      <c r="A38" s="15">
        <v>2002</v>
      </c>
      <c r="B38" s="16">
        <f>SUM('Dry whole milk'!B39,'Nonfat dry milk'!B39,'Dry buttermilk'!B39)</f>
        <v>3.4656943711483978</v>
      </c>
      <c r="C38" s="16">
        <f>SUM('Dry whole milk'!D39,'Nonfat dry milk'!D39,'Dry buttermilk'!D39)</f>
        <v>3.4656943711483978</v>
      </c>
      <c r="D38" s="16">
        <f>SUM('Dry whole milk'!F39,'Nonfat dry milk'!F39,'Dry buttermilk'!F39)</f>
        <v>3.4310374274369133</v>
      </c>
      <c r="E38" s="16">
        <f>SUM('Dry whole milk'!H39,'Nonfat dry milk'!H39,'Dry buttermilk'!H39)</f>
        <v>3.4310374274369133</v>
      </c>
      <c r="F38" s="16">
        <f t="shared" si="0"/>
        <v>41.59</v>
      </c>
      <c r="G38" s="16">
        <f>SUM('Dry whole milk'!K39,'Nonfat dry milk'!K39,'Dry buttermilk'!K39)</f>
        <v>2.0243120821877789</v>
      </c>
      <c r="H38" s="16">
        <f>SUM('Dry whole milk'!L39,'Nonfat dry milk'!L39,'Dry buttermilk'!L39)</f>
        <v>8.8736967986313614E-2</v>
      </c>
      <c r="I38" s="16">
        <f>SUM('Dry whole milk'!M39,'Nonfat dry milk'!M39,'Dry buttermilk'!M39)</f>
        <v>2.5156486739279975</v>
      </c>
      <c r="J38" s="16">
        <f>SUM('Dry whole milk'!P39,'Nonfat dry milk'!P39,'Dry buttermilk'!P39)</f>
        <v>9.3604999655352685</v>
      </c>
      <c r="K38" s="22">
        <f>SUM('Dry whole milk'!Q39,'Nonfat dry milk'!Q39,'Dry buttermilk'!Q39)</f>
        <v>8.3561650154376776E-2</v>
      </c>
    </row>
    <row r="39" spans="1:25" ht="12" customHeight="1" x14ac:dyDescent="0.2">
      <c r="A39" s="15">
        <v>2003</v>
      </c>
      <c r="B39" s="16">
        <f>SUM('Dry whole milk'!B40,'Nonfat dry milk'!B40,'Dry buttermilk'!B40)</f>
        <v>3.7447126644616224</v>
      </c>
      <c r="C39" s="16">
        <f>SUM('Dry whole milk'!D40,'Nonfat dry milk'!D40,'Dry buttermilk'!D40)</f>
        <v>3.7447126644616224</v>
      </c>
      <c r="D39" s="16">
        <f>SUM('Dry whole milk'!F40,'Nonfat dry milk'!F40,'Dry buttermilk'!F40)</f>
        <v>3.7072655378170065</v>
      </c>
      <c r="E39" s="16">
        <f>SUM('Dry whole milk'!H40,'Nonfat dry milk'!H40,'Dry buttermilk'!H40)</f>
        <v>3.7072655378170065</v>
      </c>
      <c r="F39" s="16">
        <f t="shared" si="0"/>
        <v>41.589999999999996</v>
      </c>
      <c r="G39" s="16">
        <f>SUM('Dry whole milk'!K40,'Nonfat dry milk'!K40,'Dry buttermilk'!K40)</f>
        <v>2.1872866673120339</v>
      </c>
      <c r="H39" s="16">
        <f>SUM('Dry whole milk'!L40,'Nonfat dry milk'!L40,'Dry buttermilk'!L40)</f>
        <v>9.5881059389020654E-2</v>
      </c>
      <c r="I39" s="16">
        <f>SUM('Dry whole milk'!M40,'Nonfat dry milk'!M40,'Dry buttermilk'!M40)</f>
        <v>2.7181800931490412</v>
      </c>
      <c r="J39" s="16">
        <f>SUM('Dry whole milk'!P40,'Nonfat dry milk'!P40,'Dry buttermilk'!P40)</f>
        <v>10.08493329335163</v>
      </c>
      <c r="K39" s="22">
        <f>SUM('Dry whole milk'!Q40,'Nonfat dry milk'!Q40,'Dry buttermilk'!Q40)</f>
        <v>9.0329832721246742E-2</v>
      </c>
    </row>
    <row r="40" spans="1:25" ht="12" customHeight="1" x14ac:dyDescent="0.2">
      <c r="A40" s="15">
        <v>2004</v>
      </c>
      <c r="B40" s="16">
        <f>SUM('Dry whole milk'!B41,'Nonfat dry milk'!B41,'Dry buttermilk'!B41)</f>
        <v>4.596927552758137</v>
      </c>
      <c r="C40" s="16">
        <f>SUM('Dry whole milk'!D41,'Nonfat dry milk'!D41,'Dry buttermilk'!D41)</f>
        <v>4.596927552758137</v>
      </c>
      <c r="D40" s="16">
        <f>SUM('Dry whole milk'!F41,'Nonfat dry milk'!F41,'Dry buttermilk'!F41)</f>
        <v>4.5509582772305555</v>
      </c>
      <c r="E40" s="16">
        <f>SUM('Dry whole milk'!H41,'Nonfat dry milk'!H41,'Dry buttermilk'!H41)</f>
        <v>4.5509582772305555</v>
      </c>
      <c r="F40" s="16">
        <f t="shared" si="0"/>
        <v>41.590000000000018</v>
      </c>
      <c r="G40" s="16">
        <f>SUM('Dry whole milk'!K41,'Nonfat dry milk'!K41,'Dry buttermilk'!K41)</f>
        <v>2.6850653835660272</v>
      </c>
      <c r="H40" s="16">
        <f>SUM('Dry whole milk'!L41,'Nonfat dry milk'!L41,'Dry buttermilk'!L41)</f>
        <v>0.11770149626590805</v>
      </c>
      <c r="I40" s="16">
        <f>SUM('Dry whole milk'!M41,'Nonfat dry milk'!M41,'Dry buttermilk'!M41)</f>
        <v>3.3367785683903599</v>
      </c>
      <c r="J40" s="16">
        <f>SUM('Dry whole milk'!P41,'Nonfat dry milk'!P41,'Dry buttermilk'!P41)</f>
        <v>12.289977176478656</v>
      </c>
      <c r="K40" s="22">
        <f>SUM('Dry whole milk'!Q41,'Nonfat dry milk'!Q41,'Dry buttermilk'!Q41)</f>
        <v>0.11100946209005705</v>
      </c>
    </row>
    <row r="41" spans="1:25" ht="12" customHeight="1" x14ac:dyDescent="0.2">
      <c r="A41" s="15">
        <v>2005</v>
      </c>
      <c r="B41" s="16">
        <f>SUM('Dry whole milk'!B42,'Nonfat dry milk'!B42,'Dry buttermilk'!B42)</f>
        <v>4.564274416654194</v>
      </c>
      <c r="C41" s="16">
        <f>SUM('Dry whole milk'!D42,'Nonfat dry milk'!D42,'Dry buttermilk'!D42)</f>
        <v>4.564274416654194</v>
      </c>
      <c r="D41" s="16">
        <f>SUM('Dry whole milk'!F42,'Nonfat dry milk'!F42,'Dry buttermilk'!F42)</f>
        <v>4.5186316724876532</v>
      </c>
      <c r="E41" s="16">
        <f>SUM('Dry whole milk'!H42,'Nonfat dry milk'!H42,'Dry buttermilk'!H42)</f>
        <v>4.5186316724876532</v>
      </c>
      <c r="F41" s="16">
        <f t="shared" si="0"/>
        <v>41.589999999999982</v>
      </c>
      <c r="G41" s="16">
        <f>SUM('Dry whole milk'!K42,'Nonfat dry milk'!K42,'Dry buttermilk'!K42)</f>
        <v>2.6659926867677153</v>
      </c>
      <c r="H41" s="16">
        <f>SUM('Dry whole milk'!L42,'Nonfat dry milk'!L42,'Dry buttermilk'!L42)</f>
        <v>0.11686543284461215</v>
      </c>
      <c r="I41" s="16">
        <f>SUM('Dry whole milk'!M42,'Nonfat dry milk'!M42,'Dry buttermilk'!M42)</f>
        <v>3.3130765884283324</v>
      </c>
      <c r="J41" s="16">
        <f>SUM('Dry whole milk'!P42,'Nonfat dry milk'!P42,'Dry buttermilk'!P42)</f>
        <v>12.220959675774443</v>
      </c>
      <c r="K41" s="22">
        <f>SUM('Dry whole milk'!Q42,'Nonfat dry milk'!Q42,'Dry buttermilk'!Q42)</f>
        <v>0.11020639237893673</v>
      </c>
    </row>
    <row r="42" spans="1:25" ht="12" customHeight="1" x14ac:dyDescent="0.2">
      <c r="A42" s="10">
        <v>2006</v>
      </c>
      <c r="B42" s="11">
        <f>SUM('Dry whole milk'!B43,'Nonfat dry milk'!B43,'Dry buttermilk'!B43)</f>
        <v>3.5683297733762434</v>
      </c>
      <c r="C42" s="11">
        <f>SUM('Dry whole milk'!D43,'Nonfat dry milk'!D43,'Dry buttermilk'!D43)</f>
        <v>3.5683297733762434</v>
      </c>
      <c r="D42" s="11">
        <f>SUM('Dry whole milk'!F43,'Nonfat dry milk'!F43,'Dry buttermilk'!F43)</f>
        <v>3.5326464756424807</v>
      </c>
      <c r="E42" s="11">
        <f>SUM('Dry whole milk'!H43,'Nonfat dry milk'!H43,'Dry buttermilk'!H43)</f>
        <v>3.5326464756424807</v>
      </c>
      <c r="F42" s="11">
        <f t="shared" si="0"/>
        <v>41.59</v>
      </c>
      <c r="G42" s="11">
        <f>SUM('Dry whole milk'!K43,'Nonfat dry milk'!K43,'Dry buttermilk'!K43)</f>
        <v>2.0842614206290637</v>
      </c>
      <c r="H42" s="11">
        <f>SUM('Dry whole milk'!L43,'Nonfat dry milk'!L43,'Dry buttermilk'!L43)</f>
        <v>9.1364884191958956E-2</v>
      </c>
      <c r="I42" s="11">
        <f>SUM('Dry whole milk'!M43,'Nonfat dry milk'!M43,'Dry buttermilk'!M43)</f>
        <v>2.5901487843999407</v>
      </c>
      <c r="J42" s="11">
        <f>SUM('Dry whole milk'!P43,'Nonfat dry milk'!P43,'Dry buttermilk'!P43)</f>
        <v>9.5605202180008924</v>
      </c>
      <c r="K42" s="21">
        <f>SUM('Dry whole milk'!Q43,'Nonfat dry milk'!Q43,'Dry buttermilk'!Q43)</f>
        <v>8.6169944001129761E-2</v>
      </c>
    </row>
    <row r="43" spans="1:25" ht="12" customHeight="1" x14ac:dyDescent="0.2">
      <c r="A43" s="10">
        <v>2007</v>
      </c>
      <c r="B43" s="11">
        <f>SUM('Dry whole milk'!B44,'Nonfat dry milk'!B44,'Dry buttermilk'!B44)</f>
        <v>3.2562115815030319</v>
      </c>
      <c r="C43" s="11">
        <f>SUM('Dry whole milk'!D44,'Nonfat dry milk'!D44,'Dry buttermilk'!D44)</f>
        <v>3.2562115815030319</v>
      </c>
      <c r="D43" s="11">
        <f>SUM('Dry whole milk'!F44,'Nonfat dry milk'!F44,'Dry buttermilk'!F44)</f>
        <v>3.2236494656880015</v>
      </c>
      <c r="E43" s="11">
        <f>SUM('Dry whole milk'!H44,'Nonfat dry milk'!H44,'Dry buttermilk'!H44)</f>
        <v>3.2236494656880015</v>
      </c>
      <c r="F43" s="11">
        <f t="shared" si="0"/>
        <v>41.590000000000018</v>
      </c>
      <c r="G43" s="11">
        <f>SUM('Dry whole milk'!K44,'Nonfat dry milk'!K44,'Dry buttermilk'!K44)</f>
        <v>1.9019531847559206</v>
      </c>
      <c r="H43" s="11">
        <f>SUM('Dry whole milk'!L44,'Nonfat dry milk'!L44,'Dry buttermilk'!L44)</f>
        <v>8.3373290290670504E-2</v>
      </c>
      <c r="I43" s="11">
        <f>SUM('Dry whole milk'!M44,'Nonfat dry milk'!M44,'Dry buttermilk'!M44)</f>
        <v>2.3635910930953634</v>
      </c>
      <c r="J43" s="11">
        <f>SUM('Dry whole milk'!P44,'Nonfat dry milk'!P44,'Dry buttermilk'!P44)</f>
        <v>8.7863638677775651</v>
      </c>
      <c r="K43" s="21">
        <f>SUM('Dry whole milk'!Q44,'Nonfat dry milk'!Q44,'Dry buttermilk'!Q44)</f>
        <v>7.8537522629991946E-2</v>
      </c>
    </row>
    <row r="44" spans="1:25" ht="12" customHeight="1" x14ac:dyDescent="0.2">
      <c r="A44" s="10">
        <v>2008</v>
      </c>
      <c r="B44" s="11">
        <f>SUM('Dry whole milk'!B45,'Nonfat dry milk'!B45,'Dry buttermilk'!B45)</f>
        <v>3.41292568093602</v>
      </c>
      <c r="C44" s="11">
        <f>SUM('Dry whole milk'!D45,'Nonfat dry milk'!D45,'Dry buttermilk'!D45)</f>
        <v>3.41292568093602</v>
      </c>
      <c r="D44" s="11">
        <f>SUM('Dry whole milk'!F45,'Nonfat dry milk'!F45,'Dry buttermilk'!F45)</f>
        <v>3.3787964241266599</v>
      </c>
      <c r="E44" s="11">
        <f>SUM('Dry whole milk'!H45,'Nonfat dry milk'!H45,'Dry buttermilk'!H45)</f>
        <v>3.3787964241266599</v>
      </c>
      <c r="F44" s="11">
        <f t="shared" si="0"/>
        <v>41.589999999999996</v>
      </c>
      <c r="G44" s="11">
        <f>SUM('Dry whole milk'!K45,'Nonfat dry milk'!K45,'Dry buttermilk'!K45)</f>
        <v>1.9934898902347293</v>
      </c>
      <c r="H44" s="11">
        <f>SUM('Dry whole milk'!L45,'Nonfat dry milk'!L45,'Dry buttermilk'!L45)</f>
        <v>8.738585820207033E-2</v>
      </c>
      <c r="I44" s="11">
        <f>SUM('Dry whole milk'!M45,'Nonfat dry milk'!M45,'Dry buttermilk'!M45)</f>
        <v>2.4773453870995925</v>
      </c>
      <c r="J44" s="11">
        <f>SUM('Dry whole milk'!P45,'Nonfat dry milk'!P45,'Dry buttermilk'!P45)</f>
        <v>9.1365430061694664</v>
      </c>
      <c r="K44" s="21">
        <f>SUM('Dry whole milk'!Q45,'Nonfat dry milk'!Q45,'Dry buttermilk'!Q45)</f>
        <v>8.2434574039840641E-2</v>
      </c>
    </row>
    <row r="45" spans="1:25" ht="12" customHeight="1" x14ac:dyDescent="0.2">
      <c r="A45" s="10">
        <v>2009</v>
      </c>
      <c r="B45" s="11">
        <f>SUM('Dry whole milk'!B46,'Nonfat dry milk'!B46,'Dry buttermilk'!B46)</f>
        <v>4.4917599605574665</v>
      </c>
      <c r="C45" s="11">
        <f>SUM('Dry whole milk'!D46,'Nonfat dry milk'!D46,'Dry buttermilk'!D46)</f>
        <v>4.4917599605574665</v>
      </c>
      <c r="D45" s="11">
        <f>SUM('Dry whole milk'!F46,'Nonfat dry milk'!F46,'Dry buttermilk'!F46)</f>
        <v>4.4468423609518917</v>
      </c>
      <c r="E45" s="11">
        <f>SUM('Dry whole milk'!H46,'Nonfat dry milk'!H46,'Dry buttermilk'!H46)</f>
        <v>4.4468423609518917</v>
      </c>
      <c r="F45" s="11">
        <f t="shared" si="0"/>
        <v>41.59</v>
      </c>
      <c r="G45" s="11">
        <f>SUM('Dry whole milk'!K46,'Nonfat dry milk'!K46,'Dry buttermilk'!K46)</f>
        <v>2.6236369929616159</v>
      </c>
      <c r="H45" s="11">
        <f>SUM('Dry whole milk'!L46,'Nonfat dry milk'!L46,'Dry buttermilk'!L46)</f>
        <v>0.11500874489694755</v>
      </c>
      <c r="I45" s="11">
        <f>SUM('Dry whole milk'!M46,'Nonfat dry milk'!M46,'Dry buttermilk'!M46)</f>
        <v>3.2604404134560143</v>
      </c>
      <c r="J45" s="11">
        <f>SUM('Dry whole milk'!P46,'Nonfat dry milk'!P46,'Dry buttermilk'!P46)</f>
        <v>12.13108734563717</v>
      </c>
      <c r="K45" s="21">
        <f>SUM('Dry whole milk'!Q46,'Nonfat dry milk'!Q46,'Dry buttermilk'!Q46)</f>
        <v>0.10829997498999999</v>
      </c>
    </row>
    <row r="46" spans="1:25" ht="12" customHeight="1" x14ac:dyDescent="0.2">
      <c r="A46" s="10">
        <v>2010</v>
      </c>
      <c r="B46" s="11">
        <f>SUM('Dry whole milk'!B47,'Nonfat dry milk'!B47,'Dry buttermilk'!B47)</f>
        <v>3.7029915752256701</v>
      </c>
      <c r="C46" s="11">
        <f>SUM('Dry whole milk'!D47,'Nonfat dry milk'!D47,'Dry buttermilk'!D47)</f>
        <v>3.7029915752256701</v>
      </c>
      <c r="D46" s="11">
        <f>SUM('Dry whole milk'!F47,'Nonfat dry milk'!F47,'Dry buttermilk'!F47)</f>
        <v>3.6659616594734135</v>
      </c>
      <c r="E46" s="11">
        <f>SUM('Dry whole milk'!H47,'Nonfat dry milk'!H47,'Dry buttermilk'!H47)</f>
        <v>3.6659616594734135</v>
      </c>
      <c r="F46" s="11">
        <f t="shared" si="0"/>
        <v>41.59</v>
      </c>
      <c r="G46" s="11">
        <f>SUM('Dry whole milk'!K47,'Nonfat dry milk'!K47,'Dry buttermilk'!K47)</f>
        <v>2.1629173790893139</v>
      </c>
      <c r="H46" s="11">
        <f>SUM('Dry whole milk'!L47,'Nonfat dry milk'!L47,'Dry buttermilk'!L47)</f>
        <v>9.481281661761376E-2</v>
      </c>
      <c r="I46" s="11">
        <f>SUM('Dry whole milk'!M47,'Nonfat dry milk'!M47,'Dry buttermilk'!M47)</f>
        <v>2.6878959447010415</v>
      </c>
      <c r="J46" s="11">
        <f>SUM('Dry whole milk'!P47,'Nonfat dry milk'!P47,'Dry buttermilk'!P47)</f>
        <v>10.009119876220891</v>
      </c>
      <c r="K46" s="21">
        <f>SUM('Dry whole milk'!Q47,'Nonfat dry milk'!Q47,'Dry buttermilk'!Q47)</f>
        <v>8.9285995775889415E-2</v>
      </c>
    </row>
    <row r="47" spans="1:25" ht="12" customHeight="1" x14ac:dyDescent="0.2">
      <c r="A47" s="15">
        <v>2011</v>
      </c>
      <c r="B47" s="16">
        <f>SUM('Dry whole milk'!B48,'Nonfat dry milk'!B48,'Dry buttermilk'!B48)</f>
        <v>3.5106126691916679</v>
      </c>
      <c r="C47" s="16">
        <f>SUM('Dry whole milk'!D48,'Nonfat dry milk'!D48,'Dry buttermilk'!D48)</f>
        <v>3.5106126691916679</v>
      </c>
      <c r="D47" s="16">
        <f>SUM('Dry whole milk'!F48,'Nonfat dry milk'!F48,'Dry buttermilk'!F48)</f>
        <v>3.4755065424997511</v>
      </c>
      <c r="E47" s="16">
        <f>SUM('Dry whole milk'!H48,'Nonfat dry milk'!H48,'Dry buttermilk'!H48)</f>
        <v>3.4755065424997511</v>
      </c>
      <c r="F47" s="16">
        <f t="shared" si="0"/>
        <v>41.59</v>
      </c>
      <c r="G47" s="16">
        <f>SUM('Dry whole milk'!K48,'Nonfat dry milk'!K48,'Dry buttermilk'!K48)</f>
        <v>2.0505488600748532</v>
      </c>
      <c r="H47" s="16">
        <f>SUM('Dry whole milk'!L48,'Nonfat dry milk'!L48,'Dry buttermilk'!L48)</f>
        <v>8.9887073318349733E-2</v>
      </c>
      <c r="I47" s="16">
        <f>SUM('Dry whole milk'!M48,'Nonfat dry milk'!M48,'Dry buttermilk'!M48)</f>
        <v>2.5482535850385561</v>
      </c>
      <c r="J47" s="16">
        <f>SUM('Dry whole milk'!P48,'Nonfat dry milk'!P48,'Dry buttermilk'!P48)</f>
        <v>9.5122297926279309</v>
      </c>
      <c r="K47" s="22">
        <f>SUM('Dry whole milk'!Q48,'Nonfat dry milk'!Q48,'Dry buttermilk'!Q48)</f>
        <v>8.4626115224702328E-2</v>
      </c>
      <c r="L47" s="8"/>
      <c r="M47" s="8"/>
      <c r="N47" s="8"/>
      <c r="O47" s="8"/>
      <c r="P47" s="8"/>
      <c r="Q47" s="8"/>
      <c r="R47" s="8"/>
      <c r="S47" s="8"/>
      <c r="T47" s="8"/>
      <c r="U47" s="8"/>
      <c r="V47" s="8"/>
      <c r="W47" s="8"/>
      <c r="X47" s="8"/>
      <c r="Y47" s="8"/>
    </row>
    <row r="48" spans="1:25" ht="12" customHeight="1" x14ac:dyDescent="0.2">
      <c r="A48" s="15">
        <v>2012</v>
      </c>
      <c r="B48" s="16">
        <f>SUM('Dry whole milk'!B49,'Nonfat dry milk'!B49,'Dry buttermilk'!B49)</f>
        <v>4.0978441284798306</v>
      </c>
      <c r="C48" s="16">
        <f>SUM('Dry whole milk'!D49,'Nonfat dry milk'!D49,'Dry buttermilk'!D49)</f>
        <v>4.0978441284798306</v>
      </c>
      <c r="D48" s="16">
        <f>SUM('Dry whole milk'!F49,'Nonfat dry milk'!F49,'Dry buttermilk'!F49)</f>
        <v>4.0568656871950326</v>
      </c>
      <c r="E48" s="16">
        <f>SUM('Dry whole milk'!H49,'Nonfat dry milk'!H49,'Dry buttermilk'!H49)</f>
        <v>4.0568656871950326</v>
      </c>
      <c r="F48" s="16">
        <f t="shared" ref="F48:F57" si="1">100-(G48/B48*100)</f>
        <v>41.59</v>
      </c>
      <c r="G48" s="16">
        <f>SUM('Dry whole milk'!K49,'Nonfat dry milk'!K49,'Dry buttermilk'!K49)</f>
        <v>2.393550755445069</v>
      </c>
      <c r="H48" s="16">
        <f>SUM('Dry whole milk'!L49,'Nonfat dry milk'!L49,'Dry buttermilk'!L49)</f>
        <v>0.10492277284142768</v>
      </c>
      <c r="I48" s="16">
        <f>SUM('Dry whole milk'!M49,'Nonfat dry milk'!M49,'Dry buttermilk'!M49)</f>
        <v>2.9745081486680545</v>
      </c>
      <c r="J48" s="16">
        <f>SUM('Dry whole milk'!P49,'Nonfat dry milk'!P49,'Dry buttermilk'!P49)</f>
        <v>11.022435369943912</v>
      </c>
      <c r="K48" s="22">
        <f>SUM('Dry whole milk'!Q49,'Nonfat dry milk'!Q49,'Dry buttermilk'!Q49)</f>
        <v>9.8896723925094562E-2</v>
      </c>
      <c r="L48" s="8"/>
      <c r="M48" s="8"/>
      <c r="N48" s="8"/>
      <c r="O48" s="8"/>
      <c r="P48" s="8"/>
      <c r="Q48" s="8"/>
      <c r="R48" s="8"/>
      <c r="S48" s="8"/>
      <c r="T48" s="8"/>
      <c r="U48" s="8"/>
      <c r="V48" s="8"/>
      <c r="W48" s="8"/>
      <c r="X48" s="8"/>
      <c r="Y48" s="8"/>
    </row>
    <row r="49" spans="1:25" ht="12" customHeight="1" x14ac:dyDescent="0.2">
      <c r="A49" s="15">
        <v>2013</v>
      </c>
      <c r="B49" s="16">
        <f>SUM('Dry whole milk'!B50,'Nonfat dry milk'!B50,'Dry buttermilk'!B50)</f>
        <v>3.4376464068665271</v>
      </c>
      <c r="C49" s="16">
        <f>SUM('Dry whole milk'!D50,'Nonfat dry milk'!D50,'Dry buttermilk'!D50)</f>
        <v>3.4376464068665271</v>
      </c>
      <c r="D49" s="16">
        <f>SUM('Dry whole milk'!F50,'Nonfat dry milk'!F50,'Dry buttermilk'!F50)</f>
        <v>3.4032699427978619</v>
      </c>
      <c r="E49" s="16">
        <f>SUM('Dry whole milk'!H50,'Nonfat dry milk'!H50,'Dry buttermilk'!H50)</f>
        <v>3.4032699427978619</v>
      </c>
      <c r="F49" s="16">
        <f t="shared" si="1"/>
        <v>41.589999999999996</v>
      </c>
      <c r="G49" s="16">
        <f>SUM('Dry whole milk'!K50,'Nonfat dry milk'!K50,'Dry buttermilk'!K50)</f>
        <v>2.0079292662507386</v>
      </c>
      <c r="H49" s="16">
        <f>SUM('Dry whole milk'!L50,'Nonfat dry milk'!L50,'Dry buttermilk'!L50)</f>
        <v>8.8018817150717313E-2</v>
      </c>
      <c r="I49" s="16">
        <f>SUM('Dry whole milk'!M50,'Nonfat dry milk'!M50,'Dry buttermilk'!M50)</f>
        <v>2.4952894568142603</v>
      </c>
      <c r="J49" s="16">
        <f>SUM('Dry whole milk'!P50,'Nonfat dry milk'!P50,'Dry buttermilk'!P50)</f>
        <v>9.2890062021325761</v>
      </c>
      <c r="K49" s="22">
        <f>SUM('Dry whole milk'!Q50,'Nonfat dry milk'!Q50,'Dry buttermilk'!Q50)</f>
        <v>8.2932516250316335E-2</v>
      </c>
      <c r="L49" s="8"/>
      <c r="M49" s="8"/>
      <c r="N49" s="8"/>
      <c r="O49" s="8"/>
      <c r="P49" s="8"/>
      <c r="Q49" s="8"/>
      <c r="R49" s="8"/>
      <c r="S49" s="8"/>
      <c r="T49" s="8"/>
      <c r="U49" s="8"/>
      <c r="V49" s="8"/>
      <c r="W49" s="8"/>
      <c r="X49" s="8"/>
      <c r="Y49" s="8"/>
    </row>
    <row r="50" spans="1:25" ht="12" customHeight="1" x14ac:dyDescent="0.2">
      <c r="A50" s="15">
        <v>2014</v>
      </c>
      <c r="B50" s="16">
        <f>SUM('Dry whole milk'!B51,'Nonfat dry milk'!B51,'Dry buttermilk'!B51)</f>
        <v>3.5799388408367454</v>
      </c>
      <c r="C50" s="16">
        <f>SUM('Dry whole milk'!D51,'Nonfat dry milk'!D51,'Dry buttermilk'!D51)</f>
        <v>3.5799388408367454</v>
      </c>
      <c r="D50" s="16">
        <f>SUM('Dry whole milk'!F51,'Nonfat dry milk'!F51,'Dry buttermilk'!F51)</f>
        <v>3.5441394524283782</v>
      </c>
      <c r="E50" s="16">
        <f>SUM('Dry whole milk'!H51,'Nonfat dry milk'!H51,'Dry buttermilk'!H51)</f>
        <v>3.5441394524283782</v>
      </c>
      <c r="F50" s="16">
        <f t="shared" si="1"/>
        <v>41.589999999999996</v>
      </c>
      <c r="G50" s="16">
        <f>SUM('Dry whole milk'!K51,'Nonfat dry milk'!K51,'Dry buttermilk'!K51)</f>
        <v>2.0910422769327432</v>
      </c>
      <c r="H50" s="16">
        <f>SUM('Dry whole milk'!L51,'Nonfat dry milk'!L51,'Dry buttermilk'!L51)</f>
        <v>9.166212720801066E-2</v>
      </c>
      <c r="I50" s="16">
        <f>SUM('Dry whole milk'!M51,'Nonfat dry milk'!M51,'Dry buttermilk'!M51)</f>
        <v>2.5985754752834986</v>
      </c>
      <c r="J50" s="16">
        <f>SUM('Dry whole milk'!P51,'Nonfat dry milk'!P51,'Dry buttermilk'!P51)</f>
        <v>9.6784856308360112</v>
      </c>
      <c r="K50" s="22">
        <f>SUM('Dry whole milk'!Q51,'Nonfat dry milk'!Q51,'Dry buttermilk'!Q51)</f>
        <v>8.6326691334049216E-2</v>
      </c>
      <c r="L50" s="8"/>
      <c r="M50" s="8"/>
      <c r="N50" s="8"/>
      <c r="O50" s="8"/>
      <c r="P50" s="8"/>
      <c r="Q50" s="8"/>
      <c r="R50" s="8"/>
      <c r="S50" s="8"/>
      <c r="T50" s="8"/>
      <c r="U50" s="8"/>
      <c r="V50" s="8"/>
      <c r="W50" s="8"/>
      <c r="X50" s="8"/>
      <c r="Y50" s="8"/>
    </row>
    <row r="51" spans="1:25" ht="12" customHeight="1" x14ac:dyDescent="0.2">
      <c r="A51" s="15">
        <v>2015</v>
      </c>
      <c r="B51" s="16">
        <f>SUM('Dry whole milk'!B52,'Nonfat dry milk'!B52,'Dry buttermilk'!B52)</f>
        <v>3.8842284145835535</v>
      </c>
      <c r="C51" s="16">
        <f>SUM('Dry whole milk'!D52,'Nonfat dry milk'!D52,'Dry buttermilk'!D52)</f>
        <v>3.8842284145835535</v>
      </c>
      <c r="D51" s="16">
        <f>SUM('Dry whole milk'!F52,'Nonfat dry milk'!F52,'Dry buttermilk'!F52)</f>
        <v>3.845386130437717</v>
      </c>
      <c r="E51" s="16">
        <f>SUM('Dry whole milk'!H52,'Nonfat dry milk'!H52,'Dry buttermilk'!H52)</f>
        <v>3.845386130437717</v>
      </c>
      <c r="F51" s="16">
        <f t="shared" si="1"/>
        <v>41.59</v>
      </c>
      <c r="G51" s="16">
        <f>SUM('Dry whole milk'!K52,'Nonfat dry milk'!K52,'Dry buttermilk'!K52)</f>
        <v>2.2687778169582535</v>
      </c>
      <c r="H51" s="16">
        <f>SUM('Dry whole milk'!L52,'Nonfat dry milk'!L52,'Dry buttermilk'!L52)</f>
        <v>9.9453274168033026E-2</v>
      </c>
      <c r="I51" s="16">
        <f>SUM('Dry whole milk'!M52,'Nonfat dry milk'!M52,'Dry buttermilk'!M52)</f>
        <v>2.8194505960266523</v>
      </c>
      <c r="J51" s="16">
        <f>SUM('Dry whole milk'!P52,'Nonfat dry milk'!P52,'Dry buttermilk'!P52)</f>
        <v>10.616037577024732</v>
      </c>
      <c r="K51" s="22">
        <f>SUM('Dry whole milk'!Q52,'Nonfat dry milk'!Q52,'Dry buttermilk'!Q52)</f>
        <v>9.3487923964758135E-2</v>
      </c>
      <c r="L51" s="8"/>
      <c r="M51" s="8"/>
      <c r="N51" s="8"/>
      <c r="O51" s="8"/>
      <c r="P51" s="8"/>
      <c r="Q51" s="8"/>
      <c r="R51" s="8"/>
      <c r="S51" s="8"/>
      <c r="T51" s="8"/>
      <c r="U51" s="8"/>
      <c r="V51" s="8"/>
      <c r="W51" s="8"/>
      <c r="X51" s="8"/>
      <c r="Y51" s="8"/>
    </row>
    <row r="52" spans="1:25" ht="12" customHeight="1" x14ac:dyDescent="0.2">
      <c r="A52" s="33">
        <v>2016</v>
      </c>
      <c r="B52" s="34">
        <f>SUM('Dry whole milk'!B53,'Nonfat dry milk'!B53,'Dry buttermilk'!B53)</f>
        <v>3.5148125217370358</v>
      </c>
      <c r="C52" s="34">
        <f>SUM('Dry whole milk'!D53,'Nonfat dry milk'!D53,'Dry buttermilk'!D53)</f>
        <v>3.5148125217370358</v>
      </c>
      <c r="D52" s="34">
        <f>SUM('Dry whole milk'!F53,'Nonfat dry milk'!F53,'Dry buttermilk'!F53)</f>
        <v>3.4796643965196656</v>
      </c>
      <c r="E52" s="11">
        <f>SUM('Dry whole milk'!H53,'Nonfat dry milk'!H53,'Dry buttermilk'!H53)</f>
        <v>3.4796643965196656</v>
      </c>
      <c r="F52" s="34">
        <f t="shared" si="1"/>
        <v>41.589999999999996</v>
      </c>
      <c r="G52" s="34">
        <f>SUM('Dry whole milk'!K53,'Nonfat dry milk'!K53,'Dry buttermilk'!K53)</f>
        <v>2.0530019939466029</v>
      </c>
      <c r="H52" s="34">
        <f>SUM('Dry whole milk'!L53,'Nonfat dry milk'!L53,'Dry buttermilk'!L53)</f>
        <v>8.9994607953823691E-2</v>
      </c>
      <c r="I52" s="34">
        <f>SUM('Dry whole milk'!M53,'Nonfat dry milk'!M53,'Dry buttermilk'!M53)</f>
        <v>2.5513021381869243</v>
      </c>
      <c r="J52" s="34">
        <f>SUM('Dry whole milk'!P53,'Nonfat dry milk'!P53,'Dry buttermilk'!P53)</f>
        <v>9.5789373985144621</v>
      </c>
      <c r="K52" s="51">
        <f>SUM('Dry whole milk'!Q53,'Nonfat dry milk'!Q53,'Dry buttermilk'!Q53)</f>
        <v>8.4641063423542537E-2</v>
      </c>
      <c r="L52" s="8"/>
      <c r="M52" s="8"/>
      <c r="N52" s="8"/>
      <c r="O52" s="8"/>
      <c r="P52" s="8"/>
      <c r="Q52" s="8"/>
      <c r="R52" s="8"/>
      <c r="S52" s="8"/>
      <c r="T52" s="8"/>
      <c r="U52" s="8"/>
      <c r="V52" s="8"/>
      <c r="W52" s="8"/>
      <c r="X52" s="8"/>
      <c r="Y52" s="8"/>
    </row>
    <row r="53" spans="1:25" ht="12" customHeight="1" x14ac:dyDescent="0.2">
      <c r="A53" s="57">
        <v>2017</v>
      </c>
      <c r="B53" s="58">
        <f>SUM('Dry whole milk'!B54,'Nonfat dry milk'!B54,'Dry buttermilk'!B54)</f>
        <v>3.4434746951032849</v>
      </c>
      <c r="C53" s="58">
        <f>SUM('Dry whole milk'!D54,'Nonfat dry milk'!D54,'Dry buttermilk'!D54)</f>
        <v>3.4434746951032849</v>
      </c>
      <c r="D53" s="58">
        <f>SUM('Dry whole milk'!F54,'Nonfat dry milk'!F54,'Dry buttermilk'!F54)</f>
        <v>3.4090399481522518</v>
      </c>
      <c r="E53" s="59">
        <f>SUM('Dry whole milk'!H54,'Nonfat dry milk'!H54,'Dry buttermilk'!H54)</f>
        <v>3.4090399481522518</v>
      </c>
      <c r="F53" s="58">
        <f t="shared" si="1"/>
        <v>41.59</v>
      </c>
      <c r="G53" s="58">
        <f>SUM('Dry whole milk'!K54,'Nonfat dry milk'!K54,'Dry buttermilk'!K54)</f>
        <v>2.0113335694098287</v>
      </c>
      <c r="H53" s="58">
        <f>SUM('Dry whole milk'!L54,'Nonfat dry milk'!L54,'Dry buttermilk'!L54)</f>
        <v>8.8168046878239051E-2</v>
      </c>
      <c r="I53" s="58">
        <f>SUM('Dry whole milk'!M54,'Nonfat dry milk'!M54,'Dry buttermilk'!M54)</f>
        <v>2.4995200449746386</v>
      </c>
      <c r="J53" s="58">
        <f>SUM('Dry whole milk'!P54,'Nonfat dry milk'!P54,'Dry buttermilk'!P54)</f>
        <v>9.4643921492263843</v>
      </c>
      <c r="K53" s="63">
        <f>SUM('Dry whole milk'!Q54,'Nonfat dry milk'!Q54,'Dry buttermilk'!Q54)</f>
        <v>8.2807919791785228E-2</v>
      </c>
      <c r="L53" s="8"/>
      <c r="M53" s="8"/>
      <c r="N53" s="8"/>
      <c r="O53" s="8"/>
      <c r="P53" s="8"/>
      <c r="Q53" s="8"/>
      <c r="R53" s="8"/>
      <c r="S53" s="8"/>
      <c r="T53" s="8"/>
      <c r="U53" s="8"/>
      <c r="V53" s="8"/>
      <c r="W53" s="8"/>
      <c r="X53" s="8"/>
      <c r="Y53" s="8"/>
    </row>
    <row r="54" spans="1:25" ht="12" customHeight="1" x14ac:dyDescent="0.2">
      <c r="A54" s="33">
        <v>2018</v>
      </c>
      <c r="B54" s="34">
        <f>SUM('Dry whole milk'!B55,'Nonfat dry milk'!B55,'Dry buttermilk'!B55)</f>
        <v>2.9640771376156274</v>
      </c>
      <c r="C54" s="34">
        <f>SUM('Dry whole milk'!D55,'Nonfat dry milk'!D55,'Dry buttermilk'!D55)</f>
        <v>2.9640771376156274</v>
      </c>
      <c r="D54" s="34">
        <f>SUM('Dry whole milk'!F55,'Nonfat dry milk'!F55,'Dry buttermilk'!F55)</f>
        <v>2.934436366239471</v>
      </c>
      <c r="E54" s="11">
        <f>SUM('Dry whole milk'!H55,'Nonfat dry milk'!H55,'Dry buttermilk'!H55)</f>
        <v>2.934436366239471</v>
      </c>
      <c r="F54" s="34">
        <f t="shared" si="1"/>
        <v>41.589999999999996</v>
      </c>
      <c r="G54" s="34">
        <f>SUM('Dry whole milk'!K55,'Nonfat dry milk'!K55,'Dry buttermilk'!K55)</f>
        <v>1.7313174560812881</v>
      </c>
      <c r="H54" s="34">
        <f>SUM('Dry whole milk'!L55,'Nonfat dry milk'!L55,'Dry buttermilk'!L55)</f>
        <v>7.5893367937809902E-2</v>
      </c>
      <c r="I54" s="34">
        <f>SUM('Dry whole milk'!M55,'Nonfat dry milk'!M55,'Dry buttermilk'!M55)</f>
        <v>2.1515390343529415</v>
      </c>
      <c r="J54" s="34">
        <f>SUM('Dry whole milk'!P55,'Nonfat dry milk'!P55,'Dry buttermilk'!P55)</f>
        <v>8.1989377208574226</v>
      </c>
      <c r="K54" s="51">
        <f>SUM('Dry whole milk'!Q55,'Nonfat dry milk'!Q55,'Dry buttermilk'!Q55)</f>
        <v>7.121733068112733E-2</v>
      </c>
      <c r="L54" s="8"/>
      <c r="M54" s="8"/>
      <c r="N54" s="8"/>
      <c r="O54" s="8"/>
      <c r="P54" s="8"/>
      <c r="Q54" s="8"/>
      <c r="R54" s="8"/>
      <c r="S54" s="8"/>
      <c r="T54" s="8"/>
      <c r="U54" s="8"/>
      <c r="V54" s="8"/>
      <c r="W54" s="8"/>
      <c r="X54" s="8"/>
      <c r="Y54" s="8"/>
    </row>
    <row r="55" spans="1:25" ht="12" customHeight="1" x14ac:dyDescent="0.2">
      <c r="A55" s="78">
        <v>2019</v>
      </c>
      <c r="B55" s="79">
        <f>SUM('Dry whole milk'!B56,'Nonfat dry milk'!B56,'Dry buttermilk'!B56)</f>
        <v>3.3296804535471707</v>
      </c>
      <c r="C55" s="79">
        <f>SUM('Dry whole milk'!D56,'Nonfat dry milk'!D56,'Dry buttermilk'!D56)</f>
        <v>3.3296804535471707</v>
      </c>
      <c r="D55" s="79">
        <f>SUM('Dry whole milk'!F56,'Nonfat dry milk'!F56,'Dry buttermilk'!F56)</f>
        <v>3.2963836490116991</v>
      </c>
      <c r="E55" s="80">
        <f>SUM('Dry whole milk'!H56,'Nonfat dry milk'!H56,'Dry buttermilk'!H56)</f>
        <v>3.2963836490116991</v>
      </c>
      <c r="F55" s="79">
        <f t="shared" si="1"/>
        <v>41.589999999999996</v>
      </c>
      <c r="G55" s="79">
        <f>SUM('Dry whole milk'!K56,'Nonfat dry milk'!K56,'Dry buttermilk'!K56)</f>
        <v>1.9448663529169026</v>
      </c>
      <c r="H55" s="79">
        <f>SUM('Dry whole milk'!L56,'Nonfat dry milk'!L56,'Dry buttermilk'!L56)</f>
        <v>8.5254415470329969E-2</v>
      </c>
      <c r="I55" s="79">
        <f>SUM('Dry whole milk'!M56,'Nonfat dry milk'!M56,'Dry buttermilk'!M56)</f>
        <v>2.4169200513761191</v>
      </c>
      <c r="J55" s="79">
        <f>SUM('Dry whole milk'!P56,'Nonfat dry milk'!P56,'Dry buttermilk'!P56)</f>
        <v>9.127401600768053</v>
      </c>
      <c r="K55" s="90">
        <f>SUM('Dry whole milk'!Q56,'Nonfat dry milk'!Q56,'Dry buttermilk'!Q56)</f>
        <v>8.0116824571000209E-2</v>
      </c>
      <c r="L55" s="8"/>
      <c r="M55" s="8"/>
      <c r="N55" s="8"/>
      <c r="O55" s="8"/>
      <c r="P55" s="8"/>
      <c r="Q55" s="8"/>
      <c r="R55" s="8"/>
      <c r="S55" s="8"/>
      <c r="T55" s="8"/>
      <c r="U55" s="8"/>
      <c r="V55" s="8"/>
      <c r="W55" s="8"/>
      <c r="X55" s="8"/>
      <c r="Y55" s="8"/>
    </row>
    <row r="56" spans="1:25" ht="12" customHeight="1" x14ac:dyDescent="0.2">
      <c r="A56" s="33">
        <v>2020</v>
      </c>
      <c r="B56" s="34">
        <f>SUM('Dry whole milk'!B57,'Nonfat dry milk'!B57,'Dry buttermilk'!B57)</f>
        <v>3.0966122742198223</v>
      </c>
      <c r="C56" s="34">
        <f>SUM('Dry whole milk'!D57,'Nonfat dry milk'!D57,'Dry buttermilk'!D57)</f>
        <v>3.0966122742198223</v>
      </c>
      <c r="D56" s="34">
        <f>SUM('Dry whole milk'!F57,'Nonfat dry milk'!F57,'Dry buttermilk'!F57)</f>
        <v>3.0656461514776243</v>
      </c>
      <c r="E56" s="11">
        <f>SUM('Dry whole milk'!H57,'Nonfat dry milk'!H57,'Dry buttermilk'!H57)</f>
        <v>3.0656461514776243</v>
      </c>
      <c r="F56" s="34">
        <f t="shared" si="1"/>
        <v>41.590000000000018</v>
      </c>
      <c r="G56" s="34">
        <f>SUM('Dry whole milk'!K57,'Nonfat dry milk'!K57,'Dry buttermilk'!K57)</f>
        <v>1.8087312293717979</v>
      </c>
      <c r="H56" s="34">
        <f>SUM('Dry whole milk'!L57,'Nonfat dry milk'!L57,'Dry buttermilk'!L57)</f>
        <v>7.9286848410818539E-2</v>
      </c>
      <c r="I56" s="34">
        <f>SUM('Dry whole milk'!M57,'Nonfat dry milk'!M57,'Dry buttermilk'!M57)</f>
        <v>2.2477425090224998</v>
      </c>
      <c r="J56" s="34">
        <f>SUM('Dry whole milk'!P57,'Nonfat dry milk'!P57,'Dry buttermilk'!P57)</f>
        <v>8.5120797805349415</v>
      </c>
      <c r="K56" s="51">
        <f>SUM('Dry whole milk'!Q57,'Nonfat dry milk'!Q57,'Dry buttermilk'!Q57)</f>
        <v>7.4482603534095471E-2</v>
      </c>
      <c r="L56" s="8"/>
      <c r="M56" s="8"/>
      <c r="N56" s="8"/>
      <c r="O56" s="8"/>
      <c r="P56" s="8"/>
      <c r="Q56" s="8"/>
      <c r="R56" s="8"/>
      <c r="S56" s="8"/>
      <c r="T56" s="8"/>
      <c r="U56" s="8"/>
      <c r="V56" s="8"/>
      <c r="W56" s="8"/>
      <c r="X56" s="8"/>
      <c r="Y56" s="8"/>
    </row>
    <row r="57" spans="1:25" ht="12" customHeight="1" thickBot="1" x14ac:dyDescent="0.25">
      <c r="A57" s="84">
        <v>2021</v>
      </c>
      <c r="B57" s="86">
        <f>SUM('Dry whole milk'!B58,'Nonfat dry milk'!B58,'Dry buttermilk'!B58)</f>
        <v>2.9237039069157906</v>
      </c>
      <c r="C57" s="86">
        <f>SUM('Dry whole milk'!D58,'Nonfat dry milk'!D58,'Dry buttermilk'!D58)</f>
        <v>2.9237039069157906</v>
      </c>
      <c r="D57" s="86">
        <f>SUM('Dry whole milk'!F58,'Nonfat dry milk'!F58,'Dry buttermilk'!F58)</f>
        <v>2.8944668678466328</v>
      </c>
      <c r="E57" s="86">
        <f>SUM('Dry whole milk'!H58,'Nonfat dry milk'!H58,'Dry buttermilk'!H58)</f>
        <v>2.8944668678466328</v>
      </c>
      <c r="F57" s="86">
        <f t="shared" si="1"/>
        <v>41.59</v>
      </c>
      <c r="G57" s="86">
        <f>SUM('Dry whole milk'!K58,'Nonfat dry milk'!K58,'Dry buttermilk'!K58)</f>
        <v>1.7077354520295132</v>
      </c>
      <c r="H57" s="86">
        <f>SUM('Dry whole milk'!L58,'Nonfat dry milk'!L58,'Dry buttermilk'!L58)</f>
        <v>7.485963625334853E-2</v>
      </c>
      <c r="I57" s="86">
        <f>SUM('Dry whole milk'!M58,'Nonfat dry milk'!M58,'Dry buttermilk'!M58)</f>
        <v>2.1222332579643037</v>
      </c>
      <c r="J57" s="86">
        <f>SUM('Dry whole milk'!P58,'Nonfat dry milk'!P58,'Dry buttermilk'!P58)</f>
        <v>7.989000825882858</v>
      </c>
      <c r="K57" s="91">
        <f>SUM('Dry whole milk'!Q58,'Nonfat dry milk'!Q58,'Dry buttermilk'!Q58)</f>
        <v>7.040233278491935E-2</v>
      </c>
      <c r="L57" s="8"/>
      <c r="M57" s="8"/>
      <c r="N57" s="8"/>
      <c r="O57" s="8"/>
      <c r="P57" s="8"/>
      <c r="Q57" s="8"/>
      <c r="R57" s="8"/>
      <c r="S57" s="8"/>
      <c r="T57" s="8"/>
      <c r="U57" s="8"/>
      <c r="V57" s="8"/>
      <c r="W57" s="8"/>
      <c r="X57" s="8"/>
      <c r="Y57" s="8"/>
    </row>
    <row r="58" spans="1:25" ht="12" customHeight="1" thickTop="1" x14ac:dyDescent="0.2">
      <c r="A58" s="115" t="s">
        <v>147</v>
      </c>
      <c r="B58" s="115"/>
      <c r="C58" s="115"/>
      <c r="L58" s="6"/>
      <c r="M58" s="6"/>
      <c r="N58" s="8"/>
      <c r="O58" s="8"/>
      <c r="P58" s="8"/>
      <c r="Q58" s="8"/>
      <c r="R58" s="8"/>
      <c r="S58" s="8"/>
      <c r="T58" s="8"/>
      <c r="U58" s="8"/>
      <c r="V58" s="8"/>
      <c r="W58" s="8"/>
      <c r="X58" s="8"/>
      <c r="Y58" s="8"/>
    </row>
    <row r="59" spans="1:25" ht="12" customHeight="1" x14ac:dyDescent="0.2">
      <c r="L59" s="6"/>
      <c r="M59" s="6"/>
      <c r="N59" s="8"/>
      <c r="O59" s="8"/>
      <c r="P59" s="8"/>
      <c r="Q59" s="8"/>
      <c r="R59" s="8"/>
      <c r="S59" s="8"/>
      <c r="T59" s="8"/>
      <c r="U59" s="8"/>
      <c r="V59" s="8"/>
      <c r="W59" s="8"/>
      <c r="X59" s="8"/>
      <c r="Y59" s="8"/>
    </row>
    <row r="60" spans="1:25" ht="12" customHeight="1" x14ac:dyDescent="0.2">
      <c r="A60" s="116" t="s">
        <v>137</v>
      </c>
    </row>
    <row r="61" spans="1:25" ht="12" customHeight="1" x14ac:dyDescent="0.2">
      <c r="A61" s="123" t="s">
        <v>156</v>
      </c>
    </row>
    <row r="62" spans="1:25" ht="12" customHeight="1" x14ac:dyDescent="0.2">
      <c r="A62" s="116" t="s">
        <v>142</v>
      </c>
    </row>
    <row r="63" spans="1:25" ht="12" customHeight="1" x14ac:dyDescent="0.2">
      <c r="A63" s="116" t="s">
        <v>143</v>
      </c>
    </row>
    <row r="64" spans="1:25" ht="12" customHeight="1" x14ac:dyDescent="0.2">
      <c r="A64" s="117"/>
    </row>
    <row r="65" spans="1:1" ht="12" customHeight="1" x14ac:dyDescent="0.2">
      <c r="A65" s="116" t="s">
        <v>136</v>
      </c>
    </row>
  </sheetData>
  <mergeCells count="10">
    <mergeCell ref="J2:J4"/>
    <mergeCell ref="K2:K4"/>
    <mergeCell ref="A1:K1"/>
    <mergeCell ref="B2:B4"/>
    <mergeCell ref="G2:I4"/>
    <mergeCell ref="C2:C4"/>
    <mergeCell ref="F2:F4"/>
    <mergeCell ref="E2:E4"/>
    <mergeCell ref="D2:D4"/>
    <mergeCell ref="A2:A4"/>
  </mergeCells>
  <phoneticPr fontId="0" type="noConversion"/>
  <printOptions horizontalCentered="1"/>
  <pageMargins left="0.34" right="0.3" top="0.61" bottom="0.56000000000000005" header="0.5" footer="0.5"/>
  <pageSetup scale="79"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68">
    <pageSetUpPr fitToPage="1"/>
  </sheetPr>
  <dimension ref="A1:S68"/>
  <sheetViews>
    <sheetView zoomScaleNormal="100" workbookViewId="0">
      <pane ySplit="6" topLeftCell="A7" activePane="bottomLeft" state="frozen"/>
      <selection pane="bottomLeft" sqref="A1:R1"/>
    </sheetView>
  </sheetViews>
  <sheetFormatPr defaultColWidth="10.77734375" defaultRowHeight="12" customHeight="1" x14ac:dyDescent="0.2"/>
  <cols>
    <col min="1" max="18" width="10.77734375" style="6" customWidth="1"/>
    <col min="19" max="16384" width="10.77734375" style="7"/>
  </cols>
  <sheetData>
    <row r="1" spans="1:18" ht="12" customHeight="1" thickBot="1" x14ac:dyDescent="0.25">
      <c r="A1" s="126" t="s">
        <v>113</v>
      </c>
      <c r="B1" s="126"/>
      <c r="C1" s="126"/>
      <c r="D1" s="126"/>
      <c r="E1" s="126"/>
      <c r="F1" s="126"/>
      <c r="G1" s="126"/>
      <c r="H1" s="126"/>
      <c r="I1" s="126"/>
      <c r="J1" s="126"/>
      <c r="K1" s="126"/>
      <c r="L1" s="126"/>
      <c r="M1" s="126"/>
      <c r="N1" s="126"/>
      <c r="O1" s="126"/>
      <c r="P1" s="126"/>
      <c r="Q1" s="126"/>
      <c r="R1" s="126"/>
    </row>
    <row r="2" spans="1:18" ht="12" customHeight="1" thickTop="1" x14ac:dyDescent="0.2">
      <c r="A2" s="138" t="s">
        <v>0</v>
      </c>
      <c r="B2" s="124" t="s">
        <v>9</v>
      </c>
      <c r="C2" s="131" t="s">
        <v>3</v>
      </c>
      <c r="D2" s="124" t="s">
        <v>1</v>
      </c>
      <c r="E2" s="124" t="s">
        <v>4</v>
      </c>
      <c r="F2" s="124" t="s">
        <v>5</v>
      </c>
      <c r="G2" s="132" t="s">
        <v>6</v>
      </c>
      <c r="H2" s="133"/>
      <c r="I2" s="133"/>
      <c r="J2" s="124" t="s">
        <v>7</v>
      </c>
      <c r="K2" s="124" t="s">
        <v>54</v>
      </c>
      <c r="L2" s="140"/>
      <c r="M2" s="140"/>
      <c r="N2" s="140"/>
      <c r="O2" s="130" t="s">
        <v>58</v>
      </c>
      <c r="P2" s="130" t="s">
        <v>130</v>
      </c>
      <c r="Q2" s="127" t="s">
        <v>59</v>
      </c>
      <c r="R2" s="127" t="s">
        <v>62</v>
      </c>
    </row>
    <row r="3" spans="1:18" ht="12" customHeight="1" x14ac:dyDescent="0.2">
      <c r="A3" s="138"/>
      <c r="B3" s="124"/>
      <c r="C3" s="124"/>
      <c r="D3" s="124"/>
      <c r="E3" s="124"/>
      <c r="F3" s="124"/>
      <c r="G3" s="134" t="s">
        <v>2</v>
      </c>
      <c r="H3" s="135" t="s">
        <v>120</v>
      </c>
      <c r="I3" s="134" t="s">
        <v>8</v>
      </c>
      <c r="J3" s="124"/>
      <c r="K3" s="141"/>
      <c r="L3" s="140"/>
      <c r="M3" s="140"/>
      <c r="N3" s="140"/>
      <c r="O3" s="128"/>
      <c r="P3" s="128"/>
      <c r="Q3" s="128"/>
      <c r="R3" s="128"/>
    </row>
    <row r="4" spans="1:18" ht="12" customHeight="1" x14ac:dyDescent="0.2">
      <c r="A4" s="138"/>
      <c r="B4" s="124"/>
      <c r="C4" s="124"/>
      <c r="D4" s="124"/>
      <c r="E4" s="124"/>
      <c r="F4" s="124"/>
      <c r="G4" s="124"/>
      <c r="H4" s="136"/>
      <c r="I4" s="124"/>
      <c r="J4" s="124"/>
      <c r="K4" s="141"/>
      <c r="L4" s="140"/>
      <c r="M4" s="140"/>
      <c r="N4" s="140"/>
      <c r="O4" s="128"/>
      <c r="P4" s="128"/>
      <c r="Q4" s="128"/>
      <c r="R4" s="128"/>
    </row>
    <row r="5" spans="1:18" ht="18.75" customHeight="1" x14ac:dyDescent="0.2">
      <c r="A5" s="139"/>
      <c r="B5" s="125"/>
      <c r="C5" s="125"/>
      <c r="D5" s="125"/>
      <c r="E5" s="125"/>
      <c r="F5" s="125"/>
      <c r="G5" s="125"/>
      <c r="H5" s="137"/>
      <c r="I5" s="125"/>
      <c r="J5" s="125"/>
      <c r="K5" s="142"/>
      <c r="L5" s="143"/>
      <c r="M5" s="143"/>
      <c r="N5" s="143"/>
      <c r="O5" s="129"/>
      <c r="P5" s="129"/>
      <c r="Q5" s="129"/>
      <c r="R5" s="129"/>
    </row>
    <row r="6" spans="1:18" ht="12" customHeight="1" x14ac:dyDescent="0.2">
      <c r="A6" s="5"/>
      <c r="B6" s="36" t="s">
        <v>64</v>
      </c>
      <c r="C6" s="36" t="s">
        <v>65</v>
      </c>
      <c r="D6" s="36" t="s">
        <v>64</v>
      </c>
      <c r="E6" s="36" t="s">
        <v>65</v>
      </c>
      <c r="F6" s="36" t="s">
        <v>64</v>
      </c>
      <c r="G6" s="36" t="s">
        <v>65</v>
      </c>
      <c r="H6" s="36" t="s">
        <v>64</v>
      </c>
      <c r="I6" s="36" t="s">
        <v>65</v>
      </c>
      <c r="J6" s="36" t="s">
        <v>65</v>
      </c>
      <c r="K6" s="36" t="s">
        <v>64</v>
      </c>
      <c r="L6" s="36" t="s">
        <v>71</v>
      </c>
      <c r="M6" s="36" t="s">
        <v>66</v>
      </c>
      <c r="N6" s="36" t="s">
        <v>67</v>
      </c>
      <c r="O6" s="36" t="s">
        <v>75</v>
      </c>
      <c r="P6" s="36" t="s">
        <v>69</v>
      </c>
      <c r="Q6" s="36" t="s">
        <v>68</v>
      </c>
      <c r="R6" s="36" t="s">
        <v>70</v>
      </c>
    </row>
    <row r="7" spans="1:18" ht="12" customHeight="1" x14ac:dyDescent="0.2">
      <c r="A7" s="10">
        <v>1970</v>
      </c>
      <c r="B7" s="11">
        <v>2.8972860616518945</v>
      </c>
      <c r="C7" s="11">
        <v>0</v>
      </c>
      <c r="D7" s="11">
        <f t="shared" ref="D7:D38" si="0">+B7-B7*(C7/100)</f>
        <v>2.8972860616518945</v>
      </c>
      <c r="E7" s="11">
        <v>12</v>
      </c>
      <c r="F7" s="11">
        <f t="shared" ref="F7:F38" si="1">+(D7-D7*(E7)/100)</f>
        <v>2.5496117342536673</v>
      </c>
      <c r="G7" s="11">
        <v>0</v>
      </c>
      <c r="H7" s="11">
        <f>F7-(F7*G7/100)</f>
        <v>2.5496117342536673</v>
      </c>
      <c r="I7" s="11">
        <v>12</v>
      </c>
      <c r="J7" s="12">
        <f t="shared" ref="J7:J38" si="2">100-(K7/B7*100)</f>
        <v>22.560000000000002</v>
      </c>
      <c r="K7" s="11">
        <f t="shared" ref="K7:K38" si="3">+F7-F7*(G7+I7)/100</f>
        <v>2.243658326143227</v>
      </c>
      <c r="L7" s="23">
        <f t="shared" ref="L7:L38" si="4">K7/8.54</f>
        <v>0.26272345739382053</v>
      </c>
      <c r="M7" s="25">
        <f t="shared" ref="M7:M38" si="5">+(K7/365)*16</f>
        <v>9.8352145803538724E-2</v>
      </c>
      <c r="N7" s="11">
        <f t="shared" ref="N7:N38" si="6">+M7*28.3495</f>
        <v>2.788234157457421</v>
      </c>
      <c r="O7" s="12">
        <v>150</v>
      </c>
      <c r="P7" s="12">
        <v>244</v>
      </c>
      <c r="Q7" s="11">
        <f t="shared" ref="Q7:Q38" si="7">+R7*O7</f>
        <v>1.7140783754861195</v>
      </c>
      <c r="R7" s="21">
        <f t="shared" ref="R7:R38" si="8">+N7/P7</f>
        <v>1.1427189169907464E-2</v>
      </c>
    </row>
    <row r="8" spans="1:18" ht="12" customHeight="1" x14ac:dyDescent="0.2">
      <c r="A8" s="15">
        <v>1971</v>
      </c>
      <c r="B8" s="16">
        <v>2.6930719876998652</v>
      </c>
      <c r="C8" s="16">
        <v>0</v>
      </c>
      <c r="D8" s="16">
        <f t="shared" si="0"/>
        <v>2.6930719876998652</v>
      </c>
      <c r="E8" s="16">
        <v>12</v>
      </c>
      <c r="F8" s="16">
        <f t="shared" si="1"/>
        <v>2.3699033491758814</v>
      </c>
      <c r="G8" s="16">
        <v>0</v>
      </c>
      <c r="H8" s="16">
        <f t="shared" ref="H8:H38" si="9">F8-(F8*G8/100)</f>
        <v>2.3699033491758814</v>
      </c>
      <c r="I8" s="16">
        <v>12</v>
      </c>
      <c r="J8" s="17">
        <f t="shared" si="2"/>
        <v>22.559999999999988</v>
      </c>
      <c r="K8" s="16">
        <f t="shared" si="3"/>
        <v>2.0855149472747758</v>
      </c>
      <c r="L8" s="24">
        <f t="shared" si="4"/>
        <v>0.24420549733896674</v>
      </c>
      <c r="M8" s="27">
        <f t="shared" si="5"/>
        <v>9.1419833305195652E-2</v>
      </c>
      <c r="N8" s="16">
        <f t="shared" si="6"/>
        <v>2.5917065642856443</v>
      </c>
      <c r="O8" s="17">
        <v>150</v>
      </c>
      <c r="P8" s="17">
        <v>244</v>
      </c>
      <c r="Q8" s="16">
        <f t="shared" si="7"/>
        <v>1.593262232142814</v>
      </c>
      <c r="R8" s="22">
        <f t="shared" si="8"/>
        <v>1.0621748214285427E-2</v>
      </c>
    </row>
    <row r="9" spans="1:18" ht="12" customHeight="1" x14ac:dyDescent="0.2">
      <c r="A9" s="15">
        <v>1972</v>
      </c>
      <c r="B9" s="16">
        <v>2.5802259131132814</v>
      </c>
      <c r="C9" s="16">
        <v>0</v>
      </c>
      <c r="D9" s="16">
        <f t="shared" si="0"/>
        <v>2.5802259131132814</v>
      </c>
      <c r="E9" s="16">
        <v>12</v>
      </c>
      <c r="F9" s="16">
        <f t="shared" si="1"/>
        <v>2.2705988035396878</v>
      </c>
      <c r="G9" s="16">
        <v>0</v>
      </c>
      <c r="H9" s="16">
        <f t="shared" si="9"/>
        <v>2.2705988035396878</v>
      </c>
      <c r="I9" s="16">
        <v>12</v>
      </c>
      <c r="J9" s="17">
        <f t="shared" si="2"/>
        <v>22.559999999999988</v>
      </c>
      <c r="K9" s="16">
        <f t="shared" si="3"/>
        <v>1.9981269471149252</v>
      </c>
      <c r="L9" s="24">
        <f t="shared" si="4"/>
        <v>0.23397271043500298</v>
      </c>
      <c r="M9" s="27">
        <f t="shared" si="5"/>
        <v>8.7589126448873428E-2</v>
      </c>
      <c r="N9" s="16">
        <f t="shared" si="6"/>
        <v>2.4831079402623373</v>
      </c>
      <c r="O9" s="17">
        <v>150</v>
      </c>
      <c r="P9" s="17">
        <v>244</v>
      </c>
      <c r="Q9" s="16">
        <f t="shared" si="7"/>
        <v>1.5265007829481583</v>
      </c>
      <c r="R9" s="22">
        <f t="shared" si="8"/>
        <v>1.0176671886321055E-2</v>
      </c>
    </row>
    <row r="10" spans="1:18" ht="12" customHeight="1" x14ac:dyDescent="0.2">
      <c r="A10" s="15">
        <v>1973</v>
      </c>
      <c r="B10" s="16">
        <v>2.6211575675279266</v>
      </c>
      <c r="C10" s="16">
        <v>0</v>
      </c>
      <c r="D10" s="16">
        <f t="shared" si="0"/>
        <v>2.6211575675279266</v>
      </c>
      <c r="E10" s="16">
        <v>12</v>
      </c>
      <c r="F10" s="16">
        <f t="shared" si="1"/>
        <v>2.3066186594245757</v>
      </c>
      <c r="G10" s="16">
        <v>0</v>
      </c>
      <c r="H10" s="16">
        <f t="shared" si="9"/>
        <v>2.3066186594245757</v>
      </c>
      <c r="I10" s="16">
        <v>12</v>
      </c>
      <c r="J10" s="17">
        <f t="shared" si="2"/>
        <v>22.559999999999988</v>
      </c>
      <c r="K10" s="16">
        <f t="shared" si="3"/>
        <v>2.0298244202936266</v>
      </c>
      <c r="L10" s="24">
        <f t="shared" si="4"/>
        <v>0.23768435834819987</v>
      </c>
      <c r="M10" s="27">
        <f t="shared" si="5"/>
        <v>8.8978604725200069E-2</v>
      </c>
      <c r="N10" s="16">
        <f t="shared" si="6"/>
        <v>2.5224989546570593</v>
      </c>
      <c r="O10" s="17">
        <v>150</v>
      </c>
      <c r="P10" s="17">
        <v>244</v>
      </c>
      <c r="Q10" s="16">
        <f t="shared" si="7"/>
        <v>1.5507165704858972</v>
      </c>
      <c r="R10" s="22">
        <f t="shared" si="8"/>
        <v>1.0338110469905981E-2</v>
      </c>
    </row>
    <row r="11" spans="1:18" ht="12" customHeight="1" x14ac:dyDescent="0.2">
      <c r="A11" s="15">
        <v>1974</v>
      </c>
      <c r="B11" s="16">
        <v>2.4467755997412608</v>
      </c>
      <c r="C11" s="16">
        <v>0</v>
      </c>
      <c r="D11" s="16">
        <f t="shared" si="0"/>
        <v>2.4467755997412608</v>
      </c>
      <c r="E11" s="16">
        <v>12</v>
      </c>
      <c r="F11" s="16">
        <f t="shared" si="1"/>
        <v>2.1531625277723094</v>
      </c>
      <c r="G11" s="16">
        <v>0</v>
      </c>
      <c r="H11" s="16">
        <f t="shared" si="9"/>
        <v>2.1531625277723094</v>
      </c>
      <c r="I11" s="16">
        <v>12</v>
      </c>
      <c r="J11" s="17">
        <f t="shared" si="2"/>
        <v>22.560000000000002</v>
      </c>
      <c r="K11" s="16">
        <f t="shared" si="3"/>
        <v>1.8947830244396324</v>
      </c>
      <c r="L11" s="24">
        <f t="shared" si="4"/>
        <v>0.22187154852923099</v>
      </c>
      <c r="M11" s="27">
        <f t="shared" si="5"/>
        <v>8.3058981893244163E-2</v>
      </c>
      <c r="N11" s="16">
        <f t="shared" si="6"/>
        <v>2.3546806071825253</v>
      </c>
      <c r="O11" s="17">
        <v>150</v>
      </c>
      <c r="P11" s="17">
        <v>244</v>
      </c>
      <c r="Q11" s="16">
        <f t="shared" si="7"/>
        <v>1.4475495535958147</v>
      </c>
      <c r="R11" s="22">
        <f t="shared" si="8"/>
        <v>9.6503303573054321E-3</v>
      </c>
    </row>
    <row r="12" spans="1:18" ht="12" customHeight="1" x14ac:dyDescent="0.2">
      <c r="A12" s="15">
        <v>1975</v>
      </c>
      <c r="B12" s="16">
        <v>2.385538254472884</v>
      </c>
      <c r="C12" s="16">
        <v>0</v>
      </c>
      <c r="D12" s="16">
        <f t="shared" si="0"/>
        <v>2.385538254472884</v>
      </c>
      <c r="E12" s="16">
        <v>12</v>
      </c>
      <c r="F12" s="16">
        <f t="shared" si="1"/>
        <v>2.0992736639361378</v>
      </c>
      <c r="G12" s="16">
        <v>0</v>
      </c>
      <c r="H12" s="16">
        <f t="shared" si="9"/>
        <v>2.0992736639361378</v>
      </c>
      <c r="I12" s="16">
        <v>12</v>
      </c>
      <c r="J12" s="17">
        <f t="shared" si="2"/>
        <v>22.560000000000002</v>
      </c>
      <c r="K12" s="16">
        <f t="shared" si="3"/>
        <v>1.8473608242638013</v>
      </c>
      <c r="L12" s="24">
        <f t="shared" si="4"/>
        <v>0.21631859768896974</v>
      </c>
      <c r="M12" s="27">
        <f t="shared" si="5"/>
        <v>8.0980200515673478E-2</v>
      </c>
      <c r="N12" s="16">
        <f t="shared" si="6"/>
        <v>2.2957481945190854</v>
      </c>
      <c r="O12" s="17">
        <v>150</v>
      </c>
      <c r="P12" s="17">
        <v>244</v>
      </c>
      <c r="Q12" s="16">
        <f t="shared" si="7"/>
        <v>1.4113206113846835</v>
      </c>
      <c r="R12" s="22">
        <f t="shared" si="8"/>
        <v>9.4088040758978902E-3</v>
      </c>
    </row>
    <row r="13" spans="1:18" ht="12" customHeight="1" x14ac:dyDescent="0.2">
      <c r="A13" s="10">
        <v>1976</v>
      </c>
      <c r="B13" s="11">
        <v>2.4360759871853213</v>
      </c>
      <c r="C13" s="11">
        <v>0</v>
      </c>
      <c r="D13" s="11">
        <f t="shared" si="0"/>
        <v>2.4360759871853213</v>
      </c>
      <c r="E13" s="11">
        <v>12</v>
      </c>
      <c r="F13" s="11">
        <f t="shared" si="1"/>
        <v>2.1437468687230825</v>
      </c>
      <c r="G13" s="11">
        <v>0</v>
      </c>
      <c r="H13" s="11">
        <f t="shared" si="9"/>
        <v>2.1437468687230825</v>
      </c>
      <c r="I13" s="11">
        <v>12</v>
      </c>
      <c r="J13" s="12">
        <f t="shared" si="2"/>
        <v>22.560000000000002</v>
      </c>
      <c r="K13" s="11">
        <f t="shared" si="3"/>
        <v>1.8864972444763126</v>
      </c>
      <c r="L13" s="23">
        <f t="shared" si="4"/>
        <v>0.22090131668340898</v>
      </c>
      <c r="M13" s="25">
        <f t="shared" si="5"/>
        <v>8.2695769620879461E-2</v>
      </c>
      <c r="N13" s="11">
        <f t="shared" si="6"/>
        <v>2.3443837208671221</v>
      </c>
      <c r="O13" s="12">
        <v>150</v>
      </c>
      <c r="P13" s="12">
        <v>244</v>
      </c>
      <c r="Q13" s="11">
        <f t="shared" si="7"/>
        <v>1.4412195005330668</v>
      </c>
      <c r="R13" s="21">
        <f t="shared" si="8"/>
        <v>9.6081300035537782E-3</v>
      </c>
    </row>
    <row r="14" spans="1:18" ht="12" customHeight="1" x14ac:dyDescent="0.2">
      <c r="A14" s="10">
        <v>1977</v>
      </c>
      <c r="B14" s="11">
        <v>2.4390243902439024</v>
      </c>
      <c r="C14" s="11">
        <v>0</v>
      </c>
      <c r="D14" s="11">
        <f t="shared" si="0"/>
        <v>2.4390243902439024</v>
      </c>
      <c r="E14" s="11">
        <v>12</v>
      </c>
      <c r="F14" s="11">
        <f t="shared" si="1"/>
        <v>2.1463414634146343</v>
      </c>
      <c r="G14" s="11">
        <v>0</v>
      </c>
      <c r="H14" s="11">
        <f t="shared" si="9"/>
        <v>2.1463414634146343</v>
      </c>
      <c r="I14" s="11">
        <v>12</v>
      </c>
      <c r="J14" s="12">
        <f t="shared" si="2"/>
        <v>22.559999999999988</v>
      </c>
      <c r="K14" s="11">
        <f t="shared" si="3"/>
        <v>1.8887804878048782</v>
      </c>
      <c r="L14" s="23">
        <f t="shared" si="4"/>
        <v>0.22116867538698809</v>
      </c>
      <c r="M14" s="25">
        <f t="shared" si="5"/>
        <v>8.2795856999665893E-2</v>
      </c>
      <c r="N14" s="11">
        <f t="shared" si="6"/>
        <v>2.3472211480120282</v>
      </c>
      <c r="O14" s="12">
        <v>150</v>
      </c>
      <c r="P14" s="12">
        <v>244</v>
      </c>
      <c r="Q14" s="11">
        <f t="shared" si="7"/>
        <v>1.4429638204991977</v>
      </c>
      <c r="R14" s="21">
        <f t="shared" si="8"/>
        <v>9.6197588033279848E-3</v>
      </c>
    </row>
    <row r="15" spans="1:18" ht="12" customHeight="1" x14ac:dyDescent="0.2">
      <c r="A15" s="10">
        <v>1978</v>
      </c>
      <c r="B15" s="11">
        <v>2.4178842387266712</v>
      </c>
      <c r="C15" s="11">
        <v>0</v>
      </c>
      <c r="D15" s="11">
        <f t="shared" si="0"/>
        <v>2.4178842387266712</v>
      </c>
      <c r="E15" s="11">
        <v>12</v>
      </c>
      <c r="F15" s="11">
        <f t="shared" si="1"/>
        <v>2.1277381300794707</v>
      </c>
      <c r="G15" s="11">
        <v>0</v>
      </c>
      <c r="H15" s="11">
        <f t="shared" si="9"/>
        <v>2.1277381300794707</v>
      </c>
      <c r="I15" s="11">
        <v>12</v>
      </c>
      <c r="J15" s="12">
        <f t="shared" si="2"/>
        <v>22.560000000000002</v>
      </c>
      <c r="K15" s="11">
        <f t="shared" si="3"/>
        <v>1.8724095544699342</v>
      </c>
      <c r="L15" s="23">
        <f t="shared" si="4"/>
        <v>0.21925170427048413</v>
      </c>
      <c r="M15" s="25">
        <f t="shared" si="5"/>
        <v>8.2078227045257385E-2</v>
      </c>
      <c r="N15" s="11">
        <f t="shared" si="6"/>
        <v>2.3268766976195243</v>
      </c>
      <c r="O15" s="12">
        <v>150</v>
      </c>
      <c r="P15" s="12">
        <v>244</v>
      </c>
      <c r="Q15" s="11">
        <f t="shared" si="7"/>
        <v>1.4304569862415109</v>
      </c>
      <c r="R15" s="21">
        <f t="shared" si="8"/>
        <v>9.5363799082767396E-3</v>
      </c>
    </row>
    <row r="16" spans="1:18" ht="12" customHeight="1" x14ac:dyDescent="0.2">
      <c r="A16" s="10">
        <v>1979</v>
      </c>
      <c r="B16" s="11">
        <v>2.4179866142398483</v>
      </c>
      <c r="C16" s="11">
        <v>0</v>
      </c>
      <c r="D16" s="11">
        <f t="shared" si="0"/>
        <v>2.4179866142398483</v>
      </c>
      <c r="E16" s="11">
        <v>12</v>
      </c>
      <c r="F16" s="11">
        <f t="shared" si="1"/>
        <v>2.1278282205310663</v>
      </c>
      <c r="G16" s="11">
        <v>0</v>
      </c>
      <c r="H16" s="11">
        <f t="shared" si="9"/>
        <v>2.1278282205310663</v>
      </c>
      <c r="I16" s="11">
        <v>12</v>
      </c>
      <c r="J16" s="12">
        <f t="shared" si="2"/>
        <v>22.560000000000002</v>
      </c>
      <c r="K16" s="11">
        <f t="shared" si="3"/>
        <v>1.8724888340673385</v>
      </c>
      <c r="L16" s="23">
        <f t="shared" si="4"/>
        <v>0.21926098759570711</v>
      </c>
      <c r="M16" s="25">
        <f t="shared" si="5"/>
        <v>8.2081702315280586E-2</v>
      </c>
      <c r="N16" s="11">
        <f t="shared" si="6"/>
        <v>2.3269752197870468</v>
      </c>
      <c r="O16" s="12">
        <v>150</v>
      </c>
      <c r="P16" s="12">
        <v>244</v>
      </c>
      <c r="Q16" s="11">
        <f t="shared" si="7"/>
        <v>1.4305175531477747</v>
      </c>
      <c r="R16" s="21">
        <f t="shared" si="8"/>
        <v>9.5367836876518314E-3</v>
      </c>
    </row>
    <row r="17" spans="1:18" ht="12" customHeight="1" x14ac:dyDescent="0.2">
      <c r="A17" s="10">
        <v>1980</v>
      </c>
      <c r="B17" s="11">
        <v>2.4249092309384972</v>
      </c>
      <c r="C17" s="11">
        <v>0</v>
      </c>
      <c r="D17" s="11">
        <f t="shared" si="0"/>
        <v>2.4249092309384972</v>
      </c>
      <c r="E17" s="11">
        <v>12</v>
      </c>
      <c r="F17" s="11">
        <f t="shared" si="1"/>
        <v>2.1339201232258773</v>
      </c>
      <c r="G17" s="11">
        <v>0</v>
      </c>
      <c r="H17" s="11">
        <f t="shared" si="9"/>
        <v>2.1339201232258773</v>
      </c>
      <c r="I17" s="11">
        <v>12</v>
      </c>
      <c r="J17" s="12">
        <f t="shared" si="2"/>
        <v>22.560000000000016</v>
      </c>
      <c r="K17" s="11">
        <f t="shared" si="3"/>
        <v>1.877849708438772</v>
      </c>
      <c r="L17" s="23">
        <f t="shared" si="4"/>
        <v>0.21988872464154241</v>
      </c>
      <c r="M17" s="25">
        <f t="shared" si="5"/>
        <v>8.2316699548000957E-2</v>
      </c>
      <c r="N17" s="11">
        <f t="shared" si="6"/>
        <v>2.3336372738360529</v>
      </c>
      <c r="O17" s="12">
        <v>150</v>
      </c>
      <c r="P17" s="12">
        <v>244</v>
      </c>
      <c r="Q17" s="11">
        <f t="shared" si="7"/>
        <v>1.4346130781779012</v>
      </c>
      <c r="R17" s="21">
        <f t="shared" si="8"/>
        <v>9.564087187852675E-3</v>
      </c>
    </row>
    <row r="18" spans="1:18" ht="12" customHeight="1" x14ac:dyDescent="0.2">
      <c r="A18" s="15">
        <v>1981</v>
      </c>
      <c r="B18" s="16">
        <v>2.4753122466944992</v>
      </c>
      <c r="C18" s="16">
        <v>0</v>
      </c>
      <c r="D18" s="16">
        <f t="shared" si="0"/>
        <v>2.4753122466944992</v>
      </c>
      <c r="E18" s="16">
        <v>12</v>
      </c>
      <c r="F18" s="16">
        <f t="shared" si="1"/>
        <v>2.1782747770911595</v>
      </c>
      <c r="G18" s="16">
        <v>0</v>
      </c>
      <c r="H18" s="16">
        <f t="shared" si="9"/>
        <v>2.1782747770911595</v>
      </c>
      <c r="I18" s="16">
        <v>12</v>
      </c>
      <c r="J18" s="17">
        <f t="shared" si="2"/>
        <v>22.560000000000002</v>
      </c>
      <c r="K18" s="16">
        <f t="shared" si="3"/>
        <v>1.9168818038402202</v>
      </c>
      <c r="L18" s="24">
        <f t="shared" si="4"/>
        <v>0.22445922761595086</v>
      </c>
      <c r="M18" s="27">
        <f t="shared" si="5"/>
        <v>8.4027695510804176E-2</v>
      </c>
      <c r="N18" s="16">
        <f t="shared" si="6"/>
        <v>2.3821431538835429</v>
      </c>
      <c r="O18" s="17">
        <v>150</v>
      </c>
      <c r="P18" s="17">
        <v>244</v>
      </c>
      <c r="Q18" s="16">
        <f t="shared" si="7"/>
        <v>1.4644322667316862</v>
      </c>
      <c r="R18" s="22">
        <f t="shared" si="8"/>
        <v>9.7628817782112413E-3</v>
      </c>
    </row>
    <row r="19" spans="1:18" ht="12" customHeight="1" x14ac:dyDescent="0.2">
      <c r="A19" s="15">
        <v>1982</v>
      </c>
      <c r="B19" s="16">
        <v>2.4561433800676844</v>
      </c>
      <c r="C19" s="16">
        <v>0</v>
      </c>
      <c r="D19" s="16">
        <f t="shared" si="0"/>
        <v>2.4561433800676844</v>
      </c>
      <c r="E19" s="16">
        <v>12</v>
      </c>
      <c r="F19" s="16">
        <f t="shared" si="1"/>
        <v>2.1614061744595623</v>
      </c>
      <c r="G19" s="16">
        <v>0</v>
      </c>
      <c r="H19" s="16">
        <f t="shared" si="9"/>
        <v>2.1614061744595623</v>
      </c>
      <c r="I19" s="16">
        <v>12</v>
      </c>
      <c r="J19" s="17">
        <f t="shared" si="2"/>
        <v>22.560000000000002</v>
      </c>
      <c r="K19" s="16">
        <f t="shared" si="3"/>
        <v>1.9020374335244148</v>
      </c>
      <c r="L19" s="24">
        <f t="shared" si="4"/>
        <v>0.22272101095133665</v>
      </c>
      <c r="M19" s="27">
        <f t="shared" si="5"/>
        <v>8.3376983387371609E-2</v>
      </c>
      <c r="N19" s="16">
        <f t="shared" si="6"/>
        <v>2.3636957905402913</v>
      </c>
      <c r="O19" s="17">
        <v>150</v>
      </c>
      <c r="P19" s="17">
        <v>244</v>
      </c>
      <c r="Q19" s="16">
        <f t="shared" si="7"/>
        <v>1.4530916745124742</v>
      </c>
      <c r="R19" s="22">
        <f t="shared" si="8"/>
        <v>9.6872778300831613E-3</v>
      </c>
    </row>
    <row r="20" spans="1:18" ht="12" customHeight="1" x14ac:dyDescent="0.2">
      <c r="A20" s="15">
        <v>1983</v>
      </c>
      <c r="B20" s="16">
        <v>2.5621064878182316</v>
      </c>
      <c r="C20" s="16">
        <v>0</v>
      </c>
      <c r="D20" s="16">
        <f t="shared" si="0"/>
        <v>2.5621064878182316</v>
      </c>
      <c r="E20" s="16">
        <v>12</v>
      </c>
      <c r="F20" s="16">
        <f t="shared" si="1"/>
        <v>2.2546537092800438</v>
      </c>
      <c r="G20" s="16">
        <v>0</v>
      </c>
      <c r="H20" s="16">
        <f t="shared" si="9"/>
        <v>2.2546537092800438</v>
      </c>
      <c r="I20" s="16">
        <v>12</v>
      </c>
      <c r="J20" s="17">
        <f t="shared" si="2"/>
        <v>22.560000000000002</v>
      </c>
      <c r="K20" s="16">
        <f t="shared" si="3"/>
        <v>1.9840952641664384</v>
      </c>
      <c r="L20" s="24">
        <f t="shared" si="4"/>
        <v>0.2323296562255783</v>
      </c>
      <c r="M20" s="27">
        <f t="shared" si="5"/>
        <v>8.6974038977158941E-2</v>
      </c>
      <c r="N20" s="16">
        <f t="shared" si="6"/>
        <v>2.4656705179829674</v>
      </c>
      <c r="O20" s="17">
        <v>150</v>
      </c>
      <c r="P20" s="17">
        <v>244</v>
      </c>
      <c r="Q20" s="16">
        <f t="shared" si="7"/>
        <v>1.5157810561370701</v>
      </c>
      <c r="R20" s="22">
        <f t="shared" si="8"/>
        <v>1.0105207040913802E-2</v>
      </c>
    </row>
    <row r="21" spans="1:18" ht="12" customHeight="1" x14ac:dyDescent="0.2">
      <c r="A21" s="15">
        <v>1984</v>
      </c>
      <c r="B21" s="16">
        <v>2.7817237358210538</v>
      </c>
      <c r="C21" s="16">
        <v>0</v>
      </c>
      <c r="D21" s="16">
        <f t="shared" si="0"/>
        <v>2.7817237358210538</v>
      </c>
      <c r="E21" s="16">
        <v>12</v>
      </c>
      <c r="F21" s="16">
        <f t="shared" si="1"/>
        <v>2.4479168875225272</v>
      </c>
      <c r="G21" s="16">
        <v>0</v>
      </c>
      <c r="H21" s="16">
        <f t="shared" si="9"/>
        <v>2.4479168875225272</v>
      </c>
      <c r="I21" s="16">
        <v>12</v>
      </c>
      <c r="J21" s="17">
        <f t="shared" si="2"/>
        <v>22.560000000000002</v>
      </c>
      <c r="K21" s="16">
        <f t="shared" si="3"/>
        <v>2.1541668610198239</v>
      </c>
      <c r="L21" s="24">
        <f t="shared" si="4"/>
        <v>0.25224436311707543</v>
      </c>
      <c r="M21" s="27">
        <f t="shared" si="5"/>
        <v>9.4429232263882695E-2</v>
      </c>
      <c r="N21" s="16">
        <f t="shared" si="6"/>
        <v>2.6770215200649425</v>
      </c>
      <c r="O21" s="17">
        <v>150</v>
      </c>
      <c r="P21" s="17">
        <v>244</v>
      </c>
      <c r="Q21" s="16">
        <f t="shared" si="7"/>
        <v>1.6457099508595958</v>
      </c>
      <c r="R21" s="22">
        <f t="shared" si="8"/>
        <v>1.0971399672397306E-2</v>
      </c>
    </row>
    <row r="22" spans="1:18" ht="12" customHeight="1" x14ac:dyDescent="0.2">
      <c r="A22" s="15">
        <v>1985</v>
      </c>
      <c r="B22" s="16">
        <v>3.0009582892015936</v>
      </c>
      <c r="C22" s="16">
        <v>0</v>
      </c>
      <c r="D22" s="16">
        <f t="shared" si="0"/>
        <v>3.0009582892015936</v>
      </c>
      <c r="E22" s="16">
        <v>12</v>
      </c>
      <c r="F22" s="16">
        <f t="shared" si="1"/>
        <v>2.6408432944974023</v>
      </c>
      <c r="G22" s="16">
        <v>0</v>
      </c>
      <c r="H22" s="16">
        <f t="shared" si="9"/>
        <v>2.6408432944974023</v>
      </c>
      <c r="I22" s="16">
        <v>12</v>
      </c>
      <c r="J22" s="17">
        <f t="shared" si="2"/>
        <v>22.559999999999988</v>
      </c>
      <c r="K22" s="16">
        <f t="shared" si="3"/>
        <v>2.3239420991577142</v>
      </c>
      <c r="L22" s="24">
        <f t="shared" si="4"/>
        <v>0.27212436758287056</v>
      </c>
      <c r="M22" s="27">
        <f t="shared" si="5"/>
        <v>0.10187143448362583</v>
      </c>
      <c r="N22" s="16">
        <f t="shared" si="6"/>
        <v>2.8880042318935506</v>
      </c>
      <c r="O22" s="17">
        <v>150</v>
      </c>
      <c r="P22" s="17">
        <v>244</v>
      </c>
      <c r="Q22" s="16">
        <f t="shared" si="7"/>
        <v>1.7754124376394778</v>
      </c>
      <c r="R22" s="22">
        <f t="shared" si="8"/>
        <v>1.1836082917596519E-2</v>
      </c>
    </row>
    <row r="23" spans="1:18" ht="12" customHeight="1" x14ac:dyDescent="0.2">
      <c r="A23" s="10">
        <v>1986</v>
      </c>
      <c r="B23" s="11">
        <v>3.160748418584701</v>
      </c>
      <c r="C23" s="11">
        <v>0</v>
      </c>
      <c r="D23" s="11">
        <f t="shared" si="0"/>
        <v>3.160748418584701</v>
      </c>
      <c r="E23" s="11">
        <v>12</v>
      </c>
      <c r="F23" s="11">
        <f t="shared" si="1"/>
        <v>2.7814586083545367</v>
      </c>
      <c r="G23" s="11">
        <v>0</v>
      </c>
      <c r="H23" s="11">
        <f t="shared" si="9"/>
        <v>2.7814586083545367</v>
      </c>
      <c r="I23" s="11">
        <v>12</v>
      </c>
      <c r="J23" s="12">
        <f t="shared" si="2"/>
        <v>22.560000000000002</v>
      </c>
      <c r="K23" s="11">
        <f t="shared" si="3"/>
        <v>2.4476835753519923</v>
      </c>
      <c r="L23" s="23">
        <f t="shared" si="4"/>
        <v>0.28661400179765723</v>
      </c>
      <c r="M23" s="25">
        <f t="shared" si="5"/>
        <v>0.10729571837159418</v>
      </c>
      <c r="N23" s="11">
        <f t="shared" si="6"/>
        <v>3.0417799679755091</v>
      </c>
      <c r="O23" s="12">
        <v>150</v>
      </c>
      <c r="P23" s="12">
        <v>244</v>
      </c>
      <c r="Q23" s="11">
        <f t="shared" si="7"/>
        <v>1.8699467016242883</v>
      </c>
      <c r="R23" s="21">
        <f t="shared" si="8"/>
        <v>1.2466311344161922E-2</v>
      </c>
    </row>
    <row r="24" spans="1:18" ht="12" customHeight="1" x14ac:dyDescent="0.2">
      <c r="A24" s="10">
        <v>1987</v>
      </c>
      <c r="B24" s="11">
        <v>3.1161134017640091</v>
      </c>
      <c r="C24" s="11">
        <v>0</v>
      </c>
      <c r="D24" s="11">
        <f t="shared" si="0"/>
        <v>3.1161134017640091</v>
      </c>
      <c r="E24" s="11">
        <v>12</v>
      </c>
      <c r="F24" s="11">
        <f t="shared" si="1"/>
        <v>2.742179793552328</v>
      </c>
      <c r="G24" s="11">
        <v>0</v>
      </c>
      <c r="H24" s="11">
        <f t="shared" si="9"/>
        <v>2.742179793552328</v>
      </c>
      <c r="I24" s="11">
        <v>12</v>
      </c>
      <c r="J24" s="12">
        <f t="shared" si="2"/>
        <v>22.560000000000002</v>
      </c>
      <c r="K24" s="11">
        <f t="shared" si="3"/>
        <v>2.4131182183260487</v>
      </c>
      <c r="L24" s="23">
        <f t="shared" si="4"/>
        <v>0.28256653610375282</v>
      </c>
      <c r="M24" s="25">
        <f t="shared" si="5"/>
        <v>0.10578052463895007</v>
      </c>
      <c r="N24" s="11">
        <f t="shared" si="6"/>
        <v>2.9988249832519149</v>
      </c>
      <c r="O24" s="12">
        <v>150</v>
      </c>
      <c r="P24" s="12">
        <v>244</v>
      </c>
      <c r="Q24" s="11">
        <f t="shared" si="7"/>
        <v>1.8435399487204396</v>
      </c>
      <c r="R24" s="21">
        <f t="shared" si="8"/>
        <v>1.229026632480293E-2</v>
      </c>
    </row>
    <row r="25" spans="1:18" ht="12" customHeight="1" x14ac:dyDescent="0.2">
      <c r="A25" s="10">
        <v>1988</v>
      </c>
      <c r="B25" s="11">
        <v>3.0756772011337472</v>
      </c>
      <c r="C25" s="11">
        <v>0</v>
      </c>
      <c r="D25" s="11">
        <f t="shared" si="0"/>
        <v>3.0756772011337472</v>
      </c>
      <c r="E25" s="11">
        <v>12</v>
      </c>
      <c r="F25" s="11">
        <f t="shared" si="1"/>
        <v>2.7065959369976973</v>
      </c>
      <c r="G25" s="11">
        <v>0</v>
      </c>
      <c r="H25" s="11">
        <f t="shared" si="9"/>
        <v>2.7065959369976973</v>
      </c>
      <c r="I25" s="11">
        <v>12</v>
      </c>
      <c r="J25" s="12">
        <f t="shared" si="2"/>
        <v>22.560000000000016</v>
      </c>
      <c r="K25" s="11">
        <f t="shared" si="3"/>
        <v>2.3818044245579735</v>
      </c>
      <c r="L25" s="23">
        <f t="shared" si="4"/>
        <v>0.27889981552201099</v>
      </c>
      <c r="M25" s="25">
        <f t="shared" si="5"/>
        <v>0.10440786518610294</v>
      </c>
      <c r="N25" s="11">
        <f t="shared" si="6"/>
        <v>2.9599107740934252</v>
      </c>
      <c r="O25" s="12">
        <v>150</v>
      </c>
      <c r="P25" s="12">
        <v>244</v>
      </c>
      <c r="Q25" s="11">
        <f t="shared" si="7"/>
        <v>1.8196172791557941</v>
      </c>
      <c r="R25" s="21">
        <f t="shared" si="8"/>
        <v>1.2130781861038628E-2</v>
      </c>
    </row>
    <row r="26" spans="1:18" ht="12" customHeight="1" x14ac:dyDescent="0.2">
      <c r="A26" s="10">
        <v>1989</v>
      </c>
      <c r="B26" s="11">
        <v>3.1156434472224586</v>
      </c>
      <c r="C26" s="11">
        <v>0</v>
      </c>
      <c r="D26" s="11">
        <f t="shared" si="0"/>
        <v>3.1156434472224586</v>
      </c>
      <c r="E26" s="11">
        <v>12</v>
      </c>
      <c r="F26" s="11">
        <f t="shared" si="1"/>
        <v>2.7417662335557633</v>
      </c>
      <c r="G26" s="11">
        <v>0</v>
      </c>
      <c r="H26" s="11">
        <f t="shared" si="9"/>
        <v>2.7417662335557633</v>
      </c>
      <c r="I26" s="11">
        <v>12</v>
      </c>
      <c r="J26" s="12">
        <f t="shared" si="2"/>
        <v>22.560000000000016</v>
      </c>
      <c r="K26" s="11">
        <f t="shared" si="3"/>
        <v>2.4127542855290716</v>
      </c>
      <c r="L26" s="23">
        <f t="shared" si="4"/>
        <v>0.28252392102213958</v>
      </c>
      <c r="M26" s="25">
        <f t="shared" si="5"/>
        <v>0.10576457142045245</v>
      </c>
      <c r="N26" s="11">
        <f t="shared" si="6"/>
        <v>2.9983727174841168</v>
      </c>
      <c r="O26" s="12">
        <v>150</v>
      </c>
      <c r="P26" s="12">
        <v>244</v>
      </c>
      <c r="Q26" s="11">
        <f t="shared" si="7"/>
        <v>1.8432619164861375</v>
      </c>
      <c r="R26" s="21">
        <f t="shared" si="8"/>
        <v>1.228841277657425E-2</v>
      </c>
    </row>
    <row r="27" spans="1:18" ht="12" customHeight="1" x14ac:dyDescent="0.2">
      <c r="A27" s="10">
        <v>1990</v>
      </c>
      <c r="B27" s="11">
        <v>2.9604643802854707</v>
      </c>
      <c r="C27" s="11">
        <v>0</v>
      </c>
      <c r="D27" s="11">
        <f t="shared" si="0"/>
        <v>2.9604643802854707</v>
      </c>
      <c r="E27" s="11">
        <v>12</v>
      </c>
      <c r="F27" s="11">
        <f t="shared" si="1"/>
        <v>2.6052086546512143</v>
      </c>
      <c r="G27" s="11">
        <v>0</v>
      </c>
      <c r="H27" s="11">
        <f t="shared" si="9"/>
        <v>2.6052086546512143</v>
      </c>
      <c r="I27" s="11">
        <v>12</v>
      </c>
      <c r="J27" s="12">
        <f t="shared" si="2"/>
        <v>22.559999999999988</v>
      </c>
      <c r="K27" s="11">
        <f t="shared" si="3"/>
        <v>2.2925836160930686</v>
      </c>
      <c r="L27" s="23">
        <f t="shared" si="4"/>
        <v>0.26845241406242026</v>
      </c>
      <c r="M27" s="25">
        <f t="shared" si="5"/>
        <v>0.10049681604791534</v>
      </c>
      <c r="N27" s="11">
        <f t="shared" si="6"/>
        <v>2.8490344865503761</v>
      </c>
      <c r="O27" s="12">
        <v>150</v>
      </c>
      <c r="P27" s="12">
        <v>244</v>
      </c>
      <c r="Q27" s="11">
        <f t="shared" si="7"/>
        <v>1.7514556269776902</v>
      </c>
      <c r="R27" s="21">
        <f t="shared" si="8"/>
        <v>1.1676370846517934E-2</v>
      </c>
    </row>
    <row r="28" spans="1:18" ht="12" customHeight="1" x14ac:dyDescent="0.2">
      <c r="A28" s="15">
        <v>1991</v>
      </c>
      <c r="B28" s="16">
        <v>3.0358011075930604</v>
      </c>
      <c r="C28" s="16">
        <v>0</v>
      </c>
      <c r="D28" s="16">
        <f t="shared" si="0"/>
        <v>3.0358011075930604</v>
      </c>
      <c r="E28" s="16">
        <v>12</v>
      </c>
      <c r="F28" s="16">
        <f t="shared" si="1"/>
        <v>2.6715049746818931</v>
      </c>
      <c r="G28" s="16">
        <v>0</v>
      </c>
      <c r="H28" s="16">
        <f t="shared" si="9"/>
        <v>2.6715049746818931</v>
      </c>
      <c r="I28" s="16">
        <v>12</v>
      </c>
      <c r="J28" s="17">
        <f t="shared" si="2"/>
        <v>22.560000000000002</v>
      </c>
      <c r="K28" s="16">
        <f t="shared" si="3"/>
        <v>2.3509243777200659</v>
      </c>
      <c r="L28" s="24">
        <f t="shared" si="4"/>
        <v>0.27528388497893047</v>
      </c>
      <c r="M28" s="27">
        <f t="shared" si="5"/>
        <v>0.10305421929731796</v>
      </c>
      <c r="N28" s="16">
        <f t="shared" si="6"/>
        <v>2.9215355899693156</v>
      </c>
      <c r="O28" s="17">
        <v>150</v>
      </c>
      <c r="P28" s="17">
        <v>244</v>
      </c>
      <c r="Q28" s="16">
        <f t="shared" si="7"/>
        <v>1.796025977440153</v>
      </c>
      <c r="R28" s="22">
        <f t="shared" si="8"/>
        <v>1.1973506516267687E-2</v>
      </c>
    </row>
    <row r="29" spans="1:18" ht="12" customHeight="1" x14ac:dyDescent="0.2">
      <c r="A29" s="15">
        <v>1992</v>
      </c>
      <c r="B29" s="16">
        <v>3.1343318493337593</v>
      </c>
      <c r="C29" s="16">
        <v>0</v>
      </c>
      <c r="D29" s="16">
        <f t="shared" si="0"/>
        <v>3.1343318493337593</v>
      </c>
      <c r="E29" s="16">
        <v>12</v>
      </c>
      <c r="F29" s="16">
        <f t="shared" si="1"/>
        <v>2.7582120274137081</v>
      </c>
      <c r="G29" s="16">
        <v>0</v>
      </c>
      <c r="H29" s="16">
        <f t="shared" si="9"/>
        <v>2.7582120274137081</v>
      </c>
      <c r="I29" s="16">
        <v>12</v>
      </c>
      <c r="J29" s="17">
        <f t="shared" si="2"/>
        <v>22.560000000000002</v>
      </c>
      <c r="K29" s="16">
        <f t="shared" si="3"/>
        <v>2.427226584124063</v>
      </c>
      <c r="L29" s="24">
        <f t="shared" si="4"/>
        <v>0.28421856956956243</v>
      </c>
      <c r="M29" s="27">
        <f t="shared" si="5"/>
        <v>0.10639897355064386</v>
      </c>
      <c r="N29" s="16">
        <f t="shared" si="6"/>
        <v>3.0163577006739781</v>
      </c>
      <c r="O29" s="17">
        <v>150</v>
      </c>
      <c r="P29" s="17">
        <v>244</v>
      </c>
      <c r="Q29" s="16">
        <f t="shared" si="7"/>
        <v>1.8543182586110523</v>
      </c>
      <c r="R29" s="22">
        <f t="shared" si="8"/>
        <v>1.2362121724073681E-2</v>
      </c>
    </row>
    <row r="30" spans="1:18" ht="12" customHeight="1" x14ac:dyDescent="0.2">
      <c r="A30" s="15">
        <v>1993</v>
      </c>
      <c r="B30" s="16">
        <v>3.1586763568650236</v>
      </c>
      <c r="C30" s="16">
        <v>0</v>
      </c>
      <c r="D30" s="16">
        <f t="shared" si="0"/>
        <v>3.1586763568650236</v>
      </c>
      <c r="E30" s="16">
        <v>12</v>
      </c>
      <c r="F30" s="16">
        <f t="shared" si="1"/>
        <v>2.7796351940412207</v>
      </c>
      <c r="G30" s="16">
        <v>0</v>
      </c>
      <c r="H30" s="16">
        <f t="shared" si="9"/>
        <v>2.7796351940412207</v>
      </c>
      <c r="I30" s="16">
        <v>12</v>
      </c>
      <c r="J30" s="17">
        <f t="shared" si="2"/>
        <v>22.559999999999988</v>
      </c>
      <c r="K30" s="16">
        <f t="shared" si="3"/>
        <v>2.4460789707562745</v>
      </c>
      <c r="L30" s="24">
        <f t="shared" si="4"/>
        <v>0.2864261089878542</v>
      </c>
      <c r="M30" s="27">
        <f t="shared" si="5"/>
        <v>0.10722537954000107</v>
      </c>
      <c r="N30" s="16">
        <f t="shared" si="6"/>
        <v>3.03978589726926</v>
      </c>
      <c r="O30" s="17">
        <v>150</v>
      </c>
      <c r="P30" s="17">
        <v>244</v>
      </c>
      <c r="Q30" s="16">
        <f t="shared" si="7"/>
        <v>1.8687208384852008</v>
      </c>
      <c r="R30" s="22">
        <f t="shared" si="8"/>
        <v>1.2458138923234672E-2</v>
      </c>
    </row>
    <row r="31" spans="1:18" ht="12" customHeight="1" x14ac:dyDescent="0.2">
      <c r="A31" s="15">
        <v>1994</v>
      </c>
      <c r="B31" s="16">
        <v>3.0897744806670571</v>
      </c>
      <c r="C31" s="16">
        <v>0</v>
      </c>
      <c r="D31" s="16">
        <f t="shared" si="0"/>
        <v>3.0897744806670571</v>
      </c>
      <c r="E31" s="16">
        <v>12</v>
      </c>
      <c r="F31" s="16">
        <f t="shared" si="1"/>
        <v>2.71900154298701</v>
      </c>
      <c r="G31" s="16">
        <v>0</v>
      </c>
      <c r="H31" s="16">
        <f t="shared" si="9"/>
        <v>2.71900154298701</v>
      </c>
      <c r="I31" s="16">
        <v>12</v>
      </c>
      <c r="J31" s="17">
        <f t="shared" si="2"/>
        <v>22.560000000000002</v>
      </c>
      <c r="K31" s="16">
        <f t="shared" si="3"/>
        <v>2.3927213578285689</v>
      </c>
      <c r="L31" s="24">
        <f t="shared" si="4"/>
        <v>0.28017814494479731</v>
      </c>
      <c r="M31" s="27">
        <f t="shared" si="5"/>
        <v>0.10488641568563589</v>
      </c>
      <c r="N31" s="16">
        <f t="shared" si="6"/>
        <v>2.9734774414799348</v>
      </c>
      <c r="O31" s="17">
        <v>150</v>
      </c>
      <c r="P31" s="17">
        <v>244</v>
      </c>
      <c r="Q31" s="16">
        <f t="shared" si="7"/>
        <v>1.8279574435327468</v>
      </c>
      <c r="R31" s="22">
        <f t="shared" si="8"/>
        <v>1.2186382956884978E-2</v>
      </c>
    </row>
    <row r="32" spans="1:18" ht="12" customHeight="1" x14ac:dyDescent="0.2">
      <c r="A32" s="15">
        <v>1995</v>
      </c>
      <c r="B32" s="16">
        <v>3.1207985639068943</v>
      </c>
      <c r="C32" s="16">
        <v>0</v>
      </c>
      <c r="D32" s="16">
        <f t="shared" si="0"/>
        <v>3.1207985639068943</v>
      </c>
      <c r="E32" s="16">
        <v>12</v>
      </c>
      <c r="F32" s="16">
        <f t="shared" si="1"/>
        <v>2.746302736238067</v>
      </c>
      <c r="G32" s="16">
        <v>0</v>
      </c>
      <c r="H32" s="16">
        <f t="shared" si="9"/>
        <v>2.746302736238067</v>
      </c>
      <c r="I32" s="16">
        <v>12</v>
      </c>
      <c r="J32" s="17">
        <f t="shared" si="2"/>
        <v>22.560000000000002</v>
      </c>
      <c r="K32" s="16">
        <f t="shared" si="3"/>
        <v>2.4167464078894989</v>
      </c>
      <c r="L32" s="24">
        <f t="shared" si="4"/>
        <v>0.28299138265685003</v>
      </c>
      <c r="M32" s="27">
        <f t="shared" si="5"/>
        <v>0.10593956856501913</v>
      </c>
      <c r="N32" s="16">
        <f t="shared" si="6"/>
        <v>3.0033337990340097</v>
      </c>
      <c r="O32" s="17">
        <v>150</v>
      </c>
      <c r="P32" s="17">
        <v>244</v>
      </c>
      <c r="Q32" s="16">
        <f t="shared" si="7"/>
        <v>1.8463117617012355</v>
      </c>
      <c r="R32" s="22">
        <f t="shared" si="8"/>
        <v>1.2308745078008236E-2</v>
      </c>
    </row>
    <row r="33" spans="1:18" ht="12" customHeight="1" x14ac:dyDescent="0.2">
      <c r="A33" s="10">
        <v>1996</v>
      </c>
      <c r="B33" s="11">
        <v>3.2517428005078064</v>
      </c>
      <c r="C33" s="11">
        <v>0</v>
      </c>
      <c r="D33" s="11">
        <f t="shared" si="0"/>
        <v>3.2517428005078064</v>
      </c>
      <c r="E33" s="11">
        <v>12</v>
      </c>
      <c r="F33" s="11">
        <f t="shared" si="1"/>
        <v>2.8615336644468696</v>
      </c>
      <c r="G33" s="11">
        <v>0</v>
      </c>
      <c r="H33" s="11">
        <f t="shared" si="9"/>
        <v>2.8615336644468696</v>
      </c>
      <c r="I33" s="11">
        <v>12</v>
      </c>
      <c r="J33" s="12">
        <f t="shared" si="2"/>
        <v>22.560000000000002</v>
      </c>
      <c r="K33" s="11">
        <f t="shared" si="3"/>
        <v>2.5181496247132453</v>
      </c>
      <c r="L33" s="23">
        <f t="shared" si="4"/>
        <v>0.29486529563386948</v>
      </c>
      <c r="M33" s="25">
        <f t="shared" si="5"/>
        <v>0.11038464108332034</v>
      </c>
      <c r="N33" s="11">
        <f t="shared" si="6"/>
        <v>3.1293493823915899</v>
      </c>
      <c r="O33" s="12">
        <v>150</v>
      </c>
      <c r="P33" s="12">
        <v>244</v>
      </c>
      <c r="Q33" s="11">
        <f t="shared" si="7"/>
        <v>1.9237803580276167</v>
      </c>
      <c r="R33" s="21">
        <f t="shared" si="8"/>
        <v>1.2825202386850778E-2</v>
      </c>
    </row>
    <row r="34" spans="1:18" ht="12" customHeight="1" x14ac:dyDescent="0.2">
      <c r="A34" s="10">
        <v>1997</v>
      </c>
      <c r="B34" s="11">
        <v>3.2386199004573681</v>
      </c>
      <c r="C34" s="11">
        <v>0</v>
      </c>
      <c r="D34" s="11">
        <f t="shared" si="0"/>
        <v>3.2386199004573681</v>
      </c>
      <c r="E34" s="11">
        <v>12</v>
      </c>
      <c r="F34" s="11">
        <f t="shared" si="1"/>
        <v>2.8499855124024842</v>
      </c>
      <c r="G34" s="11">
        <v>0</v>
      </c>
      <c r="H34" s="11">
        <f t="shared" si="9"/>
        <v>2.8499855124024842</v>
      </c>
      <c r="I34" s="11">
        <v>12</v>
      </c>
      <c r="J34" s="12">
        <f t="shared" si="2"/>
        <v>22.559999999999988</v>
      </c>
      <c r="K34" s="11">
        <f t="shared" si="3"/>
        <v>2.5079872509141863</v>
      </c>
      <c r="L34" s="23">
        <f t="shared" si="4"/>
        <v>0.29367532212109915</v>
      </c>
      <c r="M34" s="25">
        <f t="shared" si="5"/>
        <v>0.10993916716336159</v>
      </c>
      <c r="N34" s="11">
        <f t="shared" si="6"/>
        <v>3.1167204194977192</v>
      </c>
      <c r="O34" s="12">
        <v>150</v>
      </c>
      <c r="P34" s="12">
        <v>244</v>
      </c>
      <c r="Q34" s="11">
        <f t="shared" si="7"/>
        <v>1.916016651330565</v>
      </c>
      <c r="R34" s="21">
        <f t="shared" si="8"/>
        <v>1.2773444342203767E-2</v>
      </c>
    </row>
    <row r="35" spans="1:18" ht="12" customHeight="1" x14ac:dyDescent="0.2">
      <c r="A35" s="10">
        <v>1998</v>
      </c>
      <c r="B35" s="11">
        <v>3.2444699007445967</v>
      </c>
      <c r="C35" s="11">
        <v>0</v>
      </c>
      <c r="D35" s="11">
        <f t="shared" si="0"/>
        <v>3.2444699007445967</v>
      </c>
      <c r="E35" s="11">
        <v>12</v>
      </c>
      <c r="F35" s="11">
        <f t="shared" si="1"/>
        <v>2.8551335126552453</v>
      </c>
      <c r="G35" s="11">
        <v>0</v>
      </c>
      <c r="H35" s="11">
        <f t="shared" si="9"/>
        <v>2.8551335126552453</v>
      </c>
      <c r="I35" s="11">
        <v>12</v>
      </c>
      <c r="J35" s="12">
        <f t="shared" si="2"/>
        <v>22.560000000000002</v>
      </c>
      <c r="K35" s="11">
        <f t="shared" si="3"/>
        <v>2.5125174911366157</v>
      </c>
      <c r="L35" s="23">
        <f t="shared" si="4"/>
        <v>0.29420579521506041</v>
      </c>
      <c r="M35" s="25">
        <f t="shared" si="5"/>
        <v>0.11013775303612562</v>
      </c>
      <c r="N35" s="11">
        <f t="shared" si="6"/>
        <v>3.1223502296976431</v>
      </c>
      <c r="O35" s="12">
        <v>150</v>
      </c>
      <c r="P35" s="12">
        <v>244</v>
      </c>
      <c r="Q35" s="11">
        <f t="shared" si="7"/>
        <v>1.9194776002239611</v>
      </c>
      <c r="R35" s="21">
        <f t="shared" si="8"/>
        <v>1.2796517334826406E-2</v>
      </c>
    </row>
    <row r="36" spans="1:18" ht="12" customHeight="1" x14ac:dyDescent="0.2">
      <c r="A36" s="10">
        <v>1999</v>
      </c>
      <c r="B36" s="11">
        <v>3.4403669724770638</v>
      </c>
      <c r="C36" s="11">
        <v>0</v>
      </c>
      <c r="D36" s="11">
        <f t="shared" si="0"/>
        <v>3.4403669724770638</v>
      </c>
      <c r="E36" s="11">
        <v>12</v>
      </c>
      <c r="F36" s="11">
        <f t="shared" si="1"/>
        <v>3.0275229357798161</v>
      </c>
      <c r="G36" s="11">
        <v>0</v>
      </c>
      <c r="H36" s="11">
        <f t="shared" si="9"/>
        <v>3.0275229357798161</v>
      </c>
      <c r="I36" s="11">
        <v>12</v>
      </c>
      <c r="J36" s="12">
        <f t="shared" si="2"/>
        <v>22.560000000000002</v>
      </c>
      <c r="K36" s="11">
        <f t="shared" si="3"/>
        <v>2.664220183486238</v>
      </c>
      <c r="L36" s="23">
        <f t="shared" si="4"/>
        <v>0.31196957652063678</v>
      </c>
      <c r="M36" s="25">
        <f t="shared" si="5"/>
        <v>0.11678773407062962</v>
      </c>
      <c r="N36" s="11">
        <f t="shared" si="6"/>
        <v>3.3108738670353142</v>
      </c>
      <c r="O36" s="12">
        <v>150</v>
      </c>
      <c r="P36" s="12">
        <v>244</v>
      </c>
      <c r="Q36" s="11">
        <f t="shared" si="7"/>
        <v>2.0353732789151522</v>
      </c>
      <c r="R36" s="21">
        <f t="shared" si="8"/>
        <v>1.3569155192767681E-2</v>
      </c>
    </row>
    <row r="37" spans="1:18" ht="12" customHeight="1" x14ac:dyDescent="0.2">
      <c r="A37" s="10">
        <v>2000</v>
      </c>
      <c r="B37" s="11">
        <v>3.5722892420225958</v>
      </c>
      <c r="C37" s="11">
        <v>0</v>
      </c>
      <c r="D37" s="11">
        <f t="shared" si="0"/>
        <v>3.5722892420225958</v>
      </c>
      <c r="E37" s="11">
        <v>12</v>
      </c>
      <c r="F37" s="11">
        <f t="shared" si="1"/>
        <v>3.1436145329798841</v>
      </c>
      <c r="G37" s="11">
        <v>0</v>
      </c>
      <c r="H37" s="11">
        <f t="shared" si="9"/>
        <v>3.1436145329798841</v>
      </c>
      <c r="I37" s="11">
        <v>12</v>
      </c>
      <c r="J37" s="12">
        <f t="shared" si="2"/>
        <v>22.560000000000002</v>
      </c>
      <c r="K37" s="11">
        <f t="shared" si="3"/>
        <v>2.766380789022298</v>
      </c>
      <c r="L37" s="23">
        <f t="shared" si="4"/>
        <v>0.32393217670050334</v>
      </c>
      <c r="M37" s="25">
        <f t="shared" si="5"/>
        <v>0.12126600719001854</v>
      </c>
      <c r="N37" s="11">
        <f t="shared" si="6"/>
        <v>3.4378306708334305</v>
      </c>
      <c r="O37" s="12">
        <v>150</v>
      </c>
      <c r="P37" s="12">
        <v>244</v>
      </c>
      <c r="Q37" s="11">
        <f t="shared" si="7"/>
        <v>2.1134204943648141</v>
      </c>
      <c r="R37" s="21">
        <f t="shared" si="8"/>
        <v>1.4089469962432093E-2</v>
      </c>
    </row>
    <row r="38" spans="1:18" ht="12" customHeight="1" x14ac:dyDescent="0.2">
      <c r="A38" s="15">
        <v>2001</v>
      </c>
      <c r="B38" s="31">
        <v>4.0199022906974733</v>
      </c>
      <c r="C38" s="16">
        <v>0</v>
      </c>
      <c r="D38" s="16">
        <f t="shared" si="0"/>
        <v>4.0199022906974733</v>
      </c>
      <c r="E38" s="16">
        <v>12</v>
      </c>
      <c r="F38" s="16">
        <f t="shared" si="1"/>
        <v>3.5375140158137763</v>
      </c>
      <c r="G38" s="16">
        <v>0</v>
      </c>
      <c r="H38" s="16">
        <f t="shared" si="9"/>
        <v>3.5375140158137763</v>
      </c>
      <c r="I38" s="16">
        <v>12</v>
      </c>
      <c r="J38" s="17">
        <f t="shared" si="2"/>
        <v>22.560000000000002</v>
      </c>
      <c r="K38" s="16">
        <f t="shared" si="3"/>
        <v>3.1130123339161231</v>
      </c>
      <c r="L38" s="24">
        <f t="shared" si="4"/>
        <v>0.36452135057565849</v>
      </c>
      <c r="M38" s="27">
        <f t="shared" si="5"/>
        <v>0.1364608146374191</v>
      </c>
      <c r="N38" s="16">
        <f t="shared" si="6"/>
        <v>3.8685958645635128</v>
      </c>
      <c r="O38" s="17">
        <v>150</v>
      </c>
      <c r="P38" s="17">
        <v>244</v>
      </c>
      <c r="Q38" s="16">
        <f t="shared" si="7"/>
        <v>2.3782351626415035</v>
      </c>
      <c r="R38" s="22">
        <f t="shared" si="8"/>
        <v>1.5854901084276691E-2</v>
      </c>
    </row>
    <row r="39" spans="1:18" ht="12" customHeight="1" x14ac:dyDescent="0.2">
      <c r="A39" s="15">
        <v>2002</v>
      </c>
      <c r="B39" s="31" t="s">
        <v>52</v>
      </c>
      <c r="C39" s="31" t="s">
        <v>52</v>
      </c>
      <c r="D39" s="31" t="s">
        <v>52</v>
      </c>
      <c r="E39" s="31" t="s">
        <v>52</v>
      </c>
      <c r="F39" s="31" t="s">
        <v>52</v>
      </c>
      <c r="G39" s="31" t="s">
        <v>52</v>
      </c>
      <c r="H39" s="31" t="s">
        <v>52</v>
      </c>
      <c r="I39" s="31" t="s">
        <v>52</v>
      </c>
      <c r="J39" s="31" t="s">
        <v>52</v>
      </c>
      <c r="K39" s="31" t="s">
        <v>52</v>
      </c>
      <c r="L39" s="31" t="s">
        <v>52</v>
      </c>
      <c r="M39" s="32" t="s">
        <v>52</v>
      </c>
      <c r="N39" s="31" t="s">
        <v>52</v>
      </c>
      <c r="O39" s="31" t="s">
        <v>52</v>
      </c>
      <c r="P39" s="31" t="s">
        <v>52</v>
      </c>
      <c r="Q39" s="31" t="s">
        <v>52</v>
      </c>
      <c r="R39" s="31" t="s">
        <v>52</v>
      </c>
    </row>
    <row r="40" spans="1:18" ht="12" customHeight="1" x14ac:dyDescent="0.2">
      <c r="A40" s="15">
        <v>2003</v>
      </c>
      <c r="B40" s="31" t="s">
        <v>52</v>
      </c>
      <c r="C40" s="31" t="s">
        <v>52</v>
      </c>
      <c r="D40" s="31" t="s">
        <v>52</v>
      </c>
      <c r="E40" s="31" t="s">
        <v>52</v>
      </c>
      <c r="F40" s="31" t="s">
        <v>52</v>
      </c>
      <c r="G40" s="31" t="s">
        <v>52</v>
      </c>
      <c r="H40" s="31" t="s">
        <v>52</v>
      </c>
      <c r="I40" s="31" t="s">
        <v>52</v>
      </c>
      <c r="J40" s="31" t="s">
        <v>52</v>
      </c>
      <c r="K40" s="31" t="s">
        <v>52</v>
      </c>
      <c r="L40" s="31" t="s">
        <v>52</v>
      </c>
      <c r="M40" s="32" t="s">
        <v>52</v>
      </c>
      <c r="N40" s="31" t="s">
        <v>52</v>
      </c>
      <c r="O40" s="31" t="s">
        <v>52</v>
      </c>
      <c r="P40" s="31" t="s">
        <v>52</v>
      </c>
      <c r="Q40" s="31" t="s">
        <v>52</v>
      </c>
      <c r="R40" s="31" t="s">
        <v>52</v>
      </c>
    </row>
    <row r="41" spans="1:18" ht="12" customHeight="1" x14ac:dyDescent="0.2">
      <c r="A41" s="15">
        <v>2004</v>
      </c>
      <c r="B41" s="31" t="s">
        <v>52</v>
      </c>
      <c r="C41" s="31" t="s">
        <v>52</v>
      </c>
      <c r="D41" s="31" t="s">
        <v>52</v>
      </c>
      <c r="E41" s="31" t="s">
        <v>52</v>
      </c>
      <c r="F41" s="31" t="s">
        <v>52</v>
      </c>
      <c r="G41" s="31" t="s">
        <v>52</v>
      </c>
      <c r="H41" s="31" t="s">
        <v>52</v>
      </c>
      <c r="I41" s="31" t="s">
        <v>52</v>
      </c>
      <c r="J41" s="31" t="s">
        <v>52</v>
      </c>
      <c r="K41" s="31" t="s">
        <v>52</v>
      </c>
      <c r="L41" s="31" t="s">
        <v>52</v>
      </c>
      <c r="M41" s="32" t="s">
        <v>52</v>
      </c>
      <c r="N41" s="31" t="s">
        <v>52</v>
      </c>
      <c r="O41" s="31" t="s">
        <v>52</v>
      </c>
      <c r="P41" s="31" t="s">
        <v>52</v>
      </c>
      <c r="Q41" s="31" t="s">
        <v>52</v>
      </c>
      <c r="R41" s="31" t="s">
        <v>52</v>
      </c>
    </row>
    <row r="42" spans="1:18" ht="12" customHeight="1" x14ac:dyDescent="0.2">
      <c r="A42" s="15">
        <v>2005</v>
      </c>
      <c r="B42" s="31" t="s">
        <v>52</v>
      </c>
      <c r="C42" s="31" t="s">
        <v>52</v>
      </c>
      <c r="D42" s="31" t="s">
        <v>52</v>
      </c>
      <c r="E42" s="31" t="s">
        <v>52</v>
      </c>
      <c r="F42" s="31" t="s">
        <v>52</v>
      </c>
      <c r="G42" s="31" t="s">
        <v>52</v>
      </c>
      <c r="H42" s="31" t="s">
        <v>52</v>
      </c>
      <c r="I42" s="31" t="s">
        <v>52</v>
      </c>
      <c r="J42" s="31" t="s">
        <v>52</v>
      </c>
      <c r="K42" s="31" t="s">
        <v>52</v>
      </c>
      <c r="L42" s="31" t="s">
        <v>52</v>
      </c>
      <c r="M42" s="32" t="s">
        <v>52</v>
      </c>
      <c r="N42" s="31" t="s">
        <v>52</v>
      </c>
      <c r="O42" s="31" t="s">
        <v>52</v>
      </c>
      <c r="P42" s="31" t="s">
        <v>52</v>
      </c>
      <c r="Q42" s="31" t="s">
        <v>52</v>
      </c>
      <c r="R42" s="31" t="s">
        <v>52</v>
      </c>
    </row>
    <row r="43" spans="1:18" ht="12" customHeight="1" x14ac:dyDescent="0.2">
      <c r="A43" s="10">
        <v>2006</v>
      </c>
      <c r="B43" s="43" t="s">
        <v>52</v>
      </c>
      <c r="C43" s="29" t="s">
        <v>52</v>
      </c>
      <c r="D43" s="29" t="s">
        <v>52</v>
      </c>
      <c r="E43" s="29" t="s">
        <v>52</v>
      </c>
      <c r="F43" s="29" t="s">
        <v>52</v>
      </c>
      <c r="G43" s="29" t="s">
        <v>52</v>
      </c>
      <c r="H43" s="29" t="s">
        <v>52</v>
      </c>
      <c r="I43" s="29" t="s">
        <v>52</v>
      </c>
      <c r="J43" s="29" t="s">
        <v>52</v>
      </c>
      <c r="K43" s="29" t="s">
        <v>52</v>
      </c>
      <c r="L43" s="29" t="s">
        <v>52</v>
      </c>
      <c r="M43" s="30" t="s">
        <v>52</v>
      </c>
      <c r="N43" s="29" t="s">
        <v>52</v>
      </c>
      <c r="O43" s="29" t="s">
        <v>52</v>
      </c>
      <c r="P43" s="29" t="s">
        <v>52</v>
      </c>
      <c r="Q43" s="29" t="s">
        <v>52</v>
      </c>
      <c r="R43" s="29" t="s">
        <v>52</v>
      </c>
    </row>
    <row r="44" spans="1:18" ht="12" customHeight="1" x14ac:dyDescent="0.2">
      <c r="A44" s="10">
        <v>2007</v>
      </c>
      <c r="B44" s="43" t="s">
        <v>52</v>
      </c>
      <c r="C44" s="29" t="s">
        <v>52</v>
      </c>
      <c r="D44" s="29" t="s">
        <v>52</v>
      </c>
      <c r="E44" s="29" t="s">
        <v>52</v>
      </c>
      <c r="F44" s="29" t="s">
        <v>52</v>
      </c>
      <c r="G44" s="29" t="s">
        <v>52</v>
      </c>
      <c r="H44" s="29" t="s">
        <v>52</v>
      </c>
      <c r="I44" s="29" t="s">
        <v>52</v>
      </c>
      <c r="J44" s="29" t="s">
        <v>52</v>
      </c>
      <c r="K44" s="29" t="s">
        <v>52</v>
      </c>
      <c r="L44" s="29" t="s">
        <v>52</v>
      </c>
      <c r="M44" s="30" t="s">
        <v>52</v>
      </c>
      <c r="N44" s="29" t="s">
        <v>52</v>
      </c>
      <c r="O44" s="29" t="s">
        <v>52</v>
      </c>
      <c r="P44" s="29" t="s">
        <v>52</v>
      </c>
      <c r="Q44" s="29" t="s">
        <v>52</v>
      </c>
      <c r="R44" s="29" t="s">
        <v>52</v>
      </c>
    </row>
    <row r="45" spans="1:18" ht="12" customHeight="1" x14ac:dyDescent="0.2">
      <c r="A45" s="10">
        <v>2008</v>
      </c>
      <c r="B45" s="43" t="s">
        <v>52</v>
      </c>
      <c r="C45" s="29" t="s">
        <v>52</v>
      </c>
      <c r="D45" s="29" t="s">
        <v>52</v>
      </c>
      <c r="E45" s="29" t="s">
        <v>52</v>
      </c>
      <c r="F45" s="29" t="s">
        <v>52</v>
      </c>
      <c r="G45" s="29" t="s">
        <v>52</v>
      </c>
      <c r="H45" s="29" t="s">
        <v>52</v>
      </c>
      <c r="I45" s="29" t="s">
        <v>52</v>
      </c>
      <c r="J45" s="29" t="s">
        <v>52</v>
      </c>
      <c r="K45" s="29" t="s">
        <v>52</v>
      </c>
      <c r="L45" s="29" t="s">
        <v>52</v>
      </c>
      <c r="M45" s="30" t="s">
        <v>52</v>
      </c>
      <c r="N45" s="29" t="s">
        <v>52</v>
      </c>
      <c r="O45" s="29" t="s">
        <v>52</v>
      </c>
      <c r="P45" s="29" t="s">
        <v>52</v>
      </c>
      <c r="Q45" s="29" t="s">
        <v>52</v>
      </c>
      <c r="R45" s="29" t="s">
        <v>52</v>
      </c>
    </row>
    <row r="46" spans="1:18" ht="12" customHeight="1" x14ac:dyDescent="0.2">
      <c r="A46" s="10">
        <v>2009</v>
      </c>
      <c r="B46" s="43" t="s">
        <v>52</v>
      </c>
      <c r="C46" s="29" t="s">
        <v>52</v>
      </c>
      <c r="D46" s="29" t="s">
        <v>52</v>
      </c>
      <c r="E46" s="29" t="s">
        <v>52</v>
      </c>
      <c r="F46" s="29" t="s">
        <v>52</v>
      </c>
      <c r="G46" s="29" t="s">
        <v>52</v>
      </c>
      <c r="H46" s="29" t="s">
        <v>52</v>
      </c>
      <c r="I46" s="29" t="s">
        <v>52</v>
      </c>
      <c r="J46" s="29" t="s">
        <v>52</v>
      </c>
      <c r="K46" s="29" t="s">
        <v>52</v>
      </c>
      <c r="L46" s="29" t="s">
        <v>52</v>
      </c>
      <c r="M46" s="30" t="s">
        <v>52</v>
      </c>
      <c r="N46" s="29" t="s">
        <v>52</v>
      </c>
      <c r="O46" s="29" t="s">
        <v>52</v>
      </c>
      <c r="P46" s="29" t="s">
        <v>52</v>
      </c>
      <c r="Q46" s="29" t="s">
        <v>52</v>
      </c>
      <c r="R46" s="29" t="s">
        <v>52</v>
      </c>
    </row>
    <row r="47" spans="1:18" ht="12" customHeight="1" x14ac:dyDescent="0.2">
      <c r="A47" s="10">
        <v>2010</v>
      </c>
      <c r="B47" s="43" t="s">
        <v>52</v>
      </c>
      <c r="C47" s="29" t="s">
        <v>52</v>
      </c>
      <c r="D47" s="29" t="s">
        <v>52</v>
      </c>
      <c r="E47" s="29" t="s">
        <v>52</v>
      </c>
      <c r="F47" s="29" t="s">
        <v>52</v>
      </c>
      <c r="G47" s="29" t="s">
        <v>52</v>
      </c>
      <c r="H47" s="29" t="s">
        <v>52</v>
      </c>
      <c r="I47" s="29" t="s">
        <v>52</v>
      </c>
      <c r="J47" s="29" t="s">
        <v>52</v>
      </c>
      <c r="K47" s="29" t="s">
        <v>52</v>
      </c>
      <c r="L47" s="29" t="s">
        <v>52</v>
      </c>
      <c r="M47" s="30" t="s">
        <v>52</v>
      </c>
      <c r="N47" s="29" t="s">
        <v>52</v>
      </c>
      <c r="O47" s="29" t="s">
        <v>52</v>
      </c>
      <c r="P47" s="29" t="s">
        <v>52</v>
      </c>
      <c r="Q47" s="29" t="s">
        <v>52</v>
      </c>
      <c r="R47" s="29" t="s">
        <v>52</v>
      </c>
    </row>
    <row r="48" spans="1:18" ht="12" customHeight="1" x14ac:dyDescent="0.2">
      <c r="A48" s="15">
        <v>2011</v>
      </c>
      <c r="B48" s="31" t="s">
        <v>52</v>
      </c>
      <c r="C48" s="31" t="s">
        <v>52</v>
      </c>
      <c r="D48" s="31" t="s">
        <v>52</v>
      </c>
      <c r="E48" s="31" t="s">
        <v>52</v>
      </c>
      <c r="F48" s="31" t="s">
        <v>52</v>
      </c>
      <c r="G48" s="31" t="s">
        <v>52</v>
      </c>
      <c r="H48" s="31" t="s">
        <v>52</v>
      </c>
      <c r="I48" s="31" t="s">
        <v>52</v>
      </c>
      <c r="J48" s="31" t="s">
        <v>52</v>
      </c>
      <c r="K48" s="31" t="s">
        <v>52</v>
      </c>
      <c r="L48" s="31" t="s">
        <v>52</v>
      </c>
      <c r="M48" s="32" t="s">
        <v>52</v>
      </c>
      <c r="N48" s="31" t="s">
        <v>52</v>
      </c>
      <c r="O48" s="31" t="s">
        <v>52</v>
      </c>
      <c r="P48" s="31" t="s">
        <v>52</v>
      </c>
      <c r="Q48" s="31" t="s">
        <v>52</v>
      </c>
      <c r="R48" s="31" t="s">
        <v>52</v>
      </c>
    </row>
    <row r="49" spans="1:19" ht="12" customHeight="1" x14ac:dyDescent="0.2">
      <c r="A49" s="15">
        <v>2012</v>
      </c>
      <c r="B49" s="31" t="s">
        <v>52</v>
      </c>
      <c r="C49" s="31" t="s">
        <v>52</v>
      </c>
      <c r="D49" s="31" t="s">
        <v>52</v>
      </c>
      <c r="E49" s="31" t="s">
        <v>52</v>
      </c>
      <c r="F49" s="31" t="s">
        <v>52</v>
      </c>
      <c r="G49" s="31" t="s">
        <v>52</v>
      </c>
      <c r="H49" s="31" t="s">
        <v>52</v>
      </c>
      <c r="I49" s="31" t="s">
        <v>52</v>
      </c>
      <c r="J49" s="31" t="s">
        <v>52</v>
      </c>
      <c r="K49" s="31" t="s">
        <v>52</v>
      </c>
      <c r="L49" s="31" t="s">
        <v>52</v>
      </c>
      <c r="M49" s="32" t="s">
        <v>52</v>
      </c>
      <c r="N49" s="31" t="s">
        <v>52</v>
      </c>
      <c r="O49" s="31" t="s">
        <v>52</v>
      </c>
      <c r="P49" s="31" t="s">
        <v>52</v>
      </c>
      <c r="Q49" s="31" t="s">
        <v>52</v>
      </c>
      <c r="R49" s="31" t="s">
        <v>52</v>
      </c>
    </row>
    <row r="50" spans="1:19" ht="12" customHeight="1" x14ac:dyDescent="0.2">
      <c r="A50" s="15">
        <v>2013</v>
      </c>
      <c r="B50" s="31" t="s">
        <v>52</v>
      </c>
      <c r="C50" s="31" t="s">
        <v>52</v>
      </c>
      <c r="D50" s="31" t="s">
        <v>52</v>
      </c>
      <c r="E50" s="31" t="s">
        <v>52</v>
      </c>
      <c r="F50" s="31" t="s">
        <v>52</v>
      </c>
      <c r="G50" s="31" t="s">
        <v>52</v>
      </c>
      <c r="H50" s="31" t="s">
        <v>52</v>
      </c>
      <c r="I50" s="31" t="s">
        <v>52</v>
      </c>
      <c r="J50" s="31" t="s">
        <v>52</v>
      </c>
      <c r="K50" s="31" t="s">
        <v>52</v>
      </c>
      <c r="L50" s="31" t="s">
        <v>52</v>
      </c>
      <c r="M50" s="32" t="s">
        <v>52</v>
      </c>
      <c r="N50" s="31" t="s">
        <v>52</v>
      </c>
      <c r="O50" s="31" t="s">
        <v>52</v>
      </c>
      <c r="P50" s="31" t="s">
        <v>52</v>
      </c>
      <c r="Q50" s="31" t="s">
        <v>52</v>
      </c>
      <c r="R50" s="31" t="s">
        <v>52</v>
      </c>
    </row>
    <row r="51" spans="1:19" ht="12" customHeight="1" x14ac:dyDescent="0.2">
      <c r="A51" s="15">
        <v>2014</v>
      </c>
      <c r="B51" s="31" t="s">
        <v>52</v>
      </c>
      <c r="C51" s="31" t="s">
        <v>52</v>
      </c>
      <c r="D51" s="31" t="s">
        <v>52</v>
      </c>
      <c r="E51" s="31" t="s">
        <v>52</v>
      </c>
      <c r="F51" s="31" t="s">
        <v>52</v>
      </c>
      <c r="G51" s="31" t="s">
        <v>52</v>
      </c>
      <c r="H51" s="31" t="s">
        <v>52</v>
      </c>
      <c r="I51" s="31" t="s">
        <v>52</v>
      </c>
      <c r="J51" s="31" t="s">
        <v>52</v>
      </c>
      <c r="K51" s="31" t="s">
        <v>52</v>
      </c>
      <c r="L51" s="31" t="s">
        <v>52</v>
      </c>
      <c r="M51" s="32" t="s">
        <v>52</v>
      </c>
      <c r="N51" s="31" t="s">
        <v>52</v>
      </c>
      <c r="O51" s="31" t="s">
        <v>52</v>
      </c>
      <c r="P51" s="31" t="s">
        <v>52</v>
      </c>
      <c r="Q51" s="31" t="s">
        <v>52</v>
      </c>
      <c r="R51" s="31" t="s">
        <v>52</v>
      </c>
    </row>
    <row r="52" spans="1:19" ht="12" customHeight="1" x14ac:dyDescent="0.2">
      <c r="A52" s="15">
        <v>2015</v>
      </c>
      <c r="B52" s="31" t="s">
        <v>52</v>
      </c>
      <c r="C52" s="31" t="s">
        <v>52</v>
      </c>
      <c r="D52" s="31" t="s">
        <v>52</v>
      </c>
      <c r="E52" s="31" t="s">
        <v>52</v>
      </c>
      <c r="F52" s="31" t="s">
        <v>52</v>
      </c>
      <c r="G52" s="31" t="s">
        <v>52</v>
      </c>
      <c r="H52" s="31" t="s">
        <v>52</v>
      </c>
      <c r="I52" s="31" t="s">
        <v>52</v>
      </c>
      <c r="J52" s="31" t="s">
        <v>52</v>
      </c>
      <c r="K52" s="31" t="s">
        <v>52</v>
      </c>
      <c r="L52" s="31" t="s">
        <v>52</v>
      </c>
      <c r="M52" s="32" t="s">
        <v>52</v>
      </c>
      <c r="N52" s="31" t="s">
        <v>52</v>
      </c>
      <c r="O52" s="31" t="s">
        <v>52</v>
      </c>
      <c r="P52" s="31" t="s">
        <v>52</v>
      </c>
      <c r="Q52" s="31" t="s">
        <v>52</v>
      </c>
      <c r="R52" s="31" t="s">
        <v>52</v>
      </c>
    </row>
    <row r="53" spans="1:19" ht="12" customHeight="1" x14ac:dyDescent="0.2">
      <c r="A53" s="33">
        <v>2016</v>
      </c>
      <c r="B53" s="43" t="s">
        <v>52</v>
      </c>
      <c r="C53" s="43" t="s">
        <v>52</v>
      </c>
      <c r="D53" s="43" t="s">
        <v>52</v>
      </c>
      <c r="E53" s="43" t="s">
        <v>52</v>
      </c>
      <c r="F53" s="43" t="s">
        <v>52</v>
      </c>
      <c r="G53" s="43" t="s">
        <v>52</v>
      </c>
      <c r="H53" s="43" t="s">
        <v>52</v>
      </c>
      <c r="I53" s="43" t="s">
        <v>52</v>
      </c>
      <c r="J53" s="43" t="s">
        <v>52</v>
      </c>
      <c r="K53" s="43" t="s">
        <v>52</v>
      </c>
      <c r="L53" s="43" t="s">
        <v>52</v>
      </c>
      <c r="M53" s="54" t="s">
        <v>52</v>
      </c>
      <c r="N53" s="43" t="s">
        <v>52</v>
      </c>
      <c r="O53" s="43" t="s">
        <v>52</v>
      </c>
      <c r="P53" s="43" t="s">
        <v>52</v>
      </c>
      <c r="Q53" s="43" t="s">
        <v>52</v>
      </c>
      <c r="R53" s="43" t="s">
        <v>52</v>
      </c>
    </row>
    <row r="54" spans="1:19" ht="12" customHeight="1" x14ac:dyDescent="0.2">
      <c r="A54" s="57">
        <v>2017</v>
      </c>
      <c r="B54" s="69" t="s">
        <v>52</v>
      </c>
      <c r="C54" s="69" t="s">
        <v>52</v>
      </c>
      <c r="D54" s="69" t="s">
        <v>52</v>
      </c>
      <c r="E54" s="69" t="s">
        <v>52</v>
      </c>
      <c r="F54" s="69" t="s">
        <v>52</v>
      </c>
      <c r="G54" s="69" t="s">
        <v>52</v>
      </c>
      <c r="H54" s="69" t="s">
        <v>52</v>
      </c>
      <c r="I54" s="69" t="s">
        <v>52</v>
      </c>
      <c r="J54" s="69" t="s">
        <v>52</v>
      </c>
      <c r="K54" s="69" t="s">
        <v>52</v>
      </c>
      <c r="L54" s="69" t="s">
        <v>52</v>
      </c>
      <c r="M54" s="70" t="s">
        <v>52</v>
      </c>
      <c r="N54" s="69" t="s">
        <v>52</v>
      </c>
      <c r="O54" s="69" t="s">
        <v>52</v>
      </c>
      <c r="P54" s="69" t="s">
        <v>52</v>
      </c>
      <c r="Q54" s="69" t="s">
        <v>52</v>
      </c>
      <c r="R54" s="69" t="s">
        <v>52</v>
      </c>
    </row>
    <row r="55" spans="1:19" ht="12" customHeight="1" x14ac:dyDescent="0.2">
      <c r="A55" s="33">
        <v>2018</v>
      </c>
      <c r="B55" s="43" t="s">
        <v>52</v>
      </c>
      <c r="C55" s="43" t="s">
        <v>52</v>
      </c>
      <c r="D55" s="43" t="s">
        <v>52</v>
      </c>
      <c r="E55" s="43" t="s">
        <v>52</v>
      </c>
      <c r="F55" s="43" t="s">
        <v>52</v>
      </c>
      <c r="G55" s="43" t="s">
        <v>52</v>
      </c>
      <c r="H55" s="43" t="s">
        <v>52</v>
      </c>
      <c r="I55" s="43" t="s">
        <v>52</v>
      </c>
      <c r="J55" s="43" t="s">
        <v>52</v>
      </c>
      <c r="K55" s="43" t="s">
        <v>52</v>
      </c>
      <c r="L55" s="43" t="s">
        <v>52</v>
      </c>
      <c r="M55" s="54" t="s">
        <v>52</v>
      </c>
      <c r="N55" s="43" t="s">
        <v>52</v>
      </c>
      <c r="O55" s="43" t="s">
        <v>52</v>
      </c>
      <c r="P55" s="43" t="s">
        <v>52</v>
      </c>
      <c r="Q55" s="43" t="s">
        <v>52</v>
      </c>
      <c r="R55" s="43" t="s">
        <v>52</v>
      </c>
    </row>
    <row r="56" spans="1:19" ht="12" customHeight="1" x14ac:dyDescent="0.2">
      <c r="A56" s="78">
        <v>2019</v>
      </c>
      <c r="B56" s="111" t="s">
        <v>52</v>
      </c>
      <c r="C56" s="111" t="s">
        <v>52</v>
      </c>
      <c r="D56" s="111" t="s">
        <v>52</v>
      </c>
      <c r="E56" s="111" t="s">
        <v>52</v>
      </c>
      <c r="F56" s="111" t="s">
        <v>52</v>
      </c>
      <c r="G56" s="111" t="s">
        <v>52</v>
      </c>
      <c r="H56" s="111" t="s">
        <v>52</v>
      </c>
      <c r="I56" s="111" t="s">
        <v>52</v>
      </c>
      <c r="J56" s="111" t="s">
        <v>52</v>
      </c>
      <c r="K56" s="111" t="s">
        <v>52</v>
      </c>
      <c r="L56" s="111" t="s">
        <v>52</v>
      </c>
      <c r="M56" s="112" t="s">
        <v>52</v>
      </c>
      <c r="N56" s="111" t="s">
        <v>52</v>
      </c>
      <c r="O56" s="111" t="s">
        <v>52</v>
      </c>
      <c r="P56" s="111" t="s">
        <v>52</v>
      </c>
      <c r="Q56" s="111" t="s">
        <v>52</v>
      </c>
      <c r="R56" s="111" t="s">
        <v>52</v>
      </c>
    </row>
    <row r="57" spans="1:19" ht="12" customHeight="1" x14ac:dyDescent="0.2">
      <c r="A57" s="33">
        <v>2020</v>
      </c>
      <c r="B57" s="43" t="s">
        <v>52</v>
      </c>
      <c r="C57" s="43" t="s">
        <v>52</v>
      </c>
      <c r="D57" s="43" t="s">
        <v>52</v>
      </c>
      <c r="E57" s="43" t="s">
        <v>52</v>
      </c>
      <c r="F57" s="43" t="s">
        <v>52</v>
      </c>
      <c r="G57" s="43" t="s">
        <v>52</v>
      </c>
      <c r="H57" s="43" t="s">
        <v>52</v>
      </c>
      <c r="I57" s="43" t="s">
        <v>52</v>
      </c>
      <c r="J57" s="43" t="s">
        <v>52</v>
      </c>
      <c r="K57" s="43" t="s">
        <v>52</v>
      </c>
      <c r="L57" s="43" t="s">
        <v>52</v>
      </c>
      <c r="M57" s="54" t="s">
        <v>52</v>
      </c>
      <c r="N57" s="43" t="s">
        <v>52</v>
      </c>
      <c r="O57" s="43" t="s">
        <v>52</v>
      </c>
      <c r="P57" s="43" t="s">
        <v>52</v>
      </c>
      <c r="Q57" s="43" t="s">
        <v>52</v>
      </c>
      <c r="R57" s="43" t="s">
        <v>52</v>
      </c>
    </row>
    <row r="58" spans="1:19" ht="12" customHeight="1" thickBot="1" x14ac:dyDescent="0.25">
      <c r="A58" s="84">
        <v>2021</v>
      </c>
      <c r="B58" s="113" t="s">
        <v>52</v>
      </c>
      <c r="C58" s="113" t="s">
        <v>52</v>
      </c>
      <c r="D58" s="113" t="s">
        <v>52</v>
      </c>
      <c r="E58" s="113" t="s">
        <v>52</v>
      </c>
      <c r="F58" s="113" t="s">
        <v>52</v>
      </c>
      <c r="G58" s="113" t="s">
        <v>52</v>
      </c>
      <c r="H58" s="113" t="s">
        <v>52</v>
      </c>
      <c r="I58" s="113" t="s">
        <v>52</v>
      </c>
      <c r="J58" s="113" t="s">
        <v>52</v>
      </c>
      <c r="K58" s="113" t="s">
        <v>52</v>
      </c>
      <c r="L58" s="113" t="s">
        <v>52</v>
      </c>
      <c r="M58" s="114" t="s">
        <v>52</v>
      </c>
      <c r="N58" s="113" t="s">
        <v>52</v>
      </c>
      <c r="O58" s="113" t="s">
        <v>52</v>
      </c>
      <c r="P58" s="113" t="s">
        <v>52</v>
      </c>
      <c r="Q58" s="113" t="s">
        <v>52</v>
      </c>
      <c r="R58" s="113" t="s">
        <v>52</v>
      </c>
    </row>
    <row r="59" spans="1:19" ht="12" customHeight="1" thickTop="1" x14ac:dyDescent="0.2">
      <c r="A59" s="117" t="s">
        <v>144</v>
      </c>
      <c r="B59" s="115"/>
      <c r="C59" s="115"/>
      <c r="D59" s="115"/>
      <c r="S59" s="6"/>
    </row>
    <row r="60" spans="1:19" ht="12" customHeight="1" x14ac:dyDescent="0.2">
      <c r="A60" s="117" t="s">
        <v>76</v>
      </c>
      <c r="B60" s="117"/>
      <c r="S60" s="6"/>
    </row>
    <row r="61" spans="1:19" ht="12" customHeight="1" x14ac:dyDescent="0.2">
      <c r="A61" s="117"/>
      <c r="B61" s="117"/>
      <c r="C61" s="117"/>
      <c r="D61" s="117"/>
      <c r="E61" s="117"/>
      <c r="F61" s="117"/>
      <c r="G61" s="117"/>
      <c r="H61" s="117"/>
      <c r="I61" s="117"/>
      <c r="J61" s="117"/>
      <c r="K61" s="117"/>
      <c r="L61" s="117"/>
      <c r="M61" s="117"/>
      <c r="N61" s="117"/>
      <c r="O61" s="117"/>
      <c r="P61" s="117"/>
      <c r="Q61" s="117"/>
      <c r="R61" s="117"/>
    </row>
    <row r="62" spans="1:19" ht="12" customHeight="1" x14ac:dyDescent="0.2">
      <c r="A62" s="116" t="s">
        <v>137</v>
      </c>
    </row>
    <row r="63" spans="1:19" ht="12" customHeight="1" x14ac:dyDescent="0.2">
      <c r="A63" s="123" t="s">
        <v>159</v>
      </c>
    </row>
    <row r="64" spans="1:19" ht="12" customHeight="1" x14ac:dyDescent="0.2">
      <c r="A64" s="116" t="s">
        <v>139</v>
      </c>
    </row>
    <row r="65" spans="1:1" ht="12" customHeight="1" x14ac:dyDescent="0.2">
      <c r="A65" s="116" t="s">
        <v>140</v>
      </c>
    </row>
    <row r="66" spans="1:1" ht="12" customHeight="1" x14ac:dyDescent="0.2">
      <c r="A66" s="116" t="s">
        <v>141</v>
      </c>
    </row>
    <row r="67" spans="1:1" ht="12" customHeight="1" x14ac:dyDescent="0.2">
      <c r="A67" s="117"/>
    </row>
    <row r="68" spans="1:1" ht="12" customHeight="1" x14ac:dyDescent="0.2">
      <c r="A68" s="116" t="s">
        <v>136</v>
      </c>
    </row>
  </sheetData>
  <mergeCells count="17">
    <mergeCell ref="H3:H5"/>
    <mergeCell ref="A1:R1"/>
    <mergeCell ref="I3:I5"/>
    <mergeCell ref="P2:P5"/>
    <mergeCell ref="B2:B5"/>
    <mergeCell ref="A2:A5"/>
    <mergeCell ref="K2:N5"/>
    <mergeCell ref="F2:F5"/>
    <mergeCell ref="O2:O5"/>
    <mergeCell ref="J2:J5"/>
    <mergeCell ref="G2:I2"/>
    <mergeCell ref="C2:C5"/>
    <mergeCell ref="G3:G5"/>
    <mergeCell ref="D2:D5"/>
    <mergeCell ref="Q2:Q5"/>
    <mergeCell ref="R2:R5"/>
    <mergeCell ref="E2:E5"/>
  </mergeCells>
  <phoneticPr fontId="0" type="noConversion"/>
  <printOptions horizontalCentered="1"/>
  <pageMargins left="0.34" right="0.3" top="0.61" bottom="0.56000000000000005" header="0.5" footer="0.5"/>
  <pageSetup scale="78" orientation="landscape"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71">
    <pageSetUpPr fitToPage="1"/>
  </sheetPr>
  <dimension ref="A1:Y65"/>
  <sheetViews>
    <sheetView workbookViewId="0">
      <pane ySplit="5" topLeftCell="A6" activePane="bottomLeft" state="frozen"/>
      <selection pane="bottomLeft" sqref="A1:K1"/>
    </sheetView>
  </sheetViews>
  <sheetFormatPr defaultColWidth="10.77734375" defaultRowHeight="12" customHeight="1" x14ac:dyDescent="0.2"/>
  <cols>
    <col min="1" max="11" width="10.77734375" style="6" customWidth="1"/>
    <col min="12" max="16384" width="10.77734375" style="7"/>
  </cols>
  <sheetData>
    <row r="1" spans="1:18" ht="12" customHeight="1" thickBot="1" x14ac:dyDescent="0.25">
      <c r="A1" s="126" t="s">
        <v>115</v>
      </c>
      <c r="B1" s="126"/>
      <c r="C1" s="126"/>
      <c r="D1" s="126"/>
      <c r="E1" s="126"/>
      <c r="F1" s="126"/>
      <c r="G1" s="126"/>
      <c r="H1" s="126"/>
      <c r="I1" s="126"/>
      <c r="J1" s="126"/>
      <c r="K1" s="126"/>
    </row>
    <row r="2" spans="1:18" ht="12" customHeight="1" thickTop="1" x14ac:dyDescent="0.2">
      <c r="A2" s="138" t="s">
        <v>0</v>
      </c>
      <c r="B2" s="124" t="s">
        <v>9</v>
      </c>
      <c r="C2" s="124" t="s">
        <v>10</v>
      </c>
      <c r="D2" s="124" t="s">
        <v>5</v>
      </c>
      <c r="E2" s="151" t="s">
        <v>120</v>
      </c>
      <c r="F2" s="124" t="s">
        <v>7</v>
      </c>
      <c r="G2" s="124" t="s">
        <v>54</v>
      </c>
      <c r="H2" s="140"/>
      <c r="I2" s="140"/>
      <c r="J2" s="127" t="s">
        <v>60</v>
      </c>
      <c r="K2" s="130" t="s">
        <v>63</v>
      </c>
      <c r="R2" s="35"/>
    </row>
    <row r="3" spans="1:18" ht="12" customHeight="1" x14ac:dyDescent="0.2">
      <c r="A3" s="138"/>
      <c r="B3" s="124"/>
      <c r="C3" s="124"/>
      <c r="D3" s="124"/>
      <c r="E3" s="136"/>
      <c r="F3" s="124"/>
      <c r="G3" s="141"/>
      <c r="H3" s="140"/>
      <c r="I3" s="140"/>
      <c r="J3" s="127"/>
      <c r="K3" s="130"/>
    </row>
    <row r="4" spans="1:18" ht="20.100000000000001" customHeight="1" x14ac:dyDescent="0.2">
      <c r="A4" s="139"/>
      <c r="B4" s="125"/>
      <c r="C4" s="125"/>
      <c r="D4" s="125"/>
      <c r="E4" s="137"/>
      <c r="F4" s="125"/>
      <c r="G4" s="142"/>
      <c r="H4" s="143"/>
      <c r="I4" s="143"/>
      <c r="J4" s="149"/>
      <c r="K4" s="150"/>
    </row>
    <row r="5" spans="1:18" ht="12" customHeight="1" x14ac:dyDescent="0.2">
      <c r="A5" s="5"/>
      <c r="B5" s="36" t="s">
        <v>64</v>
      </c>
      <c r="C5" s="36" t="s">
        <v>64</v>
      </c>
      <c r="D5" s="36" t="s">
        <v>64</v>
      </c>
      <c r="E5" s="36" t="s">
        <v>64</v>
      </c>
      <c r="F5" s="36" t="s">
        <v>65</v>
      </c>
      <c r="G5" s="36" t="s">
        <v>64</v>
      </c>
      <c r="H5" s="36" t="s">
        <v>66</v>
      </c>
      <c r="I5" s="36" t="s">
        <v>67</v>
      </c>
      <c r="J5" s="36" t="s">
        <v>68</v>
      </c>
      <c r="K5" s="36" t="s">
        <v>70</v>
      </c>
    </row>
    <row r="6" spans="1:18" ht="12" customHeight="1" x14ac:dyDescent="0.2">
      <c r="A6" s="10">
        <v>1970</v>
      </c>
      <c r="B6" s="11">
        <f>SUM('All beverage milks'!B6,Yogurt!B7,'Total cheese'!B6,'Total cottage cheese'!B6,'Frozen dairy products'!B6,'All evaporated condensed milk'!B6,'Dry milk products'!B6,'Half and half'!B7)</f>
        <v>333.54063232651913</v>
      </c>
      <c r="C6" s="11">
        <f>SUM('All beverage milks'!C6,Yogurt!D7,'Total cheese'!C6,'Total cottage cheese'!C6,'Frozen dairy products'!C6,'All evaporated condensed milk'!C6,'Dry milk products'!C6,'Half and half'!D7)</f>
        <v>333.54063232651913</v>
      </c>
      <c r="D6" s="11">
        <f>SUM('All beverage milks'!D6,Yogurt!F7,'Total cheese'!D6,'Total cottage cheese'!D6,'Frozen dairy products'!D6,'All evaporated condensed milk'!D6,'Dry milk products'!D6,'Half and half'!F7)</f>
        <v>294.79609397380466</v>
      </c>
      <c r="E6" s="11">
        <f>SUM('All beverage milks'!E6,Yogurt!H7,'Total cheese'!E6,'Total cottage cheese'!E6,'Frozen dairy products'!E6,'All evaporated condensed milk'!E6,'Dry milk products'!E6,'Half and half'!H7)</f>
        <v>294.79609397380466</v>
      </c>
      <c r="F6" s="11">
        <f t="shared" ref="F6:F47" si="0">100-(G6/B6*100)</f>
        <v>30.51797736070516</v>
      </c>
      <c r="G6" s="11">
        <f>SUM('All beverage milks'!G6,Yogurt!K7,'Total cheese'!G6,'Total cottage cheese'!G6,'Frozen dairy products'!G6,'All evaporated condensed milk'!G6,'Dry milk products'!G6,'Half and half'!K7)</f>
        <v>231.75077766435916</v>
      </c>
      <c r="H6" s="11">
        <f>SUM('All beverage milks'!I6,Yogurt!M7,'Total cheese'!H6,'Total cottage cheese'!H6,'Frozen dairy products'!H6,'All evaporated condensed milk'!H6,'Dry milk products'!H6,'Half and half'!M7)</f>
        <v>10.158938198985608</v>
      </c>
      <c r="I6" s="11">
        <f>SUM('All beverage milks'!J6,Yogurt!N7,'Total cheese'!I6,'Total cottage cheese'!I6,'Frozen dairy products'!I6,'All evaporated condensed milk'!I6,'Dry milk products'!I6,'Half and half'!N7)</f>
        <v>288.00081847214244</v>
      </c>
      <c r="J6" s="11">
        <f>SUM('All beverage milks'!K6,Yogurt!Q7,'Total cheese'!J6,'Total cottage cheese'!J6,'Frozen dairy products'!J6,'All evaporated condensed milk'!J6,'Dry milk products'!J6,'Half and half'!Q7)</f>
        <v>250.51818359889569</v>
      </c>
      <c r="K6" s="14">
        <f>SUM('All beverage milks'!L6,Yogurt!R7,'Total cheese'!K6,'Total cottage cheese'!K6,'Frozen dairy products'!K6,'All evaporated condensed milk'!K6,'Dry milk products'!K6,'Half and half'!R7)</f>
        <v>1.5491875527423768</v>
      </c>
    </row>
    <row r="7" spans="1:18" ht="12" customHeight="1" x14ac:dyDescent="0.2">
      <c r="A7" s="15">
        <v>1971</v>
      </c>
      <c r="B7" s="16">
        <f>SUM('All beverage milks'!B7,Yogurt!B8,'Total cheese'!B7,'Total cottage cheese'!B7,'Frozen dairy products'!B7,'All evaporated condensed milk'!B7,'Dry milk products'!B7,'Half and half'!B8)</f>
        <v>334.13888818543404</v>
      </c>
      <c r="C7" s="16">
        <f>SUM('All beverage milks'!C7,Yogurt!D8,'Total cheese'!C7,'Total cottage cheese'!C7,'Frozen dairy products'!C7,'All evaporated condensed milk'!C7,'Dry milk products'!C7,'Half and half'!D8)</f>
        <v>334.13888818543404</v>
      </c>
      <c r="D7" s="16">
        <f>SUM('All beverage milks'!D7,Yogurt!F8,'Total cheese'!D7,'Total cottage cheese'!D7,'Frozen dairy products'!D7,'All evaporated condensed milk'!D7,'Dry milk products'!D7,'Half and half'!F8)</f>
        <v>295.35066410739205</v>
      </c>
      <c r="E7" s="16">
        <f>SUM('All beverage milks'!E7,Yogurt!H8,'Total cheese'!E7,'Total cottage cheese'!E7,'Frozen dairy products'!E7,'All evaporated condensed milk'!E7,'Dry milk products'!E7,'Half and half'!H8)</f>
        <v>295.35066410739205</v>
      </c>
      <c r="F7" s="16">
        <f t="shared" si="0"/>
        <v>30.53455774838072</v>
      </c>
      <c r="G7" s="16">
        <f>SUM('All beverage milks'!G7,Yogurt!K8,'Total cheese'!G7,'Total cottage cheese'!G7,'Frozen dairy products'!G7,'All evaporated condensed milk'!G7,'Dry milk products'!G7,'Half and half'!K8)</f>
        <v>232.11105641265539</v>
      </c>
      <c r="H7" s="16">
        <f>SUM('All beverage milks'!I7,Yogurt!M8,'Total cheese'!H7,'Total cottage cheese'!H7,'Frozen dairy products'!H7,'All evaporated condensed milk'!H7,'Dry milk products'!H7,'Half and half'!M8)</f>
        <v>10.17473124000681</v>
      </c>
      <c r="I7" s="16">
        <f>SUM('All beverage milks'!J7,Yogurt!N8,'Total cheese'!I7,'Total cottage cheese'!I7,'Frozen dairy products'!I7,'All evaporated condensed milk'!I7,'Dry milk products'!I7,'Half and half'!N8)</f>
        <v>288.44854328857309</v>
      </c>
      <c r="J7" s="16">
        <f>SUM('All beverage milks'!K7,Yogurt!Q8,'Total cheese'!J7,'Total cottage cheese'!J7,'Frozen dairy products'!J7,'All evaporated condensed milk'!J7,'Dry milk products'!J7,'Half and half'!Q8)</f>
        <v>251.09300147506121</v>
      </c>
      <c r="K7" s="19">
        <f>SUM('All beverage milks'!L7,Yogurt!R8,'Total cheese'!K7,'Total cottage cheese'!K7,'Frozen dairy products'!K7,'All evaporated condensed milk'!K7,'Dry milk products'!K7,'Half and half'!R8)</f>
        <v>1.5577817810484964</v>
      </c>
    </row>
    <row r="8" spans="1:18" ht="12" customHeight="1" x14ac:dyDescent="0.2">
      <c r="A8" s="15">
        <v>1972</v>
      </c>
      <c r="B8" s="16">
        <f>SUM('All beverage milks'!B8,Yogurt!B9,'Total cheese'!B8,'Total cottage cheese'!B8,'Frozen dairy products'!B8,'All evaporated condensed milk'!B8,'Dry milk products'!B8,'Half and half'!B9)</f>
        <v>331.4985144137458</v>
      </c>
      <c r="C8" s="16">
        <f>SUM('All beverage milks'!C8,Yogurt!D9,'Total cheese'!C8,'Total cottage cheese'!C8,'Frozen dairy products'!C8,'All evaporated condensed milk'!C8,'Dry milk products'!C8,'Half and half'!D9)</f>
        <v>331.4985144137458</v>
      </c>
      <c r="D8" s="16">
        <f>SUM('All beverage milks'!D8,Yogurt!F9,'Total cheese'!D8,'Total cottage cheese'!D8,'Frozen dairy products'!D8,'All evaporated condensed milk'!D8,'Dry milk products'!D8,'Half and half'!F9)</f>
        <v>293.00354363478203</v>
      </c>
      <c r="E8" s="16">
        <f>SUM('All beverage milks'!E8,Yogurt!H9,'Total cheese'!E8,'Total cottage cheese'!E8,'Frozen dairy products'!E8,'All evaporated condensed milk'!E8,'Dry milk products'!E8,'Half and half'!H9)</f>
        <v>293.00354363478203</v>
      </c>
      <c r="F8" s="16">
        <f t="shared" si="0"/>
        <v>30.605177999630811</v>
      </c>
      <c r="G8" s="16">
        <f>SUM('All beverage milks'!G8,Yogurt!K9,'Total cheese'!G8,'Total cottage cheese'!G8,'Frozen dairy products'!G8,'All evaporated condensed milk'!G8,'Dry milk products'!G8,'Half and half'!K9)</f>
        <v>230.04280401128707</v>
      </c>
      <c r="H8" s="16">
        <f>SUM('All beverage milks'!I8,Yogurt!M9,'Total cheese'!H8,'Total cottage cheese'!H8,'Frozen dairy products'!H8,'All evaporated condensed milk'!H8,'Dry milk products'!H8,'Half and half'!M9)</f>
        <v>10.084068121042721</v>
      </c>
      <c r="I8" s="16">
        <f>SUM('All beverage milks'!J8,Yogurt!N9,'Total cheese'!I8,'Total cottage cheese'!I8,'Frozen dairy products'!I8,'All evaporated condensed milk'!I8,'Dry milk products'!I8,'Half and half'!N9)</f>
        <v>285.87828919750064</v>
      </c>
      <c r="J8" s="16">
        <f>SUM('All beverage milks'!K8,Yogurt!Q9,'Total cheese'!J8,'Total cottage cheese'!J8,'Frozen dairy products'!J8,'All evaporated condensed milk'!J8,'Dry milk products'!J8,'Half and half'!Q9)</f>
        <v>249.18786672686295</v>
      </c>
      <c r="K8" s="19">
        <f>SUM('All beverage milks'!L8,Yogurt!R9,'Total cheese'!K8,'Total cottage cheese'!K8,'Frozen dairy products'!K8,'All evaporated condensed milk'!K8,'Dry milk products'!K8,'Half and half'!R9)</f>
        <v>1.5433593291966601</v>
      </c>
    </row>
    <row r="9" spans="1:18" ht="12" customHeight="1" x14ac:dyDescent="0.2">
      <c r="A9" s="15">
        <v>1973</v>
      </c>
      <c r="B9" s="16">
        <f>SUM('All beverage milks'!B9,Yogurt!B10,'Total cheese'!B9,'Total cottage cheese'!B9,'Frozen dairy products'!B9,'All evaporated condensed milk'!B9,'Dry milk products'!B9,'Half and half'!B10)</f>
        <v>326.80639582559377</v>
      </c>
      <c r="C9" s="16">
        <f>SUM('All beverage milks'!C9,Yogurt!D10,'Total cheese'!C9,'Total cottage cheese'!C9,'Frozen dairy products'!C9,'All evaporated condensed milk'!C9,'Dry milk products'!C9,'Half and half'!D10)</f>
        <v>326.80639582559377</v>
      </c>
      <c r="D9" s="16">
        <f>SUM('All beverage milks'!D9,Yogurt!F10,'Total cheese'!D9,'Total cottage cheese'!D9,'Frozen dairy products'!D9,'All evaporated condensed milk'!D9,'Dry milk products'!D9,'Half and half'!F10)</f>
        <v>288.96908845830535</v>
      </c>
      <c r="E9" s="16">
        <f>SUM('All beverage milks'!E9,Yogurt!H10,'Total cheese'!E9,'Total cottage cheese'!E9,'Frozen dairy products'!E9,'All evaporated condensed milk'!E9,'Dry milk products'!E9,'Half and half'!H10)</f>
        <v>288.96908845830535</v>
      </c>
      <c r="F9" s="16">
        <f t="shared" si="0"/>
        <v>30.665049776909527</v>
      </c>
      <c r="G9" s="16">
        <f>SUM('All beverage milks'!G9,Yogurt!K10,'Total cheese'!G9,'Total cottage cheese'!G9,'Frozen dairy products'!G9,'All evaporated condensed milk'!G9,'Dry milk products'!G9,'Half and half'!K10)</f>
        <v>226.59105187155146</v>
      </c>
      <c r="H9" s="16">
        <f>SUM('All beverage milks'!I9,Yogurt!M10,'Total cheese'!H9,'Total cottage cheese'!H9,'Frozen dairy products'!H9,'All evaporated condensed milk'!H9,'Dry milk products'!H9,'Half and half'!M10)</f>
        <v>9.9327584382049974</v>
      </c>
      <c r="I9" s="16">
        <f>SUM('All beverage milks'!J9,Yogurt!N10,'Total cheese'!I9,'Total cottage cheese'!I9,'Frozen dairy products'!I9,'All evaporated condensed milk'!I9,'Dry milk products'!I9,'Half and half'!N10)</f>
        <v>281.58873534389249</v>
      </c>
      <c r="J9" s="16">
        <f>SUM('All beverage milks'!K9,Yogurt!Q10,'Total cheese'!J9,'Total cottage cheese'!J9,'Frozen dairy products'!J9,'All evaporated condensed milk'!J9,'Dry milk products'!J9,'Half and half'!Q10)</f>
        <v>247.9410929051148</v>
      </c>
      <c r="K9" s="19">
        <f>SUM('All beverage milks'!L9,Yogurt!R10,'Total cheese'!K9,'Total cottage cheese'!K9,'Frozen dairy products'!K9,'All evaporated condensed milk'!K9,'Dry milk products'!K9,'Half and half'!R10)</f>
        <v>1.5429963890865346</v>
      </c>
    </row>
    <row r="10" spans="1:18" ht="12" customHeight="1" x14ac:dyDescent="0.2">
      <c r="A10" s="15">
        <v>1974</v>
      </c>
      <c r="B10" s="16">
        <f>SUM('All beverage milks'!B10,Yogurt!B11,'Total cheese'!B10,'Total cottage cheese'!B10,'Frozen dairy products'!B10,'All evaporated condensed milk'!B10,'Dry milk products'!B10,'Half and half'!B11)</f>
        <v>315.82806766866406</v>
      </c>
      <c r="C10" s="16">
        <f>SUM('All beverage milks'!C10,Yogurt!D11,'Total cheese'!C10,'Total cottage cheese'!C10,'Frozen dairy products'!C10,'All evaporated condensed milk'!C10,'Dry milk products'!C10,'Half and half'!D11)</f>
        <v>315.82806766866406</v>
      </c>
      <c r="D10" s="16">
        <f>SUM('All beverage milks'!D10,Yogurt!F11,'Total cheese'!D10,'Total cottage cheese'!D10,'Frozen dairy products'!D10,'All evaporated condensed milk'!D10,'Dry milk products'!D10,'Half and half'!F11)</f>
        <v>279.2367610962458</v>
      </c>
      <c r="E10" s="16">
        <f>SUM('All beverage milks'!E10,Yogurt!H11,'Total cheese'!E10,'Total cottage cheese'!E10,'Frozen dairy products'!E10,'All evaporated condensed milk'!E10,'Dry milk products'!E10,'Half and half'!H11)</f>
        <v>279.2367610962458</v>
      </c>
      <c r="F10" s="16">
        <f t="shared" si="0"/>
        <v>30.612648642736062</v>
      </c>
      <c r="G10" s="16">
        <f>SUM('All beverage milks'!G10,Yogurt!K11,'Total cheese'!G10,'Total cottage cheese'!G10,'Frozen dairy products'!G10,'All evaporated condensed milk'!G10,'Dry milk products'!G10,'Half and half'!K11)</f>
        <v>219.14473099811323</v>
      </c>
      <c r="H10" s="16">
        <f>SUM('All beverage milks'!I10,Yogurt!M11,'Total cheese'!H10,'Total cottage cheese'!H10,'Frozen dairy products'!H10,'All evaporated condensed milk'!H10,'Dry milk products'!H10,'Half and half'!M11)</f>
        <v>9.6063443725200308</v>
      </c>
      <c r="I10" s="16">
        <f>SUM('All beverage milks'!J10,Yogurt!N11,'Total cheese'!I10,'Total cottage cheese'!I10,'Frozen dairy products'!I10,'All evaporated condensed milk'!I10,'Dry milk products'!I10,'Half and half'!N11)</f>
        <v>272.33505978875661</v>
      </c>
      <c r="J10" s="16">
        <f>SUM('All beverage milks'!K10,Yogurt!Q11,'Total cheese'!J10,'Total cottage cheese'!J10,'Frozen dairy products'!J10,'All evaporated condensed milk'!J10,'Dry milk products'!J10,'Half and half'!Q11)</f>
        <v>241.14584313482931</v>
      </c>
      <c r="K10" s="19">
        <f>SUM('All beverage milks'!L10,Yogurt!R11,'Total cheese'!K10,'Total cottage cheese'!K10,'Frozen dairy products'!K10,'All evaporated condensed milk'!K10,'Dry milk products'!K10,'Half and half'!R11)</f>
        <v>1.4923470025928951</v>
      </c>
    </row>
    <row r="11" spans="1:18" ht="12" customHeight="1" x14ac:dyDescent="0.2">
      <c r="A11" s="15">
        <v>1975</v>
      </c>
      <c r="B11" s="16">
        <f>SUM('All beverage milks'!B11,Yogurt!B12,'Total cheese'!B11,'Total cottage cheese'!B11,'Frozen dairy products'!B11,'All evaporated condensed milk'!B11,'Dry milk products'!B11,'Half and half'!B12)</f>
        <v>317.11745965603689</v>
      </c>
      <c r="C11" s="16">
        <f>SUM('All beverage milks'!C11,Yogurt!D12,'Total cheese'!C11,'Total cottage cheese'!C11,'Frozen dairy products'!C11,'All evaporated condensed milk'!C11,'Dry milk products'!C11,'Half and half'!D12)</f>
        <v>317.11745965603689</v>
      </c>
      <c r="D11" s="16">
        <f>SUM('All beverage milks'!D11,Yogurt!F12,'Total cheese'!D11,'Total cottage cheese'!D11,'Frozen dairy products'!D11,'All evaporated condensed milk'!D11,'Dry milk products'!D11,'Half and half'!F12)</f>
        <v>280.26483689730912</v>
      </c>
      <c r="E11" s="16">
        <f>SUM('All beverage milks'!E11,Yogurt!H12,'Total cheese'!E11,'Total cottage cheese'!E11,'Frozen dairy products'!E11,'All evaporated condensed milk'!E11,'Dry milk products'!E11,'Half and half'!H12)</f>
        <v>280.26483689730912</v>
      </c>
      <c r="F11" s="16">
        <f t="shared" si="0"/>
        <v>30.616348016682934</v>
      </c>
      <c r="G11" s="16">
        <f>SUM('All beverage milks'!G11,Yogurt!K12,'Total cheese'!G11,'Total cottage cheese'!G11,'Frozen dairy products'!G11,'All evaporated condensed milk'!G11,'Dry milk products'!G11,'Half and half'!K12)</f>
        <v>220.02767458608051</v>
      </c>
      <c r="H11" s="16">
        <f>SUM('All beverage milks'!I11,Yogurt!M12,'Total cheese'!H11,'Total cottage cheese'!H11,'Frozen dairy products'!H11,'All evaporated condensed milk'!H11,'Dry milk products'!H11,'Half and half'!M12)</f>
        <v>9.6450487489788692</v>
      </c>
      <c r="I11" s="16">
        <f>SUM('All beverage milks'!J11,Yogurt!N12,'Total cheese'!I11,'Total cottage cheese'!I11,'Frozen dairy products'!I11,'All evaporated condensed milk'!I11,'Dry milk products'!I11,'Half and half'!N12)</f>
        <v>273.43230950917643</v>
      </c>
      <c r="J11" s="16">
        <f>SUM('All beverage milks'!K11,Yogurt!Q12,'Total cheese'!J11,'Total cottage cheese'!J11,'Frozen dairy products'!J11,'All evaporated condensed milk'!J11,'Dry milk products'!J11,'Half and half'!Q12)</f>
        <v>240.46075422005782</v>
      </c>
      <c r="K11" s="19">
        <f>SUM('All beverage milks'!L11,Yogurt!R12,'Total cheese'!K11,'Total cottage cheese'!K11,'Frozen dairy products'!K11,'All evaporated condensed milk'!K11,'Dry milk products'!K11,'Half and half'!R12)</f>
        <v>1.4743864701603246</v>
      </c>
    </row>
    <row r="12" spans="1:18" ht="12" customHeight="1" x14ac:dyDescent="0.2">
      <c r="A12" s="10">
        <v>1976</v>
      </c>
      <c r="B12" s="11">
        <f>SUM('All beverage milks'!B12,Yogurt!B13,'Total cheese'!B12,'Total cottage cheese'!B12,'Frozen dairy products'!B12,'All evaporated condensed milk'!B12,'Dry milk products'!B12,'Half and half'!B13)</f>
        <v>316.20426823430211</v>
      </c>
      <c r="C12" s="11">
        <f>SUM('All beverage milks'!C12,Yogurt!D13,'Total cheese'!C12,'Total cottage cheese'!C12,'Frozen dairy products'!C12,'All evaporated condensed milk'!C12,'Dry milk products'!C12,'Half and half'!D13)</f>
        <v>316.20426823430211</v>
      </c>
      <c r="D12" s="11">
        <f>SUM('All beverage milks'!D12,Yogurt!F13,'Total cheese'!D12,'Total cottage cheese'!D12,'Frozen dairy products'!D12,'All evaporated condensed milk'!D12,'Dry milk products'!D12,'Half and half'!F13)</f>
        <v>279.56632449980401</v>
      </c>
      <c r="E12" s="11">
        <f>SUM('All beverage milks'!E12,Yogurt!H13,'Total cheese'!E12,'Total cottage cheese'!E12,'Frozen dairy products'!E12,'All evaporated condensed milk'!E12,'Dry milk products'!E12,'Half and half'!H13)</f>
        <v>279.56632449980401</v>
      </c>
      <c r="F12" s="11">
        <f t="shared" si="0"/>
        <v>30.690586447433674</v>
      </c>
      <c r="G12" s="11">
        <f>SUM('All beverage milks'!G12,Yogurt!K13,'Total cheese'!G12,'Total cottage cheese'!G12,'Frozen dairy products'!G12,'All evaporated condensed milk'!G12,'Dry milk products'!G12,'Half and half'!K13)</f>
        <v>219.15932394137855</v>
      </c>
      <c r="H12" s="11">
        <f>SUM('All beverage milks'!I12,Yogurt!M13,'Total cheese'!H12,'Total cottage cheese'!H12,'Frozen dairy products'!H12,'All evaporated condensed milk'!H12,'Dry milk products'!H12,'Half and half'!M13)</f>
        <v>9.6069840631837184</v>
      </c>
      <c r="I12" s="11">
        <f>SUM('All beverage milks'!J12,Yogurt!N13,'Total cheese'!I12,'Total cottage cheese'!I12,'Frozen dairy products'!I12,'All evaporated condensed milk'!I12,'Dry milk products'!I12,'Half and half'!N13)</f>
        <v>272.35319469922683</v>
      </c>
      <c r="J12" s="11">
        <f>SUM('All beverage milks'!K12,Yogurt!Q13,'Total cheese'!J12,'Total cottage cheese'!J12,'Frozen dairy products'!J12,'All evaporated condensed milk'!J12,'Dry milk products'!J12,'Half and half'!Q13)</f>
        <v>242.23158637440554</v>
      </c>
      <c r="K12" s="14">
        <f>SUM('All beverage milks'!L12,Yogurt!R13,'Total cheese'!K12,'Total cottage cheese'!K12,'Frozen dairy products'!K12,'All evaporated condensed milk'!K12,'Dry milk products'!K12,'Half and half'!R13)</f>
        <v>1.4947483477848538</v>
      </c>
    </row>
    <row r="13" spans="1:18" ht="12" customHeight="1" x14ac:dyDescent="0.2">
      <c r="A13" s="10">
        <v>1977</v>
      </c>
      <c r="B13" s="11">
        <f>SUM('All beverage milks'!B13,Yogurt!B14,'Total cheese'!B13,'Total cottage cheese'!B13,'Frozen dairy products'!B13,'All evaporated condensed milk'!B13,'Dry milk products'!B13,'Half and half'!B14)</f>
        <v>313.56076802331739</v>
      </c>
      <c r="C13" s="11">
        <f>SUM('All beverage milks'!C13,Yogurt!D14,'Total cheese'!C13,'Total cottage cheese'!C13,'Frozen dairy products'!C13,'All evaporated condensed milk'!C13,'Dry milk products'!C13,'Half and half'!D14)</f>
        <v>313.56076802331739</v>
      </c>
      <c r="D13" s="11">
        <f>SUM('All beverage milks'!D13,Yogurt!F14,'Total cheese'!D13,'Total cottage cheese'!D13,'Frozen dairy products'!D13,'All evaporated condensed milk'!D13,'Dry milk products'!D13,'Half and half'!F14)</f>
        <v>277.25488812469342</v>
      </c>
      <c r="E13" s="11">
        <f>SUM('All beverage milks'!E13,Yogurt!H14,'Total cheese'!E13,'Total cottage cheese'!E13,'Frozen dairy products'!E13,'All evaporated condensed milk'!E13,'Dry milk products'!E13,'Half and half'!H14)</f>
        <v>277.25488812469342</v>
      </c>
      <c r="F13" s="11">
        <f t="shared" si="0"/>
        <v>30.731724265518196</v>
      </c>
      <c r="G13" s="11">
        <f>SUM('All beverage milks'!G13,Yogurt!K14,'Total cheese'!G13,'Total cottage cheese'!G13,'Frozen dairy products'!G13,'All evaporated condensed milk'!G13,'Dry milk products'!G13,'Half and half'!K14)</f>
        <v>217.19813738955034</v>
      </c>
      <c r="H13" s="11">
        <f>SUM('All beverage milks'!I13,Yogurt!M14,'Total cheese'!H13,'Total cottage cheese'!H13,'Frozen dairy products'!H13,'All evaporated condensed milk'!H13,'Dry milk products'!H13,'Half and half'!M14)</f>
        <v>9.5210142417337167</v>
      </c>
      <c r="I13" s="11">
        <f>SUM('All beverage milks'!J13,Yogurt!N14,'Total cheese'!I13,'Total cottage cheese'!I13,'Frozen dairy products'!I13,'All evaporated condensed milk'!I13,'Dry milk products'!I13,'Half and half'!N14)</f>
        <v>269.91599324602993</v>
      </c>
      <c r="J13" s="11">
        <f>SUM('All beverage milks'!K13,Yogurt!Q14,'Total cheese'!J13,'Total cottage cheese'!J13,'Frozen dairy products'!J13,'All evaporated condensed milk'!J13,'Dry milk products'!J13,'Half and half'!Q14)</f>
        <v>241.04466123457559</v>
      </c>
      <c r="K13" s="14">
        <f>SUM('All beverage milks'!L13,Yogurt!R14,'Total cheese'!K13,'Total cottage cheese'!K13,'Frozen dairy products'!K13,'All evaporated condensed milk'!K13,'Dry milk products'!K13,'Half and half'!R14)</f>
        <v>1.4895925753924573</v>
      </c>
    </row>
    <row r="14" spans="1:18" ht="12" customHeight="1" x14ac:dyDescent="0.2">
      <c r="A14" s="10">
        <v>1978</v>
      </c>
      <c r="B14" s="11">
        <f>SUM('All beverage milks'!B14,Yogurt!B15,'Total cheese'!B14,'Total cottage cheese'!B14,'Frozen dairy products'!B14,'All evaporated condensed milk'!B14,'Dry milk products'!B14,'Half and half'!B15)</f>
        <v>309.61255162036167</v>
      </c>
      <c r="C14" s="11">
        <f>SUM('All beverage milks'!C14,Yogurt!D15,'Total cheese'!C14,'Total cottage cheese'!C14,'Frozen dairy products'!C14,'All evaporated condensed milk'!C14,'Dry milk products'!C14,'Half and half'!D15)</f>
        <v>309.61255162036167</v>
      </c>
      <c r="D14" s="11">
        <f>SUM('All beverage milks'!D14,Yogurt!F15,'Total cheese'!D14,'Total cottage cheese'!D14,'Frozen dairy products'!D14,'All evaporated condensed milk'!D14,'Dry milk products'!D14,'Half and half'!F15)</f>
        <v>273.80982262110922</v>
      </c>
      <c r="E14" s="11">
        <f>SUM('All beverage milks'!E14,Yogurt!H15,'Total cheese'!E14,'Total cottage cheese'!E14,'Frozen dairy products'!E14,'All evaporated condensed milk'!E14,'Dry milk products'!E14,'Half and half'!H15)</f>
        <v>273.80982262110922</v>
      </c>
      <c r="F14" s="11">
        <f t="shared" si="0"/>
        <v>30.716039080812308</v>
      </c>
      <c r="G14" s="11">
        <f>SUM('All beverage milks'!G14,Yogurt!K15,'Total cheese'!G14,'Total cottage cheese'!G14,'Frozen dairy products'!G14,'All evaporated condensed milk'!G14,'Dry milk products'!G14,'Half and half'!K15)</f>
        <v>214.5118392655512</v>
      </c>
      <c r="H14" s="11">
        <f>SUM('All beverage milks'!I14,Yogurt!M15,'Total cheese'!H14,'Total cottage cheese'!H14,'Frozen dairy products'!H14,'All evaporated condensed milk'!H14,'Dry milk products'!H14,'Half and half'!M15)</f>
        <v>9.4032587075310143</v>
      </c>
      <c r="I14" s="11">
        <f>SUM('All beverage milks'!J14,Yogurt!N15,'Total cheese'!I14,'Total cottage cheese'!I14,'Frozen dairy products'!I14,'All evaporated condensed milk'!I14,'Dry milk products'!I14,'Half and half'!N15)</f>
        <v>266.57768272915047</v>
      </c>
      <c r="J14" s="11">
        <f>SUM('All beverage milks'!K14,Yogurt!Q15,'Total cheese'!J14,'Total cottage cheese'!J14,'Frozen dairy products'!J14,'All evaporated condensed milk'!J14,'Dry milk products'!J14,'Half and half'!Q15)</f>
        <v>239.9227620385</v>
      </c>
      <c r="K14" s="14">
        <f>SUM('All beverage milks'!L14,Yogurt!R15,'Total cheese'!K14,'Total cottage cheese'!K14,'Frozen dairy products'!K14,'All evaporated condensed milk'!K14,'Dry milk products'!K14,'Half and half'!R15)</f>
        <v>1.4820858766459866</v>
      </c>
    </row>
    <row r="15" spans="1:18" ht="12" customHeight="1" x14ac:dyDescent="0.2">
      <c r="A15" s="10">
        <v>1979</v>
      </c>
      <c r="B15" s="11">
        <f>SUM('All beverage milks'!B15,Yogurt!B16,'Total cheese'!B15,'Total cottage cheese'!B15,'Frozen dairy products'!B15,'All evaporated condensed milk'!B15,'Dry milk products'!B15,'Half and half'!B16)</f>
        <v>305.5034429196312</v>
      </c>
      <c r="C15" s="11">
        <f>SUM('All beverage milks'!C15,Yogurt!D16,'Total cheese'!C15,'Total cottage cheese'!C15,'Frozen dairy products'!C15,'All evaporated condensed milk'!C15,'Dry milk products'!C15,'Half and half'!D16)</f>
        <v>305.5034429196312</v>
      </c>
      <c r="D15" s="11">
        <f>SUM('All beverage milks'!D15,Yogurt!F16,'Total cheese'!D15,'Total cottage cheese'!D15,'Frozen dairy products'!D15,'All evaporated condensed milk'!D15,'Dry milk products'!D15,'Half and half'!F16)</f>
        <v>270.23096892672191</v>
      </c>
      <c r="E15" s="11">
        <f>SUM('All beverage milks'!E15,Yogurt!H16,'Total cheese'!E15,'Total cottage cheese'!E15,'Frozen dairy products'!E15,'All evaporated condensed milk'!E15,'Dry milk products'!E15,'Half and half'!H16)</f>
        <v>270.23096892672191</v>
      </c>
      <c r="F15" s="11">
        <f t="shared" si="0"/>
        <v>30.68438366964989</v>
      </c>
      <c r="G15" s="11">
        <f>SUM('All beverage milks'!G15,Yogurt!K16,'Total cheese'!G15,'Total cottage cheese'!G15,'Frozen dairy products'!G15,'All evaporated condensed milk'!G15,'Dry milk products'!G15,'Half and half'!K16)</f>
        <v>211.76159437018171</v>
      </c>
      <c r="H15" s="11">
        <f>SUM('All beverage milks'!I15,Yogurt!M16,'Total cheese'!H15,'Total cottage cheese'!H15,'Frozen dairy products'!H15,'All evaporated condensed milk'!H15,'Dry milk products'!H15,'Half and half'!M16)</f>
        <v>9.2827000271860509</v>
      </c>
      <c r="I15" s="11">
        <f>SUM('All beverage milks'!J15,Yogurt!N16,'Total cheese'!I15,'Total cottage cheese'!I15,'Frozen dairy products'!I15,'All evaporated condensed milk'!I15,'Dry milk products'!I15,'Half and half'!N16)</f>
        <v>263.15990442071092</v>
      </c>
      <c r="J15" s="11">
        <f>SUM('All beverage milks'!K15,Yogurt!Q16,'Total cheese'!J15,'Total cottage cheese'!J15,'Frozen dairy products'!J15,'All evaporated condensed milk'!J15,'Dry milk products'!J15,'Half and half'!Q16)</f>
        <v>237.68816766764809</v>
      </c>
      <c r="K15" s="14">
        <f>SUM('All beverage milks'!L15,Yogurt!R16,'Total cheese'!K15,'Total cottage cheese'!K15,'Frozen dairy products'!K15,'All evaporated condensed milk'!K15,'Dry milk products'!K15,'Half and half'!R16)</f>
        <v>1.4753021332142013</v>
      </c>
    </row>
    <row r="16" spans="1:18" ht="12" customHeight="1" x14ac:dyDescent="0.2">
      <c r="A16" s="10">
        <v>1980</v>
      </c>
      <c r="B16" s="11">
        <f>SUM('All beverage milks'!B16,Yogurt!B17,'Total cheese'!B16,'Total cottage cheese'!B16,'Frozen dairy products'!B16,'All evaporated condensed milk'!B16,'Dry milk products'!B16,'Half and half'!B17)</f>
        <v>300.01044370297257</v>
      </c>
      <c r="C16" s="11">
        <f>SUM('All beverage milks'!C16,Yogurt!D17,'Total cheese'!C16,'Total cottage cheese'!C16,'Frozen dairy products'!C16,'All evaporated condensed milk'!C16,'Dry milk products'!C16,'Half and half'!D17)</f>
        <v>300.01044370297257</v>
      </c>
      <c r="D16" s="11">
        <f>SUM('All beverage milks'!D16,Yogurt!F17,'Total cheese'!D16,'Total cottage cheese'!D16,'Frozen dairy products'!D16,'All evaporated condensed milk'!D16,'Dry milk products'!D16,'Half and half'!F17)</f>
        <v>265.38273849934063</v>
      </c>
      <c r="E16" s="11">
        <f>SUM('All beverage milks'!E16,Yogurt!H17,'Total cheese'!E16,'Total cottage cheese'!E16,'Frozen dairy products'!E16,'All evaporated condensed milk'!E16,'Dry milk products'!E16,'Half and half'!H17)</f>
        <v>265.38273849934063</v>
      </c>
      <c r="F16" s="11">
        <f t="shared" si="0"/>
        <v>30.661842713476034</v>
      </c>
      <c r="G16" s="11">
        <f>SUM('All beverage milks'!G16,Yogurt!K17,'Total cheese'!G16,'Total cottage cheese'!G16,'Frozen dairy products'!G16,'All evaporated condensed milk'!G16,'Dry milk products'!G16,'Half and half'!K17)</f>
        <v>208.02171333076552</v>
      </c>
      <c r="H16" s="11">
        <f>SUM('All beverage milks'!I16,Yogurt!M17,'Total cheese'!H16,'Total cottage cheese'!H16,'Frozen dairy products'!H16,'All evaporated condensed milk'!H16,'Dry milk products'!H16,'Half and half'!M17)</f>
        <v>9.11876003641712</v>
      </c>
      <c r="I16" s="11">
        <f>SUM('All beverage milks'!J16,Yogurt!N17,'Total cheese'!I16,'Total cottage cheese'!I16,'Frozen dairy products'!I16,'All evaporated condensed milk'!I16,'Dry milk products'!I16,'Half and half'!N17)</f>
        <v>258.51228765240717</v>
      </c>
      <c r="J16" s="11">
        <f>SUM('All beverage milks'!K16,Yogurt!Q17,'Total cheese'!J16,'Total cottage cheese'!J16,'Frozen dairy products'!J16,'All evaporated condensed milk'!J16,'Dry milk products'!J16,'Half and half'!Q17)</f>
        <v>234.02596446184168</v>
      </c>
      <c r="K16" s="14">
        <f>SUM('All beverage milks'!L16,Yogurt!R17,'Total cheese'!K16,'Total cottage cheese'!K16,'Frozen dairy products'!K16,'All evaporated condensed milk'!K16,'Dry milk products'!K16,'Half and half'!R17)</f>
        <v>1.4527689957015015</v>
      </c>
    </row>
    <row r="17" spans="1:11" ht="12" customHeight="1" x14ac:dyDescent="0.2">
      <c r="A17" s="15">
        <v>1981</v>
      </c>
      <c r="B17" s="16">
        <f>SUM('All beverage milks'!B17,Yogurt!B18,'Total cheese'!B17,'Total cottage cheese'!B17,'Frozen dairy products'!B17,'All evaporated condensed milk'!B17,'Dry milk products'!B17,'Half and half'!B18)</f>
        <v>296.06432492723167</v>
      </c>
      <c r="C17" s="16">
        <f>SUM('All beverage milks'!C17,Yogurt!D18,'Total cheese'!C17,'Total cottage cheese'!C17,'Frozen dairy products'!C17,'All evaporated condensed milk'!C17,'Dry milk products'!C17,'Half and half'!D18)</f>
        <v>296.06432492723167</v>
      </c>
      <c r="D17" s="16">
        <f>SUM('All beverage milks'!D17,Yogurt!F18,'Total cheese'!D17,'Total cottage cheese'!D17,'Frozen dairy products'!D17,'All evaporated condensed milk'!D17,'Dry milk products'!D17,'Half and half'!F18)</f>
        <v>261.86239523525467</v>
      </c>
      <c r="E17" s="16">
        <f>SUM('All beverage milks'!E17,Yogurt!H18,'Total cheese'!E17,'Total cottage cheese'!E17,'Frozen dairy products'!E17,'All evaporated condensed milk'!E17,'Dry milk products'!E17,'Half and half'!H18)</f>
        <v>261.86239523525467</v>
      </c>
      <c r="F17" s="16">
        <f t="shared" si="0"/>
        <v>30.580102765559957</v>
      </c>
      <c r="G17" s="16">
        <f>SUM('All beverage milks'!G17,Yogurt!K18,'Total cheese'!G17,'Total cottage cheese'!G17,'Frozen dairy products'!G17,'All evaporated condensed milk'!G17,'Dry milk products'!G17,'Half and half'!K18)</f>
        <v>205.52755011232287</v>
      </c>
      <c r="H17" s="16">
        <f>SUM('All beverage milks'!I17,Yogurt!M18,'Total cheese'!H17,'Total cottage cheese'!H17,'Frozen dairy products'!H17,'All evaporated condensed milk'!H17,'Dry milk products'!H17,'Half and half'!M18)</f>
        <v>9.009426854238809</v>
      </c>
      <c r="I17" s="16">
        <f>SUM('All beverage milks'!J17,Yogurt!N18,'Total cheese'!I17,'Total cottage cheese'!I17,'Frozen dairy products'!I17,'All evaporated condensed milk'!I17,'Dry milk products'!I17,'Half and half'!N18)</f>
        <v>255.41274660424315</v>
      </c>
      <c r="J17" s="16">
        <f>SUM('All beverage milks'!K17,Yogurt!Q18,'Total cheese'!J17,'Total cottage cheese'!J17,'Frozen dairy products'!J17,'All evaporated condensed milk'!J17,'Dry milk products'!J17,'Half and half'!Q18)</f>
        <v>232.19070745002224</v>
      </c>
      <c r="K17" s="19">
        <f>SUM('All beverage milks'!L17,Yogurt!R18,'Total cheese'!K17,'Total cottage cheese'!K17,'Frozen dairy products'!K17,'All evaporated condensed milk'!K17,'Dry milk products'!K17,'Half and half'!R18)</f>
        <v>1.4354642308945151</v>
      </c>
    </row>
    <row r="18" spans="1:11" ht="12" customHeight="1" x14ac:dyDescent="0.2">
      <c r="A18" s="15">
        <v>1982</v>
      </c>
      <c r="B18" s="16">
        <f>SUM('All beverage milks'!B18,Yogurt!B19,'Total cheese'!B18,'Total cottage cheese'!B18,'Frozen dairy products'!B18,'All evaporated condensed milk'!B18,'Dry milk products'!B18,'Half and half'!B19)</f>
        <v>291.11840559521823</v>
      </c>
      <c r="C18" s="16">
        <f>SUM('All beverage milks'!C18,Yogurt!D19,'Total cheese'!C18,'Total cottage cheese'!C18,'Frozen dairy products'!C18,'All evaporated condensed milk'!C18,'Dry milk products'!C18,'Half and half'!D19)</f>
        <v>291.11840559521823</v>
      </c>
      <c r="D18" s="16">
        <f>SUM('All beverage milks'!D18,Yogurt!F19,'Total cheese'!D18,'Total cottage cheese'!D18,'Frozen dairy products'!D18,'All evaporated condensed milk'!D18,'Dry milk products'!D18,'Half and half'!F19)</f>
        <v>257.60682799509601</v>
      </c>
      <c r="E18" s="16">
        <f>SUM('All beverage milks'!E18,Yogurt!H19,'Total cheese'!E18,'Total cottage cheese'!E18,'Frozen dairy products'!E18,'All evaporated condensed milk'!E18,'Dry milk products'!E18,'Half and half'!H19)</f>
        <v>257.60682799509601</v>
      </c>
      <c r="F18" s="16">
        <f t="shared" si="0"/>
        <v>30.471719238466903</v>
      </c>
      <c r="G18" s="16">
        <f>SUM('All beverage milks'!G18,Yogurt!K19,'Total cheese'!G18,'Total cottage cheese'!G18,'Frozen dairy products'!G18,'All evaporated condensed milk'!G18,'Dry milk products'!G18,'Half and half'!K19)</f>
        <v>202.40962239074199</v>
      </c>
      <c r="H18" s="16">
        <f>SUM('All beverage milks'!I18,Yogurt!M19,'Total cheese'!H18,'Total cottage cheese'!H18,'Frozen dairy products'!H18,'All evaporated condensed milk'!H18,'Dry milk products'!H18,'Half and half'!M19)</f>
        <v>8.8727505705530696</v>
      </c>
      <c r="I18" s="16">
        <f>SUM('All beverage milks'!J18,Yogurt!N19,'Total cheese'!I18,'Total cottage cheese'!I18,'Frozen dairy products'!I18,'All evaporated condensed milk'!I18,'Dry milk products'!I18,'Half and half'!N19)</f>
        <v>251.53804229989424</v>
      </c>
      <c r="J18" s="16">
        <f>SUM('All beverage milks'!K18,Yogurt!Q19,'Total cheese'!J18,'Total cottage cheese'!J18,'Frozen dairy products'!J18,'All evaporated condensed milk'!J18,'Dry milk products'!J18,'Half and half'!Q19)</f>
        <v>235.46083907554302</v>
      </c>
      <c r="K18" s="19">
        <f>SUM('All beverage milks'!L18,Yogurt!R19,'Total cheese'!K18,'Total cottage cheese'!K18,'Frozen dairy products'!K18,'All evaporated condensed milk'!K18,'Dry milk products'!K18,'Half and half'!R19)</f>
        <v>1.4521293190051374</v>
      </c>
    </row>
    <row r="19" spans="1:11" ht="12" customHeight="1" x14ac:dyDescent="0.2">
      <c r="A19" s="15">
        <v>1983</v>
      </c>
      <c r="B19" s="16">
        <f>SUM('All beverage milks'!B19,Yogurt!B20,'Total cheese'!B19,'Total cottage cheese'!B19,'Frozen dairy products'!B19,'All evaporated condensed milk'!B19,'Dry milk products'!B19,'Half and half'!B20)</f>
        <v>292.67789150627937</v>
      </c>
      <c r="C19" s="16">
        <f>SUM('All beverage milks'!C19,Yogurt!D20,'Total cheese'!C19,'Total cottage cheese'!C19,'Frozen dairy products'!C19,'All evaporated condensed milk'!C19,'Dry milk products'!C19,'Half and half'!D20)</f>
        <v>292.67789150627937</v>
      </c>
      <c r="D19" s="16">
        <f>SUM('All beverage milks'!D19,Yogurt!F20,'Total cheese'!D19,'Total cottage cheese'!D19,'Frozen dairy products'!D19,'All evaporated condensed milk'!D19,'Dry milk products'!D19,'Half and half'!F20)</f>
        <v>259.03475036211972</v>
      </c>
      <c r="E19" s="16">
        <f>SUM('All beverage milks'!E19,Yogurt!H20,'Total cheese'!E19,'Total cottage cheese'!E19,'Frozen dairy products'!E19,'All evaporated condensed milk'!E19,'Dry milk products'!E19,'Half and half'!H20)</f>
        <v>259.03475036211972</v>
      </c>
      <c r="F19" s="16">
        <f t="shared" si="0"/>
        <v>30.494894662324683</v>
      </c>
      <c r="G19" s="16">
        <f>SUM('All beverage milks'!G19,Yogurt!K20,'Total cheese'!G19,'Total cottage cheese'!G19,'Frozen dairy products'!G19,'All evaporated condensed milk'!G19,'Dry milk products'!G19,'Half and half'!K20)</f>
        <v>203.42607679152655</v>
      </c>
      <c r="H19" s="16">
        <f>SUM('All beverage milks'!I19,Yogurt!M20,'Total cheese'!H19,'Total cottage cheese'!H19,'Frozen dairy products'!H19,'All evaporated condensed milk'!H19,'Dry milk products'!H19,'Half and half'!M20)</f>
        <v>8.9173074757929456</v>
      </c>
      <c r="I19" s="16">
        <f>SUM('All beverage milks'!J19,Yogurt!N20,'Total cheese'!I19,'Total cottage cheese'!I19,'Frozen dairy products'!I19,'All evaporated condensed milk'!I19,'Dry milk products'!I19,'Half and half'!N20)</f>
        <v>252.80120828499221</v>
      </c>
      <c r="J19" s="16">
        <f>SUM('All beverage milks'!K19,Yogurt!Q20,'Total cheese'!J19,'Total cottage cheese'!J19,'Frozen dairy products'!J19,'All evaporated condensed milk'!J19,'Dry milk products'!J19,'Half and half'!Q20)</f>
        <v>238.83972760037125</v>
      </c>
      <c r="K19" s="19">
        <f>SUM('All beverage milks'!L19,Yogurt!R20,'Total cheese'!K19,'Total cottage cheese'!K19,'Frozen dairy products'!K19,'All evaporated condensed milk'!K19,'Dry milk products'!K19,'Half and half'!R20)</f>
        <v>1.4727399812082145</v>
      </c>
    </row>
    <row r="20" spans="1:11" ht="12" customHeight="1" x14ac:dyDescent="0.2">
      <c r="A20" s="15">
        <v>1984</v>
      </c>
      <c r="B20" s="16">
        <f>SUM('All beverage milks'!B20,Yogurt!B21,'Total cheese'!B20,'Total cottage cheese'!B20,'Frozen dairy products'!B20,'All evaporated condensed milk'!B20,'Dry milk products'!B20,'Half and half'!B21)</f>
        <v>295.81425136926708</v>
      </c>
      <c r="C20" s="16">
        <f>SUM('All beverage milks'!C20,Yogurt!D21,'Total cheese'!C20,'Total cottage cheese'!C20,'Frozen dairy products'!C20,'All evaporated condensed milk'!C20,'Dry milk products'!C20,'Half and half'!D21)</f>
        <v>295.81425136926708</v>
      </c>
      <c r="D20" s="16">
        <f>SUM('All beverage milks'!D20,Yogurt!F21,'Total cheese'!D20,'Total cottage cheese'!D20,'Frozen dairy products'!D20,'All evaporated condensed milk'!D20,'Dry milk products'!D20,'Half and half'!F21)</f>
        <v>261.87964595254175</v>
      </c>
      <c r="E20" s="16">
        <f>SUM('All beverage milks'!E20,Yogurt!H21,'Total cheese'!E20,'Total cottage cheese'!E20,'Frozen dairy products'!E20,'All evaporated condensed milk'!E20,'Dry milk products'!E20,'Half and half'!H21)</f>
        <v>261.87964595254175</v>
      </c>
      <c r="F20" s="16">
        <f t="shared" si="0"/>
        <v>30.531064176429197</v>
      </c>
      <c r="G20" s="16">
        <f>SUM('All beverage milks'!G20,Yogurt!K21,'Total cheese'!G20,'Total cottage cheese'!G20,'Frozen dairy products'!G20,'All evaporated condensed milk'!G20,'Dry milk products'!G20,'Half and half'!K21)</f>
        <v>205.49901244069258</v>
      </c>
      <c r="H20" s="16">
        <f>SUM('All beverage milks'!I20,Yogurt!M21,'Total cheese'!H20,'Total cottage cheese'!H20,'Frozen dairy products'!H20,'All evaporated condensed milk'!H20,'Dry milk products'!H20,'Half and half'!M21)</f>
        <v>9.0081758878111824</v>
      </c>
      <c r="I20" s="16">
        <f>SUM('All beverage milks'!J20,Yogurt!N21,'Total cheese'!I20,'Total cottage cheese'!I20,'Frozen dairy products'!I20,'All evaporated condensed milk'!I20,'Dry milk products'!I20,'Half and half'!N21)</f>
        <v>255.37728233150315</v>
      </c>
      <c r="J20" s="16">
        <f>SUM('All beverage milks'!K20,Yogurt!Q21,'Total cheese'!J20,'Total cottage cheese'!J20,'Frozen dairy products'!J20,'All evaporated condensed milk'!J20,'Dry milk products'!J20,'Half and half'!Q21)</f>
        <v>243.25015897808649</v>
      </c>
      <c r="K20" s="19">
        <f>SUM('All beverage milks'!L20,Yogurt!R21,'Total cheese'!K20,'Total cottage cheese'!K20,'Frozen dairy products'!K20,'All evaporated condensed milk'!K20,'Dry milk products'!K20,'Half and half'!R21)</f>
        <v>1.5061160745797353</v>
      </c>
    </row>
    <row r="21" spans="1:11" ht="12" customHeight="1" x14ac:dyDescent="0.2">
      <c r="A21" s="15">
        <v>1985</v>
      </c>
      <c r="B21" s="16">
        <f>SUM('All beverage milks'!B21,Yogurt!B22,'Total cheese'!B21,'Total cottage cheese'!B21,'Frozen dairy products'!B21,'All evaporated condensed milk'!B21,'Dry milk products'!B21,'Half and half'!B22)</f>
        <v>300.53792855793461</v>
      </c>
      <c r="C21" s="16">
        <f>SUM('All beverage milks'!C21,Yogurt!D22,'Total cheese'!C21,'Total cottage cheese'!C21,'Frozen dairy products'!C21,'All evaporated condensed milk'!C21,'Dry milk products'!C21,'Half and half'!D22)</f>
        <v>300.53792855793461</v>
      </c>
      <c r="D21" s="16">
        <f>SUM('All beverage milks'!D21,Yogurt!F22,'Total cheese'!D21,'Total cottage cheese'!D21,'Frozen dairy products'!D21,'All evaporated condensed milk'!D21,'Dry milk products'!D21,'Half and half'!F22)</f>
        <v>266.07484581453099</v>
      </c>
      <c r="E21" s="16">
        <f>SUM('All beverage milks'!E21,Yogurt!H22,'Total cheese'!E21,'Total cottage cheese'!E21,'Frozen dairy products'!E21,'All evaporated condensed milk'!E21,'Dry milk products'!E21,'Half and half'!H22)</f>
        <v>266.07484581453099</v>
      </c>
      <c r="F21" s="16">
        <f t="shared" si="0"/>
        <v>30.522907506349256</v>
      </c>
      <c r="G21" s="16">
        <f>SUM('All beverage milks'!G21,Yogurt!K22,'Total cheese'!G21,'Total cottage cheese'!G21,'Frozen dairy products'!G21,'All evaporated condensed milk'!G21,'Dry milk products'!G21,'Half and half'!K22)</f>
        <v>208.80501460269821</v>
      </c>
      <c r="H21" s="16">
        <f>SUM('All beverage milks'!I21,Yogurt!M22,'Total cheese'!H21,'Total cottage cheese'!H21,'Frozen dairy products'!H21,'All evaporated condensed milk'!H21,'Dry milk products'!H21,'Half and half'!M22)</f>
        <v>9.1530965305292344</v>
      </c>
      <c r="I21" s="16">
        <f>SUM('All beverage milks'!J21,Yogurt!N22,'Total cheese'!I21,'Total cottage cheese'!I21,'Frozen dairy products'!I21,'All evaporated condensed milk'!I21,'Dry milk products'!I21,'Half and half'!N22)</f>
        <v>259.48571009223855</v>
      </c>
      <c r="J21" s="16">
        <f>SUM('All beverage milks'!K21,Yogurt!Q22,'Total cheese'!J21,'Total cottage cheese'!J21,'Frozen dairy products'!J21,'All evaporated condensed milk'!J21,'Dry milk products'!J21,'Half and half'!Q22)</f>
        <v>247.57442941926121</v>
      </c>
      <c r="K21" s="19">
        <f>SUM('All beverage milks'!L21,Yogurt!R22,'Total cheese'!K21,'Total cottage cheese'!K21,'Frozen dairy products'!K21,'All evaporated condensed milk'!K21,'Dry milk products'!K21,'Half and half'!R22)</f>
        <v>1.5376060332370698</v>
      </c>
    </row>
    <row r="22" spans="1:11" ht="12" customHeight="1" x14ac:dyDescent="0.2">
      <c r="A22" s="10">
        <v>1986</v>
      </c>
      <c r="B22" s="11">
        <f>SUM('All beverage milks'!B22,Yogurt!B23,'Total cheese'!B22,'Total cottage cheese'!B22,'Frozen dairy products'!B22,'All evaporated condensed milk'!B22,'Dry milk products'!B22,'Half and half'!B23)</f>
        <v>301.09370135983517</v>
      </c>
      <c r="C22" s="11">
        <f>SUM('All beverage milks'!C22,Yogurt!D23,'Total cheese'!C22,'Total cottage cheese'!C22,'Frozen dairy products'!C22,'All evaporated condensed milk'!C22,'Dry milk products'!C22,'Half and half'!D23)</f>
        <v>301.09370135983517</v>
      </c>
      <c r="D22" s="11">
        <f>SUM('All beverage milks'!D22,Yogurt!F23,'Total cheese'!D22,'Total cottage cheese'!D22,'Frozen dairy products'!D22,'All evaporated condensed milk'!D22,'Dry milk products'!D22,'Half and half'!F23)</f>
        <v>266.62355761212314</v>
      </c>
      <c r="E22" s="11">
        <f>SUM('All beverage milks'!E22,Yogurt!H23,'Total cheese'!E22,'Total cottage cheese'!E22,'Frozen dairy products'!E22,'All evaporated condensed milk'!E22,'Dry milk products'!E22,'Half and half'!H23)</f>
        <v>266.62355761212314</v>
      </c>
      <c r="F22" s="11">
        <f t="shared" si="0"/>
        <v>30.52911125464594</v>
      </c>
      <c r="G22" s="11">
        <f>SUM('All beverage milks'!G22,Yogurt!K23,'Total cheese'!G22,'Total cottage cheese'!G22,'Frozen dairy products'!G22,'All evaporated condensed milk'!G22,'Dry milk products'!G22,'Half and half'!K23)</f>
        <v>209.17247029095967</v>
      </c>
      <c r="H22" s="11">
        <f>SUM('All beverage milks'!I22,Yogurt!M23,'Total cheese'!H22,'Total cottage cheese'!H22,'Frozen dairy products'!H22,'All evaporated condensed milk'!H22,'Dry milk products'!H22,'Half and half'!M23)</f>
        <v>9.1692041771379564</v>
      </c>
      <c r="I22" s="11">
        <f>SUM('All beverage milks'!J22,Yogurt!N23,'Total cheese'!I22,'Total cottage cheese'!I22,'Frozen dairy products'!I22,'All evaporated condensed milk'!I22,'Dry milk products'!I22,'Half and half'!N23)</f>
        <v>259.94235381977251</v>
      </c>
      <c r="J22" s="11">
        <f>SUM('All beverage milks'!K22,Yogurt!Q23,'Total cheese'!J22,'Total cottage cheese'!J22,'Frozen dairy products'!J22,'All evaporated condensed milk'!J22,'Dry milk products'!J22,'Half and half'!Q23)</f>
        <v>248.7378229839469</v>
      </c>
      <c r="K22" s="14">
        <f>SUM('All beverage milks'!L22,Yogurt!R23,'Total cheese'!K22,'Total cottage cheese'!K22,'Frozen dairy products'!K22,'All evaporated condensed milk'!K22,'Dry milk products'!K22,'Half and half'!R23)</f>
        <v>1.5530325458374858</v>
      </c>
    </row>
    <row r="23" spans="1:11" ht="12" customHeight="1" x14ac:dyDescent="0.2">
      <c r="A23" s="10">
        <v>1987</v>
      </c>
      <c r="B23" s="11">
        <f>SUM('All beverage milks'!B23,Yogurt!B24,'Total cheese'!B23,'Total cottage cheese'!B23,'Frozen dairy products'!B23,'All evaporated condensed milk'!B23,'Dry milk products'!B23,'Half and half'!B24)</f>
        <v>299.02705379811374</v>
      </c>
      <c r="C23" s="11">
        <f>SUM('All beverage milks'!C23,Yogurt!D24,'Total cheese'!C23,'Total cottage cheese'!C23,'Frozen dairy products'!C23,'All evaporated condensed milk'!C23,'Dry milk products'!C23,'Half and half'!D24)</f>
        <v>299.02705379811374</v>
      </c>
      <c r="D23" s="11">
        <f>SUM('All beverage milks'!D23,Yogurt!F24,'Total cheese'!D23,'Total cottage cheese'!D23,'Frozen dairy products'!D23,'All evaporated condensed milk'!D23,'Dry milk products'!D23,'Half and half'!F24)</f>
        <v>264.86869534890991</v>
      </c>
      <c r="E23" s="11">
        <f>SUM('All beverage milks'!E23,Yogurt!H24,'Total cheese'!E23,'Total cottage cheese'!E23,'Frozen dairy products'!E23,'All evaporated condensed milk'!E23,'Dry milk products'!E23,'Half and half'!H24)</f>
        <v>264.86869534890991</v>
      </c>
      <c r="F23" s="11">
        <f t="shared" si="0"/>
        <v>30.504991111686948</v>
      </c>
      <c r="G23" s="11">
        <f>SUM('All beverage milks'!G23,Yogurt!K24,'Total cheese'!G23,'Total cottage cheese'!G23,'Frozen dairy products'!G23,'All evaporated condensed milk'!G23,'Dry milk products'!G23,'Half and half'!K24)</f>
        <v>207.80887761545978</v>
      </c>
      <c r="H23" s="11">
        <f>SUM('All beverage milks'!I23,Yogurt!M24,'Total cheese'!H23,'Total cottage cheese'!H23,'Frozen dairy products'!H23,'All evaporated condensed milk'!H23,'Dry milk products'!H23,'Half and half'!M24)</f>
        <v>9.1094302516365939</v>
      </c>
      <c r="I23" s="11">
        <f>SUM('All beverage milks'!J23,Yogurt!N24,'Total cheese'!I23,'Total cottage cheese'!I23,'Frozen dairy products'!I23,'All evaporated condensed milk'!I23,'Dry milk products'!I23,'Half and half'!N24)</f>
        <v>258.24779291877161</v>
      </c>
      <c r="J23" s="11">
        <f>SUM('All beverage milks'!K23,Yogurt!Q24,'Total cheese'!J23,'Total cottage cheese'!J23,'Frozen dairy products'!J23,'All evaporated condensed milk'!J23,'Dry milk products'!J23,'Half and half'!Q24)</f>
        <v>250.93276736943204</v>
      </c>
      <c r="K23" s="14">
        <f>SUM('All beverage milks'!L23,Yogurt!R24,'Total cheese'!K23,'Total cottage cheese'!K23,'Frozen dairy products'!K23,'All evaporated condensed milk'!K23,'Dry milk products'!K23,'Half and half'!R24)</f>
        <v>1.5663948337069342</v>
      </c>
    </row>
    <row r="24" spans="1:11" ht="12" customHeight="1" x14ac:dyDescent="0.2">
      <c r="A24" s="10">
        <v>1988</v>
      </c>
      <c r="B24" s="11">
        <f>SUM('All beverage milks'!B24,Yogurt!B25,'Total cheese'!B24,'Total cottage cheese'!B24,'Frozen dairy products'!B24,'All evaporated condensed milk'!B24,'Dry milk products'!B24,'Half and half'!B25)</f>
        <v>297.56164446539304</v>
      </c>
      <c r="C24" s="11">
        <f>SUM('All beverage milks'!C24,Yogurt!D25,'Total cheese'!C24,'Total cottage cheese'!C24,'Frozen dairy products'!C24,'All evaporated condensed milk'!C24,'Dry milk products'!C24,'Half and half'!D25)</f>
        <v>297.56164446539304</v>
      </c>
      <c r="D24" s="11">
        <f>SUM('All beverage milks'!D24,Yogurt!F25,'Total cheese'!D24,'Total cottage cheese'!D24,'Frozen dairy products'!D24,'All evaporated condensed milk'!D24,'Dry milk products'!D24,'Half and half'!F25)</f>
        <v>263.56084392041043</v>
      </c>
      <c r="E24" s="11">
        <f>SUM('All beverage milks'!E24,Yogurt!H25,'Total cheese'!E24,'Total cottage cheese'!E24,'Frozen dairy products'!E24,'All evaporated condensed milk'!E24,'Dry milk products'!E24,'Half and half'!H25)</f>
        <v>263.56084392041043</v>
      </c>
      <c r="F24" s="11">
        <f t="shared" si="0"/>
        <v>30.555568905997106</v>
      </c>
      <c r="G24" s="11">
        <f>SUM('All beverage milks'!G24,Yogurt!K25,'Total cheese'!G24,'Total cottage cheese'!G24,'Frozen dairy products'!G24,'All evaporated condensed milk'!G24,'Dry milk products'!G24,'Half and half'!K25)</f>
        <v>206.63999115295172</v>
      </c>
      <c r="H24" s="11">
        <f>SUM('All beverage milks'!I24,Yogurt!M25,'Total cheese'!H24,'Total cottage cheese'!H24,'Frozen dairy products'!H24,'All evaporated condensed milk'!H24,'Dry milk products'!H24,'Half and half'!M25)</f>
        <v>9.0581913930060995</v>
      </c>
      <c r="I24" s="11">
        <f>SUM('All beverage milks'!J24,Yogurt!N25,'Total cheese'!I24,'Total cottage cheese'!I24,'Frozen dairy products'!I24,'All evaporated condensed milk'!I24,'Dry milk products'!I24,'Half and half'!N25)</f>
        <v>256.79519689602648</v>
      </c>
      <c r="J24" s="11">
        <f>SUM('All beverage milks'!K24,Yogurt!Q25,'Total cheese'!J24,'Total cottage cheese'!J24,'Frozen dairy products'!J24,'All evaporated condensed milk'!J24,'Dry milk products'!J24,'Half and half'!Q25)</f>
        <v>245.99797035845347</v>
      </c>
      <c r="K24" s="14">
        <f>SUM('All beverage milks'!L24,Yogurt!R25,'Total cheese'!K24,'Total cottage cheese'!K24,'Frozen dairy products'!K24,'All evaporated condensed milk'!K24,'Dry milk products'!K24,'Half and half'!R25)</f>
        <v>1.5483503767931353</v>
      </c>
    </row>
    <row r="25" spans="1:11" ht="12" customHeight="1" x14ac:dyDescent="0.2">
      <c r="A25" s="10">
        <v>1989</v>
      </c>
      <c r="B25" s="11">
        <f>SUM('All beverage milks'!B25,Yogurt!B26,'Total cheese'!B25,'Total cottage cheese'!B25,'Frozen dairy products'!B25,'All evaporated condensed milk'!B25,'Dry milk products'!B25,'Half and half'!B26)</f>
        <v>296.63028379232514</v>
      </c>
      <c r="C25" s="11">
        <f>SUM('All beverage milks'!C25,Yogurt!D26,'Total cheese'!C25,'Total cottage cheese'!C25,'Frozen dairy products'!C25,'All evaporated condensed milk'!C25,'Dry milk products'!C25,'Half and half'!D26)</f>
        <v>296.63028379232514</v>
      </c>
      <c r="D25" s="11">
        <f>SUM('All beverage milks'!D25,Yogurt!F26,'Total cheese'!D25,'Total cottage cheese'!D25,'Frozen dairy products'!D25,'All evaporated condensed milk'!D25,'Dry milk products'!D25,'Half and half'!F26)</f>
        <v>262.68694442035883</v>
      </c>
      <c r="E25" s="11">
        <f>SUM('All beverage milks'!E25,Yogurt!H26,'Total cheese'!E25,'Total cottage cheese'!E25,'Frozen dairy products'!E25,'All evaporated condensed milk'!E25,'Dry milk products'!E25,'Half and half'!H26)</f>
        <v>262.68694442035883</v>
      </c>
      <c r="F25" s="11">
        <f t="shared" si="0"/>
        <v>30.584592962635213</v>
      </c>
      <c r="G25" s="11">
        <f>SUM('All beverage milks'!G25,Yogurt!K26,'Total cheese'!G25,'Total cottage cheese'!G25,'Frozen dairy products'!G25,'All evaporated condensed milk'!G25,'Dry milk products'!G25,'Half and half'!K26)</f>
        <v>205.90711889053281</v>
      </c>
      <c r="H25" s="11">
        <f>SUM('All beverage milks'!I25,Yogurt!M26,'Total cheese'!H25,'Total cottage cheese'!H25,'Frozen dairy products'!H25,'All evaporated condensed milk'!H25,'Dry milk products'!H25,'Half and half'!M26)</f>
        <v>9.0260654856123974</v>
      </c>
      <c r="I25" s="11">
        <f>SUM('All beverage milks'!J25,Yogurt!N26,'Total cheese'!I25,'Total cottage cheese'!I25,'Frozen dairy products'!I25,'All evaporated condensed milk'!I25,'Dry milk products'!I25,'Half and half'!N26)</f>
        <v>255.8844434843686</v>
      </c>
      <c r="J25" s="11">
        <f>SUM('All beverage milks'!K25,Yogurt!Q26,'Total cheese'!J25,'Total cottage cheese'!J25,'Frozen dairy products'!J25,'All evaporated condensed milk'!J25,'Dry milk products'!J25,'Half and half'!Q26)</f>
        <v>241.97746636312317</v>
      </c>
      <c r="K25" s="14">
        <f>SUM('All beverage milks'!L25,Yogurt!R26,'Total cheese'!K25,'Total cottage cheese'!K25,'Frozen dairy products'!K25,'All evaporated condensed milk'!K25,'Dry milk products'!K25,'Half and half'!R26)</f>
        <v>1.535199198806529</v>
      </c>
    </row>
    <row r="26" spans="1:11" ht="12" customHeight="1" x14ac:dyDescent="0.2">
      <c r="A26" s="10">
        <v>1990</v>
      </c>
      <c r="B26" s="11">
        <f>SUM('All beverage milks'!B26,Yogurt!B27,'Total cheese'!B26,'Total cottage cheese'!B26,'Frozen dairy products'!B26,'All evaporated condensed milk'!B26,'Dry milk products'!B26,'Half and half'!B27)</f>
        <v>294.95238647234123</v>
      </c>
      <c r="C26" s="11">
        <f>SUM('All beverage milks'!C26,Yogurt!D27,'Total cheese'!C26,'Total cottage cheese'!C26,'Frozen dairy products'!C26,'All evaporated condensed milk'!C26,'Dry milk products'!C26,'Half and half'!D27)</f>
        <v>294.95238647234123</v>
      </c>
      <c r="D26" s="11">
        <f>SUM('All beverage milks'!D26,Yogurt!F27,'Total cheese'!D26,'Total cottage cheese'!D26,'Frozen dairy products'!D26,'All evaporated condensed milk'!D26,'Dry milk products'!D26,'Half and half'!F27)</f>
        <v>261.34603884524034</v>
      </c>
      <c r="E26" s="11">
        <f>SUM('All beverage milks'!E26,Yogurt!H27,'Total cheese'!E26,'Total cottage cheese'!E26,'Frozen dairy products'!E26,'All evaporated condensed milk'!E26,'Dry milk products'!E26,'Half and half'!H27)</f>
        <v>261.34603884524034</v>
      </c>
      <c r="F26" s="11">
        <f t="shared" si="0"/>
        <v>30.651819937616978</v>
      </c>
      <c r="G26" s="11">
        <f>SUM('All beverage milks'!G26,Yogurt!K27,'Total cheese'!G26,'Total cottage cheese'!G26,'Frozen dairy products'!G26,'All evaporated condensed milk'!G26,'Dry milk products'!G26,'Half and half'!K27)</f>
        <v>204.54411206913505</v>
      </c>
      <c r="H26" s="11">
        <f>SUM('All beverage milks'!I26,Yogurt!M27,'Total cheese'!H26,'Total cottage cheese'!H26,'Frozen dairy products'!H26,'All evaporated condensed milk'!H26,'Dry milk products'!H26,'Half and half'!M27)</f>
        <v>8.96631724138674</v>
      </c>
      <c r="I26" s="11">
        <f>SUM('All beverage milks'!J26,Yogurt!N27,'Total cheese'!I26,'Total cottage cheese'!I26,'Frozen dairy products'!I26,'All evaporated condensed milk'!I26,'Dry milk products'!I26,'Half and half'!N27)</f>
        <v>254.19061063469343</v>
      </c>
      <c r="J26" s="11">
        <f>SUM('All beverage milks'!K26,Yogurt!Q27,'Total cheese'!J26,'Total cottage cheese'!J26,'Frozen dairy products'!J26,'All evaporated condensed milk'!J26,'Dry milk products'!J26,'Half and half'!Q27)</f>
        <v>242.73756026319347</v>
      </c>
      <c r="K26" s="14">
        <f>SUM('All beverage milks'!L26,Yogurt!R27,'Total cheese'!K26,'Total cottage cheese'!K26,'Frozen dairy products'!K26,'All evaporated condensed milk'!K26,'Dry milk products'!K26,'Half and half'!R27)</f>
        <v>1.5574246961106462</v>
      </c>
    </row>
    <row r="27" spans="1:11" ht="12" customHeight="1" x14ac:dyDescent="0.2">
      <c r="A27" s="15">
        <v>1991</v>
      </c>
      <c r="B27" s="16">
        <f>SUM('All beverage milks'!B27,Yogurt!B28,'Total cheese'!B27,'Total cottage cheese'!B27,'Frozen dairy products'!B27,'All evaporated condensed milk'!B27,'Dry milk products'!B27,'Half and half'!B28)</f>
        <v>294.16072448252157</v>
      </c>
      <c r="C27" s="16">
        <f>SUM('All beverage milks'!C27,Yogurt!D28,'Total cheese'!C27,'Total cottage cheese'!C27,'Frozen dairy products'!C27,'All evaporated condensed milk'!C27,'Dry milk products'!C27,'Half and half'!D28)</f>
        <v>294.16072448252157</v>
      </c>
      <c r="D27" s="16">
        <f>SUM('All beverage milks'!D27,Yogurt!F28,'Total cheese'!D27,'Total cottage cheese'!D27,'Frozen dairy products'!D27,'All evaporated condensed milk'!D27,'Dry milk products'!D27,'Half and half'!F28)</f>
        <v>260.6086061047701</v>
      </c>
      <c r="E27" s="16">
        <f>SUM('All beverage milks'!E27,Yogurt!H28,'Total cheese'!E27,'Total cottage cheese'!E27,'Frozen dairy products'!E27,'All evaporated condensed milk'!E27,'Dry milk products'!E27,'Half and half'!H28)</f>
        <v>260.6086061047701</v>
      </c>
      <c r="F27" s="16">
        <f t="shared" si="0"/>
        <v>30.65066655096301</v>
      </c>
      <c r="G27" s="16">
        <f>SUM('All beverage milks'!G27,Yogurt!K28,'Total cheese'!G27,'Total cottage cheese'!G27,'Frozen dairy products'!G27,'All evaporated condensed milk'!G27,'Dry milk products'!G27,'Half and half'!K28)</f>
        <v>203.99850169748686</v>
      </c>
      <c r="H27" s="16">
        <f>SUM('All beverage milks'!I27,Yogurt!M28,'Total cheese'!H27,'Total cottage cheese'!H27,'Frozen dairy products'!H27,'All evaporated condensed milk'!H27,'Dry milk products'!H27,'Half and half'!M28)</f>
        <v>8.9424000744103829</v>
      </c>
      <c r="I27" s="16">
        <f>SUM('All beverage milks'!J27,Yogurt!N28,'Total cheese'!I27,'Total cottage cheese'!I27,'Frozen dairy products'!I27,'All evaporated condensed milk'!I27,'Dry milk products'!I27,'Half and half'!N28)</f>
        <v>253.51257090949716</v>
      </c>
      <c r="J27" s="16">
        <f>SUM('All beverage milks'!K27,Yogurt!Q28,'Total cheese'!J27,'Total cottage cheese'!J27,'Frozen dairy products'!J27,'All evaporated condensed milk'!J27,'Dry milk products'!J27,'Half and half'!Q28)</f>
        <v>241.98116608331503</v>
      </c>
      <c r="K27" s="19">
        <f>SUM('All beverage milks'!L27,Yogurt!R28,'Total cheese'!K27,'Total cottage cheese'!K27,'Frozen dairy products'!K27,'All evaporated condensed milk'!K27,'Dry milk products'!K27,'Half and half'!R28)</f>
        <v>1.5509853699323812</v>
      </c>
    </row>
    <row r="28" spans="1:11" ht="12" customHeight="1" x14ac:dyDescent="0.2">
      <c r="A28" s="15">
        <v>1992</v>
      </c>
      <c r="B28" s="16">
        <f>SUM('All beverage milks'!B28,Yogurt!B29,'Total cheese'!B28,'Total cottage cheese'!B28,'Frozen dairy products'!B28,'All evaporated condensed milk'!B28,'Dry milk products'!B28,'Half and half'!B29)</f>
        <v>291.71740004912374</v>
      </c>
      <c r="C28" s="16">
        <f>SUM('All beverage milks'!C28,Yogurt!D29,'Total cheese'!C28,'Total cottage cheese'!C28,'Frozen dairy products'!C28,'All evaporated condensed milk'!C28,'Dry milk products'!C28,'Half and half'!D29)</f>
        <v>291.71740004912374</v>
      </c>
      <c r="D28" s="16">
        <f>SUM('All beverage milks'!D28,Yogurt!F29,'Total cheese'!D28,'Total cottage cheese'!D28,'Frozen dairy products'!D28,'All evaporated condensed milk'!D28,'Dry milk products'!D28,'Half and half'!F29)</f>
        <v>258.53272459013044</v>
      </c>
      <c r="E28" s="16">
        <f>SUM('All beverage milks'!E28,Yogurt!H29,'Total cheese'!E28,'Total cottage cheese'!E28,'Frozen dairy products'!E28,'All evaporated condensed milk'!E28,'Dry milk products'!E28,'Half and half'!H29)</f>
        <v>258.53272459013044</v>
      </c>
      <c r="F28" s="16">
        <f t="shared" si="0"/>
        <v>30.647113906720463</v>
      </c>
      <c r="G28" s="16">
        <f>SUM('All beverage milks'!G28,Yogurt!K29,'Total cheese'!G28,'Total cottage cheese'!G28,'Frozen dairy products'!G28,'All evaporated condensed milk'!G28,'Dry milk products'!G28,'Half and half'!K29)</f>
        <v>202.31443617034537</v>
      </c>
      <c r="H28" s="16">
        <f>SUM('All beverage milks'!I28,Yogurt!M29,'Total cheese'!H28,'Total cottage cheese'!H28,'Frozen dairy products'!H28,'All evaporated condensed milk'!H28,'Dry milk products'!H28,'Half and half'!M29)</f>
        <v>8.8685780239055489</v>
      </c>
      <c r="I28" s="16">
        <f>SUM('All beverage milks'!J28,Yogurt!N29,'Total cheese'!I28,'Total cottage cheese'!I28,'Frozen dairy products'!I28,'All evaporated condensed milk'!I28,'Dry milk products'!I28,'Half and half'!N29)</f>
        <v>251.41975268871039</v>
      </c>
      <c r="J28" s="16">
        <f>SUM('All beverage milks'!K28,Yogurt!Q29,'Total cheese'!J28,'Total cottage cheese'!J28,'Frozen dairy products'!J28,'All evaporated condensed milk'!J28,'Dry milk products'!J28,'Half and half'!Q29)</f>
        <v>242.30738391468955</v>
      </c>
      <c r="K28" s="19">
        <f>SUM('All beverage milks'!L28,Yogurt!R29,'Total cheese'!K28,'Total cottage cheese'!K28,'Frozen dairy products'!K28,'All evaporated condensed milk'!K28,'Dry milk products'!K28,'Half and half'!R29)</f>
        <v>1.5610047787921664</v>
      </c>
    </row>
    <row r="29" spans="1:11" ht="12" customHeight="1" x14ac:dyDescent="0.2">
      <c r="A29" s="15">
        <v>1993</v>
      </c>
      <c r="B29" s="16">
        <f>SUM('All beverage milks'!B29,Yogurt!B30,'Total cheese'!B29,'Total cottage cheese'!B29,'Frozen dairy products'!B29,'All evaporated condensed milk'!B29,'Dry milk products'!B29,'Half and half'!B30)</f>
        <v>286.23692404788113</v>
      </c>
      <c r="C29" s="16">
        <f>SUM('All beverage milks'!C29,Yogurt!D30,'Total cheese'!C29,'Total cottage cheese'!C29,'Frozen dairy products'!C29,'All evaporated condensed milk'!C29,'Dry milk products'!C29,'Half and half'!D30)</f>
        <v>286.23692404788113</v>
      </c>
      <c r="D29" s="16">
        <f>SUM('All beverage milks'!D29,Yogurt!F30,'Total cheese'!D29,'Total cottage cheese'!D29,'Frozen dairy products'!D29,'All evaporated condensed milk'!D29,'Dry milk products'!D29,'Half and half'!F30)</f>
        <v>253.66973255876059</v>
      </c>
      <c r="E29" s="16">
        <f>SUM('All beverage milks'!E29,Yogurt!H30,'Total cheese'!E29,'Total cottage cheese'!E29,'Frozen dairy products'!E29,'All evaporated condensed milk'!E29,'Dry milk products'!E29,'Half and half'!H30)</f>
        <v>253.66973255876059</v>
      </c>
      <c r="F29" s="16">
        <f t="shared" si="0"/>
        <v>30.698626666211482</v>
      </c>
      <c r="G29" s="16">
        <f>SUM('All beverage milks'!G29,Yogurt!K30,'Total cheese'!G29,'Total cottage cheese'!G29,'Frozen dairy products'!G29,'All evaporated condensed milk'!G29,'Dry milk products'!G29,'Half and half'!K30)</f>
        <v>198.36611935357479</v>
      </c>
      <c r="H29" s="16">
        <f>SUM('All beverage milks'!I29,Yogurt!M30,'Total cheese'!H29,'Total cottage cheese'!H29,'Frozen dairy products'!H29,'All evaporated condensed milk'!H29,'Dry milk products'!H29,'Half and half'!M30)</f>
        <v>8.6955011223484799</v>
      </c>
      <c r="I29" s="16">
        <f>SUM('All beverage milks'!J29,Yogurt!N30,'Total cheese'!I29,'Total cottage cheese'!I29,'Frozen dairy products'!I29,'All evaporated condensed milk'!I29,'Dry milk products'!I29,'Half and half'!N30)</f>
        <v>246.51310906801825</v>
      </c>
      <c r="J29" s="16">
        <f>SUM('All beverage milks'!K29,Yogurt!Q30,'Total cheese'!J29,'Total cottage cheese'!J29,'Frozen dairy products'!J29,'All evaporated condensed milk'!J29,'Dry milk products'!J29,'Half and half'!Q30)</f>
        <v>238.43624484364048</v>
      </c>
      <c r="K29" s="19">
        <f>SUM('All beverage milks'!L29,Yogurt!R30,'Total cheese'!K29,'Total cottage cheese'!K29,'Frozen dairy products'!K29,'All evaporated condensed milk'!K29,'Dry milk products'!K29,'Half and half'!R30)</f>
        <v>1.5328402984133354</v>
      </c>
    </row>
    <row r="30" spans="1:11" ht="12" customHeight="1" x14ac:dyDescent="0.2">
      <c r="A30" s="15">
        <v>1994</v>
      </c>
      <c r="B30" s="16">
        <f>SUM('All beverage milks'!B30,Yogurt!B31,'Total cheese'!B30,'Total cottage cheese'!B30,'Frozen dairy products'!B30,'All evaporated condensed milk'!B30,'Dry milk products'!B30,'Half and half'!B31)</f>
        <v>286.78954021194176</v>
      </c>
      <c r="C30" s="16">
        <f>SUM('All beverage milks'!C30,Yogurt!D31,'Total cheese'!C30,'Total cottage cheese'!C30,'Frozen dairy products'!C30,'All evaporated condensed milk'!C30,'Dry milk products'!C30,'Half and half'!D31)</f>
        <v>286.78954021194176</v>
      </c>
      <c r="D30" s="16">
        <f>SUM('All beverage milks'!D30,Yogurt!F31,'Total cheese'!D30,'Total cottage cheese'!D30,'Frozen dairy products'!D30,'All evaporated condensed milk'!D30,'Dry milk products'!D30,'Half and half'!F31)</f>
        <v>254.28655194677768</v>
      </c>
      <c r="E30" s="16">
        <f>SUM('All beverage milks'!E30,Yogurt!H31,'Total cheese'!E30,'Total cottage cheese'!E30,'Frozen dairy products'!E30,'All evaporated condensed milk'!E30,'Dry milk products'!E30,'Half and half'!H31)</f>
        <v>254.28655194677768</v>
      </c>
      <c r="F30" s="16">
        <f t="shared" si="0"/>
        <v>30.756630575316024</v>
      </c>
      <c r="G30" s="16">
        <f>SUM('All beverage milks'!G30,Yogurt!K31,'Total cheese'!G30,'Total cottage cheese'!G30,'Frozen dairy products'!G30,'All evaporated condensed milk'!G30,'Dry milk products'!G30,'Half and half'!K31)</f>
        <v>198.58274080030745</v>
      </c>
      <c r="H30" s="16">
        <f>SUM('All beverage milks'!I30,Yogurt!M31,'Total cheese'!H30,'Total cottage cheese'!H30,'Frozen dairy products'!H30,'All evaporated condensed milk'!H30,'Dry milk products'!H30,'Half and half'!M31)</f>
        <v>8.7049968569997755</v>
      </c>
      <c r="I30" s="16">
        <f>SUM('All beverage milks'!J30,Yogurt!N31,'Total cheese'!I30,'Total cottage cheese'!I30,'Frozen dairy products'!I30,'All evaporated condensed milk'!I30,'Dry milk products'!I30,'Half and half'!N31)</f>
        <v>246.78230839751518</v>
      </c>
      <c r="J30" s="16">
        <f>SUM('All beverage milks'!K30,Yogurt!Q31,'Total cheese'!J30,'Total cottage cheese'!J30,'Frozen dairy products'!J30,'All evaporated condensed milk'!J30,'Dry milk products'!J30,'Half and half'!Q31)</f>
        <v>241.49588863460369</v>
      </c>
      <c r="K30" s="19">
        <f>SUM('All beverage milks'!L30,Yogurt!R31,'Total cheese'!K30,'Total cottage cheese'!K30,'Frozen dairy products'!K30,'All evaporated condensed milk'!K30,'Dry milk products'!K30,'Half and half'!R31)</f>
        <v>1.5613570135448875</v>
      </c>
    </row>
    <row r="31" spans="1:11" ht="12" customHeight="1" x14ac:dyDescent="0.2">
      <c r="A31" s="15">
        <v>1995</v>
      </c>
      <c r="B31" s="16">
        <f>SUM('All beverage milks'!B31,Yogurt!B32,'Total cheese'!B31,'Total cottage cheese'!B31,'Frozen dairy products'!B31,'All evaporated condensed milk'!B31,'Dry milk products'!B31,'Half and half'!B32)</f>
        <v>282.71516913005985</v>
      </c>
      <c r="C31" s="16">
        <f>SUM('All beverage milks'!C31,Yogurt!D32,'Total cheese'!C31,'Total cottage cheese'!C31,'Frozen dairy products'!C31,'All evaporated condensed milk'!C31,'Dry milk products'!C31,'Half and half'!D32)</f>
        <v>282.71516913005985</v>
      </c>
      <c r="D31" s="16">
        <f>SUM('All beverage milks'!D31,Yogurt!F32,'Total cheese'!D31,'Total cottage cheese'!D31,'Frozen dairy products'!D31,'All evaporated condensed milk'!D31,'Dry milk products'!D31,'Half and half'!F32)</f>
        <v>250.71251667327755</v>
      </c>
      <c r="E31" s="16">
        <f>SUM('All beverage milks'!E31,Yogurt!H32,'Total cheese'!E31,'Total cottage cheese'!E31,'Frozen dairy products'!E31,'All evaporated condensed milk'!E31,'Dry milk products'!E31,'Half and half'!H32)</f>
        <v>250.71251667327755</v>
      </c>
      <c r="F31" s="16">
        <f t="shared" si="0"/>
        <v>30.821296122261558</v>
      </c>
      <c r="G31" s="16">
        <f>SUM('All beverage milks'!G31,Yogurt!K32,'Total cheese'!G31,'Total cottage cheese'!G31,'Frozen dairy products'!G31,'All evaporated condensed milk'!G31,'Dry milk products'!G31,'Half and half'!K32)</f>
        <v>195.57868966993152</v>
      </c>
      <c r="H31" s="16">
        <f>SUM('All beverage milks'!I31,Yogurt!M32,'Total cheese'!H31,'Total cottage cheese'!H31,'Frozen dairy products'!H31,'All evaporated condensed milk'!H31,'Dry milk products'!H31,'Half and half'!M32)</f>
        <v>8.5733124238874066</v>
      </c>
      <c r="I31" s="16">
        <f>SUM('All beverage milks'!J31,Yogurt!N32,'Total cheese'!I31,'Total cottage cheese'!I31,'Frozen dairy products'!I31,'All evaporated condensed milk'!I31,'Dry milk products'!I31,'Half and half'!N32)</f>
        <v>243.04912056099613</v>
      </c>
      <c r="J31" s="16">
        <f>SUM('All beverage milks'!K31,Yogurt!Q32,'Total cheese'!J31,'Total cottage cheese'!J31,'Frozen dairy products'!J31,'All evaporated condensed milk'!J31,'Dry milk products'!J31,'Half and half'!Q32)</f>
        <v>239.84612365489798</v>
      </c>
      <c r="K31" s="19">
        <f>SUM('All beverage milks'!L31,Yogurt!R32,'Total cheese'!K31,'Total cottage cheese'!K31,'Frozen dairy products'!K31,'All evaporated condensed milk'!K31,'Dry milk products'!K31,'Half and half'!R32)</f>
        <v>1.5537050767691005</v>
      </c>
    </row>
    <row r="32" spans="1:11" ht="12" customHeight="1" x14ac:dyDescent="0.2">
      <c r="A32" s="10">
        <v>1996</v>
      </c>
      <c r="B32" s="11">
        <f>SUM('All beverage milks'!B32,Yogurt!B33,'Total cheese'!B32,'Total cottage cheese'!B32,'Frozen dairy products'!B32,'All evaporated condensed milk'!B32,'Dry milk products'!B32,'Half and half'!B33)</f>
        <v>280.03355754174925</v>
      </c>
      <c r="C32" s="11">
        <f>SUM('All beverage milks'!C32,Yogurt!D33,'Total cheese'!C32,'Total cottage cheese'!C32,'Frozen dairy products'!C32,'All evaporated condensed milk'!C32,'Dry milk products'!C32,'Half and half'!D33)</f>
        <v>280.03355754174925</v>
      </c>
      <c r="D32" s="11">
        <f>SUM('All beverage milks'!D32,Yogurt!F33,'Total cheese'!D32,'Total cottage cheese'!D32,'Frozen dairy products'!D32,'All evaporated condensed milk'!D32,'Dry milk products'!D32,'Half and half'!F33)</f>
        <v>248.38111750274501</v>
      </c>
      <c r="E32" s="11">
        <f>SUM('All beverage milks'!E32,Yogurt!H33,'Total cheese'!E32,'Total cottage cheese'!E32,'Frozen dairy products'!E32,'All evaporated condensed milk'!E32,'Dry milk products'!E32,'Half and half'!H33)</f>
        <v>248.38111750274501</v>
      </c>
      <c r="F32" s="11">
        <f t="shared" si="0"/>
        <v>30.781706619330606</v>
      </c>
      <c r="G32" s="11">
        <f>SUM('All beverage milks'!G32,Yogurt!K33,'Total cheese'!G32,'Total cottage cheese'!G32,'Frozen dairy products'!G32,'All evaporated condensed milk'!G32,'Dry milk products'!G32,'Half and half'!K33)</f>
        <v>193.83444942357363</v>
      </c>
      <c r="H32" s="11">
        <f>SUM('All beverage milks'!I32,Yogurt!M33,'Total cheese'!H32,'Total cottage cheese'!H32,'Frozen dairy products'!H32,'All evaporated condensed milk'!H32,'Dry milk products'!H32,'Half and half'!M33)</f>
        <v>8.4968525774717207</v>
      </c>
      <c r="I32" s="11">
        <f>SUM('All beverage milks'!J32,Yogurt!N33,'Total cheese'!I32,'Total cottage cheese'!I32,'Frozen dairy products'!I32,'All evaporated condensed milk'!I32,'Dry milk products'!I32,'Half and half'!N33)</f>
        <v>240.88152214503458</v>
      </c>
      <c r="J32" s="11">
        <f>SUM('All beverage milks'!K32,Yogurt!Q33,'Total cheese'!J32,'Total cottage cheese'!J32,'Frozen dairy products'!J32,'All evaporated condensed milk'!J32,'Dry milk products'!J32,'Half and half'!Q33)</f>
        <v>238.10229171035792</v>
      </c>
      <c r="K32" s="14">
        <f>SUM('All beverage milks'!L32,Yogurt!R33,'Total cheese'!K32,'Total cottage cheese'!K32,'Frozen dairy products'!K32,'All evaporated condensed milk'!K32,'Dry milk products'!K32,'Half and half'!R33)</f>
        <v>1.5478600030773506</v>
      </c>
    </row>
    <row r="33" spans="1:25" ht="12" customHeight="1" x14ac:dyDescent="0.2">
      <c r="A33" s="10">
        <v>1997</v>
      </c>
      <c r="B33" s="11">
        <f>SUM('All beverage milks'!B33,Yogurt!B34,'Total cheese'!B33,'Total cottage cheese'!B33,'Frozen dairy products'!B33,'All evaporated condensed milk'!B33,'Dry milk products'!B33,'Half and half'!B34)</f>
        <v>276.72012944393612</v>
      </c>
      <c r="C33" s="11">
        <f>SUM('All beverage milks'!C33,Yogurt!D34,'Total cheese'!C33,'Total cottage cheese'!C33,'Frozen dairy products'!C33,'All evaporated condensed milk'!C33,'Dry milk products'!C33,'Half and half'!D34)</f>
        <v>276.72012944393612</v>
      </c>
      <c r="D33" s="11">
        <f>SUM('All beverage milks'!D33,Yogurt!F34,'Total cheese'!D33,'Total cottage cheese'!D33,'Frozen dairy products'!D33,'All evaporated condensed milk'!D33,'Dry milk products'!D33,'Half and half'!F34)</f>
        <v>245.42947443040072</v>
      </c>
      <c r="E33" s="11">
        <f>SUM('All beverage milks'!E33,Yogurt!H34,'Total cheese'!E33,'Total cottage cheese'!E33,'Frozen dairy products'!E33,'All evaporated condensed milk'!E33,'Dry milk products'!E33,'Half and half'!H34)</f>
        <v>245.42947443040072</v>
      </c>
      <c r="F33" s="11">
        <f t="shared" si="0"/>
        <v>30.73884915336771</v>
      </c>
      <c r="G33" s="11">
        <f>SUM('All beverage milks'!G33,Yogurt!K34,'Total cheese'!G33,'Total cottage cheese'!G33,'Frozen dairy products'!G33,'All evaporated condensed milk'!G33,'Dry milk products'!G33,'Half and half'!K34)</f>
        <v>191.65954627716073</v>
      </c>
      <c r="H33" s="11">
        <f>SUM('All beverage milks'!I33,Yogurt!M34,'Total cheese'!H33,'Total cottage cheese'!H33,'Frozen dairy products'!H33,'All evaporated condensed milk'!H33,'Dry milk products'!H33,'Half and half'!M34)</f>
        <v>8.4015143573549889</v>
      </c>
      <c r="I33" s="11">
        <f>SUM('All beverage milks'!J33,Yogurt!N34,'Total cheese'!I33,'Total cottage cheese'!I33,'Frozen dairy products'!I33,'All evaporated condensed milk'!I33,'Dry milk products'!I33,'Half and half'!N34)</f>
        <v>238.17873127383533</v>
      </c>
      <c r="J33" s="11">
        <f>SUM('All beverage milks'!K33,Yogurt!Q34,'Total cheese'!J33,'Total cottage cheese'!J33,'Frozen dairy products'!J33,'All evaporated condensed milk'!J33,'Dry milk products'!J33,'Half and half'!Q34)</f>
        <v>237.24511629105243</v>
      </c>
      <c r="K33" s="14">
        <f>SUM('All beverage milks'!L33,Yogurt!R34,'Total cheese'!K33,'Total cottage cheese'!K33,'Frozen dairy products'!K33,'All evaporated condensed milk'!K33,'Dry milk products'!K33,'Half and half'!R34)</f>
        <v>1.5335281808127694</v>
      </c>
    </row>
    <row r="34" spans="1:25" ht="12" customHeight="1" x14ac:dyDescent="0.2">
      <c r="A34" s="10">
        <v>1998</v>
      </c>
      <c r="B34" s="11">
        <f>SUM('All beverage milks'!B34,Yogurt!B35,'Total cheese'!B34,'Total cottage cheese'!B34,'Frozen dairy products'!B34,'All evaporated condensed milk'!B34,'Dry milk products'!B34,'Half and half'!B35)</f>
        <v>274.09219947277194</v>
      </c>
      <c r="C34" s="11">
        <f>SUM('All beverage milks'!C34,Yogurt!D35,'Total cheese'!C34,'Total cottage cheese'!C34,'Frozen dairy products'!C34,'All evaporated condensed milk'!C34,'Dry milk products'!C34,'Half and half'!D35)</f>
        <v>274.09219947277194</v>
      </c>
      <c r="D34" s="11">
        <f>SUM('All beverage milks'!D34,Yogurt!F35,'Total cheese'!D34,'Total cottage cheese'!D34,'Frozen dairy products'!D34,'All evaporated condensed milk'!D34,'Dry milk products'!D34,'Half and half'!F35)</f>
        <v>243.12795394049678</v>
      </c>
      <c r="E34" s="11">
        <f>SUM('All beverage milks'!E34,Yogurt!H35,'Total cheese'!E34,'Total cottage cheese'!E34,'Frozen dairy products'!E34,'All evaporated condensed milk'!E34,'Dry milk products'!E34,'Half and half'!H35)</f>
        <v>243.12795394049678</v>
      </c>
      <c r="F34" s="11">
        <f t="shared" si="0"/>
        <v>30.825266391012732</v>
      </c>
      <c r="G34" s="11">
        <f>SUM('All beverage milks'!G34,Yogurt!K35,'Total cheese'!G34,'Total cottage cheese'!G34,'Frozen dairy products'!G34,'All evaporated condensed milk'!G34,'Dry milk products'!G34,'Half and half'!K35)</f>
        <v>189.60254882830401</v>
      </c>
      <c r="H34" s="11">
        <f>SUM('All beverage milks'!I34,Yogurt!M35,'Total cheese'!H34,'Total cottage cheese'!H34,'Frozen dairy products'!H34,'All evaporated condensed milk'!H34,'Dry milk products'!H34,'Half and half'!M35)</f>
        <v>8.3113446061722325</v>
      </c>
      <c r="I34" s="11">
        <f>SUM('All beverage milks'!J34,Yogurt!N35,'Total cheese'!I34,'Total cottage cheese'!I34,'Frozen dairy products'!I34,'All evaporated condensed milk'!I34,'Dry milk products'!I34,'Half and half'!N35)</f>
        <v>235.62246391267965</v>
      </c>
      <c r="J34" s="11">
        <f>SUM('All beverage milks'!K34,Yogurt!Q35,'Total cheese'!J34,'Total cottage cheese'!J34,'Frozen dairy products'!J34,'All evaporated condensed milk'!J34,'Dry milk products'!J34,'Half and half'!Q35)</f>
        <v>236.99253805898192</v>
      </c>
      <c r="K34" s="14">
        <f>SUM('All beverage milks'!L34,Yogurt!R35,'Total cheese'!K34,'Total cottage cheese'!K34,'Frozen dairy products'!K34,'All evaporated condensed milk'!K34,'Dry milk products'!K34,'Half and half'!R35)</f>
        <v>1.5255364499520212</v>
      </c>
    </row>
    <row r="35" spans="1:25" ht="12" customHeight="1" x14ac:dyDescent="0.2">
      <c r="A35" s="10">
        <v>1999</v>
      </c>
      <c r="B35" s="11">
        <f>SUM('All beverage milks'!B35,Yogurt!B36,'Total cheese'!B35,'Total cottage cheese'!B35,'Frozen dairy products'!B35,'All evaporated condensed milk'!B35,'Dry milk products'!B35,'Half and half'!B36)</f>
        <v>274.30845850466801</v>
      </c>
      <c r="C35" s="11">
        <f>SUM('All beverage milks'!C35,Yogurt!D36,'Total cheese'!C35,'Total cottage cheese'!C35,'Frozen dairy products'!C35,'All evaporated condensed milk'!C35,'Dry milk products'!C35,'Half and half'!D36)</f>
        <v>274.30845850466801</v>
      </c>
      <c r="D35" s="11">
        <f>SUM('All beverage milks'!D35,Yogurt!F36,'Total cheese'!D35,'Total cottage cheese'!D35,'Frozen dairy products'!D35,'All evaporated condensed milk'!D35,'Dry milk products'!D35,'Half and half'!F36)</f>
        <v>243.32973723698484</v>
      </c>
      <c r="E35" s="11">
        <f>SUM('All beverage milks'!E35,Yogurt!H36,'Total cheese'!E35,'Total cottage cheese'!E35,'Frozen dairy products'!E35,'All evaporated condensed milk'!E35,'Dry milk products'!E35,'Half and half'!H36)</f>
        <v>243.32973723698484</v>
      </c>
      <c r="F35" s="11">
        <f t="shared" si="0"/>
        <v>30.825848522266924</v>
      </c>
      <c r="G35" s="11">
        <f>SUM('All beverage milks'!G35,Yogurt!K36,'Total cheese'!G35,'Total cottage cheese'!G35,'Frozen dairy products'!G35,'All evaporated condensed milk'!G35,'Dry milk products'!G35,'Half and half'!K36)</f>
        <v>189.75054860225364</v>
      </c>
      <c r="H35" s="11">
        <f>SUM('All beverage milks'!I35,Yogurt!M36,'Total cheese'!H35,'Total cottage cheese'!H35,'Frozen dairy products'!H35,'All evaporated condensed milk'!H35,'Dry milk products'!H35,'Half and half'!M36)</f>
        <v>8.3178322674960494</v>
      </c>
      <c r="I35" s="11">
        <f>SUM('All beverage milks'!J35,Yogurt!N36,'Total cheese'!I35,'Total cottage cheese'!I35,'Frozen dairy products'!I35,'All evaporated condensed milk'!I35,'Dry milk products'!I35,'Half and half'!N36)</f>
        <v>235.80638586737925</v>
      </c>
      <c r="J35" s="11">
        <f>SUM('All beverage milks'!K35,Yogurt!Q36,'Total cheese'!J35,'Total cottage cheese'!J35,'Frozen dairy products'!J35,'All evaporated condensed milk'!J35,'Dry milk products'!J35,'Half and half'!Q36)</f>
        <v>239.36090080130387</v>
      </c>
      <c r="K35" s="14">
        <f>SUM('All beverage milks'!L35,Yogurt!R36,'Total cheese'!K35,'Total cottage cheese'!K35,'Frozen dairy products'!K35,'All evaporated condensed milk'!K35,'Dry milk products'!K35,'Half and half'!R36)</f>
        <v>1.5360096213934926</v>
      </c>
    </row>
    <row r="36" spans="1:25" ht="12" customHeight="1" x14ac:dyDescent="0.2">
      <c r="A36" s="10">
        <v>2000</v>
      </c>
      <c r="B36" s="11">
        <f>SUM('All beverage milks'!B36,Yogurt!B37,'Total cheese'!B36,'Total cottage cheese'!B36,'Frozen dairy products'!B36,'All evaporated condensed milk'!B36,'Dry milk products'!B36,'Half and half'!B37)</f>
        <v>272.49399467294023</v>
      </c>
      <c r="C36" s="11">
        <f>SUM('All beverage milks'!C36,Yogurt!D37,'Total cheese'!C36,'Total cottage cheese'!C36,'Frozen dairy products'!C36,'All evaporated condensed milk'!C36,'Dry milk products'!C36,'Half and half'!D37)</f>
        <v>272.49399467294023</v>
      </c>
      <c r="D36" s="11">
        <f>SUM('All beverage milks'!D36,Yogurt!F37,'Total cheese'!D36,'Total cottage cheese'!D36,'Frozen dairy products'!D36,'All evaporated condensed milk'!D36,'Dry milk products'!D36,'Half and half'!F37)</f>
        <v>241.75215093304718</v>
      </c>
      <c r="E36" s="11">
        <f>SUM('All beverage milks'!E36,Yogurt!H37,'Total cheese'!E36,'Total cottage cheese'!E36,'Frozen dairy products'!E36,'All evaporated condensed milk'!E36,'Dry milk products'!E36,'Half and half'!H37)</f>
        <v>241.75215093304718</v>
      </c>
      <c r="F36" s="11">
        <f t="shared" si="0"/>
        <v>30.966548154567519</v>
      </c>
      <c r="G36" s="11">
        <f>SUM('All beverage milks'!G36,Yogurt!K37,'Total cheese'!G36,'Total cottage cheese'!G36,'Frozen dairy products'!G36,'All evaporated condensed milk'!G36,'Dry milk products'!G36,'Half and half'!K37)</f>
        <v>188.11201059423954</v>
      </c>
      <c r="H36" s="11">
        <f>SUM('All beverage milks'!I36,Yogurt!M37,'Total cheese'!H36,'Total cottage cheese'!H36,'Frozen dairy products'!H36,'All evaporated condensed milk'!H36,'Dry milk products'!H36,'Half and half'!M37)</f>
        <v>8.2460059438570745</v>
      </c>
      <c r="I36" s="11">
        <f>SUM('All beverage milks'!J36,Yogurt!N37,'Total cheese'!I36,'Total cottage cheese'!I36,'Frozen dairy products'!I36,'All evaporated condensed milk'!I36,'Dry milk products'!I36,'Half and half'!N37)</f>
        <v>233.77014550537612</v>
      </c>
      <c r="J36" s="11">
        <f>SUM('All beverage milks'!K36,Yogurt!Q37,'Total cheese'!J36,'Total cottage cheese'!J36,'Frozen dairy products'!J36,'All evaporated condensed milk'!J36,'Dry milk products'!J36,'Half and half'!Q37)</f>
        <v>238.78665730912215</v>
      </c>
      <c r="K36" s="14">
        <f>SUM('All beverage milks'!L36,Yogurt!R37,'Total cheese'!K36,'Total cottage cheese'!K36,'Frozen dairy products'!K36,'All evaporated condensed milk'!K36,'Dry milk products'!K36,'Half and half'!R37)</f>
        <v>1.5303480232232762</v>
      </c>
    </row>
    <row r="37" spans="1:25" ht="12" customHeight="1" x14ac:dyDescent="0.2">
      <c r="A37" s="15">
        <v>2001</v>
      </c>
      <c r="B37" s="16">
        <f>SUM('All beverage milks'!B37,Yogurt!B38,'Total cheese'!B37,'Total cottage cheese'!B37,'Frozen dairy products'!B37,'All evaporated condensed milk'!B37,'Dry milk products'!B37,'Half and half'!B38)</f>
        <v>269.19761736521627</v>
      </c>
      <c r="C37" s="16">
        <f>SUM('All beverage milks'!C37,Yogurt!D38,'Total cheese'!C37,'Total cottage cheese'!C37,'Frozen dairy products'!C37,'All evaporated condensed milk'!C37,'Dry milk products'!C37,'Half and half'!D38)</f>
        <v>269.19761736521627</v>
      </c>
      <c r="D37" s="16">
        <f>SUM('All beverage milks'!D37,Yogurt!F38,'Total cheese'!D37,'Total cottage cheese'!D37,'Frozen dairy products'!D37,'All evaporated condensed milk'!D37,'Dry milk products'!D37,'Half and half'!F38)</f>
        <v>238.93408410007885</v>
      </c>
      <c r="E37" s="16">
        <f>SUM('All beverage milks'!E37,Yogurt!H38,'Total cheese'!E37,'Total cottage cheese'!E37,'Frozen dairy products'!E37,'All evaporated condensed milk'!E37,'Dry milk products'!E37,'Half and half'!H38)</f>
        <v>238.93408410007885</v>
      </c>
      <c r="F37" s="16">
        <f t="shared" si="0"/>
        <v>31.021338846641882</v>
      </c>
      <c r="G37" s="16">
        <f>SUM('All beverage milks'!G37,Yogurt!K38,'Total cheese'!G37,'Total cottage cheese'!G37,'Frozen dairy products'!G37,'All evaporated condensed milk'!G37,'Dry milk products'!G37,'Half and half'!K38)</f>
        <v>185.68891231526607</v>
      </c>
      <c r="H37" s="16">
        <f>SUM('All beverage milks'!I37,Yogurt!M38,'Total cheese'!H37,'Total cottage cheese'!H37,'Frozen dairy products'!H37,'All evaporated condensed milk'!H37,'Dry milk products'!H37,'Half and half'!M38)</f>
        <v>8.1397879371075543</v>
      </c>
      <c r="I37" s="16">
        <f>SUM('All beverage milks'!J37,Yogurt!N38,'Total cheese'!I37,'Total cottage cheese'!I37,'Frozen dairy products'!I37,'All evaporated condensed milk'!I37,'Dry milk products'!I37,'Half and half'!N38)</f>
        <v>230.75891812303055</v>
      </c>
      <c r="J37" s="16">
        <f>SUM('All beverage milks'!K37,Yogurt!Q38,'Total cheese'!J37,'Total cottage cheese'!J37,'Frozen dairy products'!J37,'All evaporated condensed milk'!J37,'Dry milk products'!J37,'Half and half'!Q38)</f>
        <v>238.26144853274684</v>
      </c>
      <c r="K37" s="19">
        <f>SUM('All beverage milks'!L37,Yogurt!R38,'Total cheese'!K37,'Total cottage cheese'!K37,'Frozen dairy products'!K37,'All evaporated condensed milk'!K37,'Dry milk products'!K37,'Half and half'!R38)</f>
        <v>1.5328724350615119</v>
      </c>
    </row>
    <row r="38" spans="1:25" ht="12" customHeight="1" x14ac:dyDescent="0.2">
      <c r="A38" s="15">
        <v>2002</v>
      </c>
      <c r="B38" s="16">
        <f>SUM('All beverage milks'!B38,Yogurt!B39,'Total cheese'!B38,'Total cottage cheese'!B38,'Frozen dairy products'!B38,'All evaporated condensed milk'!B38,'Dry milk products'!B38,'Half and half'!B39)</f>
        <v>265.24383440417324</v>
      </c>
      <c r="C38" s="16">
        <f>SUM('All beverage milks'!C38,Yogurt!D39,'Total cheese'!C38,'Total cottage cheese'!C38,'Frozen dairy products'!C38,'All evaporated condensed milk'!C38,'Dry milk products'!C38,'Half and half'!D39)</f>
        <v>265.24383440417324</v>
      </c>
      <c r="D38" s="16">
        <f>SUM('All beverage milks'!D38,Yogurt!F39,'Total cheese'!D38,'Total cottage cheese'!D38,'Frozen dairy products'!D38,'All evaporated condensed milk'!D38,'Dry milk products'!D38,'Half and half'!F39)</f>
        <v>235.44486240409185</v>
      </c>
      <c r="E38" s="16">
        <f>SUM('All beverage milks'!E38,Yogurt!H39,'Total cheese'!E38,'Total cottage cheese'!E38,'Frozen dairy products'!E38,'All evaporated condensed milk'!E38,'Dry milk products'!E38,'Half and half'!H39)</f>
        <v>235.44486240409185</v>
      </c>
      <c r="F38" s="16">
        <f t="shared" si="0"/>
        <v>31.184584052222462</v>
      </c>
      <c r="G38" s="16">
        <f>SUM('All beverage milks'!G38,Yogurt!K39,'Total cheese'!G38,'Total cottage cheese'!G38,'Frozen dairy products'!G38,'All evaporated condensed milk'!G38,'Dry milk products'!G38,'Half and half'!K39)</f>
        <v>182.52864792106607</v>
      </c>
      <c r="H38" s="16">
        <f>SUM('All beverage milks'!I38,Yogurt!M39,'Total cheese'!H38,'Total cottage cheese'!H38,'Frozen dairy products'!H38,'All evaporated condensed milk'!H38,'Dry milk products'!H38,'Half and half'!M39)</f>
        <v>8.0012557992796101</v>
      </c>
      <c r="I38" s="16">
        <f>SUM('All beverage milks'!J38,Yogurt!N39,'Total cheese'!I38,'Total cottage cheese'!I38,'Frozen dairy products'!I38,'All evaporated condensed milk'!I38,'Dry milk products'!I38,'Half and half'!N39)</f>
        <v>226.83160128167725</v>
      </c>
      <c r="J38" s="16">
        <f>SUM('All beverage milks'!K38,Yogurt!Q39,'Total cheese'!J38,'Total cottage cheese'!J38,'Frozen dairy products'!J38,'All evaporated condensed milk'!J38,'Dry milk products'!J38,'Half and half'!Q39)</f>
        <v>236.17213236831964</v>
      </c>
      <c r="K38" s="19">
        <f>SUM('All beverage milks'!L38,Yogurt!R39,'Total cheese'!K38,'Total cottage cheese'!K38,'Frozen dairy products'!K38,'All evaporated condensed milk'!K38,'Dry milk products'!K38,'Half and half'!R39)</f>
        <v>1.5179821992143003</v>
      </c>
    </row>
    <row r="39" spans="1:25" ht="12" customHeight="1" x14ac:dyDescent="0.2">
      <c r="A39" s="15">
        <v>2003</v>
      </c>
      <c r="B39" s="16">
        <f>SUM('All beverage milks'!B39,Yogurt!B40,'Total cheese'!B39,'Total cottage cheese'!B39,'Frozen dairy products'!B39,'All evaporated condensed milk'!B39,'Dry milk products'!B39,'Half and half'!B40)</f>
        <v>263.81807360731386</v>
      </c>
      <c r="C39" s="16">
        <f>SUM('All beverage milks'!C39,Yogurt!D40,'Total cheese'!C39,'Total cottage cheese'!C39,'Frozen dairy products'!C39,'All evaporated condensed milk'!C39,'Dry milk products'!C39,'Half and half'!D40)</f>
        <v>263.81807360731386</v>
      </c>
      <c r="D39" s="16">
        <f>SUM('All beverage milks'!D39,Yogurt!F40,'Total cheese'!D39,'Total cottage cheese'!D39,'Frozen dairy products'!D39,'All evaporated condensed milk'!D39,'Dry milk products'!D39,'Half and half'!F40)</f>
        <v>234.22241061546072</v>
      </c>
      <c r="E39" s="16">
        <f>SUM('All beverage milks'!E39,Yogurt!H40,'Total cheese'!E39,'Total cottage cheese'!E39,'Frozen dairy products'!E39,'All evaporated condensed milk'!E39,'Dry milk products'!E39,'Half and half'!H40)</f>
        <v>234.22241061546072</v>
      </c>
      <c r="F39" s="16">
        <f t="shared" si="0"/>
        <v>31.282010388308976</v>
      </c>
      <c r="G39" s="16">
        <f>SUM('All beverage milks'!G39,Yogurt!K40,'Total cheese'!G39,'Total cottage cheese'!G39,'Frozen dairy products'!G39,'All evaporated condensed milk'!G39,'Dry milk products'!G39,'Half and half'!K40)</f>
        <v>181.29047641523732</v>
      </c>
      <c r="H39" s="16">
        <f>SUM('All beverage milks'!I39,Yogurt!M40,'Total cheese'!H39,'Total cottage cheese'!H39,'Frozen dairy products'!H39,'All evaporated condensed milk'!H39,'Dry milk products'!H39,'Half and half'!M40)</f>
        <v>7.9469797880651978</v>
      </c>
      <c r="I39" s="16">
        <f>SUM('All beverage milks'!J39,Yogurt!N40,'Total cheese'!I39,'Total cottage cheese'!I39,'Frozen dairy products'!I39,'All evaporated condensed milk'!I39,'Dry milk products'!I39,'Half and half'!N40)</f>
        <v>225.29290350175435</v>
      </c>
      <c r="J39" s="16">
        <f>SUM('All beverage milks'!K39,Yogurt!Q40,'Total cheese'!J39,'Total cottage cheese'!J39,'Frozen dairy products'!J39,'All evaporated condensed milk'!J39,'Dry milk products'!J39,'Half and half'!Q40)</f>
        <v>236.44829902144389</v>
      </c>
      <c r="K39" s="19">
        <f>SUM('All beverage milks'!L39,Yogurt!R40,'Total cheese'!K39,'Total cottage cheese'!K39,'Frozen dairy products'!K39,'All evaporated condensed milk'!K39,'Dry milk products'!K39,'Half and half'!R40)</f>
        <v>1.5153927129786549</v>
      </c>
    </row>
    <row r="40" spans="1:25" ht="12" customHeight="1" x14ac:dyDescent="0.2">
      <c r="A40" s="15">
        <v>2004</v>
      </c>
      <c r="B40" s="16">
        <f>SUM('All beverage milks'!B40,Yogurt!B41,'Total cheese'!B40,'Total cottage cheese'!B40,'Frozen dairy products'!B40,'All evaporated condensed milk'!B40,'Dry milk products'!B40,'Half and half'!B41)</f>
        <v>261.16811832159857</v>
      </c>
      <c r="C40" s="16">
        <f>SUM('All beverage milks'!C40,Yogurt!D41,'Total cheese'!C40,'Total cottage cheese'!C40,'Frozen dairy products'!C40,'All evaporated condensed milk'!C40,'Dry milk products'!C40,'Half and half'!D41)</f>
        <v>261.16811832159857</v>
      </c>
      <c r="D40" s="16">
        <f>SUM('All beverage milks'!D40,Yogurt!F41,'Total cheese'!D40,'Total cottage cheese'!D40,'Frozen dairy products'!D40,'All evaporated condensed milk'!D40,'Dry milk products'!D40,'Half and half'!F41)</f>
        <v>232.02199854370642</v>
      </c>
      <c r="E40" s="16">
        <f>SUM('All beverage milks'!E40,Yogurt!H41,'Total cheese'!E40,'Total cottage cheese'!E40,'Frozen dairy products'!E40,'All evaporated condensed milk'!E40,'Dry milk products'!E40,'Half and half'!H41)</f>
        <v>232.02199854370642</v>
      </c>
      <c r="F40" s="16">
        <f t="shared" si="0"/>
        <v>31.320251365690652</v>
      </c>
      <c r="G40" s="16">
        <f>SUM('All beverage milks'!G40,Yogurt!K41,'Total cheese'!G40,'Total cottage cheese'!G40,'Frozen dairy products'!G40,'All evaporated condensed milk'!G40,'Dry milk products'!G40,'Half and half'!K41)</f>
        <v>179.36960717622952</v>
      </c>
      <c r="H40" s="16">
        <f>SUM('All beverage milks'!I40,Yogurt!M41,'Total cheese'!H40,'Total cottage cheese'!H40,'Frozen dairy products'!H40,'All evaporated condensed milk'!H40,'Dry milk products'!H40,'Half and half'!M41)</f>
        <v>7.8627773008758117</v>
      </c>
      <c r="I40" s="16">
        <f>SUM('All beverage milks'!J40,Yogurt!N41,'Total cheese'!I40,'Total cottage cheese'!I40,'Frozen dairy products'!I40,'All evaporated condensed milk'!I40,'Dry milk products'!I40,'Half and half'!N41)</f>
        <v>222.90580509117888</v>
      </c>
      <c r="J40" s="16">
        <f>SUM('All beverage milks'!K40,Yogurt!Q41,'Total cheese'!J40,'Total cottage cheese'!J40,'Frozen dairy products'!J40,'All evaporated condensed milk'!J40,'Dry milk products'!J40,'Half and half'!Q41)</f>
        <v>237.13913068507162</v>
      </c>
      <c r="K40" s="19">
        <f>SUM('All beverage milks'!L40,Yogurt!R41,'Total cheese'!K40,'Total cottage cheese'!K40,'Frozen dairy products'!K40,'All evaporated condensed milk'!K40,'Dry milk products'!K40,'Half and half'!R41)</f>
        <v>1.5342852126769673</v>
      </c>
    </row>
    <row r="41" spans="1:25" ht="12" customHeight="1" x14ac:dyDescent="0.2">
      <c r="A41" s="15">
        <v>2005</v>
      </c>
      <c r="B41" s="16">
        <f>SUM('All beverage milks'!B41,Yogurt!B42,'Total cheese'!B41,'Total cottage cheese'!B41,'Frozen dairy products'!B41,'All evaporated condensed milk'!B41,'Dry milk products'!B41,'Half and half'!B42)</f>
        <v>262.13453473478671</v>
      </c>
      <c r="C41" s="16">
        <f>SUM('All beverage milks'!C41,Yogurt!D42,'Total cheese'!C41,'Total cottage cheese'!C41,'Frozen dairy products'!C41,'All evaporated condensed milk'!C41,'Dry milk products'!C41,'Half and half'!D42)</f>
        <v>262.13453473478671</v>
      </c>
      <c r="D41" s="16">
        <f>SUM('All beverage milks'!D41,Yogurt!F42,'Total cheese'!D41,'Total cottage cheese'!D41,'Frozen dairy products'!D41,'All evaporated condensed milk'!D41,'Dry milk products'!D41,'Half and half'!F42)</f>
        <v>232.8833884516045</v>
      </c>
      <c r="E41" s="16">
        <f>SUM('All beverage milks'!E41,Yogurt!H42,'Total cheese'!E41,'Total cottage cheese'!E41,'Frozen dairy products'!E41,'All evaporated condensed milk'!E41,'Dry milk products'!E41,'Half and half'!H42)</f>
        <v>232.8833884516045</v>
      </c>
      <c r="F41" s="16">
        <f t="shared" si="0"/>
        <v>31.318287131803658</v>
      </c>
      <c r="G41" s="16">
        <f>SUM('All beverage milks'!G41,Yogurt!K42,'Total cheese'!G41,'Total cottage cheese'!G41,'Frozen dairy products'!G41,'All evaporated condensed milk'!G41,'Dry milk products'!G41,'Half and half'!K42)</f>
        <v>180.03848847492861</v>
      </c>
      <c r="H41" s="16">
        <f>SUM('All beverage milks'!I41,Yogurt!M42,'Total cheese'!H41,'Total cottage cheese'!H41,'Frozen dairy products'!H41,'All evaporated condensed milk'!H41,'Dry milk products'!H41,'Half and half'!M42)</f>
        <v>7.8920981249283786</v>
      </c>
      <c r="I41" s="16">
        <f>SUM('All beverage milks'!J41,Yogurt!N42,'Total cheese'!I41,'Total cottage cheese'!I41,'Frozen dairy products'!I41,'All evaporated condensed milk'!I41,'Dry milk products'!I41,'Half and half'!N42)</f>
        <v>223.73703579265708</v>
      </c>
      <c r="J41" s="16">
        <f>SUM('All beverage milks'!K41,Yogurt!Q42,'Total cheese'!J41,'Total cottage cheese'!J41,'Frozen dairy products'!J41,'All evaporated condensed milk'!J41,'Dry milk products'!J41,'Half and half'!Q42)</f>
        <v>237.93033514719059</v>
      </c>
      <c r="K41" s="19">
        <f>SUM('All beverage milks'!L41,Yogurt!R42,'Total cheese'!K41,'Total cottage cheese'!K41,'Frozen dairy products'!K41,'All evaporated condensed milk'!K41,'Dry milk products'!K41,'Half and half'!R42)</f>
        <v>1.5428368932868031</v>
      </c>
    </row>
    <row r="42" spans="1:25" ht="12" customHeight="1" x14ac:dyDescent="0.2">
      <c r="A42" s="10">
        <v>2006</v>
      </c>
      <c r="B42" s="11">
        <f>SUM('All beverage milks'!B42,Yogurt!B43,'Total cheese'!B42,'Total cottage cheese'!B42,'Frozen dairy products'!B42,'All evaporated condensed milk'!B42,'Dry milk products'!B42,'Half and half'!B43)</f>
        <v>263.71048583717845</v>
      </c>
      <c r="C42" s="11">
        <f>SUM('All beverage milks'!C42,Yogurt!D43,'Total cheese'!C42,'Total cottage cheese'!C42,'Frozen dairy products'!C42,'All evaporated condensed milk'!C42,'Dry milk products'!C42,'Half and half'!D43)</f>
        <v>263.71048583717845</v>
      </c>
      <c r="D42" s="11">
        <f>SUM('All beverage milks'!D42,Yogurt!F43,'Total cheese'!D42,'Total cottage cheese'!D42,'Frozen dairy products'!D42,'All evaporated condensed milk'!D42,'Dry milk products'!D42,'Half and half'!F43)</f>
        <v>234.20542926561538</v>
      </c>
      <c r="E42" s="11">
        <f>SUM('All beverage milks'!E42,Yogurt!H43,'Total cheese'!E42,'Total cottage cheese'!E42,'Frozen dairy products'!E42,'All evaporated condensed milk'!E42,'Dry milk products'!E42,'Half and half'!H43)</f>
        <v>234.20542926561538</v>
      </c>
      <c r="F42" s="11">
        <f t="shared" si="0"/>
        <v>31.273374301548301</v>
      </c>
      <c r="G42" s="11">
        <f>SUM('All beverage milks'!G42,Yogurt!K43,'Total cheese'!G42,'Total cottage cheese'!G42,'Frozen dairy products'!G42,'All evaporated condensed milk'!G42,'Dry milk products'!G42,'Half and half'!K43)</f>
        <v>181.23931852888609</v>
      </c>
      <c r="H42" s="11">
        <f>SUM('All beverage milks'!I42,Yogurt!M43,'Total cheese'!H42,'Total cottage cheese'!H42,'Frozen dairy products'!H42,'All evaporated condensed milk'!H42,'Dry milk products'!H42,'Half and half'!M43)</f>
        <v>7.9447372505813076</v>
      </c>
      <c r="I42" s="11">
        <f>SUM('All beverage milks'!J42,Yogurt!N43,'Total cheese'!I42,'Total cottage cheese'!I42,'Frozen dairy products'!I42,'All evaporated condensed milk'!I42,'Dry milk products'!I42,'Half and half'!N43)</f>
        <v>225.22932868535477</v>
      </c>
      <c r="J42" s="11">
        <f>SUM('All beverage milks'!K42,Yogurt!Q43,'Total cheese'!J42,'Total cottage cheese'!J42,'Frozen dairy products'!J42,'All evaporated condensed milk'!J42,'Dry milk products'!J42,'Half and half'!Q43)</f>
        <v>239.00316489784879</v>
      </c>
      <c r="K42" s="14">
        <f>SUM('All beverage milks'!L42,Yogurt!R43,'Total cheese'!K42,'Total cottage cheese'!K42,'Frozen dairy products'!K42,'All evaporated condensed milk'!K42,'Dry milk products'!K42,'Half and half'!R43)</f>
        <v>1.5430427908806021</v>
      </c>
    </row>
    <row r="43" spans="1:25" ht="12" customHeight="1" x14ac:dyDescent="0.2">
      <c r="A43" s="10">
        <v>2007</v>
      </c>
      <c r="B43" s="11">
        <f>SUM('All beverage milks'!B43,Yogurt!B44,'Total cheese'!B43,'Total cottage cheese'!B43,'Frozen dairy products'!B43,'All evaporated condensed milk'!B43,'Dry milk products'!B43,'Half and half'!B44)</f>
        <v>263.33849463088217</v>
      </c>
      <c r="C43" s="11">
        <f>SUM('All beverage milks'!C43,Yogurt!D44,'Total cheese'!C43,'Total cottage cheese'!C43,'Frozen dairy products'!C43,'All evaporated condensed milk'!C43,'Dry milk products'!C43,'Half and half'!D44)</f>
        <v>263.33849463088217</v>
      </c>
      <c r="D43" s="11">
        <f>SUM('All beverage milks'!D43,Yogurt!F44,'Total cheese'!D43,'Total cottage cheese'!D43,'Frozen dairy products'!D43,'All evaporated condensed milk'!D43,'Dry milk products'!D43,'Half and half'!F44)</f>
        <v>233.8701240264989</v>
      </c>
      <c r="E43" s="11">
        <f>SUM('All beverage milks'!E43,Yogurt!H44,'Total cheese'!E43,'Total cottage cheese'!E43,'Frozen dairy products'!E43,'All evaporated condensed milk'!E43,'Dry milk products'!E43,'Half and half'!H44)</f>
        <v>233.8701240264989</v>
      </c>
      <c r="F43" s="11">
        <f t="shared" si="0"/>
        <v>31.235694428260828</v>
      </c>
      <c r="G43" s="11">
        <f>SUM('All beverage milks'!G43,Yogurt!K44,'Total cheese'!G43,'Total cottage cheese'!G43,'Frozen dairy products'!G43,'All evaporated condensed milk'!G43,'Dry milk products'!G43,'Half and half'!K44)</f>
        <v>181.08288713599777</v>
      </c>
      <c r="H43" s="11">
        <f>SUM('All beverage milks'!I43,Yogurt!M44,'Total cheese'!H43,'Total cottage cheese'!H43,'Frozen dairy products'!H43,'All evaporated condensed milk'!H43,'Dry milk products'!H43,'Half and half'!M44)</f>
        <v>7.9378799840437395</v>
      </c>
      <c r="I43" s="11">
        <f>SUM('All beverage milks'!J43,Yogurt!N44,'Total cheese'!I43,'Total cottage cheese'!I43,'Frozen dairy products'!I43,'All evaporated condensed milk'!I43,'Dry milk products'!I43,'Half and half'!N44)</f>
        <v>225.034928607648</v>
      </c>
      <c r="J43" s="11">
        <f>SUM('All beverage milks'!K43,Yogurt!Q44,'Total cheese'!J43,'Total cottage cheese'!J43,'Frozen dairy products'!J43,'All evaporated condensed milk'!J43,'Dry milk products'!J43,'Half and half'!Q44)</f>
        <v>238.0563119187899</v>
      </c>
      <c r="K43" s="14">
        <f>SUM('All beverage milks'!L43,Yogurt!R44,'Total cheese'!K43,'Total cottage cheese'!K43,'Frozen dairy products'!K43,'All evaporated condensed milk'!K43,'Dry milk products'!K43,'Half and half'!R44)</f>
        <v>1.5452647439732528</v>
      </c>
    </row>
    <row r="44" spans="1:25" ht="12" customHeight="1" x14ac:dyDescent="0.2">
      <c r="A44" s="10">
        <v>2008</v>
      </c>
      <c r="B44" s="11">
        <f>SUM('All beverage milks'!B44,Yogurt!B45,'Total cheese'!B44,'Total cottage cheese'!B44,'Frozen dairy products'!B44,'All evaporated condensed milk'!B44,'Dry milk products'!B44,'Half and half'!B45)</f>
        <v>260.283502345101</v>
      </c>
      <c r="C44" s="11">
        <f>SUM('All beverage milks'!C44,Yogurt!D45,'Total cheese'!C44,'Total cottage cheese'!C44,'Frozen dairy products'!C44,'All evaporated condensed milk'!C44,'Dry milk products'!C44,'Half and half'!D45)</f>
        <v>260.283502345101</v>
      </c>
      <c r="D44" s="11">
        <f>SUM('All beverage milks'!D44,Yogurt!F45,'Total cheese'!D44,'Total cottage cheese'!D44,'Frozen dairy products'!D44,'All evaporated condensed milk'!D44,'Dry milk products'!D44,'Half and half'!F45)</f>
        <v>231.17245179850693</v>
      </c>
      <c r="E44" s="11">
        <f>SUM('All beverage milks'!E44,Yogurt!H45,'Total cheese'!E44,'Total cottage cheese'!E44,'Frozen dairy products'!E44,'All evaporated condensed milk'!E44,'Dry milk products'!E44,'Half and half'!H45)</f>
        <v>231.17245179850693</v>
      </c>
      <c r="F44" s="11">
        <f t="shared" si="0"/>
        <v>31.201331488182106</v>
      </c>
      <c r="G44" s="11">
        <f>SUM('All beverage milks'!G44,Yogurt!K45,'Total cheese'!G44,'Total cottage cheese'!G44,'Frozen dairy products'!G44,'All evaporated condensed milk'!G44,'Dry milk products'!G44,'Half and half'!K45)</f>
        <v>179.0715839693558</v>
      </c>
      <c r="H44" s="11">
        <f>SUM('All beverage milks'!I44,Yogurt!M45,'Total cheese'!H44,'Total cottage cheese'!H44,'Frozen dairy products'!H44,'All evaporated condensed milk'!H44,'Dry milk products'!H44,'Half and half'!M45)</f>
        <v>7.849713269889568</v>
      </c>
      <c r="I44" s="11">
        <f>SUM('All beverage milks'!J44,Yogurt!N45,'Total cheese'!I44,'Total cottage cheese'!I44,'Frozen dairy products'!I44,'All evaporated condensed milk'!I44,'Dry milk products'!I44,'Half and half'!N45)</f>
        <v>222.53544634473434</v>
      </c>
      <c r="J44" s="11">
        <f>SUM('All beverage milks'!K44,Yogurt!Q45,'Total cheese'!J44,'Total cottage cheese'!J44,'Frozen dairy products'!J44,'All evaporated condensed milk'!J44,'Dry milk products'!J44,'Half and half'!Q45)</f>
        <v>235.55256353495577</v>
      </c>
      <c r="K44" s="14">
        <f>SUM('All beverage milks'!L44,Yogurt!R45,'Total cheese'!K44,'Total cottage cheese'!K44,'Frozen dairy products'!K44,'All evaporated condensed milk'!K44,'Dry milk products'!K44,'Half and half'!R45)</f>
        <v>1.532116915695247</v>
      </c>
    </row>
    <row r="45" spans="1:25" ht="12" customHeight="1" x14ac:dyDescent="0.2">
      <c r="A45" s="10">
        <v>2009</v>
      </c>
      <c r="B45" s="11">
        <f>SUM('All beverage milks'!B45,Yogurt!B46,'Total cheese'!B45,'Total cottage cheese'!B45,'Frozen dairy products'!B45,'All evaporated condensed milk'!B45,'Dry milk products'!B45,'Half and half'!B46)</f>
        <v>260.55267792150443</v>
      </c>
      <c r="C45" s="11">
        <f>SUM('All beverage milks'!C45,Yogurt!D46,'Total cheese'!C45,'Total cottage cheese'!C45,'Frozen dairy products'!C45,'All evaporated condensed milk'!C45,'Dry milk products'!C45,'Half and half'!D46)</f>
        <v>260.55267792150443</v>
      </c>
      <c r="D45" s="11">
        <f>SUM('All beverage milks'!D45,Yogurt!F46,'Total cheese'!D45,'Total cottage cheese'!D45,'Frozen dairy products'!D45,'All evaporated condensed milk'!D45,'Dry milk products'!D45,'Half and half'!F46)</f>
        <v>231.53384868620421</v>
      </c>
      <c r="E45" s="11">
        <f>SUM('All beverage milks'!E45,Yogurt!H46,'Total cheese'!E45,'Total cottage cheese'!E45,'Frozen dairy products'!E45,'All evaporated condensed milk'!E45,'Dry milk products'!E45,'Half and half'!H46)</f>
        <v>231.53384868620421</v>
      </c>
      <c r="F45" s="11">
        <f t="shared" si="0"/>
        <v>31.24063670475104</v>
      </c>
      <c r="G45" s="11">
        <f>SUM('All beverage milks'!G45,Yogurt!K46,'Total cheese'!G45,'Total cottage cheese'!G45,'Frozen dairy products'!G45,'All evaporated condensed milk'!G45,'Dry milk products'!G45,'Half and half'!K46)</f>
        <v>179.15436238754717</v>
      </c>
      <c r="H45" s="11">
        <f>SUM('All beverage milks'!I45,Yogurt!M46,'Total cheese'!H45,'Total cottage cheese'!H45,'Frozen dairy products'!H45,'All evaporated condensed milk'!H45,'Dry milk products'!H45,'Half and half'!M46)</f>
        <v>7.8533419128787774</v>
      </c>
      <c r="I45" s="11">
        <f>SUM('All beverage milks'!J45,Yogurt!N46,'Total cheese'!I45,'Total cottage cheese'!I45,'Frozen dairy products'!I45,'All evaporated condensed milk'!I45,'Dry milk products'!I45,'Half and half'!N46)</f>
        <v>222.63831655915695</v>
      </c>
      <c r="J45" s="11">
        <f>SUM('All beverage milks'!K45,Yogurt!Q46,'Total cheese'!J45,'Total cottage cheese'!J45,'Frozen dairy products'!J45,'All evaporated condensed milk'!J45,'Dry milk products'!J45,'Half and half'!Q46)</f>
        <v>237.792494173948</v>
      </c>
      <c r="K45" s="14">
        <f>SUM('All beverage milks'!L45,Yogurt!R46,'Total cheese'!K45,'Total cottage cheese'!K45,'Frozen dairy products'!K45,'All evaporated condensed milk'!K45,'Dry milk products'!K45,'Half and half'!R46)</f>
        <v>1.5548306093738558</v>
      </c>
    </row>
    <row r="46" spans="1:25" ht="12" customHeight="1" x14ac:dyDescent="0.2">
      <c r="A46" s="10">
        <v>2010</v>
      </c>
      <c r="B46" s="11">
        <f>SUM('All beverage milks'!B46,Yogurt!B47,'Total cheese'!B46,'Total cottage cheese'!B46,'Frozen dairy products'!B46,'All evaporated condensed milk'!B46,'Dry milk products'!B46,'Half and half'!B47)</f>
        <v>258.10078290637364</v>
      </c>
      <c r="C46" s="11">
        <f>SUM('All beverage milks'!C46,Yogurt!D47,'Total cheese'!C46,'Total cottage cheese'!C46,'Frozen dairy products'!C46,'All evaporated condensed milk'!C46,'Dry milk products'!C46,'Half and half'!D47)</f>
        <v>258.10078290637364</v>
      </c>
      <c r="D46" s="11">
        <f>SUM('All beverage milks'!D46,Yogurt!F47,'Total cheese'!D46,'Total cottage cheese'!D46,'Frozen dairy products'!D46,'All evaporated condensed milk'!D46,'Dry milk products'!D46,'Half and half'!F47)</f>
        <v>229.321760414149</v>
      </c>
      <c r="E46" s="11">
        <f>SUM('All beverage milks'!E46,Yogurt!H47,'Total cheese'!E46,'Total cottage cheese'!E46,'Frozen dairy products'!E46,'All evaporated condensed milk'!E46,'Dry milk products'!E46,'Half and half'!H47)</f>
        <v>229.321760414149</v>
      </c>
      <c r="F46" s="11">
        <f t="shared" si="0"/>
        <v>31.248155614945915</v>
      </c>
      <c r="G46" s="11">
        <f>SUM('All beverage milks'!G46,Yogurt!K47,'Total cheese'!G46,'Total cottage cheese'!G46,'Frozen dairy products'!G46,'All evaporated condensed milk'!G46,'Dry milk products'!G46,'Half and half'!K47)</f>
        <v>177.44904862039627</v>
      </c>
      <c r="H46" s="11">
        <f>SUM('All beverage milks'!I46,Yogurt!M47,'Total cheese'!H46,'Total cottage cheese'!H46,'Frozen dairy products'!H46,'All evaporated condensed milk'!H46,'Dry milk products'!H46,'Half and half'!M47)</f>
        <v>7.7785884326749031</v>
      </c>
      <c r="I46" s="11">
        <f>SUM('All beverage milks'!J46,Yogurt!N47,'Total cheese'!I46,'Total cottage cheese'!I46,'Frozen dairy products'!I46,'All evaporated condensed milk'!I46,'Dry milk products'!I46,'Half and half'!N47)</f>
        <v>220.51909277211718</v>
      </c>
      <c r="J46" s="11">
        <f>SUM('All beverage milks'!K46,Yogurt!Q47,'Total cheese'!J46,'Total cottage cheese'!J46,'Frozen dairy products'!J46,'All evaporated condensed milk'!J46,'Dry milk products'!J46,'Half and half'!Q47)</f>
        <v>235.41312212512744</v>
      </c>
      <c r="K46" s="14">
        <f>SUM('All beverage milks'!L46,Yogurt!R47,'Total cheese'!K46,'Total cottage cheese'!K46,'Frozen dairy products'!K46,'All evaporated condensed milk'!K46,'Dry milk products'!K46,'Half and half'!R47)</f>
        <v>1.536692089806672</v>
      </c>
    </row>
    <row r="47" spans="1:25" ht="12" customHeight="1" x14ac:dyDescent="0.2">
      <c r="A47" s="15">
        <v>2011</v>
      </c>
      <c r="B47" s="16">
        <f>SUM('All beverage milks'!B47,Yogurt!B48,'Total cheese'!B47,'Total cottage cheese'!B47,'Frozen dairy products'!B47,'All evaporated condensed milk'!B47,'Dry milk products'!B47,'Half and half'!B48)</f>
        <v>253.47563292747208</v>
      </c>
      <c r="C47" s="16">
        <f>SUM('All beverage milks'!C47,Yogurt!D48,'Total cheese'!C47,'Total cottage cheese'!C47,'Frozen dairy products'!C47,'All evaporated condensed milk'!C47,'Dry milk products'!C47,'Half and half'!D48)</f>
        <v>253.47563292747208</v>
      </c>
      <c r="D47" s="16">
        <f>SUM('All beverage milks'!D47,Yogurt!F48,'Total cheese'!D47,'Total cottage cheese'!D47,'Frozen dairy products'!D47,'All evaporated condensed milk'!D47,'Dry milk products'!D47,'Half and half'!F48)</f>
        <v>225.25246306727541</v>
      </c>
      <c r="E47" s="16">
        <f>SUM('All beverage milks'!E47,Yogurt!H48,'Total cheese'!E47,'Total cottage cheese'!E47,'Frozen dairy products'!E47,'All evaporated condensed milk'!E47,'Dry milk products'!E47,'Half and half'!H48)</f>
        <v>225.25246306727541</v>
      </c>
      <c r="F47" s="16">
        <f t="shared" si="0"/>
        <v>31.251563622217802</v>
      </c>
      <c r="G47" s="16">
        <f>SUM('All beverage milks'!G47,Yogurt!K48,'Total cheese'!G47,'Total cottage cheese'!G47,'Frozen dairy products'!G47,'All evaporated condensed milk'!G47,'Dry milk products'!G47,'Half and half'!K48)</f>
        <v>174.26053423632388</v>
      </c>
      <c r="H47" s="16">
        <f>SUM('All beverage milks'!I47,Yogurt!M48,'Total cheese'!H47,'Total cottage cheese'!H47,'Frozen dairy products'!H47,'All evaporated condensed milk'!H47,'Dry milk products'!H47,'Half and half'!M48)</f>
        <v>7.6388179391265254</v>
      </c>
      <c r="I47" s="16">
        <f>SUM('All beverage milks'!J47,Yogurt!N48,'Total cheese'!I47,'Total cottage cheese'!I47,'Frozen dairy products'!I47,'All evaporated condensed milk'!I47,'Dry milk products'!I47,'Half and half'!N48)</f>
        <v>216.55666916526744</v>
      </c>
      <c r="J47" s="16">
        <f>SUM('All beverage milks'!K47,Yogurt!Q48,'Total cheese'!J47,'Total cottage cheese'!J47,'Frozen dairy products'!J47,'All evaporated condensed milk'!J47,'Dry milk products'!J47,'Half and half'!Q48)</f>
        <v>232.3106031478053</v>
      </c>
      <c r="K47" s="19">
        <f>SUM('All beverage milks'!L47,Yogurt!R48,'Total cheese'!K47,'Total cottage cheese'!K47,'Frozen dairy products'!K47,'All evaporated condensed milk'!K47,'Dry milk products'!K47,'Half and half'!R48)</f>
        <v>1.5202902690406428</v>
      </c>
      <c r="L47" s="8"/>
      <c r="M47" s="8"/>
      <c r="N47" s="8"/>
      <c r="O47" s="8"/>
      <c r="P47" s="8"/>
      <c r="Q47" s="8"/>
      <c r="R47" s="8"/>
      <c r="S47" s="8"/>
      <c r="T47" s="8"/>
      <c r="U47" s="8"/>
      <c r="V47" s="8"/>
      <c r="W47" s="8"/>
      <c r="X47" s="8"/>
      <c r="Y47" s="8"/>
    </row>
    <row r="48" spans="1:25" ht="12" customHeight="1" x14ac:dyDescent="0.2">
      <c r="A48" s="15">
        <v>2012</v>
      </c>
      <c r="B48" s="16">
        <f>SUM('All beverage milks'!B48,Yogurt!B49,'Total cheese'!B48,'Total cottage cheese'!B48,'Frozen dairy products'!B48,'All evaporated condensed milk'!B48,'Dry milk products'!B48,'Half and half'!B49)</f>
        <v>251.19768367972532</v>
      </c>
      <c r="C48" s="16">
        <f>SUM('All beverage milks'!C48,Yogurt!D49,'Total cheese'!C48,'Total cottage cheese'!C48,'Frozen dairy products'!C48,'All evaporated condensed milk'!C48,'Dry milk products'!C48,'Half and half'!D49)</f>
        <v>251.19768367972532</v>
      </c>
      <c r="D48" s="16">
        <f>SUM('All beverage milks'!D48,Yogurt!F49,'Total cheese'!D48,'Total cottage cheese'!D48,'Frozen dairy products'!D48,'All evaporated condensed milk'!D48,'Dry milk products'!D48,'Half and half'!F49)</f>
        <v>223.31826446475256</v>
      </c>
      <c r="E48" s="16">
        <f>SUM('All beverage milks'!E48,Yogurt!H49,'Total cheese'!E48,'Total cottage cheese'!E48,'Frozen dairy products'!E48,'All evaporated condensed milk'!E48,'Dry milk products'!E48,'Half and half'!H49)</f>
        <v>223.31826446475256</v>
      </c>
      <c r="F48" s="16">
        <f t="shared" ref="F48:F57" si="1">100-(G48/B48*100)</f>
        <v>31.274775856143805</v>
      </c>
      <c r="G48" s="16">
        <f>SUM('All beverage milks'!G48,Yogurt!K49,'Total cheese'!G48,'Total cottage cheese'!G48,'Frozen dairy products'!G48,'All evaporated condensed milk'!G48,'Dry milk products'!G48,'Half and half'!K49)</f>
        <v>172.6361711530661</v>
      </c>
      <c r="H48" s="16">
        <f>SUM('All beverage milks'!I48,Yogurt!M49,'Total cheese'!H48,'Total cottage cheese'!H48,'Frozen dairy products'!H48,'All evaporated condensed milk'!H48,'Dry milk products'!H48,'Half and half'!M49)</f>
        <v>7.5676129820522133</v>
      </c>
      <c r="I48" s="16">
        <f>SUM('All beverage milks'!J48,Yogurt!N49,'Total cheese'!I48,'Total cottage cheese'!I48,'Frozen dairy products'!I48,'All evaporated condensed milk'!I48,'Dry milk products'!I48,'Half and half'!N49)</f>
        <v>214.53804423468924</v>
      </c>
      <c r="J48" s="16">
        <f>SUM('All beverage milks'!K48,Yogurt!Q49,'Total cheese'!J48,'Total cottage cheese'!J48,'Frozen dairy products'!J48,'All evaporated condensed milk'!J48,'Dry milk products'!J48,'Half and half'!Q49)</f>
        <v>233.65974983747799</v>
      </c>
      <c r="K48" s="19">
        <f>SUM('All beverage milks'!L48,Yogurt!R49,'Total cheese'!K48,'Total cottage cheese'!K48,'Frozen dairy products'!K48,'All evaporated condensed milk'!K48,'Dry milk products'!K48,'Half and half'!R49)</f>
        <v>1.5266655768347015</v>
      </c>
      <c r="L48" s="8"/>
      <c r="M48" s="8"/>
      <c r="N48" s="8"/>
      <c r="O48" s="8"/>
      <c r="P48" s="8"/>
      <c r="Q48" s="8"/>
      <c r="R48" s="8"/>
      <c r="S48" s="8"/>
      <c r="T48" s="8"/>
      <c r="U48" s="8"/>
      <c r="V48" s="8"/>
      <c r="W48" s="8"/>
      <c r="X48" s="8"/>
      <c r="Y48" s="8"/>
    </row>
    <row r="49" spans="1:25" ht="12" customHeight="1" x14ac:dyDescent="0.2">
      <c r="A49" s="15">
        <v>2013</v>
      </c>
      <c r="B49" s="16">
        <f>SUM('All beverage milks'!B49,Yogurt!B50,'Total cheese'!B49,'Total cottage cheese'!B49,'Frozen dairy products'!B49,'All evaporated condensed milk'!B49,'Dry milk products'!B49,'Half and half'!B50)</f>
        <v>245.63066096881218</v>
      </c>
      <c r="C49" s="16">
        <f>SUM('All beverage milks'!C49,Yogurt!D50,'Total cheese'!C49,'Total cottage cheese'!C49,'Frozen dairy products'!C49,'All evaporated condensed milk'!C49,'Dry milk products'!C49,'Half and half'!D50)</f>
        <v>245.63066096881218</v>
      </c>
      <c r="D49" s="16">
        <f>SUM('All beverage milks'!D49,Yogurt!F50,'Total cheese'!D49,'Total cottage cheese'!D49,'Frozen dairy products'!D49,'All evaporated condensed milk'!D49,'Dry milk products'!D49,'Half and half'!F50)</f>
        <v>218.34943945435808</v>
      </c>
      <c r="E49" s="16">
        <f>SUM('All beverage milks'!E49,Yogurt!H50,'Total cheese'!E49,'Total cottage cheese'!E49,'Frozen dairy products'!E49,'All evaporated condensed milk'!E49,'Dry milk products'!E49,'Half and half'!H50)</f>
        <v>218.34943945435808</v>
      </c>
      <c r="F49" s="16">
        <f t="shared" si="1"/>
        <v>31.271957192014071</v>
      </c>
      <c r="G49" s="16">
        <f>SUM('All beverage milks'!G49,Yogurt!K50,'Total cheese'!G49,'Total cottage cheese'!G49,'Frozen dairy products'!G49,'All evaporated condensed milk'!G49,'Dry milk products'!G49,'Half and half'!K50)</f>
        <v>168.81714582018404</v>
      </c>
      <c r="H49" s="16">
        <f>SUM('All beverage milks'!I49,Yogurt!M50,'Total cheese'!H49,'Total cottage cheese'!H49,'Frozen dairy products'!H49,'All evaporated condensed milk'!H49,'Dry milk products'!H49,'Half and half'!M50)</f>
        <v>7.4002036523916299</v>
      </c>
      <c r="I49" s="16">
        <f>SUM('All beverage milks'!J49,Yogurt!N50,'Total cheese'!I49,'Total cottage cheese'!I49,'Frozen dairy products'!I49,'All evaporated condensed milk'!I49,'Dry milk products'!I49,'Half and half'!N50)</f>
        <v>209.79207344347651</v>
      </c>
      <c r="J49" s="16">
        <f>SUM('All beverage milks'!K49,Yogurt!Q50,'Total cheese'!J49,'Total cottage cheese'!J49,'Frozen dairy products'!J49,'All evaporated condensed milk'!J49,'Dry milk products'!J49,'Half and half'!Q50)</f>
        <v>229.32581043764148</v>
      </c>
      <c r="K49" s="19">
        <f>SUM('All beverage milks'!L49,Yogurt!R50,'Total cheese'!K49,'Total cottage cheese'!K49,'Frozen dairy products'!K49,'All evaporated condensed milk'!K49,'Dry milk products'!K49,'Half and half'!R50)</f>
        <v>1.4945739134714049</v>
      </c>
      <c r="L49" s="8"/>
      <c r="M49" s="8"/>
      <c r="N49" s="8"/>
      <c r="O49" s="8"/>
      <c r="P49" s="8"/>
      <c r="Q49" s="8"/>
      <c r="R49" s="8"/>
      <c r="S49" s="8"/>
      <c r="T49" s="8"/>
      <c r="U49" s="8"/>
      <c r="V49" s="8"/>
      <c r="W49" s="8"/>
      <c r="X49" s="8"/>
      <c r="Y49" s="8"/>
    </row>
    <row r="50" spans="1:25" ht="12" customHeight="1" x14ac:dyDescent="0.2">
      <c r="A50" s="15">
        <v>2014</v>
      </c>
      <c r="B50" s="16">
        <f>SUM('All beverage milks'!B50,Yogurt!B51,'Total cheese'!B50,'Total cottage cheese'!B50,'Frozen dairy products'!B50,'All evaporated condensed milk'!B50,'Dry milk products'!B50,'Half and half'!B51)</f>
        <v>239.41535342498577</v>
      </c>
      <c r="C50" s="16">
        <f>SUM('All beverage milks'!C50,Yogurt!D51,'Total cheese'!C50,'Total cottage cheese'!C50,'Frozen dairy products'!C50,'All evaporated condensed milk'!C50,'Dry milk products'!C50,'Half and half'!D51)</f>
        <v>239.41535342498577</v>
      </c>
      <c r="D50" s="16">
        <f>SUM('All beverage milks'!D50,Yogurt!F51,'Total cheese'!D50,'Total cottage cheese'!D50,'Frozen dairy products'!D50,'All evaporated condensed milk'!D50,'Dry milk products'!D50,'Half and half'!F51)</f>
        <v>212.93898334473889</v>
      </c>
      <c r="E50" s="16">
        <f>SUM('All beverage milks'!E50,Yogurt!H51,'Total cheese'!E50,'Total cottage cheese'!E50,'Frozen dairy products'!E50,'All evaporated condensed milk'!E50,'Dry milk products'!E50,'Half and half'!H51)</f>
        <v>212.93898334473889</v>
      </c>
      <c r="F50" s="16">
        <f t="shared" si="1"/>
        <v>31.293653144404715</v>
      </c>
      <c r="G50" s="16">
        <f>SUM('All beverage milks'!G50,Yogurt!K51,'Total cheese'!G50,'Total cottage cheese'!G50,'Frozen dairy products'!G50,'All evaporated condensed milk'!G50,'Dry milk products'!G50,'Half and half'!K51)</f>
        <v>164.49354314972007</v>
      </c>
      <c r="H50" s="16">
        <f>SUM('All beverage milks'!I50,Yogurt!M51,'Total cheese'!H50,'Total cottage cheese'!H50,'Frozen dairy products'!H50,'All evaporated condensed milk'!H50,'Dry milk products'!H50,'Half and half'!M51)</f>
        <v>7.2106758640973183</v>
      </c>
      <c r="I50" s="16">
        <f>SUM('All beverage milks'!J50,Yogurt!N51,'Total cheese'!I50,'Total cottage cheese'!I50,'Frozen dairy products'!I50,'All evaporated condensed milk'!I50,'Dry milk products'!I50,'Half and half'!N51)</f>
        <v>204.41905540922696</v>
      </c>
      <c r="J50" s="16">
        <f>SUM('All beverage milks'!K50,Yogurt!Q51,'Total cheese'!J50,'Total cottage cheese'!J50,'Frozen dairy products'!J50,'All evaporated condensed milk'!J50,'Dry milk products'!J50,'Half and half'!Q51)</f>
        <v>228.10799686768723</v>
      </c>
      <c r="K50" s="19">
        <f>SUM('All beverage milks'!L50,Yogurt!R51,'Total cheese'!K50,'Total cottage cheese'!K50,'Frozen dairy products'!K50,'All evaporated condensed milk'!K50,'Dry milk products'!K50,'Half and half'!R51)</f>
        <v>1.4857209656821653</v>
      </c>
      <c r="L50" s="8"/>
      <c r="M50" s="8"/>
      <c r="N50" s="8"/>
      <c r="O50" s="8"/>
      <c r="P50" s="8"/>
      <c r="Q50" s="8"/>
      <c r="R50" s="8"/>
      <c r="S50" s="8"/>
      <c r="T50" s="8"/>
      <c r="U50" s="8"/>
      <c r="V50" s="8"/>
      <c r="W50" s="8"/>
      <c r="X50" s="8"/>
      <c r="Y50" s="8"/>
    </row>
    <row r="51" spans="1:25" ht="12" customHeight="1" x14ac:dyDescent="0.2">
      <c r="A51" s="15">
        <v>2015</v>
      </c>
      <c r="B51" s="16">
        <f>SUM('All beverage milks'!B51,Yogurt!B52,'Total cheese'!B51,'Total cottage cheese'!B51,'Frozen dairy products'!B51,'All evaporated condensed milk'!B51,'Dry milk products'!B51,'Half and half'!B52)</f>
        <v>238.38339030246968</v>
      </c>
      <c r="C51" s="16">
        <f>SUM('All beverage milks'!C51,Yogurt!D52,'Total cheese'!C51,'Total cottage cheese'!C51,'Frozen dairy products'!C51,'All evaporated condensed milk'!C51,'Dry milk products'!C51,'Half and half'!D52)</f>
        <v>238.38339030246968</v>
      </c>
      <c r="D51" s="16">
        <f>SUM('All beverage milks'!D51,Yogurt!F52,'Total cheese'!D51,'Total cottage cheese'!D51,'Frozen dairy products'!D51,'All evaporated condensed milk'!D51,'Dry milk products'!D51,'Half and half'!F52)</f>
        <v>212.11761799473737</v>
      </c>
      <c r="E51" s="16">
        <f>SUM('All beverage milks'!E51,Yogurt!H52,'Total cheese'!E51,'Total cottage cheese'!E51,'Frozen dairy products'!E51,'All evaporated condensed milk'!E51,'Dry milk products'!E51,'Half and half'!H52)</f>
        <v>212.11761799473737</v>
      </c>
      <c r="F51" s="16">
        <f t="shared" si="1"/>
        <v>31.322998460877685</v>
      </c>
      <c r="G51" s="16">
        <f>SUM('All beverage milks'!G51,Yogurt!K52,'Total cheese'!G51,'Total cottage cheese'!G51,'Frozen dairy products'!G51,'All evaporated condensed milk'!G51,'Dry milk products'!G51,'Half and half'!K52)</f>
        <v>163.71456462703907</v>
      </c>
      <c r="H51" s="16">
        <f>SUM('All beverage milks'!I51,Yogurt!M52,'Total cheese'!H51,'Total cottage cheese'!H51,'Frozen dairy products'!H51,'All evaporated condensed milk'!H51,'Dry milk products'!H51,'Half and half'!M52)</f>
        <v>7.1765288603633586</v>
      </c>
      <c r="I51" s="16">
        <f>SUM('All beverage milks'!J51,Yogurt!N52,'Total cheese'!I51,'Total cottage cheese'!I51,'Frozen dairy products'!I51,'All evaporated condensed milk'!I51,'Dry milk products'!I51,'Half and half'!N52)</f>
        <v>203.45100492687104</v>
      </c>
      <c r="J51" s="16">
        <f>SUM('All beverage milks'!K51,Yogurt!Q52,'Total cheese'!J51,'Total cottage cheese'!J51,'Frozen dairy products'!J51,'All evaporated condensed milk'!J51,'Dry milk products'!J51,'Half and half'!Q52)</f>
        <v>232.99365137317977</v>
      </c>
      <c r="K51" s="19">
        <f>SUM('All beverage milks'!L51,Yogurt!R52,'Total cheese'!K51,'Total cottage cheese'!K51,'Frozen dairy products'!K51,'All evaporated condensed milk'!K51,'Dry milk products'!K51,'Half and half'!R52)</f>
        <v>1.5069614126193092</v>
      </c>
      <c r="L51" s="8"/>
      <c r="M51" s="8"/>
      <c r="N51" s="8"/>
      <c r="O51" s="8"/>
      <c r="P51" s="8"/>
      <c r="Q51" s="8"/>
      <c r="R51" s="8"/>
      <c r="S51" s="8"/>
      <c r="T51" s="8"/>
      <c r="U51" s="8"/>
      <c r="V51" s="8"/>
      <c r="W51" s="8"/>
      <c r="X51" s="8"/>
      <c r="Y51" s="8"/>
    </row>
    <row r="52" spans="1:25" ht="12" customHeight="1" x14ac:dyDescent="0.2">
      <c r="A52" s="33">
        <v>2016</v>
      </c>
      <c r="B52" s="11">
        <f>SUM('All beverage milks'!B52,Yogurt!B53,'Total cheese'!B52,'Total cottage cheese'!B52,'Frozen dairy products'!B52,'All evaporated condensed milk'!B52,'Dry milk products'!B52,'Half and half'!B53)</f>
        <v>236.00362801037204</v>
      </c>
      <c r="C52" s="11">
        <f>SUM('All beverage milks'!C52,Yogurt!D53,'Total cheese'!C52,'Total cottage cheese'!C52,'Frozen dairy products'!C52,'All evaporated condensed milk'!C52,'Dry milk products'!C52,'Half and half'!D53)</f>
        <v>236.00362801037204</v>
      </c>
      <c r="D52" s="11">
        <f>SUM('All beverage milks'!D52,Yogurt!F53,'Total cheese'!D52,'Total cottage cheese'!D52,'Frozen dairy products'!D52,'All evaporated condensed milk'!D52,'Dry milk products'!D52,'Half and half'!F53)</f>
        <v>210.05316062926403</v>
      </c>
      <c r="E52" s="11">
        <f>SUM('All beverage milks'!E52,Yogurt!H53,'Total cheese'!E52,'Total cottage cheese'!E52,'Frozen dairy products'!E52,'All evaporated condensed milk'!E52,'Dry milk products'!E52,'Half and half'!H53)</f>
        <v>210.05316062926403</v>
      </c>
      <c r="F52" s="34">
        <f t="shared" si="1"/>
        <v>31.336870508954348</v>
      </c>
      <c r="G52" s="11">
        <f>SUM('All beverage milks'!G52,Yogurt!K53,'Total cheese'!G52,'Total cottage cheese'!G52,'Frozen dairy products'!G52,'All evaporated condensed milk'!G52,'Dry milk products'!G52,'Half and half'!K53)</f>
        <v>162.04747670432744</v>
      </c>
      <c r="H52" s="11">
        <f>SUM('All beverage milks'!I52,Yogurt!M53,'Total cheese'!H52,'Total cottage cheese'!H52,'Frozen dairy products'!H52,'All evaporated condensed milk'!H52,'Dry milk products'!H52,'Half and half'!M53)</f>
        <v>7.1034510336143546</v>
      </c>
      <c r="I52" s="11">
        <f>SUM('All beverage milks'!J52,Yogurt!N53,'Total cheese'!I52,'Total cottage cheese'!I52,'Frozen dairy products'!I52,'All evaporated condensed milk'!I52,'Dry milk products'!I52,'Half and half'!N53)</f>
        <v>201.37928507745011</v>
      </c>
      <c r="J52" s="11">
        <f>SUM('All beverage milks'!K52,Yogurt!Q53,'Total cheese'!J52,'Total cottage cheese'!J52,'Frozen dairy products'!J52,'All evaporated condensed milk'!J52,'Dry milk products'!J52,'Half and half'!Q53)</f>
        <v>234.47413489652899</v>
      </c>
      <c r="K52" s="14">
        <f>SUM('All beverage milks'!L52,Yogurt!R53,'Total cheese'!K52,'Total cottage cheese'!K52,'Frozen dairy products'!K52,'All evaporated condensed milk'!K52,'Dry milk products'!K52,'Half and half'!R53)</f>
        <v>1.5095200814538892</v>
      </c>
      <c r="L52" s="8"/>
      <c r="M52" s="8"/>
      <c r="N52" s="8"/>
      <c r="O52" s="8"/>
      <c r="P52" s="8"/>
      <c r="Q52" s="8"/>
      <c r="R52" s="8"/>
      <c r="S52" s="8"/>
      <c r="T52" s="8"/>
      <c r="U52" s="8"/>
      <c r="V52" s="8"/>
      <c r="W52" s="8"/>
      <c r="X52" s="8"/>
      <c r="Y52" s="8"/>
    </row>
    <row r="53" spans="1:25" ht="12" customHeight="1" x14ac:dyDescent="0.2">
      <c r="A53" s="57">
        <v>2017</v>
      </c>
      <c r="B53" s="11">
        <f>SUM('All beverage milks'!B53,Yogurt!B54,'Total cheese'!B53,'Total cottage cheese'!B53,'Frozen dairy products'!B53,'All evaporated condensed milk'!B53,'Dry milk products'!B53,'Half and half'!B54)</f>
        <v>231.27557635647361</v>
      </c>
      <c r="C53" s="11">
        <f>SUM('All beverage milks'!C53,Yogurt!D54,'Total cheese'!C53,'Total cottage cheese'!C53,'Frozen dairy products'!C53,'All evaporated condensed milk'!C53,'Dry milk products'!C53,'Half and half'!D54)</f>
        <v>231.27557635647361</v>
      </c>
      <c r="D53" s="11">
        <f>SUM('All beverage milks'!D53,Yogurt!F54,'Total cheese'!D53,'Total cottage cheese'!D53,'Frozen dairy products'!D53,'All evaporated condensed milk'!D53,'Dry milk products'!D53,'Half and half'!F54)</f>
        <v>205.91501879439269</v>
      </c>
      <c r="E53" s="11">
        <f>SUM('All beverage milks'!E53,Yogurt!H54,'Total cheese'!E53,'Total cottage cheese'!E53,'Frozen dairy products'!E53,'All evaporated condensed milk'!E53,'Dry milk products'!E53,'Half and half'!H54)</f>
        <v>205.91501879439269</v>
      </c>
      <c r="F53" s="58">
        <f t="shared" si="1"/>
        <v>31.358115280652768</v>
      </c>
      <c r="G53" s="11">
        <f>SUM('All beverage milks'!G53,Yogurt!K54,'Total cheese'!G53,'Total cottage cheese'!G53,'Frozen dairy products'!G53,'All evaporated condensed milk'!G53,'Dry milk products'!G53,'Half and half'!K54)</f>
        <v>158.75191450661652</v>
      </c>
      <c r="H53" s="11">
        <f>SUM('All beverage milks'!I53,Yogurt!M54,'Total cheese'!H53,'Total cottage cheese'!H53,'Frozen dairy products'!H53,'All evaporated condensed milk'!H53,'Dry milk products'!H53,'Half and half'!M54)</f>
        <v>6.9589880331667517</v>
      </c>
      <c r="I53" s="11">
        <f>SUM('All beverage milks'!J53,Yogurt!N54,'Total cheese'!I53,'Total cottage cheese'!I53,'Frozen dairy products'!I53,'All evaporated condensed milk'!I53,'Dry milk products'!I53,'Half and half'!N54)</f>
        <v>197.28383124626077</v>
      </c>
      <c r="J53" s="11">
        <f>SUM('All beverage milks'!K53,Yogurt!Q54,'Total cheese'!J53,'Total cottage cheese'!J53,'Frozen dairy products'!J53,'All evaporated condensed milk'!J53,'Dry milk products'!J53,'Half and half'!Q54)</f>
        <v>234.37641200409934</v>
      </c>
      <c r="K53" s="14">
        <f>SUM('All beverage milks'!L53,Yogurt!R54,'Total cheese'!K53,'Total cottage cheese'!K53,'Frozen dairy products'!K53,'All evaporated condensed milk'!K53,'Dry milk products'!K53,'Half and half'!R54)</f>
        <v>1.5006010523099038</v>
      </c>
      <c r="L53" s="8"/>
      <c r="M53" s="8"/>
      <c r="N53" s="8"/>
      <c r="O53" s="8"/>
      <c r="P53" s="8"/>
      <c r="Q53" s="8"/>
      <c r="R53" s="8"/>
      <c r="S53" s="8"/>
      <c r="T53" s="8"/>
      <c r="U53" s="8"/>
      <c r="V53" s="8"/>
      <c r="W53" s="8"/>
      <c r="X53" s="8"/>
      <c r="Y53" s="8"/>
    </row>
    <row r="54" spans="1:25" ht="12" customHeight="1" x14ac:dyDescent="0.2">
      <c r="A54" s="33">
        <v>2018</v>
      </c>
      <c r="B54" s="11">
        <f>SUM('All beverage milks'!B54,Yogurt!B55,'Total cheese'!B54,'Total cottage cheese'!B54,'Frozen dairy products'!B54,'All evaporated condensed milk'!B54,'Dry milk products'!B54,'Half and half'!B55)</f>
        <v>227.02378062832463</v>
      </c>
      <c r="C54" s="11">
        <f>SUM('All beverage milks'!C54,Yogurt!D55,'Total cheese'!C54,'Total cottage cheese'!C54,'Frozen dairy products'!C54,'All evaporated condensed milk'!C54,'Dry milk products'!C54,'Half and half'!D55)</f>
        <v>227.02378062832463</v>
      </c>
      <c r="D54" s="11">
        <f>SUM('All beverage milks'!D54,Yogurt!F55,'Total cheese'!D54,'Total cottage cheese'!D54,'Frozen dairy products'!D54,'All evaporated condensed milk'!D54,'Dry milk products'!D54,'Half and half'!F55)</f>
        <v>202.17785117836593</v>
      </c>
      <c r="E54" s="11">
        <f>SUM('All beverage milks'!E54,Yogurt!H55,'Total cheese'!E54,'Total cottage cheese'!E54,'Frozen dairy products'!E54,'All evaporated condensed milk'!E54,'Dry milk products'!E54,'Half and half'!H55)</f>
        <v>202.17785117836593</v>
      </c>
      <c r="F54" s="34">
        <f t="shared" si="1"/>
        <v>31.327607906001603</v>
      </c>
      <c r="G54" s="11">
        <f>SUM('All beverage milks'!G54,Yogurt!K55,'Total cheese'!G54,'Total cottage cheese'!G54,'Frozen dairy products'!G54,'All evaporated condensed milk'!G54,'Dry milk products'!G54,'Half and half'!K55)</f>
        <v>155.90266077970185</v>
      </c>
      <c r="H54" s="11">
        <f>SUM('All beverage milks'!I54,Yogurt!M55,'Total cheese'!H54,'Total cottage cheese'!H54,'Frozen dairy products'!H54,'All evaporated condensed milk'!H54,'Dry milk products'!H54,'Half and half'!M55)</f>
        <v>6.8340892396581641</v>
      </c>
      <c r="I54" s="11">
        <f>SUM('All beverage milks'!J54,Yogurt!N55,'Total cheese'!I54,'Total cottage cheese'!I54,'Frozen dairy products'!I54,'All evaporated condensed milk'!I54,'Dry milk products'!I54,'Half and half'!N55)</f>
        <v>193.74301289968909</v>
      </c>
      <c r="J54" s="11">
        <f>SUM('All beverage milks'!K54,Yogurt!Q55,'Total cheese'!J54,'Total cottage cheese'!J54,'Frozen dairy products'!J54,'All evaporated condensed milk'!J54,'Dry milk products'!J54,'Half and half'!Q55)</f>
        <v>233.4327896380087</v>
      </c>
      <c r="K54" s="14">
        <f>SUM('All beverage milks'!L54,Yogurt!R55,'Total cheese'!K54,'Total cottage cheese'!K54,'Frozen dairy products'!K54,'All evaporated condensed milk'!K54,'Dry milk products'!K54,'Half and half'!R55)</f>
        <v>1.4903442399204996</v>
      </c>
      <c r="L54" s="8"/>
      <c r="M54" s="8"/>
      <c r="N54" s="8"/>
      <c r="O54" s="8"/>
      <c r="P54" s="8"/>
      <c r="Q54" s="8"/>
      <c r="R54" s="8"/>
      <c r="S54" s="8"/>
      <c r="T54" s="8"/>
      <c r="U54" s="8"/>
      <c r="V54" s="8"/>
      <c r="W54" s="8"/>
      <c r="X54" s="8"/>
      <c r="Y54" s="8"/>
    </row>
    <row r="55" spans="1:25" ht="12" customHeight="1" x14ac:dyDescent="0.2">
      <c r="A55" s="78">
        <v>2019</v>
      </c>
      <c r="B55" s="59">
        <f>SUM('All beverage milks'!B55,Yogurt!B56,'Total cheese'!B55,'Total cottage cheese'!B55,'Frozen dairy products'!B55,'All evaporated condensed milk'!B55,'Dry milk products'!B55,'Half and half'!B56)</f>
        <v>224.69349826012643</v>
      </c>
      <c r="C55" s="59">
        <f>SUM('All beverage milks'!C55,Yogurt!D56,'Total cheese'!C55,'Total cottage cheese'!C55,'Frozen dairy products'!C55,'All evaporated condensed milk'!C55,'Dry milk products'!C55,'Half and half'!D56)</f>
        <v>224.69349826012643</v>
      </c>
      <c r="D55" s="79">
        <f>SUM('All beverage milks'!D55,Yogurt!F56,'Total cheese'!D55,'Total cottage cheese'!D55,'Frozen dairy products'!D55,'All evaporated condensed milk'!D55,'Dry milk products'!D55,'Half and half'!F56)</f>
        <v>200.18323732907137</v>
      </c>
      <c r="E55" s="79">
        <f>SUM('All beverage milks'!E55,Yogurt!H56,'Total cheese'!E55,'Total cottage cheese'!E55,'Frozen dairy products'!E55,'All evaporated condensed milk'!E55,'Dry milk products'!E55,'Half and half'!H56)</f>
        <v>200.18323732907137</v>
      </c>
      <c r="F55" s="79">
        <f t="shared" si="1"/>
        <v>31.395174129672199</v>
      </c>
      <c r="G55" s="79">
        <f>SUM('All beverage milks'!G55,Yogurt!K56,'Total cheese'!G55,'Total cottage cheese'!G55,'Frozen dairy products'!G55,'All evaporated condensed milk'!G55,'Dry milk products'!G55,'Half and half'!K56)</f>
        <v>154.15058322330776</v>
      </c>
      <c r="H55" s="79">
        <f>SUM('All beverage milks'!I55,Yogurt!M56,'Total cheese'!H55,'Total cottage cheese'!H55,'Frozen dairy products'!H55,'All evaporated condensed milk'!H55,'Dry milk products'!H55,'Half and half'!M56)</f>
        <v>6.7572858399258173</v>
      </c>
      <c r="I55" s="79">
        <f>SUM('All beverage milks'!J55,Yogurt!N56,'Total cheese'!I55,'Total cottage cheese'!I55,'Frozen dairy products'!I55,'All evaporated condensed milk'!I55,'Dry milk products'!I55,'Half and half'!N56)</f>
        <v>191.56567491897698</v>
      </c>
      <c r="J55" s="79">
        <f>SUM('All beverage milks'!K55,Yogurt!Q56,'Total cheese'!J55,'Total cottage cheese'!J55,'Frozen dairy products'!J55,'All evaporated condensed milk'!J55,'Dry milk products'!J55,'Half and half'!Q56)</f>
        <v>234.56846060869645</v>
      </c>
      <c r="K55" s="83">
        <f>SUM('All beverage milks'!L55,Yogurt!R56,'Total cheese'!K55,'Total cottage cheese'!K55,'Frozen dairy products'!K55,'All evaporated condensed milk'!K55,'Dry milk products'!K55,'Half and half'!R56)</f>
        <v>1.493228395441236</v>
      </c>
      <c r="L55" s="8"/>
      <c r="M55" s="8"/>
      <c r="N55" s="8"/>
      <c r="O55" s="8"/>
      <c r="P55" s="8"/>
      <c r="Q55" s="8"/>
      <c r="R55" s="8"/>
      <c r="S55" s="8"/>
      <c r="T55" s="8"/>
      <c r="U55" s="8"/>
      <c r="V55" s="8"/>
      <c r="W55" s="8"/>
      <c r="X55" s="8"/>
      <c r="Y55" s="8"/>
    </row>
    <row r="56" spans="1:25" ht="12" customHeight="1" x14ac:dyDescent="0.2">
      <c r="A56" s="33">
        <v>2020</v>
      </c>
      <c r="B56" s="11">
        <f>SUM('All beverage milks'!B56,Yogurt!B57,'Total cheese'!B56,'Total cottage cheese'!B56,'Frozen dairy products'!B56,'All evaporated condensed milk'!B56,'Dry milk products'!B56,'Half and half'!B57)</f>
        <v>223.21426514348292</v>
      </c>
      <c r="C56" s="11">
        <f>SUM('All beverage milks'!C56,Yogurt!D57,'Total cheese'!C56,'Total cottage cheese'!C56,'Frozen dairy products'!C56,'All evaporated condensed milk'!C56,'Dry milk products'!C56,'Half and half'!D57)</f>
        <v>223.21426514348292</v>
      </c>
      <c r="D56" s="34">
        <f>SUM('All beverage milks'!D56,Yogurt!F57,'Total cheese'!D56,'Total cottage cheese'!D56,'Frozen dairy products'!D56,'All evaporated condensed milk'!D56,'Dry milk products'!D56,'Half and half'!F57)</f>
        <v>198.82694443708826</v>
      </c>
      <c r="E56" s="34">
        <f>SUM('All beverage milks'!E56,Yogurt!H57,'Total cheese'!E56,'Total cottage cheese'!E56,'Frozen dairy products'!E56,'All evaporated condensed milk'!E56,'Dry milk products'!E56,'Half and half'!H57)</f>
        <v>198.82694443708826</v>
      </c>
      <c r="F56" s="34">
        <f t="shared" si="1"/>
        <v>31.089712818455965</v>
      </c>
      <c r="G56" s="34">
        <f>SUM('All beverage milks'!G56,Yogurt!K57,'Total cheese'!G56,'Total cottage cheese'!G56,'Frozen dairy products'!G56,'All evaporated condensed milk'!G56,'Dry milk products'!G56,'Half and half'!K57)</f>
        <v>153.81759114054722</v>
      </c>
      <c r="H56" s="34">
        <f>SUM('All beverage milks'!I56,Yogurt!M57,'Total cheese'!H56,'Total cottage cheese'!H56,'Frozen dairy products'!H56,'All evaporated condensed milk'!H56,'Dry milk products'!H56,'Half and half'!M57)</f>
        <v>6.7426889267089196</v>
      </c>
      <c r="I56" s="34">
        <f>SUM('All beverage milks'!J56,Yogurt!N57,'Total cheese'!I56,'Total cottage cheese'!I56,'Frozen dairy products'!I56,'All evaporated condensed milk'!I56,'Dry milk products'!I56,'Half and half'!N57)</f>
        <v>191.15185972773449</v>
      </c>
      <c r="J56" s="34">
        <f>SUM('All beverage milks'!K56,Yogurt!Q57,'Total cheese'!J56,'Total cottage cheese'!J56,'Frozen dairy products'!J56,'All evaporated condensed milk'!J56,'Dry milk products'!J56,'Half and half'!Q57)</f>
        <v>232.91678134456777</v>
      </c>
      <c r="K56" s="44">
        <f>SUM('All beverage milks'!L56,Yogurt!R57,'Total cheese'!K56,'Total cottage cheese'!K56,'Frozen dairy products'!K56,'All evaporated condensed milk'!K56,'Dry milk products'!K56,'Half and half'!R57)</f>
        <v>1.4794914469281246</v>
      </c>
      <c r="L56" s="8"/>
      <c r="M56" s="8"/>
      <c r="N56" s="8"/>
      <c r="O56" s="8"/>
      <c r="P56" s="8"/>
      <c r="Q56" s="8"/>
      <c r="R56" s="8"/>
      <c r="S56" s="8"/>
      <c r="T56" s="8"/>
      <c r="U56" s="8"/>
      <c r="V56" s="8"/>
      <c r="W56" s="8"/>
      <c r="X56" s="8"/>
      <c r="Y56" s="8"/>
    </row>
    <row r="57" spans="1:25" ht="12" customHeight="1" thickBot="1" x14ac:dyDescent="0.25">
      <c r="A57" s="84">
        <v>2021</v>
      </c>
      <c r="B57" s="85">
        <f>SUM('All beverage milks'!B57,Yogurt!B58,'Total cheese'!B57,'Total cottage cheese'!B57,'Frozen dairy products'!B57,'All evaporated condensed milk'!B57,'Dry milk products'!B57,'Half and half'!B58)</f>
        <v>217.31929000487338</v>
      </c>
      <c r="C57" s="85">
        <f>SUM('All beverage milks'!C57,Yogurt!D58,'Total cheese'!C57,'Total cottage cheese'!C57,'Frozen dairy products'!C57,'All evaporated condensed milk'!C57,'Dry milk products'!C57,'Half and half'!D58)</f>
        <v>217.31929000487338</v>
      </c>
      <c r="D57" s="86">
        <f>SUM('All beverage milks'!D57,Yogurt!F58,'Total cheese'!D57,'Total cottage cheese'!D57,'Frozen dairy products'!D57,'All evaporated condensed milk'!D57,'Dry milk products'!D57,'Half and half'!F58)</f>
        <v>193.67958653142642</v>
      </c>
      <c r="E57" s="86">
        <f>SUM('All beverage milks'!E57,Yogurt!H58,'Total cheese'!E57,'Total cottage cheese'!E57,'Frozen dairy products'!E57,'All evaporated condensed milk'!E57,'Dry milk products'!E57,'Half and half'!H58)</f>
        <v>193.67958653142642</v>
      </c>
      <c r="F57" s="86">
        <f t="shared" si="1"/>
        <v>31.310023621243104</v>
      </c>
      <c r="G57" s="86">
        <f>SUM('All beverage milks'!G57,Yogurt!K58,'Total cheese'!G57,'Total cottage cheese'!G57,'Frozen dairy products'!G57,'All evaporated condensed milk'!G57,'Dry milk products'!G57,'Half and half'!K58)</f>
        <v>149.27656897082974</v>
      </c>
      <c r="H57" s="86">
        <f>SUM('All beverage milks'!I57,Yogurt!M58,'Total cheese'!H57,'Total cottage cheese'!H57,'Frozen dairy products'!H57,'All evaporated condensed milk'!H57,'Dry milk products'!H57,'Half and half'!M58)</f>
        <v>6.5436304206391132</v>
      </c>
      <c r="I57" s="86">
        <f>SUM('All beverage milks'!J57,Yogurt!N58,'Total cheese'!I57,'Total cottage cheese'!I57,'Frozen dairy products'!I57,'All evaporated condensed milk'!I57,'Dry milk products'!I57,'Half and half'!N58)</f>
        <v>185.50865060990853</v>
      </c>
      <c r="J57" s="86">
        <f>SUM('All beverage milks'!K57,Yogurt!Q58,'Total cheese'!J57,'Total cottage cheese'!J57,'Frozen dairy products'!J57,'All evaporated condensed milk'!J57,'Dry milk products'!J57,'Half and half'!Q58)</f>
        <v>231.99311085721894</v>
      </c>
      <c r="K57" s="89">
        <f>SUM('All beverage milks'!L57,Yogurt!R58,'Total cheese'!K57,'Total cottage cheese'!K57,'Frozen dairy products'!K57,'All evaporated condensed milk'!K57,'Dry milk products'!K57,'Half and half'!R58)</f>
        <v>1.4687004951733804</v>
      </c>
      <c r="L57" s="8"/>
      <c r="M57" s="8"/>
      <c r="N57" s="8"/>
      <c r="O57" s="8"/>
      <c r="P57" s="8"/>
      <c r="Q57" s="8"/>
      <c r="R57" s="8"/>
      <c r="S57" s="8"/>
      <c r="T57" s="8"/>
      <c r="U57" s="8"/>
      <c r="V57" s="8"/>
      <c r="W57" s="8"/>
      <c r="X57" s="8"/>
      <c r="Y57" s="8"/>
    </row>
    <row r="58" spans="1:25" ht="12" customHeight="1" thickTop="1" x14ac:dyDescent="0.2">
      <c r="A58" s="115" t="s">
        <v>147</v>
      </c>
      <c r="B58" s="115"/>
      <c r="C58" s="115"/>
      <c r="L58" s="6"/>
      <c r="M58" s="8"/>
      <c r="N58" s="8"/>
      <c r="O58" s="8"/>
      <c r="P58" s="8"/>
      <c r="Q58" s="8"/>
      <c r="R58" s="8"/>
      <c r="S58" s="8"/>
      <c r="T58" s="8"/>
      <c r="U58" s="8"/>
      <c r="V58" s="8"/>
      <c r="W58" s="8"/>
      <c r="X58" s="8"/>
      <c r="Y58" s="8"/>
    </row>
    <row r="59" spans="1:25" ht="12" customHeight="1" x14ac:dyDescent="0.2">
      <c r="L59" s="6"/>
      <c r="M59" s="8"/>
      <c r="N59" s="8"/>
      <c r="O59" s="8"/>
      <c r="P59" s="8"/>
      <c r="Q59" s="8"/>
      <c r="R59" s="8"/>
      <c r="S59" s="8"/>
      <c r="T59" s="8"/>
      <c r="U59" s="8"/>
      <c r="V59" s="8"/>
      <c r="W59" s="8"/>
      <c r="X59" s="8"/>
      <c r="Y59" s="8"/>
    </row>
    <row r="60" spans="1:25" ht="12" customHeight="1" x14ac:dyDescent="0.2">
      <c r="A60" s="116" t="s">
        <v>137</v>
      </c>
    </row>
    <row r="61" spans="1:25" ht="12" customHeight="1" x14ac:dyDescent="0.2">
      <c r="A61" s="123" t="s">
        <v>157</v>
      </c>
    </row>
    <row r="62" spans="1:25" ht="12" customHeight="1" x14ac:dyDescent="0.2">
      <c r="A62" s="116" t="s">
        <v>142</v>
      </c>
    </row>
    <row r="63" spans="1:25" ht="12" customHeight="1" x14ac:dyDescent="0.2">
      <c r="A63" s="116" t="s">
        <v>143</v>
      </c>
    </row>
    <row r="64" spans="1:25" ht="12" customHeight="1" x14ac:dyDescent="0.2">
      <c r="A64" s="117"/>
    </row>
    <row r="65" spans="1:1" ht="12" customHeight="1" x14ac:dyDescent="0.2">
      <c r="A65" s="116" t="s">
        <v>136</v>
      </c>
    </row>
  </sheetData>
  <mergeCells count="10">
    <mergeCell ref="K2:K4"/>
    <mergeCell ref="B2:B4"/>
    <mergeCell ref="A1:K1"/>
    <mergeCell ref="C2:C4"/>
    <mergeCell ref="F2:F4"/>
    <mergeCell ref="G2:I4"/>
    <mergeCell ref="D2:D4"/>
    <mergeCell ref="E2:E4"/>
    <mergeCell ref="A2:A4"/>
    <mergeCell ref="J2:J4"/>
  </mergeCells>
  <phoneticPr fontId="0" type="noConversion"/>
  <printOptions horizontalCentered="1"/>
  <pageMargins left="0.34" right="0.3" top="0.61" bottom="0.56000000000000005" header="0.5" footer="0.5"/>
  <pageSetup scale="78"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S67"/>
  <sheetViews>
    <sheetView zoomScaleNormal="100" workbookViewId="0">
      <pane ySplit="6" topLeftCell="A7" activePane="bottomLeft" state="frozen"/>
      <selection pane="bottomLeft" sqref="A1:R1"/>
    </sheetView>
  </sheetViews>
  <sheetFormatPr defaultColWidth="10.77734375" defaultRowHeight="12" customHeight="1" x14ac:dyDescent="0.2"/>
  <cols>
    <col min="1" max="18" width="10.77734375" style="6" customWidth="1"/>
    <col min="19" max="16384" width="10.77734375" style="7"/>
  </cols>
  <sheetData>
    <row r="1" spans="1:18" ht="12" customHeight="1" thickBot="1" x14ac:dyDescent="0.25">
      <c r="A1" s="126" t="s">
        <v>79</v>
      </c>
      <c r="B1" s="126"/>
      <c r="C1" s="126"/>
      <c r="D1" s="126"/>
      <c r="E1" s="126"/>
      <c r="F1" s="126"/>
      <c r="G1" s="126"/>
      <c r="H1" s="126"/>
      <c r="I1" s="126"/>
      <c r="J1" s="126"/>
      <c r="K1" s="126"/>
      <c r="L1" s="126"/>
      <c r="M1" s="126"/>
      <c r="N1" s="126"/>
      <c r="O1" s="126"/>
      <c r="P1" s="126"/>
      <c r="Q1" s="126"/>
      <c r="R1" s="126"/>
    </row>
    <row r="2" spans="1:18" ht="12" customHeight="1" thickTop="1" x14ac:dyDescent="0.2">
      <c r="A2" s="138" t="s">
        <v>0</v>
      </c>
      <c r="B2" s="124" t="s">
        <v>9</v>
      </c>
      <c r="C2" s="131" t="s">
        <v>3</v>
      </c>
      <c r="D2" s="124" t="s">
        <v>1</v>
      </c>
      <c r="E2" s="124" t="s">
        <v>4</v>
      </c>
      <c r="F2" s="124" t="s">
        <v>5</v>
      </c>
      <c r="G2" s="132" t="s">
        <v>6</v>
      </c>
      <c r="H2" s="133"/>
      <c r="I2" s="133"/>
      <c r="J2" s="124" t="s">
        <v>7</v>
      </c>
      <c r="K2" s="124" t="s">
        <v>54</v>
      </c>
      <c r="L2" s="140"/>
      <c r="M2" s="140"/>
      <c r="N2" s="140"/>
      <c r="O2" s="130" t="s">
        <v>58</v>
      </c>
      <c r="P2" s="130" t="s">
        <v>130</v>
      </c>
      <c r="Q2" s="127" t="s">
        <v>59</v>
      </c>
      <c r="R2" s="127" t="s">
        <v>62</v>
      </c>
    </row>
    <row r="3" spans="1:18" ht="12" customHeight="1" x14ac:dyDescent="0.2">
      <c r="A3" s="138"/>
      <c r="B3" s="124"/>
      <c r="C3" s="124"/>
      <c r="D3" s="124"/>
      <c r="E3" s="124"/>
      <c r="F3" s="124"/>
      <c r="G3" s="134" t="s">
        <v>2</v>
      </c>
      <c r="H3" s="135" t="s">
        <v>120</v>
      </c>
      <c r="I3" s="134" t="s">
        <v>8</v>
      </c>
      <c r="J3" s="124"/>
      <c r="K3" s="141"/>
      <c r="L3" s="140"/>
      <c r="M3" s="140"/>
      <c r="N3" s="140"/>
      <c r="O3" s="128"/>
      <c r="P3" s="128"/>
      <c r="Q3" s="128"/>
      <c r="R3" s="128"/>
    </row>
    <row r="4" spans="1:18" ht="12" customHeight="1" x14ac:dyDescent="0.2">
      <c r="A4" s="138"/>
      <c r="B4" s="124"/>
      <c r="C4" s="124"/>
      <c r="D4" s="124"/>
      <c r="E4" s="124"/>
      <c r="F4" s="124"/>
      <c r="G4" s="124"/>
      <c r="H4" s="136"/>
      <c r="I4" s="124"/>
      <c r="J4" s="124"/>
      <c r="K4" s="141"/>
      <c r="L4" s="140"/>
      <c r="M4" s="140"/>
      <c r="N4" s="140"/>
      <c r="O4" s="128"/>
      <c r="P4" s="128"/>
      <c r="Q4" s="128"/>
      <c r="R4" s="128"/>
    </row>
    <row r="5" spans="1:18" ht="18.75" customHeight="1" x14ac:dyDescent="0.2">
      <c r="A5" s="139"/>
      <c r="B5" s="125"/>
      <c r="C5" s="125"/>
      <c r="D5" s="125"/>
      <c r="E5" s="125"/>
      <c r="F5" s="125"/>
      <c r="G5" s="125"/>
      <c r="H5" s="137"/>
      <c r="I5" s="125"/>
      <c r="J5" s="125"/>
      <c r="K5" s="142"/>
      <c r="L5" s="143"/>
      <c r="M5" s="143"/>
      <c r="N5" s="143"/>
      <c r="O5" s="129"/>
      <c r="P5" s="129"/>
      <c r="Q5" s="129"/>
      <c r="R5" s="129"/>
    </row>
    <row r="6" spans="1:18" ht="12" customHeight="1" x14ac:dyDescent="0.2">
      <c r="A6" s="5"/>
      <c r="B6" s="36" t="s">
        <v>64</v>
      </c>
      <c r="C6" s="36" t="s">
        <v>65</v>
      </c>
      <c r="D6" s="36" t="s">
        <v>64</v>
      </c>
      <c r="E6" s="36" t="s">
        <v>65</v>
      </c>
      <c r="F6" s="36" t="s">
        <v>64</v>
      </c>
      <c r="G6" s="36" t="s">
        <v>65</v>
      </c>
      <c r="H6" s="36" t="s">
        <v>64</v>
      </c>
      <c r="I6" s="36" t="s">
        <v>65</v>
      </c>
      <c r="J6" s="36" t="s">
        <v>65</v>
      </c>
      <c r="K6" s="36" t="s">
        <v>64</v>
      </c>
      <c r="L6" s="36" t="s">
        <v>71</v>
      </c>
      <c r="M6" s="36" t="s">
        <v>66</v>
      </c>
      <c r="N6" s="36" t="s">
        <v>67</v>
      </c>
      <c r="O6" s="36" t="s">
        <v>68</v>
      </c>
      <c r="P6" s="36" t="s">
        <v>69</v>
      </c>
      <c r="Q6" s="36" t="s">
        <v>68</v>
      </c>
      <c r="R6" s="36" t="s">
        <v>70</v>
      </c>
    </row>
    <row r="7" spans="1:18" ht="12" customHeight="1" x14ac:dyDescent="0.2">
      <c r="A7" s="10">
        <v>1970</v>
      </c>
      <c r="B7" s="11">
        <v>11.60875362773551</v>
      </c>
      <c r="C7" s="11">
        <v>0</v>
      </c>
      <c r="D7" s="11">
        <f t="shared" ref="D7:D48" si="0">+B7-B7*(C7/100)</f>
        <v>11.60875362773551</v>
      </c>
      <c r="E7" s="11">
        <v>12</v>
      </c>
      <c r="F7" s="11">
        <f t="shared" ref="F7:F48" si="1">+(D7-D7*(E7)/100)</f>
        <v>10.215703192407249</v>
      </c>
      <c r="G7" s="11">
        <v>0</v>
      </c>
      <c r="H7" s="11">
        <f>F7-(F7*G7/100)</f>
        <v>10.215703192407249</v>
      </c>
      <c r="I7" s="11">
        <v>20</v>
      </c>
      <c r="J7" s="12">
        <f t="shared" ref="J7:J48" si="2">100-(K7/B7*100)</f>
        <v>29.600000000000009</v>
      </c>
      <c r="K7" s="11">
        <f>+H7-H7*I7/100</f>
        <v>8.1725625539257987</v>
      </c>
      <c r="L7" s="11">
        <f t="shared" ref="L7:L48" si="3">K7/8.65</f>
        <v>0.94480491952899404</v>
      </c>
      <c r="M7" s="13">
        <f t="shared" ref="M7:M48" si="4">+(K7/365)*16</f>
        <v>0.35824931743236377</v>
      </c>
      <c r="N7" s="11">
        <f t="shared" ref="N7:N39" si="5">+M7*28.3495</f>
        <v>10.156189024548796</v>
      </c>
      <c r="O7" s="12">
        <v>83</v>
      </c>
      <c r="P7" s="12">
        <v>245</v>
      </c>
      <c r="Q7" s="11">
        <f t="shared" ref="Q7:Q48" si="6">+R7*O7</f>
        <v>3.4406681185206129</v>
      </c>
      <c r="R7" s="14">
        <f t="shared" ref="R7:R48" si="7">+N7/P7</f>
        <v>4.1453832753260395E-2</v>
      </c>
    </row>
    <row r="8" spans="1:18" ht="12" customHeight="1" x14ac:dyDescent="0.2">
      <c r="A8" s="15">
        <v>1971</v>
      </c>
      <c r="B8" s="16">
        <v>12.338814564829544</v>
      </c>
      <c r="C8" s="16">
        <v>0</v>
      </c>
      <c r="D8" s="16">
        <f t="shared" si="0"/>
        <v>12.338814564829544</v>
      </c>
      <c r="E8" s="16">
        <v>12</v>
      </c>
      <c r="F8" s="16">
        <f t="shared" si="1"/>
        <v>10.858156817049998</v>
      </c>
      <c r="G8" s="16">
        <v>0</v>
      </c>
      <c r="H8" s="16">
        <f t="shared" ref="H8:H53" si="8">F8-(F8*G8/100)</f>
        <v>10.858156817049998</v>
      </c>
      <c r="I8" s="16">
        <v>20</v>
      </c>
      <c r="J8" s="17">
        <f t="shared" si="2"/>
        <v>29.600000000000009</v>
      </c>
      <c r="K8" s="16">
        <f t="shared" ref="K8:K53" si="9">+H8-H8*I8/100</f>
        <v>8.6865254536399981</v>
      </c>
      <c r="L8" s="16">
        <f t="shared" si="3"/>
        <v>1.0042225957965316</v>
      </c>
      <c r="M8" s="18">
        <f t="shared" si="4"/>
        <v>0.38077919796778076</v>
      </c>
      <c r="N8" s="16">
        <f t="shared" si="5"/>
        <v>10.7948998727876</v>
      </c>
      <c r="O8" s="17">
        <v>83</v>
      </c>
      <c r="P8" s="17">
        <v>245</v>
      </c>
      <c r="Q8" s="16">
        <f t="shared" si="6"/>
        <v>3.6570477120055949</v>
      </c>
      <c r="R8" s="19">
        <f t="shared" si="7"/>
        <v>4.4060815807296323E-2</v>
      </c>
    </row>
    <row r="9" spans="1:18" ht="12" customHeight="1" x14ac:dyDescent="0.2">
      <c r="A9" s="15">
        <v>1972</v>
      </c>
      <c r="B9" s="16">
        <v>12.418531755891516</v>
      </c>
      <c r="C9" s="16">
        <v>0</v>
      </c>
      <c r="D9" s="16">
        <f t="shared" si="0"/>
        <v>12.418531755891516</v>
      </c>
      <c r="E9" s="16">
        <v>12</v>
      </c>
      <c r="F9" s="16">
        <f t="shared" si="1"/>
        <v>10.928307945184534</v>
      </c>
      <c r="G9" s="16">
        <v>0</v>
      </c>
      <c r="H9" s="16">
        <f t="shared" si="8"/>
        <v>10.928307945184534</v>
      </c>
      <c r="I9" s="16">
        <v>20</v>
      </c>
      <c r="J9" s="17">
        <f t="shared" si="2"/>
        <v>29.600000000000009</v>
      </c>
      <c r="K9" s="16">
        <f t="shared" si="9"/>
        <v>8.7426463561476275</v>
      </c>
      <c r="L9" s="16">
        <f t="shared" si="3"/>
        <v>1.0107105614043499</v>
      </c>
      <c r="M9" s="18">
        <f t="shared" si="4"/>
        <v>0.38323929232427956</v>
      </c>
      <c r="N9" s="16">
        <f t="shared" si="5"/>
        <v>10.864642317747164</v>
      </c>
      <c r="O9" s="17">
        <v>83</v>
      </c>
      <c r="P9" s="17">
        <v>245</v>
      </c>
      <c r="Q9" s="16">
        <f t="shared" si="6"/>
        <v>3.6806747443796515</v>
      </c>
      <c r="R9" s="19">
        <f t="shared" si="7"/>
        <v>4.4345478847947609E-2</v>
      </c>
    </row>
    <row r="10" spans="1:18" ht="12" customHeight="1" x14ac:dyDescent="0.2">
      <c r="A10" s="15">
        <v>1973</v>
      </c>
      <c r="B10" s="16">
        <v>13.820218871388221</v>
      </c>
      <c r="C10" s="16">
        <v>0</v>
      </c>
      <c r="D10" s="16">
        <f t="shared" si="0"/>
        <v>13.820218871388221</v>
      </c>
      <c r="E10" s="16">
        <v>12</v>
      </c>
      <c r="F10" s="16">
        <f t="shared" si="1"/>
        <v>12.161792606821635</v>
      </c>
      <c r="G10" s="16">
        <v>0</v>
      </c>
      <c r="H10" s="16">
        <f t="shared" si="8"/>
        <v>12.161792606821635</v>
      </c>
      <c r="I10" s="16">
        <v>20</v>
      </c>
      <c r="J10" s="17">
        <f t="shared" si="2"/>
        <v>29.599999999999994</v>
      </c>
      <c r="K10" s="16">
        <f t="shared" si="9"/>
        <v>9.7294340854573083</v>
      </c>
      <c r="L10" s="16">
        <f t="shared" si="3"/>
        <v>1.1247900676829257</v>
      </c>
      <c r="M10" s="18">
        <f t="shared" si="4"/>
        <v>0.42649574073237517</v>
      </c>
      <c r="N10" s="16">
        <f t="shared" si="5"/>
        <v>12.090941001892469</v>
      </c>
      <c r="O10" s="17">
        <v>83</v>
      </c>
      <c r="P10" s="17">
        <v>245</v>
      </c>
      <c r="Q10" s="16">
        <f t="shared" si="6"/>
        <v>4.0961147067635713</v>
      </c>
      <c r="R10" s="19">
        <f t="shared" si="7"/>
        <v>4.93507795995611E-2</v>
      </c>
    </row>
    <row r="11" spans="1:18" ht="12" customHeight="1" x14ac:dyDescent="0.2">
      <c r="A11" s="15">
        <v>1974</v>
      </c>
      <c r="B11" s="16">
        <v>13.869749041445193</v>
      </c>
      <c r="C11" s="16">
        <v>0</v>
      </c>
      <c r="D11" s="16">
        <f t="shared" si="0"/>
        <v>13.869749041445193</v>
      </c>
      <c r="E11" s="16">
        <v>12</v>
      </c>
      <c r="F11" s="16">
        <f t="shared" si="1"/>
        <v>12.20537915647177</v>
      </c>
      <c r="G11" s="16">
        <v>0</v>
      </c>
      <c r="H11" s="16">
        <f t="shared" si="8"/>
        <v>12.20537915647177</v>
      </c>
      <c r="I11" s="16">
        <v>20</v>
      </c>
      <c r="J11" s="17">
        <f t="shared" si="2"/>
        <v>29.600000000000009</v>
      </c>
      <c r="K11" s="16">
        <f t="shared" si="9"/>
        <v>9.7643033251774156</v>
      </c>
      <c r="L11" s="16">
        <f t="shared" si="3"/>
        <v>1.1288211936621289</v>
      </c>
      <c r="M11" s="18">
        <f t="shared" si="4"/>
        <v>0.42802425535024285</v>
      </c>
      <c r="N11" s="16">
        <f t="shared" si="5"/>
        <v>12.134273627051709</v>
      </c>
      <c r="O11" s="17">
        <v>83</v>
      </c>
      <c r="P11" s="17">
        <v>245</v>
      </c>
      <c r="Q11" s="16">
        <f t="shared" si="6"/>
        <v>4.1107947389603749</v>
      </c>
      <c r="R11" s="19">
        <f t="shared" si="7"/>
        <v>4.9527647457353913E-2</v>
      </c>
    </row>
    <row r="12" spans="1:18" ht="12" customHeight="1" x14ac:dyDescent="0.2">
      <c r="A12" s="15">
        <v>1975</v>
      </c>
      <c r="B12" s="16">
        <v>11.509990021581231</v>
      </c>
      <c r="C12" s="16">
        <v>0</v>
      </c>
      <c r="D12" s="16">
        <f t="shared" si="0"/>
        <v>11.509990021581231</v>
      </c>
      <c r="E12" s="16">
        <v>12</v>
      </c>
      <c r="F12" s="16">
        <f t="shared" si="1"/>
        <v>10.128791218991484</v>
      </c>
      <c r="G12" s="16">
        <v>0</v>
      </c>
      <c r="H12" s="16">
        <f t="shared" si="8"/>
        <v>10.128791218991484</v>
      </c>
      <c r="I12" s="16">
        <v>20</v>
      </c>
      <c r="J12" s="17">
        <f t="shared" si="2"/>
        <v>29.599999999999994</v>
      </c>
      <c r="K12" s="16">
        <f t="shared" si="9"/>
        <v>8.1030329751931873</v>
      </c>
      <c r="L12" s="16">
        <f t="shared" si="3"/>
        <v>0.93676681794140892</v>
      </c>
      <c r="M12" s="18">
        <f t="shared" si="4"/>
        <v>0.35520144548792054</v>
      </c>
      <c r="N12" s="16">
        <f t="shared" si="5"/>
        <v>10.069783378859803</v>
      </c>
      <c r="O12" s="17">
        <v>83</v>
      </c>
      <c r="P12" s="17">
        <v>245</v>
      </c>
      <c r="Q12" s="16">
        <f t="shared" si="6"/>
        <v>3.4113960018178111</v>
      </c>
      <c r="R12" s="19">
        <f t="shared" si="7"/>
        <v>4.1101156648407362E-2</v>
      </c>
    </row>
    <row r="13" spans="1:18" ht="12" customHeight="1" x14ac:dyDescent="0.2">
      <c r="A13" s="10">
        <v>1976</v>
      </c>
      <c r="B13" s="11">
        <v>11.6012373427467</v>
      </c>
      <c r="C13" s="11">
        <v>0</v>
      </c>
      <c r="D13" s="11">
        <f t="shared" si="0"/>
        <v>11.6012373427467</v>
      </c>
      <c r="E13" s="11">
        <v>12</v>
      </c>
      <c r="F13" s="11">
        <f t="shared" si="1"/>
        <v>10.209088861617095</v>
      </c>
      <c r="G13" s="11">
        <v>0</v>
      </c>
      <c r="H13" s="11">
        <f t="shared" si="8"/>
        <v>10.209088861617095</v>
      </c>
      <c r="I13" s="11">
        <v>20</v>
      </c>
      <c r="J13" s="12">
        <f t="shared" si="2"/>
        <v>29.600000000000009</v>
      </c>
      <c r="K13" s="11">
        <f t="shared" si="9"/>
        <v>8.167271089293676</v>
      </c>
      <c r="L13" s="11">
        <f t="shared" si="3"/>
        <v>0.94419318951371978</v>
      </c>
      <c r="M13" s="13">
        <f t="shared" si="4"/>
        <v>0.35801736281835289</v>
      </c>
      <c r="N13" s="11">
        <f t="shared" si="5"/>
        <v>10.149613227218895</v>
      </c>
      <c r="O13" s="12">
        <v>83</v>
      </c>
      <c r="P13" s="12">
        <v>245</v>
      </c>
      <c r="Q13" s="11">
        <f t="shared" si="6"/>
        <v>3.4384403994251764</v>
      </c>
      <c r="R13" s="14">
        <f t="shared" si="7"/>
        <v>4.1426992764158753E-2</v>
      </c>
    </row>
    <row r="14" spans="1:18" ht="12" customHeight="1" x14ac:dyDescent="0.2">
      <c r="A14" s="10">
        <v>1977</v>
      </c>
      <c r="B14" s="11">
        <v>11.908445576993083</v>
      </c>
      <c r="C14" s="11">
        <v>0</v>
      </c>
      <c r="D14" s="11">
        <f t="shared" si="0"/>
        <v>11.908445576993083</v>
      </c>
      <c r="E14" s="11">
        <v>12</v>
      </c>
      <c r="F14" s="11">
        <f t="shared" si="1"/>
        <v>10.479432107753913</v>
      </c>
      <c r="G14" s="11">
        <v>0</v>
      </c>
      <c r="H14" s="11">
        <f t="shared" si="8"/>
        <v>10.479432107753913</v>
      </c>
      <c r="I14" s="11">
        <v>20</v>
      </c>
      <c r="J14" s="12">
        <f t="shared" si="2"/>
        <v>29.599999999999994</v>
      </c>
      <c r="K14" s="11">
        <f t="shared" si="9"/>
        <v>8.3835456862031315</v>
      </c>
      <c r="L14" s="11">
        <f t="shared" si="3"/>
        <v>0.96919603308706714</v>
      </c>
      <c r="M14" s="13">
        <f t="shared" si="4"/>
        <v>0.3674978930938359</v>
      </c>
      <c r="N14" s="11">
        <f t="shared" si="5"/>
        <v>10.418381520263701</v>
      </c>
      <c r="O14" s="12">
        <v>83</v>
      </c>
      <c r="P14" s="12">
        <v>245</v>
      </c>
      <c r="Q14" s="11">
        <f t="shared" si="6"/>
        <v>3.5294925150281111</v>
      </c>
      <c r="R14" s="14">
        <f t="shared" si="7"/>
        <v>4.2524006205157963E-2</v>
      </c>
    </row>
    <row r="15" spans="1:18" ht="12" customHeight="1" x14ac:dyDescent="0.2">
      <c r="A15" s="10">
        <v>1978</v>
      </c>
      <c r="B15" s="11">
        <v>11.450055156577141</v>
      </c>
      <c r="C15" s="11">
        <v>0</v>
      </c>
      <c r="D15" s="11">
        <f t="shared" si="0"/>
        <v>11.450055156577141</v>
      </c>
      <c r="E15" s="11">
        <v>12</v>
      </c>
      <c r="F15" s="11">
        <f t="shared" si="1"/>
        <v>10.076048537787884</v>
      </c>
      <c r="G15" s="11">
        <v>0</v>
      </c>
      <c r="H15" s="11">
        <f t="shared" si="8"/>
        <v>10.076048537787884</v>
      </c>
      <c r="I15" s="11">
        <v>20</v>
      </c>
      <c r="J15" s="12">
        <f t="shared" si="2"/>
        <v>29.600000000000009</v>
      </c>
      <c r="K15" s="11">
        <f t="shared" si="9"/>
        <v>8.0608388302303062</v>
      </c>
      <c r="L15" s="11">
        <f t="shared" si="3"/>
        <v>0.93188888210754983</v>
      </c>
      <c r="M15" s="13">
        <f t="shared" si="4"/>
        <v>0.35335183913338331</v>
      </c>
      <c r="N15" s="11">
        <f t="shared" si="5"/>
        <v>10.017347963511849</v>
      </c>
      <c r="O15" s="12">
        <v>83</v>
      </c>
      <c r="P15" s="12">
        <v>245</v>
      </c>
      <c r="Q15" s="11">
        <f t="shared" si="6"/>
        <v>3.3936321672305447</v>
      </c>
      <c r="R15" s="14">
        <f t="shared" si="7"/>
        <v>4.0887134544946323E-2</v>
      </c>
    </row>
    <row r="16" spans="1:18" ht="12" customHeight="1" x14ac:dyDescent="0.2">
      <c r="A16" s="10">
        <v>1979</v>
      </c>
      <c r="B16" s="11">
        <v>11.595648514697174</v>
      </c>
      <c r="C16" s="11">
        <v>0</v>
      </c>
      <c r="D16" s="11">
        <f t="shared" si="0"/>
        <v>11.595648514697174</v>
      </c>
      <c r="E16" s="11">
        <v>12</v>
      </c>
      <c r="F16" s="11">
        <f t="shared" si="1"/>
        <v>10.204170692933513</v>
      </c>
      <c r="G16" s="11">
        <v>0</v>
      </c>
      <c r="H16" s="11">
        <f t="shared" si="8"/>
        <v>10.204170692933513</v>
      </c>
      <c r="I16" s="11">
        <v>20</v>
      </c>
      <c r="J16" s="12">
        <f t="shared" si="2"/>
        <v>29.600000000000009</v>
      </c>
      <c r="K16" s="11">
        <f t="shared" si="9"/>
        <v>8.1633365543468095</v>
      </c>
      <c r="L16" s="11">
        <f t="shared" si="3"/>
        <v>0.94373832998229013</v>
      </c>
      <c r="M16" s="13">
        <f t="shared" si="4"/>
        <v>0.3578448900535588</v>
      </c>
      <c r="N16" s="11">
        <f t="shared" si="5"/>
        <v>10.144723710573365</v>
      </c>
      <c r="O16" s="12">
        <v>83</v>
      </c>
      <c r="P16" s="12">
        <v>245</v>
      </c>
      <c r="Q16" s="11">
        <f t="shared" si="6"/>
        <v>3.4367839509289357</v>
      </c>
      <c r="R16" s="14">
        <f t="shared" si="7"/>
        <v>4.1407035553360672E-2</v>
      </c>
    </row>
    <row r="17" spans="1:18" ht="12" customHeight="1" x14ac:dyDescent="0.2">
      <c r="A17" s="10">
        <v>1980</v>
      </c>
      <c r="B17" s="11">
        <v>11.600836175596875</v>
      </c>
      <c r="C17" s="11">
        <v>0</v>
      </c>
      <c r="D17" s="11">
        <f t="shared" si="0"/>
        <v>11.600836175596875</v>
      </c>
      <c r="E17" s="11">
        <v>12</v>
      </c>
      <c r="F17" s="11">
        <f t="shared" si="1"/>
        <v>10.20873583452525</v>
      </c>
      <c r="G17" s="11">
        <v>0</v>
      </c>
      <c r="H17" s="11">
        <f t="shared" si="8"/>
        <v>10.20873583452525</v>
      </c>
      <c r="I17" s="11">
        <v>20</v>
      </c>
      <c r="J17" s="12">
        <f t="shared" si="2"/>
        <v>29.600000000000009</v>
      </c>
      <c r="K17" s="11">
        <f t="shared" si="9"/>
        <v>8.166988667620199</v>
      </c>
      <c r="L17" s="11">
        <f t="shared" si="3"/>
        <v>0.94416053960927149</v>
      </c>
      <c r="M17" s="13">
        <f t="shared" si="4"/>
        <v>0.35800498269020048</v>
      </c>
      <c r="N17" s="11">
        <f t="shared" si="5"/>
        <v>10.149262256775838</v>
      </c>
      <c r="O17" s="12">
        <v>83</v>
      </c>
      <c r="P17" s="12">
        <v>245</v>
      </c>
      <c r="Q17" s="11">
        <f t="shared" si="6"/>
        <v>3.4383214992342634</v>
      </c>
      <c r="R17" s="14">
        <f t="shared" si="7"/>
        <v>4.1425560231738115E-2</v>
      </c>
    </row>
    <row r="18" spans="1:18" ht="12" customHeight="1" x14ac:dyDescent="0.2">
      <c r="A18" s="15">
        <v>1981</v>
      </c>
      <c r="B18" s="16">
        <v>11.256569600725161</v>
      </c>
      <c r="C18" s="16">
        <v>0</v>
      </c>
      <c r="D18" s="16">
        <f t="shared" si="0"/>
        <v>11.256569600725161</v>
      </c>
      <c r="E18" s="16">
        <v>12</v>
      </c>
      <c r="F18" s="16">
        <f t="shared" si="1"/>
        <v>9.9057812486381422</v>
      </c>
      <c r="G18" s="16">
        <v>0</v>
      </c>
      <c r="H18" s="16">
        <f t="shared" si="8"/>
        <v>9.9057812486381422</v>
      </c>
      <c r="I18" s="16">
        <v>20</v>
      </c>
      <c r="J18" s="17">
        <f t="shared" si="2"/>
        <v>29.599999999999994</v>
      </c>
      <c r="K18" s="16">
        <f t="shared" si="9"/>
        <v>7.924624998910514</v>
      </c>
      <c r="L18" s="16">
        <f t="shared" si="3"/>
        <v>0.9161416183711576</v>
      </c>
      <c r="M18" s="18">
        <f t="shared" si="4"/>
        <v>0.34738082187004993</v>
      </c>
      <c r="N18" s="16">
        <f t="shared" si="5"/>
        <v>9.84807260960498</v>
      </c>
      <c r="O18" s="17">
        <v>83</v>
      </c>
      <c r="P18" s="17">
        <v>245</v>
      </c>
      <c r="Q18" s="16">
        <f t="shared" si="6"/>
        <v>3.3362858228457686</v>
      </c>
      <c r="R18" s="19">
        <f t="shared" si="7"/>
        <v>4.0196214733081548E-2</v>
      </c>
    </row>
    <row r="19" spans="1:18" ht="12" customHeight="1" x14ac:dyDescent="0.2">
      <c r="A19" s="15">
        <v>1982</v>
      </c>
      <c r="B19" s="16">
        <v>10.571344706126114</v>
      </c>
      <c r="C19" s="16">
        <v>0</v>
      </c>
      <c r="D19" s="16">
        <f t="shared" si="0"/>
        <v>10.571344706126114</v>
      </c>
      <c r="E19" s="16">
        <v>12</v>
      </c>
      <c r="F19" s="16">
        <f t="shared" si="1"/>
        <v>9.3027833413909811</v>
      </c>
      <c r="G19" s="16">
        <v>0</v>
      </c>
      <c r="H19" s="16">
        <f t="shared" si="8"/>
        <v>9.3027833413909811</v>
      </c>
      <c r="I19" s="16">
        <v>20</v>
      </c>
      <c r="J19" s="17">
        <f t="shared" si="2"/>
        <v>29.599999999999994</v>
      </c>
      <c r="K19" s="16">
        <f t="shared" si="9"/>
        <v>7.4422266731127849</v>
      </c>
      <c r="L19" s="16">
        <f t="shared" si="3"/>
        <v>0.86037302579338548</v>
      </c>
      <c r="M19" s="18">
        <f t="shared" si="4"/>
        <v>0.32623459388987552</v>
      </c>
      <c r="N19" s="16">
        <f t="shared" si="5"/>
        <v>9.2485876194810253</v>
      </c>
      <c r="O19" s="17">
        <v>83</v>
      </c>
      <c r="P19" s="17">
        <v>245</v>
      </c>
      <c r="Q19" s="16">
        <f t="shared" si="6"/>
        <v>3.1331949894568369</v>
      </c>
      <c r="R19" s="19">
        <f t="shared" si="7"/>
        <v>3.7749337222371532E-2</v>
      </c>
    </row>
    <row r="20" spans="1:18" ht="12" customHeight="1" x14ac:dyDescent="0.2">
      <c r="A20" s="15">
        <v>1983</v>
      </c>
      <c r="B20" s="16">
        <v>10.582055844511361</v>
      </c>
      <c r="C20" s="16">
        <v>0</v>
      </c>
      <c r="D20" s="16">
        <f t="shared" si="0"/>
        <v>10.582055844511361</v>
      </c>
      <c r="E20" s="16">
        <v>12</v>
      </c>
      <c r="F20" s="16">
        <f t="shared" si="1"/>
        <v>9.3122091431699978</v>
      </c>
      <c r="G20" s="16">
        <v>0</v>
      </c>
      <c r="H20" s="16">
        <f t="shared" si="8"/>
        <v>9.3122091431699978</v>
      </c>
      <c r="I20" s="16">
        <v>20</v>
      </c>
      <c r="J20" s="17">
        <f t="shared" si="2"/>
        <v>29.599999999999994</v>
      </c>
      <c r="K20" s="16">
        <f t="shared" si="9"/>
        <v>7.4497673145359986</v>
      </c>
      <c r="L20" s="16">
        <f t="shared" si="3"/>
        <v>0.86124477624693618</v>
      </c>
      <c r="M20" s="18">
        <f t="shared" si="4"/>
        <v>0.32656514255500269</v>
      </c>
      <c r="N20" s="16">
        <f t="shared" si="5"/>
        <v>9.2579585088630481</v>
      </c>
      <c r="O20" s="17">
        <v>83</v>
      </c>
      <c r="P20" s="17">
        <v>245</v>
      </c>
      <c r="Q20" s="16">
        <f t="shared" si="6"/>
        <v>3.136369617288298</v>
      </c>
      <c r="R20" s="19">
        <f t="shared" si="7"/>
        <v>3.7787585750461421E-2</v>
      </c>
    </row>
    <row r="21" spans="1:18" ht="12" customHeight="1" x14ac:dyDescent="0.2">
      <c r="A21" s="15">
        <v>1984</v>
      </c>
      <c r="B21" s="16">
        <v>11.559419060744197</v>
      </c>
      <c r="C21" s="16">
        <v>0</v>
      </c>
      <c r="D21" s="16">
        <f t="shared" si="0"/>
        <v>11.559419060744197</v>
      </c>
      <c r="E21" s="16">
        <v>12</v>
      </c>
      <c r="F21" s="16">
        <f t="shared" si="1"/>
        <v>10.172288773454893</v>
      </c>
      <c r="G21" s="16">
        <v>0</v>
      </c>
      <c r="H21" s="16">
        <f t="shared" si="8"/>
        <v>10.172288773454893</v>
      </c>
      <c r="I21" s="16">
        <v>20</v>
      </c>
      <c r="J21" s="17">
        <f t="shared" si="2"/>
        <v>29.599999999999994</v>
      </c>
      <c r="K21" s="16">
        <f t="shared" si="9"/>
        <v>8.1378310187639151</v>
      </c>
      <c r="L21" s="16">
        <f t="shared" si="3"/>
        <v>0.94078971315189763</v>
      </c>
      <c r="M21" s="18">
        <f t="shared" si="4"/>
        <v>0.35672683917869219</v>
      </c>
      <c r="N21" s="16">
        <f t="shared" si="5"/>
        <v>10.113027527296333</v>
      </c>
      <c r="O21" s="17">
        <v>83</v>
      </c>
      <c r="P21" s="17">
        <v>245</v>
      </c>
      <c r="Q21" s="16">
        <f t="shared" si="6"/>
        <v>3.4260460602677378</v>
      </c>
      <c r="R21" s="19">
        <f t="shared" si="7"/>
        <v>4.1277663376719731E-2</v>
      </c>
    </row>
    <row r="22" spans="1:18" ht="12" customHeight="1" x14ac:dyDescent="0.2">
      <c r="A22" s="15">
        <v>1985</v>
      </c>
      <c r="B22" s="16">
        <v>12.646895647349574</v>
      </c>
      <c r="C22" s="16">
        <v>0</v>
      </c>
      <c r="D22" s="16">
        <f t="shared" si="0"/>
        <v>12.646895647349574</v>
      </c>
      <c r="E22" s="16">
        <v>12</v>
      </c>
      <c r="F22" s="16">
        <f t="shared" si="1"/>
        <v>11.129268169667625</v>
      </c>
      <c r="G22" s="16">
        <v>0</v>
      </c>
      <c r="H22" s="16">
        <f t="shared" si="8"/>
        <v>11.129268169667625</v>
      </c>
      <c r="I22" s="16">
        <v>20</v>
      </c>
      <c r="J22" s="17">
        <f t="shared" si="2"/>
        <v>29.599999999999994</v>
      </c>
      <c r="K22" s="16">
        <f t="shared" si="9"/>
        <v>8.9034145357341004</v>
      </c>
      <c r="L22" s="16">
        <f t="shared" si="3"/>
        <v>1.0292964781195491</v>
      </c>
      <c r="M22" s="18">
        <f t="shared" si="4"/>
        <v>0.39028666458012495</v>
      </c>
      <c r="N22" s="16">
        <f t="shared" si="5"/>
        <v>11.064431797514253</v>
      </c>
      <c r="O22" s="17">
        <v>83</v>
      </c>
      <c r="P22" s="17">
        <v>245</v>
      </c>
      <c r="Q22" s="16">
        <f t="shared" si="6"/>
        <v>3.7483585273211548</v>
      </c>
      <c r="R22" s="19">
        <f t="shared" si="7"/>
        <v>4.516094611230307E-2</v>
      </c>
    </row>
    <row r="23" spans="1:18" ht="12" customHeight="1" x14ac:dyDescent="0.2">
      <c r="A23" s="10">
        <v>1986</v>
      </c>
      <c r="B23" s="11">
        <v>13.475865457892084</v>
      </c>
      <c r="C23" s="11">
        <v>0</v>
      </c>
      <c r="D23" s="11">
        <f t="shared" si="0"/>
        <v>13.475865457892084</v>
      </c>
      <c r="E23" s="11">
        <v>12</v>
      </c>
      <c r="F23" s="11">
        <f t="shared" si="1"/>
        <v>11.858761602945034</v>
      </c>
      <c r="G23" s="11">
        <v>0</v>
      </c>
      <c r="H23" s="11">
        <f t="shared" si="8"/>
        <v>11.858761602945034</v>
      </c>
      <c r="I23" s="11">
        <v>20</v>
      </c>
      <c r="J23" s="12">
        <f t="shared" si="2"/>
        <v>29.600000000000009</v>
      </c>
      <c r="K23" s="11">
        <f t="shared" si="9"/>
        <v>9.487009282356027</v>
      </c>
      <c r="L23" s="11">
        <f t="shared" si="3"/>
        <v>1.0967640788850899</v>
      </c>
      <c r="M23" s="13">
        <f t="shared" si="4"/>
        <v>0.41586890004848337</v>
      </c>
      <c r="N23" s="11">
        <f t="shared" si="5"/>
        <v>11.789675381924479</v>
      </c>
      <c r="O23" s="12">
        <v>83</v>
      </c>
      <c r="P23" s="12">
        <v>245</v>
      </c>
      <c r="Q23" s="11">
        <f t="shared" si="6"/>
        <v>3.9940532926519663</v>
      </c>
      <c r="R23" s="14">
        <f t="shared" si="7"/>
        <v>4.8121124007855016E-2</v>
      </c>
    </row>
    <row r="24" spans="1:18" ht="12" customHeight="1" x14ac:dyDescent="0.2">
      <c r="A24" s="10">
        <v>1987</v>
      </c>
      <c r="B24" s="11">
        <v>14.05759237934863</v>
      </c>
      <c r="C24" s="11">
        <v>0</v>
      </c>
      <c r="D24" s="11">
        <f t="shared" si="0"/>
        <v>14.05759237934863</v>
      </c>
      <c r="E24" s="11">
        <v>12</v>
      </c>
      <c r="F24" s="11">
        <f t="shared" si="1"/>
        <v>12.370681293826795</v>
      </c>
      <c r="G24" s="11">
        <v>0</v>
      </c>
      <c r="H24" s="11">
        <f t="shared" si="8"/>
        <v>12.370681293826795</v>
      </c>
      <c r="I24" s="11">
        <v>20</v>
      </c>
      <c r="J24" s="12">
        <f t="shared" si="2"/>
        <v>29.599999999999994</v>
      </c>
      <c r="K24" s="11">
        <f t="shared" si="9"/>
        <v>9.8965450350614361</v>
      </c>
      <c r="L24" s="11">
        <f t="shared" si="3"/>
        <v>1.1441092526082584</v>
      </c>
      <c r="M24" s="13">
        <f t="shared" si="4"/>
        <v>0.43382115222187118</v>
      </c>
      <c r="N24" s="11">
        <f t="shared" si="5"/>
        <v>12.298612754913936</v>
      </c>
      <c r="O24" s="12">
        <v>83</v>
      </c>
      <c r="P24" s="12">
        <v>245</v>
      </c>
      <c r="Q24" s="11">
        <f t="shared" si="6"/>
        <v>4.1664688108483947</v>
      </c>
      <c r="R24" s="14">
        <f t="shared" si="7"/>
        <v>5.0198419407811987E-2</v>
      </c>
    </row>
    <row r="25" spans="1:18" ht="12" customHeight="1" x14ac:dyDescent="0.2">
      <c r="A25" s="10">
        <v>1988</v>
      </c>
      <c r="B25" s="11">
        <v>16.274095190573377</v>
      </c>
      <c r="C25" s="11">
        <v>0</v>
      </c>
      <c r="D25" s="11">
        <f t="shared" si="0"/>
        <v>16.274095190573377</v>
      </c>
      <c r="E25" s="11">
        <v>12</v>
      </c>
      <c r="F25" s="11">
        <f t="shared" si="1"/>
        <v>14.321203767704571</v>
      </c>
      <c r="G25" s="11">
        <v>0</v>
      </c>
      <c r="H25" s="11">
        <f t="shared" si="8"/>
        <v>14.321203767704571</v>
      </c>
      <c r="I25" s="11">
        <v>20</v>
      </c>
      <c r="J25" s="12">
        <f t="shared" si="2"/>
        <v>29.600000000000009</v>
      </c>
      <c r="K25" s="11">
        <f t="shared" si="9"/>
        <v>11.456963014163657</v>
      </c>
      <c r="L25" s="11">
        <f t="shared" si="3"/>
        <v>1.3245043947010007</v>
      </c>
      <c r="M25" s="13">
        <f t="shared" si="4"/>
        <v>0.50222303623731102</v>
      </c>
      <c r="N25" s="11">
        <f t="shared" si="5"/>
        <v>14.237771965809648</v>
      </c>
      <c r="O25" s="12">
        <v>83</v>
      </c>
      <c r="P25" s="12">
        <v>245</v>
      </c>
      <c r="Q25" s="11">
        <f t="shared" si="6"/>
        <v>4.823408461886534</v>
      </c>
      <c r="R25" s="14">
        <f t="shared" si="7"/>
        <v>5.8113354962488359E-2</v>
      </c>
    </row>
    <row r="26" spans="1:18" ht="12" customHeight="1" x14ac:dyDescent="0.2">
      <c r="A26" s="10">
        <v>1989</v>
      </c>
      <c r="B26" s="11">
        <v>20.28206904654828</v>
      </c>
      <c r="C26" s="11">
        <v>0</v>
      </c>
      <c r="D26" s="11">
        <f t="shared" si="0"/>
        <v>20.28206904654828</v>
      </c>
      <c r="E26" s="11">
        <v>12</v>
      </c>
      <c r="F26" s="11">
        <f t="shared" si="1"/>
        <v>17.848220760962487</v>
      </c>
      <c r="G26" s="11">
        <v>0</v>
      </c>
      <c r="H26" s="11">
        <f t="shared" si="8"/>
        <v>17.848220760962487</v>
      </c>
      <c r="I26" s="11">
        <v>20</v>
      </c>
      <c r="J26" s="12">
        <f t="shared" si="2"/>
        <v>29.599999999999994</v>
      </c>
      <c r="K26" s="11">
        <f t="shared" si="9"/>
        <v>14.27857660876999</v>
      </c>
      <c r="L26" s="11">
        <f t="shared" si="3"/>
        <v>1.6507024981236982</v>
      </c>
      <c r="M26" s="13">
        <f t="shared" si="4"/>
        <v>0.62591020750772564</v>
      </c>
      <c r="N26" s="11">
        <f t="shared" si="5"/>
        <v>17.744241427740267</v>
      </c>
      <c r="O26" s="12">
        <v>83</v>
      </c>
      <c r="P26" s="12">
        <v>245</v>
      </c>
      <c r="Q26" s="11">
        <f t="shared" si="6"/>
        <v>6.0113144428671106</v>
      </c>
      <c r="R26" s="14">
        <f t="shared" si="7"/>
        <v>7.2425475215266391E-2</v>
      </c>
    </row>
    <row r="27" spans="1:18" ht="12" customHeight="1" x14ac:dyDescent="0.2">
      <c r="A27" s="10">
        <v>1990</v>
      </c>
      <c r="B27" s="11">
        <v>22.842446409185051</v>
      </c>
      <c r="C27" s="11">
        <v>0</v>
      </c>
      <c r="D27" s="11">
        <f t="shared" si="0"/>
        <v>22.842446409185051</v>
      </c>
      <c r="E27" s="11">
        <v>12</v>
      </c>
      <c r="F27" s="11">
        <f t="shared" si="1"/>
        <v>20.101352840082846</v>
      </c>
      <c r="G27" s="11">
        <v>0</v>
      </c>
      <c r="H27" s="11">
        <f t="shared" si="8"/>
        <v>20.101352840082846</v>
      </c>
      <c r="I27" s="11">
        <v>20</v>
      </c>
      <c r="J27" s="12">
        <f t="shared" si="2"/>
        <v>29.600000000000009</v>
      </c>
      <c r="K27" s="11">
        <f t="shared" si="9"/>
        <v>16.081082272066276</v>
      </c>
      <c r="L27" s="11">
        <f t="shared" si="3"/>
        <v>1.8590846557302052</v>
      </c>
      <c r="M27" s="13">
        <f t="shared" si="4"/>
        <v>0.70492415439194633</v>
      </c>
      <c r="N27" s="11">
        <f t="shared" si="5"/>
        <v>19.984247314934482</v>
      </c>
      <c r="O27" s="12">
        <v>83</v>
      </c>
      <c r="P27" s="12">
        <v>245</v>
      </c>
      <c r="Q27" s="11">
        <f t="shared" si="6"/>
        <v>6.7701735801614769</v>
      </c>
      <c r="R27" s="14">
        <f t="shared" si="7"/>
        <v>8.1568356387487675E-2</v>
      </c>
    </row>
    <row r="28" spans="1:18" ht="12" customHeight="1" x14ac:dyDescent="0.2">
      <c r="A28" s="15">
        <v>1991</v>
      </c>
      <c r="B28" s="16">
        <v>23.717196153070784</v>
      </c>
      <c r="C28" s="16">
        <v>0</v>
      </c>
      <c r="D28" s="16">
        <f t="shared" si="0"/>
        <v>23.717196153070784</v>
      </c>
      <c r="E28" s="16">
        <v>12</v>
      </c>
      <c r="F28" s="16">
        <f t="shared" si="1"/>
        <v>20.87113261470229</v>
      </c>
      <c r="G28" s="16">
        <v>0</v>
      </c>
      <c r="H28" s="16">
        <f t="shared" si="8"/>
        <v>20.87113261470229</v>
      </c>
      <c r="I28" s="16">
        <v>20</v>
      </c>
      <c r="J28" s="17">
        <f t="shared" si="2"/>
        <v>29.600000000000009</v>
      </c>
      <c r="K28" s="16">
        <f t="shared" si="9"/>
        <v>16.696906091761832</v>
      </c>
      <c r="L28" s="16">
        <f t="shared" si="3"/>
        <v>1.9302781608973216</v>
      </c>
      <c r="M28" s="18">
        <f t="shared" si="4"/>
        <v>0.73191917114572413</v>
      </c>
      <c r="N28" s="16">
        <f t="shared" si="5"/>
        <v>20.749542542395705</v>
      </c>
      <c r="O28" s="17">
        <v>83</v>
      </c>
      <c r="P28" s="17">
        <v>245</v>
      </c>
      <c r="Q28" s="16">
        <f t="shared" si="6"/>
        <v>7.0294368613014022</v>
      </c>
      <c r="R28" s="19">
        <f t="shared" si="7"/>
        <v>8.4692010377125329E-2</v>
      </c>
    </row>
    <row r="29" spans="1:18" ht="12" customHeight="1" x14ac:dyDescent="0.2">
      <c r="A29" s="15">
        <v>1992</v>
      </c>
      <c r="B29" s="16">
        <v>24.782273092306852</v>
      </c>
      <c r="C29" s="16">
        <v>0</v>
      </c>
      <c r="D29" s="16">
        <f t="shared" si="0"/>
        <v>24.782273092306852</v>
      </c>
      <c r="E29" s="16">
        <v>12</v>
      </c>
      <c r="F29" s="16">
        <f t="shared" si="1"/>
        <v>21.808400321230032</v>
      </c>
      <c r="G29" s="16">
        <v>0</v>
      </c>
      <c r="H29" s="16">
        <f t="shared" si="8"/>
        <v>21.808400321230032</v>
      </c>
      <c r="I29" s="16">
        <v>20</v>
      </c>
      <c r="J29" s="17">
        <f t="shared" si="2"/>
        <v>29.599999999999994</v>
      </c>
      <c r="K29" s="16">
        <f t="shared" si="9"/>
        <v>17.446720256984026</v>
      </c>
      <c r="L29" s="16">
        <f t="shared" si="3"/>
        <v>2.0169618794201187</v>
      </c>
      <c r="M29" s="18">
        <f t="shared" si="4"/>
        <v>0.76478773729245042</v>
      </c>
      <c r="N29" s="16">
        <f t="shared" si="5"/>
        <v>21.681349958372323</v>
      </c>
      <c r="O29" s="17">
        <v>83</v>
      </c>
      <c r="P29" s="17">
        <v>245</v>
      </c>
      <c r="Q29" s="16">
        <f t="shared" si="6"/>
        <v>7.3451103940608284</v>
      </c>
      <c r="R29" s="19">
        <f t="shared" si="7"/>
        <v>8.8495305952540099E-2</v>
      </c>
    </row>
    <row r="30" spans="1:18" ht="12" customHeight="1" x14ac:dyDescent="0.2">
      <c r="A30" s="15">
        <v>1993</v>
      </c>
      <c r="B30" s="16">
        <v>26.331280129578833</v>
      </c>
      <c r="C30" s="16">
        <v>0</v>
      </c>
      <c r="D30" s="16">
        <f t="shared" si="0"/>
        <v>26.331280129578833</v>
      </c>
      <c r="E30" s="16">
        <v>12</v>
      </c>
      <c r="F30" s="16">
        <f t="shared" si="1"/>
        <v>23.171526514029374</v>
      </c>
      <c r="G30" s="16">
        <v>0</v>
      </c>
      <c r="H30" s="16">
        <f t="shared" si="8"/>
        <v>23.171526514029374</v>
      </c>
      <c r="I30" s="16">
        <v>20</v>
      </c>
      <c r="J30" s="17">
        <f t="shared" si="2"/>
        <v>29.599999999999994</v>
      </c>
      <c r="K30" s="16">
        <f t="shared" si="9"/>
        <v>18.5372212112235</v>
      </c>
      <c r="L30" s="16">
        <f t="shared" si="3"/>
        <v>2.1430313538986705</v>
      </c>
      <c r="M30" s="18">
        <f t="shared" si="4"/>
        <v>0.81259051884815336</v>
      </c>
      <c r="N30" s="16">
        <f t="shared" si="5"/>
        <v>23.036534914085724</v>
      </c>
      <c r="O30" s="17">
        <v>83</v>
      </c>
      <c r="P30" s="17">
        <v>245</v>
      </c>
      <c r="Q30" s="16">
        <f t="shared" si="6"/>
        <v>7.8042138688535303</v>
      </c>
      <c r="R30" s="19">
        <f t="shared" si="7"/>
        <v>9.4026673118717236E-2</v>
      </c>
    </row>
    <row r="31" spans="1:18" ht="12" customHeight="1" x14ac:dyDescent="0.2">
      <c r="A31" s="15">
        <v>1994</v>
      </c>
      <c r="B31" s="16">
        <v>28.176615005738697</v>
      </c>
      <c r="C31" s="16">
        <v>0</v>
      </c>
      <c r="D31" s="16">
        <f t="shared" si="0"/>
        <v>28.176615005738697</v>
      </c>
      <c r="E31" s="16">
        <v>12</v>
      </c>
      <c r="F31" s="16">
        <f t="shared" si="1"/>
        <v>24.795421205050054</v>
      </c>
      <c r="G31" s="16">
        <v>0</v>
      </c>
      <c r="H31" s="16">
        <f t="shared" si="8"/>
        <v>24.795421205050054</v>
      </c>
      <c r="I31" s="16">
        <v>20</v>
      </c>
      <c r="J31" s="17">
        <f t="shared" si="2"/>
        <v>29.599999999999994</v>
      </c>
      <c r="K31" s="16">
        <f t="shared" si="9"/>
        <v>19.836336964040044</v>
      </c>
      <c r="L31" s="16">
        <f t="shared" si="3"/>
        <v>2.2932181461317969</v>
      </c>
      <c r="M31" s="18">
        <f t="shared" si="4"/>
        <v>0.86953805869764578</v>
      </c>
      <c r="N31" s="16">
        <f t="shared" si="5"/>
        <v>24.650969195048908</v>
      </c>
      <c r="O31" s="17">
        <v>83</v>
      </c>
      <c r="P31" s="17">
        <v>245</v>
      </c>
      <c r="Q31" s="16">
        <f t="shared" si="6"/>
        <v>8.3511446660777935</v>
      </c>
      <c r="R31" s="19">
        <f t="shared" si="7"/>
        <v>0.10061620079611799</v>
      </c>
    </row>
    <row r="32" spans="1:18" ht="12" customHeight="1" x14ac:dyDescent="0.2">
      <c r="A32" s="15">
        <v>1995</v>
      </c>
      <c r="B32" s="16">
        <v>31.392003845604968</v>
      </c>
      <c r="C32" s="16">
        <v>0</v>
      </c>
      <c r="D32" s="16">
        <f t="shared" si="0"/>
        <v>31.392003845604968</v>
      </c>
      <c r="E32" s="16">
        <v>12</v>
      </c>
      <c r="F32" s="16">
        <f t="shared" si="1"/>
        <v>27.624963384132371</v>
      </c>
      <c r="G32" s="16">
        <v>0</v>
      </c>
      <c r="H32" s="16">
        <f t="shared" si="8"/>
        <v>27.624963384132371</v>
      </c>
      <c r="I32" s="16">
        <v>20</v>
      </c>
      <c r="J32" s="17">
        <f t="shared" si="2"/>
        <v>29.600000000000009</v>
      </c>
      <c r="K32" s="16">
        <f t="shared" si="9"/>
        <v>22.099970707305896</v>
      </c>
      <c r="L32" s="16">
        <f t="shared" si="3"/>
        <v>2.554909908359063</v>
      </c>
      <c r="M32" s="18">
        <f t="shared" si="4"/>
        <v>0.9687658392243681</v>
      </c>
      <c r="N32" s="16">
        <f t="shared" si="5"/>
        <v>27.464027159091223</v>
      </c>
      <c r="O32" s="17">
        <v>83</v>
      </c>
      <c r="P32" s="17">
        <v>245</v>
      </c>
      <c r="Q32" s="16">
        <f t="shared" si="6"/>
        <v>9.3041398130798836</v>
      </c>
      <c r="R32" s="19">
        <f t="shared" si="7"/>
        <v>0.11209807003710703</v>
      </c>
    </row>
    <row r="33" spans="1:18" ht="12" customHeight="1" x14ac:dyDescent="0.2">
      <c r="A33" s="10">
        <v>1996</v>
      </c>
      <c r="B33" s="11">
        <v>32.929463907882138</v>
      </c>
      <c r="C33" s="11">
        <v>0</v>
      </c>
      <c r="D33" s="11">
        <f t="shared" si="0"/>
        <v>32.929463907882138</v>
      </c>
      <c r="E33" s="11">
        <v>12</v>
      </c>
      <c r="F33" s="11">
        <f t="shared" si="1"/>
        <v>28.977928238936279</v>
      </c>
      <c r="G33" s="11">
        <v>0</v>
      </c>
      <c r="H33" s="11">
        <f t="shared" si="8"/>
        <v>28.977928238936279</v>
      </c>
      <c r="I33" s="11">
        <v>20</v>
      </c>
      <c r="J33" s="12">
        <f t="shared" si="2"/>
        <v>29.600000000000009</v>
      </c>
      <c r="K33" s="11">
        <f t="shared" si="9"/>
        <v>23.182342591149023</v>
      </c>
      <c r="L33" s="11">
        <f t="shared" si="3"/>
        <v>2.6800396059131817</v>
      </c>
      <c r="M33" s="13">
        <f t="shared" si="4"/>
        <v>1.0162122779681764</v>
      </c>
      <c r="N33" s="11">
        <f t="shared" si="5"/>
        <v>28.809109974258813</v>
      </c>
      <c r="O33" s="12">
        <v>83</v>
      </c>
      <c r="P33" s="12">
        <v>245</v>
      </c>
      <c r="Q33" s="11">
        <f t="shared" si="6"/>
        <v>9.7598209300550263</v>
      </c>
      <c r="R33" s="14">
        <f t="shared" si="7"/>
        <v>0.11758820397656658</v>
      </c>
    </row>
    <row r="34" spans="1:18" ht="12" customHeight="1" x14ac:dyDescent="0.2">
      <c r="A34" s="10">
        <v>1997</v>
      </c>
      <c r="B34" s="11">
        <v>33.51953258242343</v>
      </c>
      <c r="C34" s="11">
        <v>0</v>
      </c>
      <c r="D34" s="11">
        <f t="shared" si="0"/>
        <v>33.51953258242343</v>
      </c>
      <c r="E34" s="11">
        <v>12</v>
      </c>
      <c r="F34" s="11">
        <f t="shared" si="1"/>
        <v>29.497188672532619</v>
      </c>
      <c r="G34" s="11">
        <v>0</v>
      </c>
      <c r="H34" s="11">
        <f t="shared" si="8"/>
        <v>29.497188672532619</v>
      </c>
      <c r="I34" s="11">
        <v>20</v>
      </c>
      <c r="J34" s="12">
        <f t="shared" si="2"/>
        <v>29.599999999999994</v>
      </c>
      <c r="K34" s="11">
        <f t="shared" si="9"/>
        <v>23.597750938026095</v>
      </c>
      <c r="L34" s="11">
        <f t="shared" si="3"/>
        <v>2.728063692257352</v>
      </c>
      <c r="M34" s="13">
        <f t="shared" si="4"/>
        <v>1.0344219589271713</v>
      </c>
      <c r="N34" s="11">
        <f t="shared" si="5"/>
        <v>29.325345324605841</v>
      </c>
      <c r="O34" s="12">
        <v>83</v>
      </c>
      <c r="P34" s="12">
        <v>245</v>
      </c>
      <c r="Q34" s="11">
        <f t="shared" si="6"/>
        <v>9.9347088242542227</v>
      </c>
      <c r="R34" s="14">
        <f t="shared" si="7"/>
        <v>0.11969528703920751</v>
      </c>
    </row>
    <row r="35" spans="1:18" ht="12" customHeight="1" x14ac:dyDescent="0.2">
      <c r="A35" s="10">
        <v>1998</v>
      </c>
      <c r="B35" s="11">
        <v>33.361850834136902</v>
      </c>
      <c r="C35" s="11">
        <v>0</v>
      </c>
      <c r="D35" s="11">
        <f t="shared" si="0"/>
        <v>33.361850834136902</v>
      </c>
      <c r="E35" s="11">
        <v>12</v>
      </c>
      <c r="F35" s="11">
        <f t="shared" si="1"/>
        <v>29.358428734040473</v>
      </c>
      <c r="G35" s="11">
        <v>0</v>
      </c>
      <c r="H35" s="11">
        <f t="shared" si="8"/>
        <v>29.358428734040473</v>
      </c>
      <c r="I35" s="11">
        <v>20</v>
      </c>
      <c r="J35" s="12">
        <f t="shared" si="2"/>
        <v>29.600000000000009</v>
      </c>
      <c r="K35" s="11">
        <f t="shared" si="9"/>
        <v>23.486742987232379</v>
      </c>
      <c r="L35" s="11">
        <f t="shared" si="3"/>
        <v>2.7152304031482517</v>
      </c>
      <c r="M35" s="13">
        <f t="shared" si="4"/>
        <v>1.02955585697457</v>
      </c>
      <c r="N35" s="11">
        <f t="shared" si="5"/>
        <v>29.18739376730057</v>
      </c>
      <c r="O35" s="12">
        <v>83</v>
      </c>
      <c r="P35" s="12">
        <v>245</v>
      </c>
      <c r="Q35" s="11">
        <f t="shared" si="6"/>
        <v>9.8879742150446823</v>
      </c>
      <c r="R35" s="14">
        <f t="shared" si="7"/>
        <v>0.11913221945836967</v>
      </c>
    </row>
    <row r="36" spans="1:18" ht="12" customHeight="1" x14ac:dyDescent="0.2">
      <c r="A36" s="10">
        <v>1999</v>
      </c>
      <c r="B36" s="11">
        <v>32.199684633027523</v>
      </c>
      <c r="C36" s="11">
        <v>0</v>
      </c>
      <c r="D36" s="11">
        <f t="shared" si="0"/>
        <v>32.199684633027523</v>
      </c>
      <c r="E36" s="11">
        <v>12</v>
      </c>
      <c r="F36" s="11">
        <f t="shared" si="1"/>
        <v>28.33572247706422</v>
      </c>
      <c r="G36" s="11">
        <v>0</v>
      </c>
      <c r="H36" s="11">
        <f t="shared" si="8"/>
        <v>28.33572247706422</v>
      </c>
      <c r="I36" s="11">
        <v>20</v>
      </c>
      <c r="J36" s="12">
        <f t="shared" si="2"/>
        <v>29.600000000000009</v>
      </c>
      <c r="K36" s="11">
        <f t="shared" si="9"/>
        <v>22.668577981651374</v>
      </c>
      <c r="L36" s="11">
        <f t="shared" si="3"/>
        <v>2.6206448533701008</v>
      </c>
      <c r="M36" s="13">
        <f t="shared" si="4"/>
        <v>0.99369108960663555</v>
      </c>
      <c r="N36" s="11">
        <f t="shared" si="5"/>
        <v>28.170645544803314</v>
      </c>
      <c r="O36" s="12">
        <v>83</v>
      </c>
      <c r="P36" s="12">
        <v>245</v>
      </c>
      <c r="Q36" s="11">
        <f t="shared" si="6"/>
        <v>9.5435248172190814</v>
      </c>
      <c r="R36" s="14">
        <f t="shared" si="7"/>
        <v>0.11498222671348292</v>
      </c>
    </row>
    <row r="37" spans="1:18" ht="12" customHeight="1" x14ac:dyDescent="0.2">
      <c r="A37" s="10">
        <v>2000</v>
      </c>
      <c r="B37" s="11">
        <v>29.585146648143677</v>
      </c>
      <c r="C37" s="11">
        <v>0</v>
      </c>
      <c r="D37" s="11">
        <f t="shared" si="0"/>
        <v>29.585146648143677</v>
      </c>
      <c r="E37" s="11">
        <v>12</v>
      </c>
      <c r="F37" s="11">
        <f t="shared" si="1"/>
        <v>26.034929050366436</v>
      </c>
      <c r="G37" s="11">
        <v>0</v>
      </c>
      <c r="H37" s="11">
        <f t="shared" si="8"/>
        <v>26.034929050366436</v>
      </c>
      <c r="I37" s="11">
        <v>20</v>
      </c>
      <c r="J37" s="12">
        <f t="shared" si="2"/>
        <v>29.600000000000009</v>
      </c>
      <c r="K37" s="11">
        <f t="shared" si="9"/>
        <v>20.827943240293148</v>
      </c>
      <c r="L37" s="11">
        <f t="shared" si="3"/>
        <v>2.4078547098604797</v>
      </c>
      <c r="M37" s="13">
        <f t="shared" si="4"/>
        <v>0.91300573108134353</v>
      </c>
      <c r="N37" s="11">
        <f t="shared" si="5"/>
        <v>25.883255973290549</v>
      </c>
      <c r="O37" s="12">
        <v>83</v>
      </c>
      <c r="P37" s="12">
        <v>245</v>
      </c>
      <c r="Q37" s="11">
        <f t="shared" si="6"/>
        <v>8.7686132480943488</v>
      </c>
      <c r="R37" s="14">
        <f t="shared" si="7"/>
        <v>0.10564594274812469</v>
      </c>
    </row>
    <row r="38" spans="1:18" ht="12" customHeight="1" x14ac:dyDescent="0.2">
      <c r="A38" s="15">
        <v>2001</v>
      </c>
      <c r="B38" s="16">
        <v>28.56586064094585</v>
      </c>
      <c r="C38" s="16">
        <v>0</v>
      </c>
      <c r="D38" s="16">
        <f t="shared" si="0"/>
        <v>28.56586064094585</v>
      </c>
      <c r="E38" s="16">
        <v>12</v>
      </c>
      <c r="F38" s="16">
        <f t="shared" si="1"/>
        <v>25.137957364032349</v>
      </c>
      <c r="G38" s="16">
        <v>0</v>
      </c>
      <c r="H38" s="16">
        <f t="shared" si="8"/>
        <v>25.137957364032349</v>
      </c>
      <c r="I38" s="16">
        <v>20</v>
      </c>
      <c r="J38" s="17">
        <f t="shared" si="2"/>
        <v>29.600000000000009</v>
      </c>
      <c r="K38" s="16">
        <f t="shared" si="9"/>
        <v>20.110365891225879</v>
      </c>
      <c r="L38" s="16">
        <f t="shared" si="3"/>
        <v>2.3248977908931652</v>
      </c>
      <c r="M38" s="18">
        <f t="shared" si="4"/>
        <v>0.88155028564277826</v>
      </c>
      <c r="N38" s="16">
        <f t="shared" si="5"/>
        <v>24.99150982282994</v>
      </c>
      <c r="O38" s="17">
        <v>83</v>
      </c>
      <c r="P38" s="17">
        <v>245</v>
      </c>
      <c r="Q38" s="16">
        <f t="shared" si="6"/>
        <v>8.4665114909995314</v>
      </c>
      <c r="R38" s="19">
        <f t="shared" si="7"/>
        <v>0.10200616254216302</v>
      </c>
    </row>
    <row r="39" spans="1:18" ht="12" customHeight="1" x14ac:dyDescent="0.2">
      <c r="A39" s="15">
        <v>2002</v>
      </c>
      <c r="B39" s="16">
        <v>28.111500943659852</v>
      </c>
      <c r="C39" s="16">
        <v>0</v>
      </c>
      <c r="D39" s="16">
        <f t="shared" si="0"/>
        <v>28.111500943659852</v>
      </c>
      <c r="E39" s="16">
        <v>12</v>
      </c>
      <c r="F39" s="16">
        <f t="shared" si="1"/>
        <v>24.738120830420669</v>
      </c>
      <c r="G39" s="16">
        <v>0</v>
      </c>
      <c r="H39" s="16">
        <f t="shared" si="8"/>
        <v>24.738120830420669</v>
      </c>
      <c r="I39" s="16">
        <v>20</v>
      </c>
      <c r="J39" s="17">
        <f t="shared" si="2"/>
        <v>29.599999999999994</v>
      </c>
      <c r="K39" s="16">
        <f t="shared" si="9"/>
        <v>19.790496664336537</v>
      </c>
      <c r="L39" s="16">
        <f t="shared" si="3"/>
        <v>2.2879186895186745</v>
      </c>
      <c r="M39" s="18">
        <f t="shared" si="4"/>
        <v>0.86752862090242355</v>
      </c>
      <c r="N39" s="16">
        <f t="shared" si="5"/>
        <v>24.594002638273256</v>
      </c>
      <c r="O39" s="17">
        <v>83</v>
      </c>
      <c r="P39" s="17">
        <v>245</v>
      </c>
      <c r="Q39" s="16">
        <f t="shared" si="6"/>
        <v>8.3318457917415518</v>
      </c>
      <c r="R39" s="19">
        <f t="shared" si="7"/>
        <v>0.10038368423785002</v>
      </c>
    </row>
    <row r="40" spans="1:18" ht="12" customHeight="1" x14ac:dyDescent="0.2">
      <c r="A40" s="15">
        <v>2003</v>
      </c>
      <c r="B40" s="16">
        <v>26.969987967130159</v>
      </c>
      <c r="C40" s="16">
        <v>0</v>
      </c>
      <c r="D40" s="16">
        <f t="shared" si="0"/>
        <v>26.969987967130159</v>
      </c>
      <c r="E40" s="16">
        <v>12</v>
      </c>
      <c r="F40" s="16">
        <f t="shared" si="1"/>
        <v>23.73358941107454</v>
      </c>
      <c r="G40" s="16">
        <v>0</v>
      </c>
      <c r="H40" s="16">
        <f t="shared" si="8"/>
        <v>23.73358941107454</v>
      </c>
      <c r="I40" s="16">
        <v>20</v>
      </c>
      <c r="J40" s="17">
        <f t="shared" si="2"/>
        <v>29.600000000000009</v>
      </c>
      <c r="K40" s="16">
        <f t="shared" si="9"/>
        <v>18.986871528859631</v>
      </c>
      <c r="L40" s="16">
        <f t="shared" si="3"/>
        <v>2.1950140495791479</v>
      </c>
      <c r="M40" s="18">
        <f t="shared" si="4"/>
        <v>0.8323012177034359</v>
      </c>
      <c r="N40" s="16">
        <f t="shared" ref="N40:N45" si="10">+M40*28.3495</f>
        <v>23.595323371283556</v>
      </c>
      <c r="O40" s="17">
        <v>83</v>
      </c>
      <c r="P40" s="17">
        <v>245</v>
      </c>
      <c r="Q40" s="16">
        <f t="shared" si="6"/>
        <v>7.9935177135368782</v>
      </c>
      <c r="R40" s="19">
        <f t="shared" si="7"/>
        <v>9.6307442331769619E-2</v>
      </c>
    </row>
    <row r="41" spans="1:18" ht="12" customHeight="1" x14ac:dyDescent="0.2">
      <c r="A41" s="15">
        <v>2004</v>
      </c>
      <c r="B41" s="16">
        <v>26.603014350602791</v>
      </c>
      <c r="C41" s="16">
        <v>0</v>
      </c>
      <c r="D41" s="16">
        <f t="shared" si="0"/>
        <v>26.603014350602791</v>
      </c>
      <c r="E41" s="16">
        <v>12</v>
      </c>
      <c r="F41" s="16">
        <f t="shared" si="1"/>
        <v>23.410652628530457</v>
      </c>
      <c r="G41" s="16">
        <v>0</v>
      </c>
      <c r="H41" s="16">
        <f t="shared" si="8"/>
        <v>23.410652628530457</v>
      </c>
      <c r="I41" s="16">
        <v>20</v>
      </c>
      <c r="J41" s="17">
        <f t="shared" si="2"/>
        <v>29.600000000000009</v>
      </c>
      <c r="K41" s="16">
        <f t="shared" si="9"/>
        <v>18.728522102824364</v>
      </c>
      <c r="L41" s="16">
        <f t="shared" si="3"/>
        <v>2.165147063910331</v>
      </c>
      <c r="M41" s="18">
        <f t="shared" si="4"/>
        <v>0.82097631135668447</v>
      </c>
      <c r="N41" s="16">
        <f t="shared" si="10"/>
        <v>23.274267938806325</v>
      </c>
      <c r="O41" s="17">
        <v>83</v>
      </c>
      <c r="P41" s="17">
        <v>245</v>
      </c>
      <c r="Q41" s="16">
        <f t="shared" si="6"/>
        <v>7.8847519955956127</v>
      </c>
      <c r="R41" s="19">
        <f t="shared" si="7"/>
        <v>9.4997011995127861E-2</v>
      </c>
    </row>
    <row r="42" spans="1:18" ht="12" customHeight="1" x14ac:dyDescent="0.2">
      <c r="A42" s="15">
        <v>2005</v>
      </c>
      <c r="B42" s="16">
        <v>27.142567958641969</v>
      </c>
      <c r="C42" s="16">
        <v>0</v>
      </c>
      <c r="D42" s="16">
        <f t="shared" si="0"/>
        <v>27.142567958641969</v>
      </c>
      <c r="E42" s="16">
        <v>12</v>
      </c>
      <c r="F42" s="16">
        <f t="shared" si="1"/>
        <v>23.885459803604931</v>
      </c>
      <c r="G42" s="16">
        <v>0</v>
      </c>
      <c r="H42" s="16">
        <f t="shared" si="8"/>
        <v>23.885459803604931</v>
      </c>
      <c r="I42" s="16">
        <v>20</v>
      </c>
      <c r="J42" s="17">
        <f t="shared" si="2"/>
        <v>29.600000000000009</v>
      </c>
      <c r="K42" s="16">
        <f t="shared" si="9"/>
        <v>19.108367842883943</v>
      </c>
      <c r="L42" s="16">
        <f t="shared" si="3"/>
        <v>2.2090598662293575</v>
      </c>
      <c r="M42" s="18">
        <f t="shared" si="4"/>
        <v>0.83762708352367976</v>
      </c>
      <c r="N42" s="16">
        <f t="shared" si="10"/>
        <v>23.746309004354558</v>
      </c>
      <c r="O42" s="17">
        <v>83</v>
      </c>
      <c r="P42" s="17">
        <v>245</v>
      </c>
      <c r="Q42" s="16">
        <f t="shared" si="6"/>
        <v>8.0446679484139931</v>
      </c>
      <c r="R42" s="19">
        <f t="shared" si="7"/>
        <v>9.6923710221855336E-2</v>
      </c>
    </row>
    <row r="43" spans="1:18" ht="12" customHeight="1" x14ac:dyDescent="0.2">
      <c r="A43" s="10">
        <v>2006</v>
      </c>
      <c r="B43" s="11">
        <v>27.171749637764709</v>
      </c>
      <c r="C43" s="11">
        <v>0</v>
      </c>
      <c r="D43" s="11">
        <f t="shared" si="0"/>
        <v>27.171749637764709</v>
      </c>
      <c r="E43" s="11">
        <v>12</v>
      </c>
      <c r="F43" s="11">
        <f t="shared" si="1"/>
        <v>23.911139681232942</v>
      </c>
      <c r="G43" s="11">
        <v>0</v>
      </c>
      <c r="H43" s="11">
        <f t="shared" si="8"/>
        <v>23.911139681232942</v>
      </c>
      <c r="I43" s="11">
        <v>20</v>
      </c>
      <c r="J43" s="12">
        <f t="shared" si="2"/>
        <v>29.600000000000009</v>
      </c>
      <c r="K43" s="11">
        <f t="shared" si="9"/>
        <v>19.128911744986354</v>
      </c>
      <c r="L43" s="11">
        <f t="shared" si="3"/>
        <v>2.2114348838134514</v>
      </c>
      <c r="M43" s="13">
        <f t="shared" si="4"/>
        <v>0.83852763813638809</v>
      </c>
      <c r="N43" s="11">
        <f t="shared" si="10"/>
        <v>23.771839277347532</v>
      </c>
      <c r="O43" s="12">
        <v>83</v>
      </c>
      <c r="P43" s="12">
        <v>245</v>
      </c>
      <c r="Q43" s="11">
        <f t="shared" si="6"/>
        <v>8.0533169796728377</v>
      </c>
      <c r="R43" s="14">
        <f t="shared" si="7"/>
        <v>9.7027915417745025E-2</v>
      </c>
    </row>
    <row r="44" spans="1:18" ht="12" customHeight="1" x14ac:dyDescent="0.2">
      <c r="A44" s="10">
        <v>2007</v>
      </c>
      <c r="B44" s="11">
        <v>27.266738056262</v>
      </c>
      <c r="C44" s="11">
        <v>0</v>
      </c>
      <c r="D44" s="11">
        <f t="shared" si="0"/>
        <v>27.266738056262</v>
      </c>
      <c r="E44" s="11">
        <v>12</v>
      </c>
      <c r="F44" s="11">
        <f t="shared" si="1"/>
        <v>23.994729489510561</v>
      </c>
      <c r="G44" s="11">
        <v>0</v>
      </c>
      <c r="H44" s="11">
        <f t="shared" si="8"/>
        <v>23.994729489510561</v>
      </c>
      <c r="I44" s="11">
        <v>20</v>
      </c>
      <c r="J44" s="12">
        <f t="shared" si="2"/>
        <v>29.599999999999994</v>
      </c>
      <c r="K44" s="11">
        <f t="shared" si="9"/>
        <v>19.19578359160845</v>
      </c>
      <c r="L44" s="11">
        <f t="shared" si="3"/>
        <v>2.219165733133925</v>
      </c>
      <c r="M44" s="13">
        <f t="shared" si="4"/>
        <v>0.84145900675543894</v>
      </c>
      <c r="N44" s="11">
        <f t="shared" si="10"/>
        <v>23.854942112013315</v>
      </c>
      <c r="O44" s="12">
        <v>83</v>
      </c>
      <c r="P44" s="12">
        <v>245</v>
      </c>
      <c r="Q44" s="11">
        <f t="shared" si="6"/>
        <v>8.0814701848861432</v>
      </c>
      <c r="R44" s="14">
        <f t="shared" si="7"/>
        <v>9.7367110661278844E-2</v>
      </c>
    </row>
    <row r="45" spans="1:18" ht="12" customHeight="1" x14ac:dyDescent="0.2">
      <c r="A45" s="10">
        <v>2008</v>
      </c>
      <c r="B45" s="11">
        <v>27.190486036418392</v>
      </c>
      <c r="C45" s="11">
        <v>0</v>
      </c>
      <c r="D45" s="11">
        <f t="shared" si="0"/>
        <v>27.190486036418392</v>
      </c>
      <c r="E45" s="11">
        <v>12</v>
      </c>
      <c r="F45" s="11">
        <f t="shared" si="1"/>
        <v>23.927627712048185</v>
      </c>
      <c r="G45" s="11">
        <v>0</v>
      </c>
      <c r="H45" s="11">
        <f t="shared" si="8"/>
        <v>23.927627712048185</v>
      </c>
      <c r="I45" s="11">
        <v>20</v>
      </c>
      <c r="J45" s="12">
        <f t="shared" si="2"/>
        <v>29.600000000000009</v>
      </c>
      <c r="K45" s="11">
        <f t="shared" si="9"/>
        <v>19.142102169638548</v>
      </c>
      <c r="L45" s="11">
        <f t="shared" si="3"/>
        <v>2.2129597883975198</v>
      </c>
      <c r="M45" s="13">
        <f t="shared" si="4"/>
        <v>0.83910584853210068</v>
      </c>
      <c r="N45" s="11">
        <f t="shared" si="10"/>
        <v>23.788231252960788</v>
      </c>
      <c r="O45" s="12">
        <v>83</v>
      </c>
      <c r="P45" s="12">
        <v>245</v>
      </c>
      <c r="Q45" s="11">
        <f t="shared" si="6"/>
        <v>8.0588701795744715</v>
      </c>
      <c r="R45" s="14">
        <f t="shared" si="7"/>
        <v>9.7094821440656273E-2</v>
      </c>
    </row>
    <row r="46" spans="1:18" ht="12" customHeight="1" x14ac:dyDescent="0.2">
      <c r="A46" s="10">
        <v>2009</v>
      </c>
      <c r="B46" s="11">
        <v>26.763272640274288</v>
      </c>
      <c r="C46" s="11">
        <v>0</v>
      </c>
      <c r="D46" s="11">
        <f t="shared" si="0"/>
        <v>26.763272640274288</v>
      </c>
      <c r="E46" s="11">
        <v>12</v>
      </c>
      <c r="F46" s="11">
        <f t="shared" si="1"/>
        <v>23.551679923441373</v>
      </c>
      <c r="G46" s="11">
        <v>0</v>
      </c>
      <c r="H46" s="11">
        <f t="shared" si="8"/>
        <v>23.551679923441373</v>
      </c>
      <c r="I46" s="11">
        <v>20</v>
      </c>
      <c r="J46" s="12">
        <f t="shared" si="2"/>
        <v>29.600000000000009</v>
      </c>
      <c r="K46" s="11">
        <f t="shared" si="9"/>
        <v>18.841343938753099</v>
      </c>
      <c r="L46" s="11">
        <f t="shared" si="3"/>
        <v>2.1781900507229013</v>
      </c>
      <c r="M46" s="13">
        <f t="shared" si="4"/>
        <v>0.82592192608232762</v>
      </c>
      <c r="N46" s="11">
        <f t="shared" ref="N46:N51" si="11">+M46*28.3495</f>
        <v>23.414473643470945</v>
      </c>
      <c r="O46" s="12">
        <v>83</v>
      </c>
      <c r="P46" s="12">
        <v>245</v>
      </c>
      <c r="Q46" s="11">
        <f t="shared" si="6"/>
        <v>7.9322502547268909</v>
      </c>
      <c r="R46" s="14">
        <f t="shared" si="7"/>
        <v>9.5569280177432422E-2</v>
      </c>
    </row>
    <row r="47" spans="1:18" ht="12" customHeight="1" x14ac:dyDescent="0.2">
      <c r="A47" s="10">
        <v>2010</v>
      </c>
      <c r="B47" s="11">
        <v>27.10835005007376</v>
      </c>
      <c r="C47" s="11">
        <v>0</v>
      </c>
      <c r="D47" s="11">
        <f t="shared" si="0"/>
        <v>27.10835005007376</v>
      </c>
      <c r="E47" s="11">
        <v>12</v>
      </c>
      <c r="F47" s="11">
        <f t="shared" si="1"/>
        <v>23.855348044064911</v>
      </c>
      <c r="G47" s="11">
        <v>0</v>
      </c>
      <c r="H47" s="11">
        <f t="shared" si="8"/>
        <v>23.855348044064911</v>
      </c>
      <c r="I47" s="11">
        <v>20</v>
      </c>
      <c r="J47" s="12">
        <f t="shared" si="2"/>
        <v>29.599999999999994</v>
      </c>
      <c r="K47" s="11">
        <f t="shared" si="9"/>
        <v>19.084278435251928</v>
      </c>
      <c r="L47" s="11">
        <f t="shared" si="3"/>
        <v>2.2062749636129397</v>
      </c>
      <c r="M47" s="13">
        <f t="shared" si="4"/>
        <v>0.83657110949049551</v>
      </c>
      <c r="N47" s="11">
        <f t="shared" si="11"/>
        <v>23.716372668500803</v>
      </c>
      <c r="O47" s="12">
        <v>83</v>
      </c>
      <c r="P47" s="12">
        <v>245</v>
      </c>
      <c r="Q47" s="11">
        <f t="shared" si="6"/>
        <v>8.0345262509614965</v>
      </c>
      <c r="R47" s="14">
        <f t="shared" si="7"/>
        <v>9.6801521095921647E-2</v>
      </c>
    </row>
    <row r="48" spans="1:18" ht="12" customHeight="1" x14ac:dyDescent="0.2">
      <c r="A48" s="37">
        <v>2011</v>
      </c>
      <c r="B48" s="16">
        <v>26.372070994652493</v>
      </c>
      <c r="C48" s="38">
        <v>0</v>
      </c>
      <c r="D48" s="38">
        <f t="shared" si="0"/>
        <v>26.372070994652493</v>
      </c>
      <c r="E48" s="38">
        <v>12</v>
      </c>
      <c r="F48" s="38">
        <f t="shared" si="1"/>
        <v>23.207422475294194</v>
      </c>
      <c r="G48" s="38">
        <v>0</v>
      </c>
      <c r="H48" s="16">
        <f t="shared" si="8"/>
        <v>23.207422475294194</v>
      </c>
      <c r="I48" s="38">
        <v>20</v>
      </c>
      <c r="J48" s="39">
        <f t="shared" si="2"/>
        <v>29.600000000000009</v>
      </c>
      <c r="K48" s="16">
        <f t="shared" si="9"/>
        <v>18.565937980235354</v>
      </c>
      <c r="L48" s="38">
        <f t="shared" si="3"/>
        <v>2.146351211587902</v>
      </c>
      <c r="M48" s="40">
        <f t="shared" si="4"/>
        <v>0.81384933611990595</v>
      </c>
      <c r="N48" s="38">
        <f t="shared" si="11"/>
        <v>23.072221754331274</v>
      </c>
      <c r="O48" s="39">
        <v>83</v>
      </c>
      <c r="P48" s="39">
        <v>245</v>
      </c>
      <c r="Q48" s="38">
        <f t="shared" si="6"/>
        <v>7.8163036963652885</v>
      </c>
      <c r="R48" s="41">
        <f t="shared" si="7"/>
        <v>9.4172333691148052E-2</v>
      </c>
    </row>
    <row r="49" spans="1:19" ht="12" customHeight="1" x14ac:dyDescent="0.2">
      <c r="A49" s="15">
        <v>2012</v>
      </c>
      <c r="B49" s="16">
        <v>24.662637682785885</v>
      </c>
      <c r="C49" s="16">
        <v>0</v>
      </c>
      <c r="D49" s="16">
        <f t="shared" ref="D49:D58" si="12">+B49-B49*(C49/100)</f>
        <v>24.662637682785885</v>
      </c>
      <c r="E49" s="16">
        <v>12</v>
      </c>
      <c r="F49" s="16">
        <f t="shared" ref="F49:F58" si="13">+(D49-D49*(E49)/100)</f>
        <v>21.70312116085158</v>
      </c>
      <c r="G49" s="16">
        <v>0</v>
      </c>
      <c r="H49" s="16">
        <f t="shared" si="8"/>
        <v>21.70312116085158</v>
      </c>
      <c r="I49" s="16">
        <v>20</v>
      </c>
      <c r="J49" s="17">
        <f t="shared" ref="J49:J58" si="14">100-(K49/B49*100)</f>
        <v>29.599999999999994</v>
      </c>
      <c r="K49" s="16">
        <f t="shared" si="9"/>
        <v>17.362496928681264</v>
      </c>
      <c r="L49" s="16">
        <f t="shared" ref="L49:L58" si="15">K49/8.65</f>
        <v>2.0072250784602614</v>
      </c>
      <c r="M49" s="18">
        <f t="shared" ref="M49:M58" si="16">+(K49/365)*16</f>
        <v>0.76109575577780886</v>
      </c>
      <c r="N49" s="16">
        <f t="shared" si="11"/>
        <v>21.57668412842299</v>
      </c>
      <c r="O49" s="17">
        <v>83</v>
      </c>
      <c r="P49" s="17">
        <v>245</v>
      </c>
      <c r="Q49" s="16">
        <f t="shared" ref="Q49:Q58" si="17">+R49*O49</f>
        <v>7.309652174118809</v>
      </c>
      <c r="R49" s="19">
        <f t="shared" ref="R49:R58" si="18">+N49/P49</f>
        <v>8.8068098483359142E-2</v>
      </c>
    </row>
    <row r="50" spans="1:19" ht="12" customHeight="1" x14ac:dyDescent="0.2">
      <c r="A50" s="15">
        <v>2013</v>
      </c>
      <c r="B50" s="16">
        <v>22.446016054464877</v>
      </c>
      <c r="C50" s="16">
        <v>0</v>
      </c>
      <c r="D50" s="16">
        <f t="shared" si="12"/>
        <v>22.446016054464877</v>
      </c>
      <c r="E50" s="16">
        <v>12</v>
      </c>
      <c r="F50" s="16">
        <f t="shared" si="13"/>
        <v>19.75249412792909</v>
      </c>
      <c r="G50" s="16">
        <v>0</v>
      </c>
      <c r="H50" s="16">
        <f t="shared" si="8"/>
        <v>19.75249412792909</v>
      </c>
      <c r="I50" s="16">
        <v>20</v>
      </c>
      <c r="J50" s="17">
        <f t="shared" si="14"/>
        <v>29.600000000000009</v>
      </c>
      <c r="K50" s="16">
        <f t="shared" si="9"/>
        <v>15.801995302343272</v>
      </c>
      <c r="L50" s="16">
        <f t="shared" si="15"/>
        <v>1.8268202661668522</v>
      </c>
      <c r="M50" s="18">
        <f t="shared" si="16"/>
        <v>0.69269020503422563</v>
      </c>
      <c r="N50" s="16">
        <f t="shared" si="11"/>
        <v>19.637420967617778</v>
      </c>
      <c r="O50" s="17">
        <v>83</v>
      </c>
      <c r="P50" s="17">
        <v>245</v>
      </c>
      <c r="Q50" s="16">
        <f t="shared" si="17"/>
        <v>6.6526773073970435</v>
      </c>
      <c r="R50" s="19">
        <f t="shared" si="18"/>
        <v>8.015273864333787E-2</v>
      </c>
    </row>
    <row r="51" spans="1:19" ht="12" customHeight="1" x14ac:dyDescent="0.2">
      <c r="A51" s="15">
        <v>2014</v>
      </c>
      <c r="B51" s="16">
        <v>19.849764346332197</v>
      </c>
      <c r="C51" s="16">
        <v>0</v>
      </c>
      <c r="D51" s="16">
        <f t="shared" si="12"/>
        <v>19.849764346332197</v>
      </c>
      <c r="E51" s="16">
        <v>12</v>
      </c>
      <c r="F51" s="16">
        <f t="shared" si="13"/>
        <v>17.467792624772333</v>
      </c>
      <c r="G51" s="16">
        <v>0</v>
      </c>
      <c r="H51" s="16">
        <f t="shared" si="8"/>
        <v>17.467792624772333</v>
      </c>
      <c r="I51" s="16">
        <v>20</v>
      </c>
      <c r="J51" s="17">
        <f t="shared" si="14"/>
        <v>29.600000000000009</v>
      </c>
      <c r="K51" s="16">
        <f t="shared" si="9"/>
        <v>13.974234099817867</v>
      </c>
      <c r="L51" s="16">
        <f t="shared" si="15"/>
        <v>1.6155183930425279</v>
      </c>
      <c r="M51" s="18">
        <f t="shared" si="16"/>
        <v>0.61256916601941336</v>
      </c>
      <c r="N51" s="16">
        <f t="shared" si="11"/>
        <v>17.366029572067358</v>
      </c>
      <c r="O51" s="17">
        <v>83</v>
      </c>
      <c r="P51" s="17">
        <v>245</v>
      </c>
      <c r="Q51" s="16">
        <f t="shared" si="17"/>
        <v>5.8831855284962886</v>
      </c>
      <c r="R51" s="19">
        <f t="shared" si="18"/>
        <v>7.088175335537697E-2</v>
      </c>
    </row>
    <row r="52" spans="1:19" ht="12" customHeight="1" x14ac:dyDescent="0.2">
      <c r="A52" s="15">
        <v>2015</v>
      </c>
      <c r="B52" s="16">
        <v>17.574803547045775</v>
      </c>
      <c r="C52" s="16">
        <v>0</v>
      </c>
      <c r="D52" s="16">
        <f t="shared" si="12"/>
        <v>17.574803547045775</v>
      </c>
      <c r="E52" s="16">
        <v>12</v>
      </c>
      <c r="F52" s="16">
        <f t="shared" si="13"/>
        <v>15.465827121400283</v>
      </c>
      <c r="G52" s="16">
        <v>0</v>
      </c>
      <c r="H52" s="16">
        <f t="shared" si="8"/>
        <v>15.465827121400283</v>
      </c>
      <c r="I52" s="16">
        <v>20</v>
      </c>
      <c r="J52" s="17">
        <f t="shared" si="14"/>
        <v>29.600000000000009</v>
      </c>
      <c r="K52" s="16">
        <f t="shared" si="9"/>
        <v>12.372661697120225</v>
      </c>
      <c r="L52" s="16">
        <f t="shared" si="15"/>
        <v>1.430365514117945</v>
      </c>
      <c r="M52" s="18">
        <f t="shared" si="16"/>
        <v>0.54236325247650308</v>
      </c>
      <c r="N52" s="16">
        <f>+M52*28.3495</f>
        <v>15.375727026082624</v>
      </c>
      <c r="O52" s="17">
        <v>83</v>
      </c>
      <c r="P52" s="17">
        <v>245</v>
      </c>
      <c r="Q52" s="16">
        <f t="shared" si="17"/>
        <v>5.208919768019828</v>
      </c>
      <c r="R52" s="19">
        <f t="shared" si="18"/>
        <v>6.2758069494214794E-2</v>
      </c>
    </row>
    <row r="53" spans="1:19" ht="12" customHeight="1" x14ac:dyDescent="0.2">
      <c r="A53" s="33">
        <v>2016</v>
      </c>
      <c r="B53" s="11">
        <v>15.525421583490139</v>
      </c>
      <c r="C53" s="34">
        <v>0</v>
      </c>
      <c r="D53" s="34">
        <f t="shared" si="12"/>
        <v>15.525421583490139</v>
      </c>
      <c r="E53" s="34">
        <v>12</v>
      </c>
      <c r="F53" s="34">
        <f t="shared" si="13"/>
        <v>13.662370993471322</v>
      </c>
      <c r="G53" s="34">
        <v>0</v>
      </c>
      <c r="H53" s="11">
        <f t="shared" si="8"/>
        <v>13.662370993471322</v>
      </c>
      <c r="I53" s="34">
        <v>20</v>
      </c>
      <c r="J53" s="49">
        <f t="shared" si="14"/>
        <v>29.600000000000009</v>
      </c>
      <c r="K53" s="11">
        <f t="shared" si="9"/>
        <v>10.929896794777058</v>
      </c>
      <c r="L53" s="34">
        <f t="shared" si="15"/>
        <v>1.2635718837892551</v>
      </c>
      <c r="M53" s="50">
        <f t="shared" si="16"/>
        <v>0.47911876360666555</v>
      </c>
      <c r="N53" s="34">
        <f>+M53*28.3495</f>
        <v>13.582777388867164</v>
      </c>
      <c r="O53" s="49">
        <v>83</v>
      </c>
      <c r="P53" s="49">
        <v>245</v>
      </c>
      <c r="Q53" s="34">
        <f t="shared" si="17"/>
        <v>4.6015123399019373</v>
      </c>
      <c r="R53" s="44">
        <f t="shared" si="18"/>
        <v>5.5439907709661895E-2</v>
      </c>
    </row>
    <row r="54" spans="1:19" ht="12" customHeight="1" x14ac:dyDescent="0.2">
      <c r="A54" s="57">
        <v>2017</v>
      </c>
      <c r="B54" s="11">
        <v>13.571065388235628</v>
      </c>
      <c r="C54" s="58">
        <v>0</v>
      </c>
      <c r="D54" s="58">
        <f t="shared" si="12"/>
        <v>13.571065388235628</v>
      </c>
      <c r="E54" s="58">
        <v>12</v>
      </c>
      <c r="F54" s="58">
        <f t="shared" si="13"/>
        <v>11.942537541647352</v>
      </c>
      <c r="G54" s="58">
        <v>0</v>
      </c>
      <c r="H54" s="59">
        <f>F54-(F54*G54/100)</f>
        <v>11.942537541647352</v>
      </c>
      <c r="I54" s="58">
        <v>20</v>
      </c>
      <c r="J54" s="60">
        <f t="shared" si="14"/>
        <v>29.599999999999994</v>
      </c>
      <c r="K54" s="59">
        <f>+H54-H54*I54/100</f>
        <v>9.5540300333178827</v>
      </c>
      <c r="L54" s="58">
        <f t="shared" si="15"/>
        <v>1.1045121425801021</v>
      </c>
      <c r="M54" s="61">
        <f t="shared" si="16"/>
        <v>0.41880679598105786</v>
      </c>
      <c r="N54" s="58">
        <f>+M54*28.3495</f>
        <v>11.872963262664999</v>
      </c>
      <c r="O54" s="60">
        <v>83</v>
      </c>
      <c r="P54" s="60">
        <v>245</v>
      </c>
      <c r="Q54" s="58">
        <f t="shared" si="17"/>
        <v>4.0222691869436522</v>
      </c>
      <c r="R54" s="62">
        <f t="shared" si="18"/>
        <v>4.846107454148979E-2</v>
      </c>
    </row>
    <row r="55" spans="1:19" ht="12" customHeight="1" x14ac:dyDescent="0.2">
      <c r="A55" s="33">
        <v>2018</v>
      </c>
      <c r="B55" s="11">
        <v>12.138511537360593</v>
      </c>
      <c r="C55" s="34">
        <v>0</v>
      </c>
      <c r="D55" s="34">
        <f t="shared" si="12"/>
        <v>12.138511537360593</v>
      </c>
      <c r="E55" s="34">
        <v>12</v>
      </c>
      <c r="F55" s="34">
        <f t="shared" si="13"/>
        <v>10.681890152877322</v>
      </c>
      <c r="G55" s="34">
        <v>0</v>
      </c>
      <c r="H55" s="11">
        <f>F55-(F55*G55/100)</f>
        <v>10.681890152877322</v>
      </c>
      <c r="I55" s="34">
        <v>20</v>
      </c>
      <c r="J55" s="49">
        <f t="shared" si="14"/>
        <v>29.599999999999994</v>
      </c>
      <c r="K55" s="11">
        <f>+H55-H55*I55/100</f>
        <v>8.545512122301858</v>
      </c>
      <c r="L55" s="34">
        <f t="shared" si="15"/>
        <v>0.98792047656668869</v>
      </c>
      <c r="M55" s="50">
        <f t="shared" si="16"/>
        <v>0.3745977916625472</v>
      </c>
      <c r="N55" s="34">
        <f>+M55*28.3495</f>
        <v>10.619660094737382</v>
      </c>
      <c r="O55" s="49">
        <v>83</v>
      </c>
      <c r="P55" s="49">
        <v>245</v>
      </c>
      <c r="Q55" s="34">
        <f t="shared" si="17"/>
        <v>3.5976807667885824</v>
      </c>
      <c r="R55" s="44">
        <f t="shared" si="18"/>
        <v>4.3345551407091357E-2</v>
      </c>
    </row>
    <row r="56" spans="1:19" ht="12" customHeight="1" x14ac:dyDescent="0.2">
      <c r="A56" s="78">
        <v>2019</v>
      </c>
      <c r="B56" s="59">
        <v>10.793337644473727</v>
      </c>
      <c r="C56" s="79">
        <v>0</v>
      </c>
      <c r="D56" s="79">
        <f t="shared" si="12"/>
        <v>10.793337644473727</v>
      </c>
      <c r="E56" s="79">
        <v>12</v>
      </c>
      <c r="F56" s="79">
        <f t="shared" si="13"/>
        <v>9.4981371271368786</v>
      </c>
      <c r="G56" s="79">
        <v>0</v>
      </c>
      <c r="H56" s="80">
        <f>F56-(F56*G56/100)</f>
        <v>9.4981371271368786</v>
      </c>
      <c r="I56" s="79">
        <v>20</v>
      </c>
      <c r="J56" s="81">
        <f t="shared" si="14"/>
        <v>29.600000000000009</v>
      </c>
      <c r="K56" s="80">
        <f>+H56-H56*I56/100</f>
        <v>7.5985097017095029</v>
      </c>
      <c r="L56" s="79">
        <f t="shared" si="15"/>
        <v>0.87844042794329513</v>
      </c>
      <c r="M56" s="82">
        <f t="shared" si="16"/>
        <v>0.33308535678726586</v>
      </c>
      <c r="N56" s="79">
        <f>+M56*28.3495</f>
        <v>9.4428033222405929</v>
      </c>
      <c r="O56" s="81">
        <v>83</v>
      </c>
      <c r="P56" s="81">
        <v>245</v>
      </c>
      <c r="Q56" s="79">
        <f t="shared" si="17"/>
        <v>3.1989905132488543</v>
      </c>
      <c r="R56" s="83">
        <f t="shared" si="18"/>
        <v>3.8542054376492219E-2</v>
      </c>
    </row>
    <row r="57" spans="1:19" ht="12" customHeight="1" x14ac:dyDescent="0.2">
      <c r="A57" s="33">
        <v>2020</v>
      </c>
      <c r="B57" s="11">
        <v>9.2992094141126742</v>
      </c>
      <c r="C57" s="34">
        <v>0</v>
      </c>
      <c r="D57" s="34">
        <f t="shared" si="12"/>
        <v>9.2992094141126742</v>
      </c>
      <c r="E57" s="34">
        <v>12</v>
      </c>
      <c r="F57" s="34">
        <f t="shared" si="13"/>
        <v>8.1833042844191528</v>
      </c>
      <c r="G57" s="34">
        <v>0</v>
      </c>
      <c r="H57" s="11">
        <f t="shared" ref="H57:H58" si="19">F57-(F57*G57/100)</f>
        <v>8.1833042844191528</v>
      </c>
      <c r="I57" s="34">
        <v>20</v>
      </c>
      <c r="J57" s="49">
        <f t="shared" si="14"/>
        <v>29.600000000000009</v>
      </c>
      <c r="K57" s="11">
        <f t="shared" ref="K57:K58" si="20">+H57-H57*I57/100</f>
        <v>6.5466434275353222</v>
      </c>
      <c r="L57" s="34">
        <f t="shared" si="15"/>
        <v>0.75683739046651122</v>
      </c>
      <c r="M57" s="50">
        <f t="shared" si="16"/>
        <v>0.28697615024812373</v>
      </c>
      <c r="N57" s="34">
        <f t="shared" ref="N57:N58" si="21">+M57*28.3495</f>
        <v>8.1356303714591842</v>
      </c>
      <c r="O57" s="49">
        <v>83</v>
      </c>
      <c r="P57" s="49">
        <v>245</v>
      </c>
      <c r="Q57" s="34">
        <f t="shared" si="17"/>
        <v>2.7561523299229074</v>
      </c>
      <c r="R57" s="44">
        <f t="shared" si="18"/>
        <v>3.3206654577384427E-2</v>
      </c>
    </row>
    <row r="58" spans="1:19" ht="12" customHeight="1" thickBot="1" x14ac:dyDescent="0.25">
      <c r="A58" s="84">
        <v>2021</v>
      </c>
      <c r="B58" s="85">
        <v>8.1095231246373736</v>
      </c>
      <c r="C58" s="86">
        <v>0</v>
      </c>
      <c r="D58" s="86">
        <f t="shared" si="12"/>
        <v>8.1095231246373736</v>
      </c>
      <c r="E58" s="86">
        <v>12</v>
      </c>
      <c r="F58" s="86">
        <f t="shared" si="13"/>
        <v>7.1363803496808886</v>
      </c>
      <c r="G58" s="86">
        <v>0</v>
      </c>
      <c r="H58" s="86">
        <f t="shared" si="19"/>
        <v>7.1363803496808886</v>
      </c>
      <c r="I58" s="86">
        <v>20</v>
      </c>
      <c r="J58" s="87">
        <f t="shared" si="14"/>
        <v>29.600000000000009</v>
      </c>
      <c r="K58" s="86">
        <f t="shared" si="20"/>
        <v>5.7091042797447109</v>
      </c>
      <c r="L58" s="86">
        <f t="shared" si="15"/>
        <v>0.66001205546181629</v>
      </c>
      <c r="M58" s="88">
        <f t="shared" si="16"/>
        <v>0.25026210541346677</v>
      </c>
      <c r="N58" s="86">
        <f t="shared" si="21"/>
        <v>7.0948055574190763</v>
      </c>
      <c r="O58" s="87">
        <v>83</v>
      </c>
      <c r="P58" s="87">
        <v>245</v>
      </c>
      <c r="Q58" s="86">
        <f t="shared" si="17"/>
        <v>2.4035463725134014</v>
      </c>
      <c r="R58" s="89">
        <f t="shared" si="18"/>
        <v>2.8958390030281944E-2</v>
      </c>
    </row>
    <row r="59" spans="1:19" ht="12" customHeight="1" thickTop="1" x14ac:dyDescent="0.2">
      <c r="A59" s="115" t="s">
        <v>144</v>
      </c>
      <c r="B59" s="115"/>
      <c r="C59" s="115"/>
      <c r="D59" s="115"/>
      <c r="S59" s="6"/>
    </row>
    <row r="61" spans="1:19" ht="12" customHeight="1" x14ac:dyDescent="0.2">
      <c r="A61" s="116" t="s">
        <v>137</v>
      </c>
    </row>
    <row r="62" spans="1:19" ht="12" customHeight="1" x14ac:dyDescent="0.2">
      <c r="A62" s="122" t="s">
        <v>138</v>
      </c>
    </row>
    <row r="63" spans="1:19" ht="12" customHeight="1" x14ac:dyDescent="0.2">
      <c r="A63" s="116" t="s">
        <v>139</v>
      </c>
    </row>
    <row r="64" spans="1:19" ht="12" customHeight="1" x14ac:dyDescent="0.2">
      <c r="A64" s="116" t="s">
        <v>140</v>
      </c>
    </row>
    <row r="65" spans="1:1" ht="12" customHeight="1" x14ac:dyDescent="0.2">
      <c r="A65" s="116" t="s">
        <v>141</v>
      </c>
    </row>
    <row r="66" spans="1:1" ht="12" customHeight="1" x14ac:dyDescent="0.2">
      <c r="A66" s="117"/>
    </row>
    <row r="67" spans="1:1" ht="12" customHeight="1" x14ac:dyDescent="0.2">
      <c r="A67" s="116" t="s">
        <v>136</v>
      </c>
    </row>
  </sheetData>
  <mergeCells count="17">
    <mergeCell ref="D2:D5"/>
    <mergeCell ref="E2:E5"/>
    <mergeCell ref="A1:R1"/>
    <mergeCell ref="B2:B5"/>
    <mergeCell ref="O2:O5"/>
    <mergeCell ref="G2:I2"/>
    <mergeCell ref="Q2:Q5"/>
    <mergeCell ref="G3:G5"/>
    <mergeCell ref="I3:I5"/>
    <mergeCell ref="R2:R5"/>
    <mergeCell ref="H3:H5"/>
    <mergeCell ref="A2:A5"/>
    <mergeCell ref="P2:P5"/>
    <mergeCell ref="K2:N5"/>
    <mergeCell ref="J2:J5"/>
    <mergeCell ref="C2:C5"/>
    <mergeCell ref="F2:F5"/>
  </mergeCells>
  <phoneticPr fontId="0" type="noConversion"/>
  <printOptions horizontalCentered="1" verticalCentered="1"/>
  <pageMargins left="0.34" right="0.3" top="0.61" bottom="0.56000000000000005" header="0.5" footer="0.5"/>
  <pageSetup scale="79"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R65"/>
  <sheetViews>
    <sheetView workbookViewId="0">
      <pane ySplit="5" topLeftCell="A6" activePane="bottomLeft" state="frozen"/>
      <selection pane="bottomLeft" sqref="A1:L1"/>
    </sheetView>
  </sheetViews>
  <sheetFormatPr defaultColWidth="10.77734375" defaultRowHeight="12" customHeight="1" x14ac:dyDescent="0.2"/>
  <cols>
    <col min="1" max="12" width="10.77734375" style="6" customWidth="1"/>
    <col min="13" max="16384" width="10.77734375" style="7"/>
  </cols>
  <sheetData>
    <row r="1" spans="1:18" ht="12" customHeight="1" thickBot="1" x14ac:dyDescent="0.25">
      <c r="A1" s="126" t="s">
        <v>80</v>
      </c>
      <c r="B1" s="126"/>
      <c r="C1" s="126"/>
      <c r="D1" s="126"/>
      <c r="E1" s="126"/>
      <c r="F1" s="126"/>
      <c r="G1" s="126"/>
      <c r="H1" s="126"/>
      <c r="I1" s="126"/>
      <c r="J1" s="126"/>
      <c r="K1" s="126"/>
      <c r="L1" s="126"/>
    </row>
    <row r="2" spans="1:18" ht="12" customHeight="1" thickTop="1" x14ac:dyDescent="0.2">
      <c r="A2" s="138" t="s">
        <v>0</v>
      </c>
      <c r="B2" s="124" t="s">
        <v>9</v>
      </c>
      <c r="C2" s="124" t="s">
        <v>61</v>
      </c>
      <c r="D2" s="124" t="s">
        <v>5</v>
      </c>
      <c r="E2" s="151" t="s">
        <v>120</v>
      </c>
      <c r="F2" s="124" t="s">
        <v>7</v>
      </c>
      <c r="G2" s="124" t="s">
        <v>54</v>
      </c>
      <c r="H2" s="146"/>
      <c r="I2" s="146"/>
      <c r="J2" s="146"/>
      <c r="K2" s="127" t="s">
        <v>60</v>
      </c>
      <c r="L2" s="130" t="s">
        <v>63</v>
      </c>
      <c r="R2" s="35"/>
    </row>
    <row r="3" spans="1:18" ht="12" customHeight="1" x14ac:dyDescent="0.2">
      <c r="A3" s="138"/>
      <c r="B3" s="124"/>
      <c r="C3" s="124"/>
      <c r="D3" s="144"/>
      <c r="E3" s="136"/>
      <c r="F3" s="144"/>
      <c r="G3" s="144"/>
      <c r="H3" s="147"/>
      <c r="I3" s="147"/>
      <c r="J3" s="147"/>
      <c r="K3" s="127"/>
      <c r="L3" s="130"/>
    </row>
    <row r="4" spans="1:18" ht="21" customHeight="1" x14ac:dyDescent="0.2">
      <c r="A4" s="139"/>
      <c r="B4" s="125"/>
      <c r="C4" s="125"/>
      <c r="D4" s="145"/>
      <c r="E4" s="137"/>
      <c r="F4" s="145"/>
      <c r="G4" s="145"/>
      <c r="H4" s="148"/>
      <c r="I4" s="148"/>
      <c r="J4" s="148"/>
      <c r="K4" s="149"/>
      <c r="L4" s="150"/>
    </row>
    <row r="5" spans="1:18" ht="12" customHeight="1" x14ac:dyDescent="0.2">
      <c r="A5" s="5"/>
      <c r="B5" s="36" t="s">
        <v>64</v>
      </c>
      <c r="C5" s="36" t="s">
        <v>64</v>
      </c>
      <c r="D5" s="36" t="s">
        <v>64</v>
      </c>
      <c r="E5" s="36" t="s">
        <v>64</v>
      </c>
      <c r="F5" s="36" t="s">
        <v>65</v>
      </c>
      <c r="G5" s="36" t="s">
        <v>64</v>
      </c>
      <c r="H5" s="36" t="s">
        <v>71</v>
      </c>
      <c r="I5" s="36" t="s">
        <v>66</v>
      </c>
      <c r="J5" s="36" t="s">
        <v>67</v>
      </c>
      <c r="K5" s="36" t="s">
        <v>68</v>
      </c>
      <c r="L5" s="36" t="s">
        <v>70</v>
      </c>
    </row>
    <row r="6" spans="1:18" ht="12" customHeight="1" x14ac:dyDescent="0.2">
      <c r="A6" s="10">
        <v>1970</v>
      </c>
      <c r="B6" s="11">
        <f>SUM('Plain whole milk'!B7,'2 percent milk'!B7,'1 percent milk'!B7,'Skim milk'!B7)</f>
        <v>254.96607577064867</v>
      </c>
      <c r="C6" s="11">
        <f>SUM('Plain whole milk'!D7,'2 percent milk'!D7,'1 percent milk'!D7,'Skim milk'!D7)</f>
        <v>254.96607577064867</v>
      </c>
      <c r="D6" s="11">
        <f>SUM('Plain whole milk'!F7,'2 percent milk'!F7,'1 percent milk'!F7,'Skim milk'!F7)</f>
        <v>224.37014667817087</v>
      </c>
      <c r="E6" s="11">
        <f>SUM('Plain whole milk'!H7,'2 percent milk'!H7,'1 percent milk'!H7,'Skim milk'!H7)</f>
        <v>224.37014667817087</v>
      </c>
      <c r="F6" s="11">
        <f t="shared" ref="F6:F47" si="0">100-(G6/B6*100)</f>
        <v>29.600000000000009</v>
      </c>
      <c r="G6" s="11">
        <f>SUM('Plain whole milk'!K7,'2 percent milk'!K7,'1 percent milk'!K7,'Skim milk'!K7)</f>
        <v>179.49611734253665</v>
      </c>
      <c r="H6" s="11">
        <f>SUM('Plain whole milk'!L7,'2 percent milk'!L7,'1 percent milk'!L7,'Skim milk'!L7)</f>
        <v>20.857492107150023</v>
      </c>
      <c r="I6" s="11">
        <f>SUM('Plain whole milk'!M7,'2 percent milk'!M7,'1 percent milk'!M7,'Skim milk'!M7)</f>
        <v>7.8683229520016074</v>
      </c>
      <c r="J6" s="11">
        <f>SUM('Plain whole milk'!N7,'2 percent milk'!N7,'1 percent milk'!N7,'Skim milk'!N7)</f>
        <v>223.06302152776956</v>
      </c>
      <c r="K6" s="11">
        <f>SUM('Plain whole milk'!Q7,'2 percent milk'!Q7,'1 percent milk'!Q7,'Skim milk'!Q7)</f>
        <v>130.43653545267716</v>
      </c>
      <c r="L6" s="14">
        <f>SUM('Plain whole milk'!R7,'2 percent milk'!R7,'1 percent milk'!R7,'Skim milk'!R7)</f>
        <v>0.91402281842219801</v>
      </c>
    </row>
    <row r="7" spans="1:18" ht="12" customHeight="1" x14ac:dyDescent="0.2">
      <c r="A7" s="15">
        <v>1971</v>
      </c>
      <c r="B7" s="16">
        <f>SUM('Plain whole milk'!B8,'2 percent milk'!B8,'1 percent milk'!B8,'Skim milk'!B8)</f>
        <v>254.96187635076657</v>
      </c>
      <c r="C7" s="16">
        <f>SUM('Plain whole milk'!D8,'2 percent milk'!D8,'1 percent milk'!D8,'Skim milk'!D8)</f>
        <v>254.96187635076657</v>
      </c>
      <c r="D7" s="16">
        <f>SUM('Plain whole milk'!F8,'2 percent milk'!F8,'1 percent milk'!F8,'Skim milk'!F8)</f>
        <v>224.36645118867457</v>
      </c>
      <c r="E7" s="16">
        <f>SUM('Plain whole milk'!H8,'2 percent milk'!H8,'1 percent milk'!H8,'Skim milk'!H8)</f>
        <v>224.36645118867457</v>
      </c>
      <c r="F7" s="16">
        <f t="shared" si="0"/>
        <v>29.599999999999994</v>
      </c>
      <c r="G7" s="16">
        <f>SUM('Plain whole milk'!K8,'2 percent milk'!K8,'1 percent milk'!K8,'Skim milk'!K8)</f>
        <v>179.49316095093968</v>
      </c>
      <c r="H7" s="16">
        <f>SUM('Plain whole milk'!L8,'2 percent milk'!L8,'1 percent milk'!L8,'Skim milk'!L8)</f>
        <v>20.855514435084118</v>
      </c>
      <c r="I7" s="16">
        <f>SUM('Plain whole milk'!M8,'2 percent milk'!M8,'1 percent milk'!M8,'Skim milk'!M8)</f>
        <v>7.8681933567535198</v>
      </c>
      <c r="J7" s="16">
        <f>SUM('Plain whole milk'!N8,'2 percent milk'!N8,'1 percent milk'!N8,'Skim milk'!N8)</f>
        <v>223.05934756728391</v>
      </c>
      <c r="K7" s="16">
        <f>SUM('Plain whole milk'!Q8,'2 percent milk'!Q8,'1 percent milk'!Q8,'Skim milk'!Q8)</f>
        <v>129.77544216321635</v>
      </c>
      <c r="L7" s="19">
        <f>SUM('Plain whole milk'!R8,'2 percent milk'!R8,'1 percent milk'!R8,'Skim milk'!R8)</f>
        <v>0.91399707685031406</v>
      </c>
    </row>
    <row r="8" spans="1:18" ht="12" customHeight="1" x14ac:dyDescent="0.2">
      <c r="A8" s="15">
        <v>1972</v>
      </c>
      <c r="B8" s="16">
        <f>SUM('Plain whole milk'!B9,'2 percent milk'!B9,'1 percent milk'!B9,'Skim milk'!B9)</f>
        <v>252.04506794594903</v>
      </c>
      <c r="C8" s="16">
        <f>SUM('Plain whole milk'!D9,'2 percent milk'!D9,'1 percent milk'!D9,'Skim milk'!D9)</f>
        <v>252.04506794594903</v>
      </c>
      <c r="D8" s="16">
        <f>SUM('Plain whole milk'!F9,'2 percent milk'!F9,'1 percent milk'!F9,'Skim milk'!F9)</f>
        <v>221.79965979243519</v>
      </c>
      <c r="E8" s="16">
        <f>SUM('Plain whole milk'!H9,'2 percent milk'!H9,'1 percent milk'!H9,'Skim milk'!H9)</f>
        <v>221.79965979243519</v>
      </c>
      <c r="F8" s="16">
        <f t="shared" si="0"/>
        <v>29.59999999999998</v>
      </c>
      <c r="G8" s="16">
        <f>SUM('Plain whole milk'!K9,'2 percent milk'!K9,'1 percent milk'!K9,'Skim milk'!K9)</f>
        <v>177.43972783394815</v>
      </c>
      <c r="H8" s="16">
        <f>SUM('Plain whole milk'!L9,'2 percent milk'!L9,'1 percent milk'!L9,'Skim milk'!L9)</f>
        <v>20.615052107836547</v>
      </c>
      <c r="I8" s="16">
        <f>SUM('Plain whole milk'!M9,'2 percent milk'!M9,'1 percent milk'!M9,'Skim milk'!M9)</f>
        <v>7.7781798502552615</v>
      </c>
      <c r="J8" s="16">
        <f>SUM('Plain whole milk'!N9,'2 percent milk'!N9,'1 percent milk'!N9,'Skim milk'!N9)</f>
        <v>220.50750966481149</v>
      </c>
      <c r="K8" s="16">
        <f>SUM('Plain whole milk'!Q9,'2 percent milk'!Q9,'1 percent milk'!Q9,'Skim milk'!Q9)</f>
        <v>127.57053600401827</v>
      </c>
      <c r="L8" s="19">
        <f>SUM('Plain whole milk'!R9,'2 percent milk'!R9,'1 percent milk'!R9,'Skim milk'!R9)</f>
        <v>0.90353755813919501</v>
      </c>
    </row>
    <row r="9" spans="1:18" ht="12" customHeight="1" x14ac:dyDescent="0.2">
      <c r="A9" s="15">
        <v>1973</v>
      </c>
      <c r="B9" s="16">
        <f>SUM('Plain whole milk'!B10,'2 percent milk'!B10,'1 percent milk'!B10,'Skim milk'!B10)</f>
        <v>247.25937631590151</v>
      </c>
      <c r="C9" s="16">
        <f>SUM('Plain whole milk'!D10,'2 percent milk'!D10,'1 percent milk'!D10,'Skim milk'!D10)</f>
        <v>247.25937631590151</v>
      </c>
      <c r="D9" s="16">
        <f>SUM('Plain whole milk'!F10,'2 percent milk'!F10,'1 percent milk'!F10,'Skim milk'!F10)</f>
        <v>217.58825115799334</v>
      </c>
      <c r="E9" s="16">
        <f>SUM('Plain whole milk'!H10,'2 percent milk'!H10,'1 percent milk'!H10,'Skim milk'!H10)</f>
        <v>217.58825115799334</v>
      </c>
      <c r="F9" s="16">
        <f t="shared" si="0"/>
        <v>29.599999999999994</v>
      </c>
      <c r="G9" s="16">
        <f>SUM('Plain whole milk'!K10,'2 percent milk'!K10,'1 percent milk'!K10,'Skim milk'!K10)</f>
        <v>174.07060092639469</v>
      </c>
      <c r="H9" s="16">
        <f>SUM('Plain whole milk'!L10,'2 percent milk'!L10,'1 percent milk'!L10,'Skim milk'!L10)</f>
        <v>20.22160210247192</v>
      </c>
      <c r="I9" s="16">
        <f>SUM('Plain whole milk'!M10,'2 percent milk'!M10,'1 percent milk'!M10,'Skim milk'!M10)</f>
        <v>7.6304920954036026</v>
      </c>
      <c r="J9" s="16">
        <f>SUM('Plain whole milk'!N10,'2 percent milk'!N10,'1 percent milk'!N10,'Skim milk'!N10)</f>
        <v>216.32063565864442</v>
      </c>
      <c r="K9" s="16">
        <f>SUM('Plain whole milk'!Q10,'2 percent milk'!Q10,'1 percent milk'!Q10,'Skim milk'!Q10)</f>
        <v>124.35801022203572</v>
      </c>
      <c r="L9" s="19">
        <f>SUM('Plain whole milk'!R10,'2 percent milk'!R10,'1 percent milk'!R10,'Skim milk'!R10)</f>
        <v>0.88635772491411824</v>
      </c>
    </row>
    <row r="10" spans="1:18" ht="12" customHeight="1" x14ac:dyDescent="0.2">
      <c r="A10" s="15">
        <v>1974</v>
      </c>
      <c r="B10" s="16">
        <f>SUM('Plain whole milk'!B11,'2 percent milk'!B11,'1 percent milk'!B11,'Skim milk'!B11)</f>
        <v>239.65745141603625</v>
      </c>
      <c r="C10" s="16">
        <f>SUM('Plain whole milk'!D11,'2 percent milk'!D11,'1 percent milk'!D11,'Skim milk'!D11)</f>
        <v>239.65745141603625</v>
      </c>
      <c r="D10" s="16">
        <f>SUM('Plain whole milk'!F11,'2 percent milk'!F11,'1 percent milk'!F11,'Skim milk'!F11)</f>
        <v>210.89855724611186</v>
      </c>
      <c r="E10" s="16">
        <f>SUM('Plain whole milk'!H11,'2 percent milk'!H11,'1 percent milk'!H11,'Skim milk'!H11)</f>
        <v>210.89855724611186</v>
      </c>
      <c r="F10" s="16">
        <f t="shared" si="0"/>
        <v>29.600000000000009</v>
      </c>
      <c r="G10" s="16">
        <f>SUM('Plain whole milk'!K11,'2 percent milk'!K11,'1 percent milk'!K11,'Skim milk'!K11)</f>
        <v>168.7188457968895</v>
      </c>
      <c r="H10" s="16">
        <f>SUM('Plain whole milk'!L11,'2 percent milk'!L11,'1 percent milk'!L11,'Skim milk'!L11)</f>
        <v>19.598166393923044</v>
      </c>
      <c r="I10" s="16">
        <f>SUM('Plain whole milk'!M11,'2 percent milk'!M11,'1 percent milk'!M11,'Skim milk'!M11)</f>
        <v>7.3958946102746079</v>
      </c>
      <c r="J10" s="16">
        <f>SUM('Plain whole milk'!N11,'2 percent milk'!N11,'1 percent milk'!N11,'Skim milk'!N11)</f>
        <v>209.66991425397998</v>
      </c>
      <c r="K10" s="16">
        <f>SUM('Plain whole milk'!Q11,'2 percent milk'!Q11,'1 percent milk'!Q11,'Skim milk'!Q11)</f>
        <v>119.76096213860795</v>
      </c>
      <c r="L10" s="19">
        <f>SUM('Plain whole milk'!R11,'2 percent milk'!R11,'1 percent milk'!R11,'Skim milk'!R11)</f>
        <v>0.85909994510869925</v>
      </c>
    </row>
    <row r="11" spans="1:18" ht="12" customHeight="1" x14ac:dyDescent="0.2">
      <c r="A11" s="15">
        <v>1975</v>
      </c>
      <c r="B11" s="16">
        <f>SUM('Plain whole milk'!B12,'2 percent milk'!B12,'1 percent milk'!B12,'Skim milk'!B12)</f>
        <v>239.62592532429858</v>
      </c>
      <c r="C11" s="16">
        <f>SUM('Plain whole milk'!D12,'2 percent milk'!D12,'1 percent milk'!D12,'Skim milk'!D12)</f>
        <v>239.62592532429858</v>
      </c>
      <c r="D11" s="16">
        <f>SUM('Plain whole milk'!F12,'2 percent milk'!F12,'1 percent milk'!F12,'Skim milk'!F12)</f>
        <v>210.87081428538278</v>
      </c>
      <c r="E11" s="16">
        <f>SUM('Plain whole milk'!H12,'2 percent milk'!H12,'1 percent milk'!H12,'Skim milk'!H12)</f>
        <v>210.87081428538278</v>
      </c>
      <c r="F11" s="16">
        <f t="shared" si="0"/>
        <v>29.599999999999994</v>
      </c>
      <c r="G11" s="16">
        <f>SUM('Plain whole milk'!K12,'2 percent milk'!K12,'1 percent milk'!K12,'Skim milk'!K12)</f>
        <v>168.69665142830621</v>
      </c>
      <c r="H11" s="16">
        <f>SUM('Plain whole milk'!L12,'2 percent milk'!L12,'1 percent milk'!L12,'Skim milk'!L12)</f>
        <v>19.594095922017978</v>
      </c>
      <c r="I11" s="16">
        <f>SUM('Plain whole milk'!M12,'2 percent milk'!M12,'1 percent milk'!M12,'Skim milk'!M12)</f>
        <v>7.3949217064463006</v>
      </c>
      <c r="J11" s="16">
        <f>SUM('Plain whole milk'!N12,'2 percent milk'!N12,'1 percent milk'!N12,'Skim milk'!N12)</f>
        <v>209.64233291689939</v>
      </c>
      <c r="K11" s="16">
        <f>SUM('Plain whole milk'!Q12,'2 percent milk'!Q12,'1 percent milk'!Q12,'Skim milk'!Q12)</f>
        <v>119.21628451732396</v>
      </c>
      <c r="L11" s="19">
        <f>SUM('Plain whole milk'!R12,'2 percent milk'!R12,'1 percent milk'!R12,'Skim milk'!R12)</f>
        <v>0.85902144164037286</v>
      </c>
    </row>
    <row r="12" spans="1:18" ht="12" customHeight="1" x14ac:dyDescent="0.2">
      <c r="A12" s="10">
        <v>1976</v>
      </c>
      <c r="B12" s="11">
        <f>SUM('Plain whole milk'!B13,'2 percent milk'!B13,'1 percent milk'!B13,'Skim milk'!B13)</f>
        <v>237.11752457908744</v>
      </c>
      <c r="C12" s="11">
        <f>SUM('Plain whole milk'!D13,'2 percent milk'!D13,'1 percent milk'!D13,'Skim milk'!D13)</f>
        <v>237.11752457908744</v>
      </c>
      <c r="D12" s="11">
        <f>SUM('Plain whole milk'!F13,'2 percent milk'!F13,'1 percent milk'!F13,'Skim milk'!F13)</f>
        <v>208.66342162959694</v>
      </c>
      <c r="E12" s="11">
        <f>SUM('Plain whole milk'!H13,'2 percent milk'!H13,'1 percent milk'!H13,'Skim milk'!H13)</f>
        <v>208.66342162959694</v>
      </c>
      <c r="F12" s="11">
        <f t="shared" si="0"/>
        <v>29.599999999999994</v>
      </c>
      <c r="G12" s="11">
        <f>SUM('Plain whole milk'!K13,'2 percent milk'!K13,'1 percent milk'!K13,'Skim milk'!K13)</f>
        <v>166.93073730367757</v>
      </c>
      <c r="H12" s="11">
        <f>SUM('Plain whole milk'!L13,'2 percent milk'!L13,'1 percent milk'!L13,'Skim milk'!L13)</f>
        <v>19.387554236382023</v>
      </c>
      <c r="I12" s="11">
        <f>SUM('Plain whole milk'!M13,'2 percent milk'!M13,'1 percent milk'!M13,'Skim milk'!M13)</f>
        <v>7.3175117722160019</v>
      </c>
      <c r="J12" s="11">
        <f>SUM('Plain whole milk'!N13,'2 percent milk'!N13,'1 percent milk'!N13,'Skim milk'!N13)</f>
        <v>207.44779998643759</v>
      </c>
      <c r="K12" s="11">
        <f>SUM('Plain whole milk'!Q13,'2 percent milk'!Q13,'1 percent milk'!Q13,'Skim milk'!Q13)</f>
        <v>117.44061686332381</v>
      </c>
      <c r="L12" s="14">
        <f>SUM('Plain whole milk'!R13,'2 percent milk'!R13,'1 percent milk'!R13,'Skim milk'!R13)</f>
        <v>0.85002611882653034</v>
      </c>
    </row>
    <row r="13" spans="1:18" ht="12" customHeight="1" x14ac:dyDescent="0.2">
      <c r="A13" s="10">
        <v>1977</v>
      </c>
      <c r="B13" s="11">
        <f>SUM('Plain whole milk'!B14,'2 percent milk'!B14,'1 percent milk'!B14,'Skim milk'!B14)</f>
        <v>233.71860211139426</v>
      </c>
      <c r="C13" s="11">
        <f>SUM('Plain whole milk'!D14,'2 percent milk'!D14,'1 percent milk'!D14,'Skim milk'!D14)</f>
        <v>233.71860211139426</v>
      </c>
      <c r="D13" s="11">
        <f>SUM('Plain whole milk'!F14,'2 percent milk'!F14,'1 percent milk'!F14,'Skim milk'!F14)</f>
        <v>205.67236985802697</v>
      </c>
      <c r="E13" s="11">
        <f>SUM('Plain whole milk'!H14,'2 percent milk'!H14,'1 percent milk'!H14,'Skim milk'!H14)</f>
        <v>205.67236985802697</v>
      </c>
      <c r="F13" s="11">
        <f t="shared" si="0"/>
        <v>29.600000000000009</v>
      </c>
      <c r="G13" s="11">
        <f>SUM('Plain whole milk'!K14,'2 percent milk'!K14,'1 percent milk'!K14,'Skim milk'!K14)</f>
        <v>164.53789588642155</v>
      </c>
      <c r="H13" s="11">
        <f>SUM('Plain whole milk'!L14,'2 percent milk'!L14,'1 percent milk'!L14,'Skim milk'!L14)</f>
        <v>19.108003102156811</v>
      </c>
      <c r="I13" s="11">
        <f>SUM('Plain whole milk'!M14,'2 percent milk'!M14,'1 percent milk'!M14,'Skim milk'!M14)</f>
        <v>7.2126200936513554</v>
      </c>
      <c r="J13" s="11">
        <f>SUM('Plain whole milk'!N14,'2 percent milk'!N14,'1 percent milk'!N14,'Skim milk'!N14)</f>
        <v>204.47417334496907</v>
      </c>
      <c r="K13" s="11">
        <f>SUM('Plain whole milk'!Q14,'2 percent milk'!Q14,'1 percent milk'!Q14,'Skim milk'!Q14)</f>
        <v>115.13636457729622</v>
      </c>
      <c r="L13" s="14">
        <f>SUM('Plain whole milk'!R14,'2 percent milk'!R14,'1 percent milk'!R14,'Skim milk'!R14)</f>
        <v>0.83783462843755696</v>
      </c>
    </row>
    <row r="14" spans="1:18" ht="12" customHeight="1" x14ac:dyDescent="0.2">
      <c r="A14" s="10">
        <v>1978</v>
      </c>
      <c r="B14" s="11">
        <f>SUM('Plain whole milk'!B15,'2 percent milk'!B15,'1 percent milk'!B15,'Skim milk'!B15)</f>
        <v>230.51396924739416</v>
      </c>
      <c r="C14" s="11">
        <f>SUM('Plain whole milk'!D15,'2 percent milk'!D15,'1 percent milk'!D15,'Skim milk'!D15)</f>
        <v>230.51396924739416</v>
      </c>
      <c r="D14" s="11">
        <f>SUM('Plain whole milk'!F15,'2 percent milk'!F15,'1 percent milk'!F15,'Skim milk'!F15)</f>
        <v>202.85229293770686</v>
      </c>
      <c r="E14" s="11">
        <f>SUM('Plain whole milk'!H15,'2 percent milk'!H15,'1 percent milk'!H15,'Skim milk'!H15)</f>
        <v>202.85229293770686</v>
      </c>
      <c r="F14" s="11">
        <f t="shared" si="0"/>
        <v>29.600000000000009</v>
      </c>
      <c r="G14" s="11">
        <f>SUM('Plain whole milk'!K15,'2 percent milk'!K15,'1 percent milk'!K15,'Skim milk'!K15)</f>
        <v>162.28183435016544</v>
      </c>
      <c r="H14" s="11">
        <f>SUM('Plain whole milk'!L15,'2 percent milk'!L15,'1 percent milk'!L15,'Skim milk'!L15)</f>
        <v>18.844930056482895</v>
      </c>
      <c r="I14" s="11">
        <f>SUM('Plain whole milk'!M15,'2 percent milk'!M15,'1 percent milk'!M15,'Skim milk'!M15)</f>
        <v>7.1137242454867051</v>
      </c>
      <c r="J14" s="11">
        <f>SUM('Plain whole milk'!N15,'2 percent milk'!N15,'1 percent milk'!N15,'Skim milk'!N15)</f>
        <v>201.67052549742536</v>
      </c>
      <c r="K14" s="11">
        <f>SUM('Plain whole milk'!Q15,'2 percent milk'!Q15,'1 percent milk'!Q15,'Skim milk'!Q15)</f>
        <v>113.17237901902027</v>
      </c>
      <c r="L14" s="14">
        <f>SUM('Plain whole milk'!R15,'2 percent milk'!R15,'1 percent milk'!R15,'Skim milk'!R15)</f>
        <v>0.82635097689705084</v>
      </c>
    </row>
    <row r="15" spans="1:18" ht="12" customHeight="1" x14ac:dyDescent="0.2">
      <c r="A15" s="10">
        <v>1979</v>
      </c>
      <c r="B15" s="11">
        <f>SUM('Plain whole milk'!B16,'2 percent milk'!B16,'1 percent milk'!B16,'Skim milk'!B16)</f>
        <v>227.84291547734085</v>
      </c>
      <c r="C15" s="11">
        <f>SUM('Plain whole milk'!D16,'2 percent milk'!D16,'1 percent milk'!D16,'Skim milk'!D16)</f>
        <v>227.84291547734085</v>
      </c>
      <c r="D15" s="11">
        <f>SUM('Plain whole milk'!F16,'2 percent milk'!F16,'1 percent milk'!F16,'Skim milk'!F16)</f>
        <v>200.50176562005996</v>
      </c>
      <c r="E15" s="11">
        <f>SUM('Plain whole milk'!H16,'2 percent milk'!H16,'1 percent milk'!H16,'Skim milk'!H16)</f>
        <v>200.50176562005996</v>
      </c>
      <c r="F15" s="11">
        <f t="shared" si="0"/>
        <v>29.600000000000009</v>
      </c>
      <c r="G15" s="11">
        <f>SUM('Plain whole milk'!K16,'2 percent milk'!K16,'1 percent milk'!K16,'Skim milk'!K16)</f>
        <v>160.40141249604795</v>
      </c>
      <c r="H15" s="11">
        <f>SUM('Plain whole milk'!L16,'2 percent milk'!L16,'1 percent milk'!L16,'Skim milk'!L16)</f>
        <v>18.625398518717319</v>
      </c>
      <c r="I15" s="11">
        <f>SUM('Plain whole milk'!M16,'2 percent milk'!M16,'1 percent milk'!M16,'Skim milk'!M16)</f>
        <v>7.0312947943473079</v>
      </c>
      <c r="J15" s="11">
        <f>SUM('Plain whole milk'!N16,'2 percent milk'!N16,'1 percent milk'!N16,'Skim milk'!N16)</f>
        <v>199.333691772349</v>
      </c>
      <c r="K15" s="11">
        <f>SUM('Plain whole milk'!Q16,'2 percent milk'!Q16,'1 percent milk'!Q16,'Skim milk'!Q16)</f>
        <v>111.43342681310611</v>
      </c>
      <c r="L15" s="14">
        <f>SUM('Plain whole milk'!R16,'2 percent milk'!R16,'1 percent milk'!R16,'Skim milk'!R16)</f>
        <v>0.81677165875735913</v>
      </c>
    </row>
    <row r="16" spans="1:18" ht="12" customHeight="1" x14ac:dyDescent="0.2">
      <c r="A16" s="10">
        <v>1980</v>
      </c>
      <c r="B16" s="11">
        <f>SUM('Plain whole milk'!B17,'2 percent milk'!B17,'1 percent milk'!B17,'Skim milk'!B17)</f>
        <v>223.34690284959842</v>
      </c>
      <c r="C16" s="11">
        <f>SUM('Plain whole milk'!D17,'2 percent milk'!D17,'1 percent milk'!D17,'Skim milk'!D17)</f>
        <v>223.34690284959842</v>
      </c>
      <c r="D16" s="11">
        <f>SUM('Plain whole milk'!F17,'2 percent milk'!F17,'1 percent milk'!F17,'Skim milk'!F17)</f>
        <v>196.54527450764661</v>
      </c>
      <c r="E16" s="11">
        <f>SUM('Plain whole milk'!H17,'2 percent milk'!H17,'1 percent milk'!H17,'Skim milk'!H17)</f>
        <v>196.54527450764661</v>
      </c>
      <c r="F16" s="11">
        <f t="shared" si="0"/>
        <v>29.600000000000009</v>
      </c>
      <c r="G16" s="11">
        <f>SUM('Plain whole milk'!K17,'2 percent milk'!K17,'1 percent milk'!K17,'Skim milk'!K17)</f>
        <v>157.23621960611729</v>
      </c>
      <c r="H16" s="11">
        <f>SUM('Plain whole milk'!L17,'2 percent milk'!L17,'1 percent milk'!L17,'Skim milk'!L17)</f>
        <v>18.256409750252274</v>
      </c>
      <c r="I16" s="11">
        <f>SUM('Plain whole milk'!M17,'2 percent milk'!M17,'1 percent milk'!M17,'Skim milk'!M17)</f>
        <v>6.8925466128708948</v>
      </c>
      <c r="J16" s="11">
        <f>SUM('Plain whole milk'!N17,'2 percent milk'!N17,'1 percent milk'!N17,'Skim milk'!N17)</f>
        <v>195.40025020158345</v>
      </c>
      <c r="K16" s="11">
        <f>SUM('Plain whole milk'!Q17,'2 percent milk'!Q17,'1 percent milk'!Q17,'Skim milk'!Q17)</f>
        <v>108.68178307796872</v>
      </c>
      <c r="L16" s="14">
        <f>SUM('Plain whole milk'!R17,'2 percent milk'!R17,'1 percent milk'!R17,'Skim milk'!R17)</f>
        <v>0.80065092066127752</v>
      </c>
    </row>
    <row r="17" spans="1:12" ht="12" customHeight="1" x14ac:dyDescent="0.2">
      <c r="A17" s="15">
        <v>1981</v>
      </c>
      <c r="B17" s="16">
        <f>SUM('Plain whole milk'!B18,'2 percent milk'!B18,'1 percent milk'!B18,'Skim milk'!B18)</f>
        <v>220.19819929749943</v>
      </c>
      <c r="C17" s="16">
        <f>SUM('Plain whole milk'!D18,'2 percent milk'!D18,'1 percent milk'!D18,'Skim milk'!D18)</f>
        <v>220.19819929749943</v>
      </c>
      <c r="D17" s="16">
        <f>SUM('Plain whole milk'!F18,'2 percent milk'!F18,'1 percent milk'!F18,'Skim milk'!F18)</f>
        <v>193.77441538179946</v>
      </c>
      <c r="E17" s="16">
        <f>SUM('Plain whole milk'!H18,'2 percent milk'!H18,'1 percent milk'!H18,'Skim milk'!H18)</f>
        <v>193.77441538179946</v>
      </c>
      <c r="F17" s="16">
        <f t="shared" si="0"/>
        <v>29.600000000000009</v>
      </c>
      <c r="G17" s="16">
        <f>SUM('Plain whole milk'!K18,'2 percent milk'!K18,'1 percent milk'!K18,'Skim milk'!K18)</f>
        <v>155.01953230543958</v>
      </c>
      <c r="H17" s="16">
        <f>SUM('Plain whole milk'!L18,'2 percent milk'!L18,'1 percent milk'!L18,'Skim milk'!L18)</f>
        <v>17.998067038545305</v>
      </c>
      <c r="I17" s="16">
        <f>SUM('Plain whole milk'!M18,'2 percent milk'!M18,'1 percent milk'!M18,'Skim milk'!M18)</f>
        <v>6.795376758594613</v>
      </c>
      <c r="J17" s="16">
        <f>SUM('Plain whole milk'!N18,'2 percent milk'!N18,'1 percent milk'!N18,'Skim milk'!N18)</f>
        <v>192.64553341777793</v>
      </c>
      <c r="K17" s="16">
        <f>SUM('Plain whole milk'!Q18,'2 percent milk'!Q18,'1 percent milk'!Q18,'Skim milk'!Q18)</f>
        <v>106.8161292847485</v>
      </c>
      <c r="L17" s="19">
        <f>SUM('Plain whole milk'!R18,'2 percent milk'!R18,'1 percent milk'!R18,'Skim milk'!R18)</f>
        <v>0.78936613607805273</v>
      </c>
    </row>
    <row r="18" spans="1:12" ht="12" customHeight="1" x14ac:dyDescent="0.2">
      <c r="A18" s="15">
        <v>1982</v>
      </c>
      <c r="B18" s="16">
        <f>SUM('Plain whole milk'!B19,'2 percent milk'!B19,'1 percent milk'!B19,'Skim milk'!B19)</f>
        <v>214.43124525174392</v>
      </c>
      <c r="C18" s="16">
        <f>SUM('Plain whole milk'!D19,'2 percent milk'!D19,'1 percent milk'!D19,'Skim milk'!D19)</f>
        <v>214.43124525174392</v>
      </c>
      <c r="D18" s="16">
        <f>SUM('Plain whole milk'!F19,'2 percent milk'!F19,'1 percent milk'!F19,'Skim milk'!F19)</f>
        <v>188.69949582153467</v>
      </c>
      <c r="E18" s="16">
        <f>SUM('Plain whole milk'!H19,'2 percent milk'!H19,'1 percent milk'!H19,'Skim milk'!H19)</f>
        <v>188.69949582153467</v>
      </c>
      <c r="F18" s="16">
        <f t="shared" si="0"/>
        <v>29.599999999999994</v>
      </c>
      <c r="G18" s="16">
        <f>SUM('Plain whole milk'!K19,'2 percent milk'!K19,'1 percent milk'!K19,'Skim milk'!K19)</f>
        <v>150.95959665722773</v>
      </c>
      <c r="H18" s="16">
        <f>SUM('Plain whole milk'!L19,'2 percent milk'!L19,'1 percent milk'!L19,'Skim milk'!L19)</f>
        <v>17.526068950495109</v>
      </c>
      <c r="I18" s="16">
        <f>SUM('Plain whole milk'!M19,'2 percent milk'!M19,'1 percent milk'!M19,'Skim milk'!M19)</f>
        <v>6.6174069767551869</v>
      </c>
      <c r="J18" s="16">
        <f>SUM('Plain whole milk'!N19,'2 percent milk'!N19,'1 percent milk'!N19,'Skim milk'!N19)</f>
        <v>187.60017908752116</v>
      </c>
      <c r="K18" s="16">
        <f>SUM('Plain whole milk'!Q19,'2 percent milk'!Q19,'1 percent milk'!Q19,'Skim milk'!Q19)</f>
        <v>103.82976271170857</v>
      </c>
      <c r="L18" s="19">
        <f>SUM('Plain whole milk'!R19,'2 percent milk'!R19,'1 percent milk'!R19,'Skim milk'!R19)</f>
        <v>0.76869848258319184</v>
      </c>
    </row>
    <row r="19" spans="1:12" ht="12" customHeight="1" x14ac:dyDescent="0.2">
      <c r="A19" s="15">
        <v>1983</v>
      </c>
      <c r="B19" s="16">
        <f>SUM('Plain whole milk'!B20,'2 percent milk'!B20,'1 percent milk'!B20,'Skim milk'!B20)</f>
        <v>213.10395565288803</v>
      </c>
      <c r="C19" s="16">
        <f>SUM('Plain whole milk'!D20,'2 percent milk'!D20,'1 percent milk'!D20,'Skim milk'!D20)</f>
        <v>213.10395565288803</v>
      </c>
      <c r="D19" s="16">
        <f>SUM('Plain whole milk'!F20,'2 percent milk'!F20,'1 percent milk'!F20,'Skim milk'!F20)</f>
        <v>187.53148097454149</v>
      </c>
      <c r="E19" s="16">
        <f>SUM('Plain whole milk'!H20,'2 percent milk'!H20,'1 percent milk'!H20,'Skim milk'!H20)</f>
        <v>187.53148097454149</v>
      </c>
      <c r="F19" s="16">
        <f t="shared" si="0"/>
        <v>29.600000000000009</v>
      </c>
      <c r="G19" s="16">
        <f>SUM('Plain whole milk'!K20,'2 percent milk'!K20,'1 percent milk'!K20,'Skim milk'!K20)</f>
        <v>150.02518477963315</v>
      </c>
      <c r="H19" s="16">
        <f>SUM('Plain whole milk'!L20,'2 percent milk'!L20,'1 percent milk'!L20,'Skim milk'!L20)</f>
        <v>17.416917762852414</v>
      </c>
      <c r="I19" s="16">
        <f>SUM('Plain whole milk'!M20,'2 percent milk'!M20,'1 percent milk'!M20,'Skim milk'!M20)</f>
        <v>6.5764464560935094</v>
      </c>
      <c r="J19" s="16">
        <f>SUM('Plain whole milk'!N20,'2 percent milk'!N20,'1 percent milk'!N20,'Skim milk'!N20)</f>
        <v>186.43896880702295</v>
      </c>
      <c r="K19" s="16">
        <f>SUM('Plain whole milk'!Q20,'2 percent milk'!Q20,'1 percent milk'!Q20,'Skim milk'!Q20)</f>
        <v>102.96958857040934</v>
      </c>
      <c r="L19" s="19">
        <f>SUM('Plain whole milk'!R20,'2 percent milk'!R20,'1 percent milk'!R20,'Skim milk'!R20)</f>
        <v>0.76393926730029693</v>
      </c>
    </row>
    <row r="20" spans="1:12" ht="12" customHeight="1" x14ac:dyDescent="0.2">
      <c r="A20" s="15">
        <v>1984</v>
      </c>
      <c r="B20" s="16">
        <f>SUM('Plain whole milk'!B21,'2 percent milk'!B21,'1 percent milk'!B21,'Skim milk'!B21)</f>
        <v>213.11141736457122</v>
      </c>
      <c r="C20" s="16">
        <f>SUM('Plain whole milk'!D21,'2 percent milk'!D21,'1 percent milk'!D21,'Skim milk'!D21)</f>
        <v>213.11141736457122</v>
      </c>
      <c r="D20" s="16">
        <f>SUM('Plain whole milk'!F21,'2 percent milk'!F21,'1 percent milk'!F21,'Skim milk'!F21)</f>
        <v>187.53804728082267</v>
      </c>
      <c r="E20" s="16">
        <f>SUM('Plain whole milk'!H21,'2 percent milk'!H21,'1 percent milk'!H21,'Skim milk'!H21)</f>
        <v>187.53804728082267</v>
      </c>
      <c r="F20" s="16">
        <f t="shared" si="0"/>
        <v>29.600000000000023</v>
      </c>
      <c r="G20" s="16">
        <f>SUM('Plain whole milk'!K21,'2 percent milk'!K21,'1 percent milk'!K21,'Skim milk'!K21)</f>
        <v>150.03043782465809</v>
      </c>
      <c r="H20" s="16">
        <f>SUM('Plain whole milk'!L21,'2 percent milk'!L21,'1 percent milk'!L21,'Skim milk'!L21)</f>
        <v>17.416222111766892</v>
      </c>
      <c r="I20" s="16">
        <f>SUM('Plain whole milk'!M21,'2 percent milk'!M21,'1 percent milk'!M21,'Skim milk'!M21)</f>
        <v>6.5766767265603558</v>
      </c>
      <c r="J20" s="16">
        <f>SUM('Plain whole milk'!N21,'2 percent milk'!N21,'1 percent milk'!N21,'Skim milk'!N21)</f>
        <v>186.44549685962281</v>
      </c>
      <c r="K20" s="16">
        <f>SUM('Plain whole milk'!Q21,'2 percent milk'!Q21,'1 percent milk'!Q21,'Skim milk'!Q21)</f>
        <v>102.47126885890474</v>
      </c>
      <c r="L20" s="19">
        <f>SUM('Plain whole milk'!R21,'2 percent milk'!R21,'1 percent milk'!R21,'Skim milk'!R21)</f>
        <v>0.76395171801740203</v>
      </c>
    </row>
    <row r="21" spans="1:12" ht="12" customHeight="1" x14ac:dyDescent="0.2">
      <c r="A21" s="15">
        <v>1985</v>
      </c>
      <c r="B21" s="16">
        <f>SUM('Plain whole milk'!B22,'2 percent milk'!B22,'1 percent milk'!B22,'Skim milk'!B22)</f>
        <v>215.57304013046181</v>
      </c>
      <c r="C21" s="16">
        <f>SUM('Plain whole milk'!D22,'2 percent milk'!D22,'1 percent milk'!D22,'Skim milk'!D22)</f>
        <v>215.57304013046181</v>
      </c>
      <c r="D21" s="16">
        <f>SUM('Plain whole milk'!F22,'2 percent milk'!F22,'1 percent milk'!F22,'Skim milk'!F22)</f>
        <v>189.70427531480641</v>
      </c>
      <c r="E21" s="16">
        <f>SUM('Plain whole milk'!H22,'2 percent milk'!H22,'1 percent milk'!H22,'Skim milk'!H22)</f>
        <v>189.70427531480641</v>
      </c>
      <c r="F21" s="16">
        <f t="shared" si="0"/>
        <v>29.599999999999994</v>
      </c>
      <c r="G21" s="16">
        <f>SUM('Plain whole milk'!K22,'2 percent milk'!K22,'1 percent milk'!K22,'Skim milk'!K22)</f>
        <v>151.76342025184513</v>
      </c>
      <c r="H21" s="16">
        <f>SUM('Plain whole milk'!L22,'2 percent milk'!L22,'1 percent milk'!L22,'Skim milk'!L22)</f>
        <v>17.615838953861079</v>
      </c>
      <c r="I21" s="16">
        <f>SUM('Plain whole milk'!M22,'2 percent milk'!M22,'1 percent milk'!M22,'Skim milk'!M22)</f>
        <v>6.6526430795329379</v>
      </c>
      <c r="J21" s="16">
        <f>SUM('Plain whole milk'!N22,'2 percent milk'!N22,'1 percent milk'!N22,'Skim milk'!N22)</f>
        <v>188.59910498321901</v>
      </c>
      <c r="K21" s="16">
        <f>SUM('Plain whole milk'!Q22,'2 percent milk'!Q22,'1 percent milk'!Q22,'Skim milk'!Q22)</f>
        <v>103.04373565299971</v>
      </c>
      <c r="L21" s="19">
        <f>SUM('Plain whole milk'!R22,'2 percent milk'!R22,'1 percent milk'!R22,'Skim milk'!R22)</f>
        <v>0.77276206572584716</v>
      </c>
    </row>
    <row r="22" spans="1:12" ht="12" customHeight="1" x14ac:dyDescent="0.2">
      <c r="A22" s="10">
        <v>1986</v>
      </c>
      <c r="B22" s="11">
        <f>SUM('Plain whole milk'!B23,'2 percent milk'!B23,'1 percent milk'!B23,'Skim milk'!B23)</f>
        <v>214.51445657198298</v>
      </c>
      <c r="C22" s="11">
        <f>SUM('Plain whole milk'!D23,'2 percent milk'!D23,'1 percent milk'!D23,'Skim milk'!D23)</f>
        <v>214.51445657198298</v>
      </c>
      <c r="D22" s="11">
        <f>SUM('Plain whole milk'!F23,'2 percent milk'!F23,'1 percent milk'!F23,'Skim milk'!F23)</f>
        <v>188.77272178334508</v>
      </c>
      <c r="E22" s="11">
        <f>SUM('Plain whole milk'!H23,'2 percent milk'!H23,'1 percent milk'!H23,'Skim milk'!H23)</f>
        <v>188.77272178334508</v>
      </c>
      <c r="F22" s="11">
        <f t="shared" si="0"/>
        <v>29.59999999999998</v>
      </c>
      <c r="G22" s="11">
        <f>SUM('Plain whole milk'!K23,'2 percent milk'!K23,'1 percent milk'!K23,'Skim milk'!K23)</f>
        <v>151.01817742667606</v>
      </c>
      <c r="H22" s="11">
        <f>SUM('Plain whole milk'!L23,'2 percent milk'!L23,'1 percent milk'!L23,'Skim milk'!L23)</f>
        <v>17.527263102934171</v>
      </c>
      <c r="I22" s="11">
        <f>SUM('Plain whole milk'!M23,'2 percent milk'!M23,'1 percent milk'!M23,'Skim milk'!M23)</f>
        <v>6.6199749008953876</v>
      </c>
      <c r="J22" s="11">
        <f>SUM('Plain whole milk'!N23,'2 percent milk'!N23,'1 percent milk'!N23,'Skim milk'!N23)</f>
        <v>187.67297845293379</v>
      </c>
      <c r="K22" s="11">
        <f>SUM('Plain whole milk'!Q23,'2 percent milk'!Q23,'1 percent milk'!Q23,'Skim milk'!Q23)</f>
        <v>101.69732382966495</v>
      </c>
      <c r="L22" s="14">
        <f>SUM('Plain whole milk'!R23,'2 percent milk'!R23,'1 percent milk'!R23,'Skim milk'!R23)</f>
        <v>0.76895433331527019</v>
      </c>
    </row>
    <row r="23" spans="1:12" ht="12" customHeight="1" x14ac:dyDescent="0.2">
      <c r="A23" s="10">
        <v>1987</v>
      </c>
      <c r="B23" s="11">
        <f>SUM('Plain whole milk'!B24,'2 percent milk'!B24,'1 percent milk'!B24,'Skim milk'!B24)</f>
        <v>210.90103141289947</v>
      </c>
      <c r="C23" s="11">
        <f>SUM('Plain whole milk'!D24,'2 percent milk'!D24,'1 percent milk'!D24,'Skim milk'!D24)</f>
        <v>210.90103141289947</v>
      </c>
      <c r="D23" s="11">
        <f>SUM('Plain whole milk'!F24,'2 percent milk'!F24,'1 percent milk'!F24,'Skim milk'!F24)</f>
        <v>185.59290764335154</v>
      </c>
      <c r="E23" s="11">
        <f>SUM('Plain whole milk'!H24,'2 percent milk'!H24,'1 percent milk'!H24,'Skim milk'!H24)</f>
        <v>185.59290764335154</v>
      </c>
      <c r="F23" s="11">
        <f t="shared" si="0"/>
        <v>29.600000000000009</v>
      </c>
      <c r="G23" s="11">
        <f>SUM('Plain whole milk'!K24,'2 percent milk'!K24,'1 percent milk'!K24,'Skim milk'!K24)</f>
        <v>148.47432611468122</v>
      </c>
      <c r="H23" s="11">
        <f>SUM('Plain whole milk'!L24,'2 percent milk'!L24,'1 percent milk'!L24,'Skim milk'!L24)</f>
        <v>17.231205382017958</v>
      </c>
      <c r="I23" s="11">
        <f>SUM('Plain whole milk'!M24,'2 percent milk'!M24,'1 percent milk'!M24,'Skim milk'!M24)</f>
        <v>6.508463610506575</v>
      </c>
      <c r="J23" s="11">
        <f>SUM('Plain whole milk'!N24,'2 percent milk'!N24,'1 percent milk'!N24,'Skim milk'!N24)</f>
        <v>184.51168912605613</v>
      </c>
      <c r="K23" s="11">
        <f>SUM('Plain whole milk'!Q24,'2 percent milk'!Q24,'1 percent milk'!Q24,'Skim milk'!Q24)</f>
        <v>99.660979833740157</v>
      </c>
      <c r="L23" s="14">
        <f>SUM('Plain whole milk'!R24,'2 percent milk'!R24,'1 percent milk'!R24,'Skim milk'!R24)</f>
        <v>0.75598971601085374</v>
      </c>
    </row>
    <row r="24" spans="1:12" ht="12" customHeight="1" x14ac:dyDescent="0.2">
      <c r="A24" s="10">
        <v>1988</v>
      </c>
      <c r="B24" s="11">
        <f>SUM('Plain whole milk'!B25,'2 percent milk'!B25,'1 percent milk'!B25,'Skim milk'!B25)</f>
        <v>210.62253833349013</v>
      </c>
      <c r="C24" s="11">
        <f>SUM('Plain whole milk'!D25,'2 percent milk'!D25,'1 percent milk'!D25,'Skim milk'!D25)</f>
        <v>210.62253833349013</v>
      </c>
      <c r="D24" s="11">
        <f>SUM('Plain whole milk'!F25,'2 percent milk'!F25,'1 percent milk'!F25,'Skim milk'!F25)</f>
        <v>185.3478337334713</v>
      </c>
      <c r="E24" s="11">
        <f>SUM('Plain whole milk'!H25,'2 percent milk'!H25,'1 percent milk'!H25,'Skim milk'!H25)</f>
        <v>185.3478337334713</v>
      </c>
      <c r="F24" s="11">
        <f t="shared" si="0"/>
        <v>29.600000000000009</v>
      </c>
      <c r="G24" s="11">
        <f>SUM('Plain whole milk'!K25,'2 percent milk'!K25,'1 percent milk'!K25,'Skim milk'!K25)</f>
        <v>148.27826698677703</v>
      </c>
      <c r="H24" s="11">
        <f>SUM('Plain whole milk'!L25,'2 percent milk'!L25,'1 percent milk'!L25,'Skim milk'!L25)</f>
        <v>17.206655067108894</v>
      </c>
      <c r="I24" s="11">
        <f>SUM('Plain whole milk'!M25,'2 percent milk'!M25,'1 percent milk'!M25,'Skim milk'!M25)</f>
        <v>6.4998692377765277</v>
      </c>
      <c r="J24" s="11">
        <f>SUM('Plain whole milk'!N25,'2 percent milk'!N25,'1 percent milk'!N25,'Skim milk'!N25)</f>
        <v>184.26804295634568</v>
      </c>
      <c r="K24" s="11">
        <f>SUM('Plain whole milk'!Q25,'2 percent milk'!Q25,'1 percent milk'!Q25,'Skim milk'!Q25)</f>
        <v>98.757249642435184</v>
      </c>
      <c r="L24" s="14">
        <f>SUM('Plain whole milk'!R25,'2 percent milk'!R25,'1 percent milk'!R25,'Skim milk'!R25)</f>
        <v>0.75495872787452134</v>
      </c>
    </row>
    <row r="25" spans="1:12" ht="12" customHeight="1" x14ac:dyDescent="0.2">
      <c r="A25" s="10">
        <v>1989</v>
      </c>
      <c r="B25" s="11">
        <f>SUM('Plain whole milk'!B26,'2 percent milk'!B26,'1 percent milk'!B26,'Skim milk'!B26)</f>
        <v>211.23171230739936</v>
      </c>
      <c r="C25" s="11">
        <f>SUM('Plain whole milk'!D26,'2 percent milk'!D26,'1 percent milk'!D26,'Skim milk'!D26)</f>
        <v>211.23171230739936</v>
      </c>
      <c r="D25" s="11">
        <f>SUM('Plain whole milk'!F26,'2 percent milk'!F26,'1 percent milk'!F26,'Skim milk'!F26)</f>
        <v>185.88390683051142</v>
      </c>
      <c r="E25" s="11">
        <f>SUM('Plain whole milk'!H26,'2 percent milk'!H26,'1 percent milk'!H26,'Skim milk'!H26)</f>
        <v>185.88390683051142</v>
      </c>
      <c r="F25" s="11">
        <f t="shared" si="0"/>
        <v>29.600000000000009</v>
      </c>
      <c r="G25" s="11">
        <f>SUM('Plain whole milk'!K26,'2 percent milk'!K26,'1 percent milk'!K26,'Skim milk'!K26)</f>
        <v>148.70712546440913</v>
      </c>
      <c r="H25" s="11">
        <f>SUM('Plain whole milk'!L26,'2 percent milk'!L26,'1 percent milk'!L26,'Skim milk'!L26)</f>
        <v>17.252950543376592</v>
      </c>
      <c r="I25" s="11">
        <f>SUM('Plain whole milk'!M26,'2 percent milk'!M26,'1 percent milk'!M26,'Skim milk'!M26)</f>
        <v>6.5186685135083469</v>
      </c>
      <c r="J25" s="11">
        <f>SUM('Plain whole milk'!N26,'2 percent milk'!N26,'1 percent milk'!N26,'Skim milk'!N26)</f>
        <v>184.80099302370485</v>
      </c>
      <c r="K25" s="11">
        <f>SUM('Plain whole milk'!Q26,'2 percent milk'!Q26,'1 percent milk'!Q26,'Skim milk'!Q26)</f>
        <v>97.494719692649397</v>
      </c>
      <c r="L25" s="14">
        <f>SUM('Plain whole milk'!R26,'2 percent milk'!R26,'1 percent milk'!R26,'Skim milk'!R26)</f>
        <v>0.7570842932315146</v>
      </c>
    </row>
    <row r="26" spans="1:12" ht="12" customHeight="1" x14ac:dyDescent="0.2">
      <c r="A26" s="10">
        <v>1990</v>
      </c>
      <c r="B26" s="11">
        <f>SUM('Plain whole milk'!B27,'2 percent milk'!B27,'1 percent milk'!B27,'Skim milk'!B27)</f>
        <v>208.53847602184092</v>
      </c>
      <c r="C26" s="11">
        <f>SUM('Plain whole milk'!D27,'2 percent milk'!D27,'1 percent milk'!D27,'Skim milk'!D27)</f>
        <v>208.53847602184092</v>
      </c>
      <c r="D26" s="11">
        <f>SUM('Plain whole milk'!F27,'2 percent milk'!F27,'1 percent milk'!F27,'Skim milk'!F27)</f>
        <v>183.51385889922005</v>
      </c>
      <c r="E26" s="11">
        <f>SUM('Plain whole milk'!H27,'2 percent milk'!H27,'1 percent milk'!H27,'Skim milk'!H27)</f>
        <v>183.51385889922005</v>
      </c>
      <c r="F26" s="11">
        <f t="shared" si="0"/>
        <v>29.599999999999994</v>
      </c>
      <c r="G26" s="11">
        <f>SUM('Plain whole milk'!K27,'2 percent milk'!K27,'1 percent milk'!K27,'Skim milk'!K27)</f>
        <v>146.81108711937603</v>
      </c>
      <c r="H26" s="11">
        <f>SUM('Plain whole milk'!L27,'2 percent milk'!L27,'1 percent milk'!L27,'Skim milk'!L27)</f>
        <v>17.030438056134034</v>
      </c>
      <c r="I26" s="11">
        <f>SUM('Plain whole milk'!M27,'2 percent milk'!M27,'1 percent milk'!M27,'Skim milk'!M27)</f>
        <v>6.4355545038630586</v>
      </c>
      <c r="J26" s="11">
        <f>SUM('Plain whole milk'!N27,'2 percent milk'!N27,'1 percent milk'!N27,'Skim milk'!N27)</f>
        <v>182.44475240726581</v>
      </c>
      <c r="K26" s="11">
        <f>SUM('Plain whole milk'!Q27,'2 percent milk'!Q27,'1 percent milk'!Q27,'Skim milk'!Q27)</f>
        <v>95.052141123910204</v>
      </c>
      <c r="L26" s="14">
        <f>SUM('Plain whole milk'!R27,'2 percent milk'!R27,'1 percent milk'!R27,'Skim milk'!R27)</f>
        <v>0.74739009856917327</v>
      </c>
    </row>
    <row r="27" spans="1:12" ht="12" customHeight="1" x14ac:dyDescent="0.2">
      <c r="A27" s="15">
        <v>1991</v>
      </c>
      <c r="B27" s="16">
        <f>SUM('Plain whole milk'!B28,'2 percent milk'!B28,'1 percent milk'!B28,'Skim milk'!B28)</f>
        <v>206.74279886631803</v>
      </c>
      <c r="C27" s="16">
        <f>SUM('Plain whole milk'!D28,'2 percent milk'!D28,'1 percent milk'!D28,'Skim milk'!D28)</f>
        <v>206.74279886631803</v>
      </c>
      <c r="D27" s="16">
        <f>SUM('Plain whole milk'!F28,'2 percent milk'!F28,'1 percent milk'!F28,'Skim milk'!F28)</f>
        <v>181.93366300235988</v>
      </c>
      <c r="E27" s="16">
        <f>SUM('Plain whole milk'!H28,'2 percent milk'!H28,'1 percent milk'!H28,'Skim milk'!H28)</f>
        <v>181.93366300235988</v>
      </c>
      <c r="F27" s="16">
        <f t="shared" si="0"/>
        <v>29.59999999999998</v>
      </c>
      <c r="G27" s="16">
        <f>SUM('Plain whole milk'!K28,'2 percent milk'!K28,'1 percent milk'!K28,'Skim milk'!K28)</f>
        <v>145.54693040188792</v>
      </c>
      <c r="H27" s="16">
        <f>SUM('Plain whole milk'!L28,'2 percent milk'!L28,'1 percent milk'!L28,'Skim milk'!L28)</f>
        <v>16.88272941346316</v>
      </c>
      <c r="I27" s="16">
        <f>SUM('Plain whole milk'!M28,'2 percent milk'!M28,'1 percent milk'!M28,'Skim milk'!M28)</f>
        <v>6.3801394148772781</v>
      </c>
      <c r="J27" s="16">
        <f>SUM('Plain whole milk'!N28,'2 percent milk'!N28,'1 percent milk'!N28,'Skim milk'!N28)</f>
        <v>180.8737623420634</v>
      </c>
      <c r="K27" s="16">
        <f>SUM('Plain whole milk'!Q28,'2 percent milk'!Q28,'1 percent milk'!Q28,'Skim milk'!Q28)</f>
        <v>93.751540470298011</v>
      </c>
      <c r="L27" s="19">
        <f>SUM('Plain whole milk'!R28,'2 percent milk'!R28,'1 percent milk'!R28,'Skim milk'!R28)</f>
        <v>0.7409388128347798</v>
      </c>
    </row>
    <row r="28" spans="1:12" ht="12" customHeight="1" x14ac:dyDescent="0.2">
      <c r="A28" s="15">
        <v>1992</v>
      </c>
      <c r="B28" s="16">
        <f>SUM('Plain whole milk'!B29,'2 percent milk'!B29,'1 percent milk'!B29,'Skim milk'!B29)</f>
        <v>203.62631279384362</v>
      </c>
      <c r="C28" s="16">
        <f>SUM('Plain whole milk'!D29,'2 percent milk'!D29,'1 percent milk'!D29,'Skim milk'!D29)</f>
        <v>203.62631279384362</v>
      </c>
      <c r="D28" s="16">
        <f>SUM('Plain whole milk'!F29,'2 percent milk'!F29,'1 percent milk'!F29,'Skim milk'!F29)</f>
        <v>179.1911552585824</v>
      </c>
      <c r="E28" s="16">
        <f>SUM('Plain whole milk'!H29,'2 percent milk'!H29,'1 percent milk'!H29,'Skim milk'!H29)</f>
        <v>179.1911552585824</v>
      </c>
      <c r="F28" s="16">
        <f t="shared" si="0"/>
        <v>29.600000000000009</v>
      </c>
      <c r="G28" s="16">
        <f>SUM('Plain whole milk'!K29,'2 percent milk'!K29,'1 percent milk'!K29,'Skim milk'!K29)</f>
        <v>143.35292420686591</v>
      </c>
      <c r="H28" s="16">
        <f>SUM('Plain whole milk'!L29,'2 percent milk'!L29,'1 percent milk'!L29,'Skim milk'!L29)</f>
        <v>16.627256437977625</v>
      </c>
      <c r="I28" s="16">
        <f>SUM('Plain whole milk'!M29,'2 percent milk'!M29,'1 percent milk'!M29,'Skim milk'!M29)</f>
        <v>6.283963800848916</v>
      </c>
      <c r="J28" s="16">
        <f>SUM('Plain whole milk'!N29,'2 percent milk'!N29,'1 percent milk'!N29,'Skim milk'!N29)</f>
        <v>178.14723177216635</v>
      </c>
      <c r="K28" s="16">
        <f>SUM('Plain whole milk'!Q29,'2 percent milk'!Q29,'1 percent milk'!Q29,'Skim milk'!Q29)</f>
        <v>91.869496237231459</v>
      </c>
      <c r="L28" s="19">
        <f>SUM('Plain whole milk'!R29,'2 percent milk'!R29,'1 percent milk'!R29,'Skim milk'!R29)</f>
        <v>0.72974891994349911</v>
      </c>
    </row>
    <row r="29" spans="1:12" ht="12" customHeight="1" x14ac:dyDescent="0.2">
      <c r="A29" s="15">
        <v>1993</v>
      </c>
      <c r="B29" s="16">
        <f>SUM('Plain whole milk'!B30,'2 percent milk'!B30,'1 percent milk'!B30,'Skim milk'!B30)</f>
        <v>198.30793439494613</v>
      </c>
      <c r="C29" s="16">
        <f>SUM('Plain whole milk'!D30,'2 percent milk'!D30,'1 percent milk'!D30,'Skim milk'!D30)</f>
        <v>198.30793439494613</v>
      </c>
      <c r="D29" s="16">
        <f>SUM('Plain whole milk'!F30,'2 percent milk'!F30,'1 percent milk'!F30,'Skim milk'!F30)</f>
        <v>174.51098226755261</v>
      </c>
      <c r="E29" s="16">
        <f>SUM('Plain whole milk'!H30,'2 percent milk'!H30,'1 percent milk'!H30,'Skim milk'!H30)</f>
        <v>174.51098226755261</v>
      </c>
      <c r="F29" s="16">
        <f t="shared" si="0"/>
        <v>29.599999999999994</v>
      </c>
      <c r="G29" s="16">
        <f>SUM('Plain whole milk'!K30,'2 percent milk'!K30,'1 percent milk'!K30,'Skim milk'!K30)</f>
        <v>139.60878581404208</v>
      </c>
      <c r="H29" s="16">
        <f>SUM('Plain whole milk'!L30,'2 percent milk'!L30,'1 percent milk'!L30,'Skim milk'!L30)</f>
        <v>16.192016954511871</v>
      </c>
      <c r="I29" s="16">
        <f>SUM('Plain whole milk'!M30,'2 percent milk'!M30,'1 percent milk'!M30,'Skim milk'!M30)</f>
        <v>6.1198371863689669</v>
      </c>
      <c r="J29" s="16">
        <f>SUM('Plain whole milk'!N30,'2 percent milk'!N30,'1 percent milk'!N30,'Skim milk'!N30)</f>
        <v>173.49432431496703</v>
      </c>
      <c r="K29" s="16">
        <f>SUM('Plain whole milk'!Q30,'2 percent milk'!Q30,'1 percent milk'!Q30,'Skim milk'!Q30)</f>
        <v>88.974348257206174</v>
      </c>
      <c r="L29" s="19">
        <f>SUM('Plain whole milk'!R30,'2 percent milk'!R30,'1 percent milk'!R30,'Skim milk'!R30)</f>
        <v>0.71065695754855873</v>
      </c>
    </row>
    <row r="30" spans="1:12" ht="12" customHeight="1" x14ac:dyDescent="0.2">
      <c r="A30" s="15">
        <v>1994</v>
      </c>
      <c r="B30" s="16">
        <f>SUM('Plain whole milk'!B31,'2 percent milk'!B31,'1 percent milk'!B31,'Skim milk'!B31)</f>
        <v>196.71944239641846</v>
      </c>
      <c r="C30" s="16">
        <f>SUM('Plain whole milk'!D31,'2 percent milk'!D31,'1 percent milk'!D31,'Skim milk'!D31)</f>
        <v>196.71944239641846</v>
      </c>
      <c r="D30" s="16">
        <f>SUM('Plain whole milk'!F31,'2 percent milk'!F31,'1 percent milk'!F31,'Skim milk'!F31)</f>
        <v>173.11310930884824</v>
      </c>
      <c r="E30" s="16">
        <f>SUM('Plain whole milk'!H31,'2 percent milk'!H31,'1 percent milk'!H31,'Skim milk'!H31)</f>
        <v>173.11310930884824</v>
      </c>
      <c r="F30" s="16">
        <f t="shared" si="0"/>
        <v>29.599999999999994</v>
      </c>
      <c r="G30" s="16">
        <f>SUM('Plain whole milk'!K31,'2 percent milk'!K31,'1 percent milk'!K31,'Skim milk'!K31)</f>
        <v>138.49048744707861</v>
      </c>
      <c r="H30" s="16">
        <f>SUM('Plain whole milk'!L31,'2 percent milk'!L31,'1 percent milk'!L31,'Skim milk'!L31)</f>
        <v>16.06152094018924</v>
      </c>
      <c r="I30" s="16">
        <f>SUM('Plain whole milk'!M31,'2 percent milk'!M31,'1 percent milk'!M31,'Skim milk'!M31)</f>
        <v>6.0708158880911167</v>
      </c>
      <c r="J30" s="16">
        <f>SUM('Plain whole milk'!N31,'2 percent milk'!N31,'1 percent milk'!N31,'Skim milk'!N31)</f>
        <v>172.1045950194391</v>
      </c>
      <c r="K30" s="16">
        <f>SUM('Plain whole milk'!Q31,'2 percent milk'!Q31,'1 percent milk'!Q31,'Skim milk'!Q31)</f>
        <v>87.819865632533862</v>
      </c>
      <c r="L30" s="19">
        <f>SUM('Plain whole milk'!R31,'2 percent milk'!R31,'1 percent milk'!R31,'Skim milk'!R31)</f>
        <v>0.70493433942066797</v>
      </c>
    </row>
    <row r="31" spans="1:12" ht="12" customHeight="1" x14ac:dyDescent="0.2">
      <c r="A31" s="15">
        <v>1995</v>
      </c>
      <c r="B31" s="16">
        <f>SUM('Plain whole milk'!B32,'2 percent milk'!B32,'1 percent milk'!B32,'Skim milk'!B32)</f>
        <v>193.64348537994124</v>
      </c>
      <c r="C31" s="16">
        <f>SUM('Plain whole milk'!D32,'2 percent milk'!D32,'1 percent milk'!D32,'Skim milk'!D32)</f>
        <v>193.64348537994124</v>
      </c>
      <c r="D31" s="16">
        <f>SUM('Plain whole milk'!F32,'2 percent milk'!F32,'1 percent milk'!F32,'Skim milk'!F32)</f>
        <v>170.4062671343483</v>
      </c>
      <c r="E31" s="16">
        <f>SUM('Plain whole milk'!H32,'2 percent milk'!H32,'1 percent milk'!H32,'Skim milk'!H32)</f>
        <v>170.4062671343483</v>
      </c>
      <c r="F31" s="16">
        <f t="shared" si="0"/>
        <v>29.600000000000009</v>
      </c>
      <c r="G31" s="16">
        <f>SUM('Plain whole milk'!K32,'2 percent milk'!K32,'1 percent milk'!K32,'Skim milk'!K32)</f>
        <v>136.32501370747863</v>
      </c>
      <c r="H31" s="16">
        <f>SUM('Plain whole milk'!L32,'2 percent milk'!L32,'1 percent milk'!L32,'Skim milk'!L32)</f>
        <v>15.808984983823345</v>
      </c>
      <c r="I31" s="16">
        <f>SUM('Plain whole milk'!M32,'2 percent milk'!M32,'1 percent milk'!M32,'Skim milk'!M32)</f>
        <v>5.9758910118346797</v>
      </c>
      <c r="J31" s="16">
        <f>SUM('Plain whole milk'!N32,'2 percent milk'!N32,'1 percent milk'!N32,'Skim milk'!N32)</f>
        <v>169.41352224000724</v>
      </c>
      <c r="K31" s="16">
        <f>SUM('Plain whole milk'!Q32,'2 percent milk'!Q32,'1 percent milk'!Q32,'Skim milk'!Q32)</f>
        <v>85.636160588704612</v>
      </c>
      <c r="L31" s="19">
        <f>SUM('Plain whole milk'!R32,'2 percent milk'!R32,'1 percent milk'!R32,'Skim milk'!R32)</f>
        <v>0.69385829577856617</v>
      </c>
    </row>
    <row r="32" spans="1:12" ht="12" customHeight="1" x14ac:dyDescent="0.2">
      <c r="A32" s="10">
        <v>1996</v>
      </c>
      <c r="B32" s="11">
        <f>SUM('Plain whole milk'!B33,'2 percent milk'!B33,'1 percent milk'!B33,'Skim milk'!B33)</f>
        <v>192.58409615655879</v>
      </c>
      <c r="C32" s="11">
        <f>SUM('Plain whole milk'!D33,'2 percent milk'!D33,'1 percent milk'!D33,'Skim milk'!D33)</f>
        <v>192.58409615655879</v>
      </c>
      <c r="D32" s="11">
        <f>SUM('Plain whole milk'!F33,'2 percent milk'!F33,'1 percent milk'!F33,'Skim milk'!F33)</f>
        <v>169.47400461777173</v>
      </c>
      <c r="E32" s="11">
        <f>SUM('Plain whole milk'!H33,'2 percent milk'!H33,'1 percent milk'!H33,'Skim milk'!H33)</f>
        <v>169.47400461777173</v>
      </c>
      <c r="F32" s="11">
        <f t="shared" si="0"/>
        <v>29.600000000000009</v>
      </c>
      <c r="G32" s="11">
        <f>SUM('Plain whole milk'!K33,'2 percent milk'!K33,'1 percent milk'!K33,'Skim milk'!K33)</f>
        <v>135.57920369421737</v>
      </c>
      <c r="H32" s="11">
        <f>SUM('Plain whole milk'!L33,'2 percent milk'!L33,'1 percent milk'!L33,'Skim milk'!L33)</f>
        <v>15.722039959603697</v>
      </c>
      <c r="I32" s="11">
        <f>SUM('Plain whole milk'!M33,'2 percent milk'!M33,'1 percent milk'!M33,'Skim milk'!M33)</f>
        <v>5.9431979701574758</v>
      </c>
      <c r="J32" s="11">
        <f>SUM('Plain whole milk'!N33,'2 percent milk'!N33,'1 percent milk'!N33,'Skim milk'!N33)</f>
        <v>168.48669085497932</v>
      </c>
      <c r="K32" s="11">
        <f>SUM('Plain whole milk'!Q33,'2 percent milk'!Q33,'1 percent milk'!Q33,'Skim milk'!Q33)</f>
        <v>84.877667512283054</v>
      </c>
      <c r="L32" s="14">
        <f>SUM('Plain whole milk'!R33,'2 percent milk'!R33,'1 percent milk'!R33,'Skim milk'!R33)</f>
        <v>0.69003730594673252</v>
      </c>
    </row>
    <row r="33" spans="1:12" ht="12" customHeight="1" x14ac:dyDescent="0.2">
      <c r="A33" s="10">
        <v>1997</v>
      </c>
      <c r="B33" s="11">
        <f>SUM('Plain whole milk'!B34,'2 percent milk'!B34,'1 percent milk'!B34,'Skim milk'!B34)</f>
        <v>188.95128132713731</v>
      </c>
      <c r="C33" s="11">
        <f>SUM('Plain whole milk'!D34,'2 percent milk'!D34,'1 percent milk'!D34,'Skim milk'!D34)</f>
        <v>188.95128132713731</v>
      </c>
      <c r="D33" s="11">
        <f>SUM('Plain whole milk'!F34,'2 percent milk'!F34,'1 percent milk'!F34,'Skim milk'!F34)</f>
        <v>166.27712756788083</v>
      </c>
      <c r="E33" s="11">
        <f>SUM('Plain whole milk'!H34,'2 percent milk'!H34,'1 percent milk'!H34,'Skim milk'!H34)</f>
        <v>166.27712756788083</v>
      </c>
      <c r="F33" s="11">
        <f t="shared" si="0"/>
        <v>29.600000000000009</v>
      </c>
      <c r="G33" s="11">
        <f>SUM('Plain whole milk'!K34,'2 percent milk'!K34,'1 percent milk'!K34,'Skim milk'!K34)</f>
        <v>133.02170205430465</v>
      </c>
      <c r="H33" s="11">
        <f>SUM('Plain whole milk'!L34,'2 percent milk'!L34,'1 percent milk'!L34,'Skim milk'!L34)</f>
        <v>15.424963573572198</v>
      </c>
      <c r="I33" s="11">
        <f>SUM('Plain whole milk'!M34,'2 percent milk'!M34,'1 percent milk'!M34,'Skim milk'!M34)</f>
        <v>5.8310883092297932</v>
      </c>
      <c r="J33" s="11">
        <f>SUM('Plain whole milk'!N34,'2 percent milk'!N34,'1 percent milk'!N34,'Skim milk'!N34)</f>
        <v>165.30843802251005</v>
      </c>
      <c r="K33" s="11">
        <f>SUM('Plain whole milk'!Q34,'2 percent milk'!Q34,'1 percent milk'!Q34,'Skim milk'!Q34)</f>
        <v>82.983068864956749</v>
      </c>
      <c r="L33" s="14">
        <f>SUM('Plain whole milk'!R34,'2 percent milk'!R34,'1 percent milk'!R34,'Skim milk'!R34)</f>
        <v>0.67700304399783118</v>
      </c>
    </row>
    <row r="34" spans="1:12" ht="12" customHeight="1" x14ac:dyDescent="0.2">
      <c r="A34" s="10">
        <v>1998</v>
      </c>
      <c r="B34" s="11">
        <f>SUM('Plain whole milk'!B35,'2 percent milk'!B35,'1 percent milk'!B35,'Skim milk'!B35)</f>
        <v>184.99278603899165</v>
      </c>
      <c r="C34" s="11">
        <f>SUM('Plain whole milk'!D35,'2 percent milk'!D35,'1 percent milk'!D35,'Skim milk'!D35)</f>
        <v>184.99278603899165</v>
      </c>
      <c r="D34" s="11">
        <f>SUM('Plain whole milk'!F35,'2 percent milk'!F35,'1 percent milk'!F35,'Skim milk'!F35)</f>
        <v>162.79365171431266</v>
      </c>
      <c r="E34" s="11">
        <f>SUM('Plain whole milk'!H35,'2 percent milk'!H35,'1 percent milk'!H35,'Skim milk'!H35)</f>
        <v>162.79365171431266</v>
      </c>
      <c r="F34" s="11">
        <f t="shared" si="0"/>
        <v>29.599999999999994</v>
      </c>
      <c r="G34" s="11">
        <f>SUM('Plain whole milk'!K35,'2 percent milk'!K35,'1 percent milk'!K35,'Skim milk'!K35)</f>
        <v>130.23492137145013</v>
      </c>
      <c r="H34" s="11">
        <f>SUM('Plain whole milk'!L35,'2 percent milk'!L35,'1 percent milk'!L35,'Skim milk'!L35)</f>
        <v>15.101530426421206</v>
      </c>
      <c r="I34" s="11">
        <f>SUM('Plain whole milk'!M35,'2 percent milk'!M35,'1 percent milk'!M35,'Skim milk'!M35)</f>
        <v>5.7089280601183612</v>
      </c>
      <c r="J34" s="11">
        <f>SUM('Plain whole milk'!N35,'2 percent milk'!N35,'1 percent milk'!N35,'Skim milk'!N35)</f>
        <v>161.84525604032549</v>
      </c>
      <c r="K34" s="11">
        <f>SUM('Plain whole milk'!Q35,'2 percent milk'!Q35,'1 percent milk'!Q35,'Skim milk'!Q35)</f>
        <v>81.078854051568456</v>
      </c>
      <c r="L34" s="14">
        <f>SUM('Plain whole milk'!R35,'2 percent milk'!R35,'1 percent milk'!R35,'Skim milk'!R35)</f>
        <v>0.66281198287240628</v>
      </c>
    </row>
    <row r="35" spans="1:12" ht="12" customHeight="1" x14ac:dyDescent="0.2">
      <c r="A35" s="10">
        <v>1999</v>
      </c>
      <c r="B35" s="11">
        <f>SUM('Plain whole milk'!B36,'2 percent milk'!B36,'1 percent milk'!B36,'Skim milk'!B36)</f>
        <v>183.63675458715596</v>
      </c>
      <c r="C35" s="11">
        <f>SUM('Plain whole milk'!D36,'2 percent milk'!D36,'1 percent milk'!D36,'Skim milk'!D36)</f>
        <v>183.63675458715596</v>
      </c>
      <c r="D35" s="11">
        <f>SUM('Plain whole milk'!F36,'2 percent milk'!F36,'1 percent milk'!F36,'Skim milk'!F36)</f>
        <v>161.60034403669727</v>
      </c>
      <c r="E35" s="11">
        <f>SUM('Plain whole milk'!H36,'2 percent milk'!H36,'1 percent milk'!H36,'Skim milk'!H36)</f>
        <v>161.60034403669727</v>
      </c>
      <c r="F35" s="11">
        <f t="shared" si="0"/>
        <v>29.599999999999994</v>
      </c>
      <c r="G35" s="11">
        <f>SUM('Plain whole milk'!K36,'2 percent milk'!K36,'1 percent milk'!K36,'Skim milk'!K36)</f>
        <v>129.28027522935781</v>
      </c>
      <c r="H35" s="11">
        <f>SUM('Plain whole milk'!L36,'2 percent milk'!L36,'1 percent milk'!L36,'Skim milk'!L36)</f>
        <v>14.991258034928517</v>
      </c>
      <c r="I35" s="11">
        <f>SUM('Plain whole milk'!M36,'2 percent milk'!M36,'1 percent milk'!M36,'Skim milk'!M36)</f>
        <v>5.6670805579992454</v>
      </c>
      <c r="J35" s="11">
        <f>SUM('Plain whole milk'!N36,'2 percent milk'!N36,'1 percent milk'!N36,'Skim milk'!N36)</f>
        <v>160.6589002789996</v>
      </c>
      <c r="K35" s="11">
        <f>SUM('Plain whole milk'!Q36,'2 percent milk'!Q36,'1 percent milk'!Q36,'Skim milk'!Q36)</f>
        <v>80.707524607155548</v>
      </c>
      <c r="L35" s="14">
        <f>SUM('Plain whole milk'!R36,'2 percent milk'!R36,'1 percent milk'!R36,'Skim milk'!R36)</f>
        <v>0.6579668772634677</v>
      </c>
    </row>
    <row r="36" spans="1:12" ht="12" customHeight="1" x14ac:dyDescent="0.2">
      <c r="A36" s="10">
        <v>2000</v>
      </c>
      <c r="B36" s="11">
        <f>SUM('Plain whole milk'!B37,'2 percent milk'!B37,'1 percent milk'!B37,'Skim milk'!B37)</f>
        <v>180.52499893681863</v>
      </c>
      <c r="C36" s="11">
        <f>SUM('Plain whole milk'!D37,'2 percent milk'!D37,'1 percent milk'!D37,'Skim milk'!D37)</f>
        <v>180.52499893681863</v>
      </c>
      <c r="D36" s="11">
        <f>SUM('Plain whole milk'!F37,'2 percent milk'!F37,'1 percent milk'!F37,'Skim milk'!F37)</f>
        <v>158.86199906440041</v>
      </c>
      <c r="E36" s="11">
        <f>SUM('Plain whole milk'!H37,'2 percent milk'!H37,'1 percent milk'!H37,'Skim milk'!H37)</f>
        <v>158.86199906440041</v>
      </c>
      <c r="F36" s="11">
        <f t="shared" si="0"/>
        <v>29.599999999999994</v>
      </c>
      <c r="G36" s="11">
        <f>SUM('Plain whole milk'!K37,'2 percent milk'!K37,'1 percent milk'!K37,'Skim milk'!K37)</f>
        <v>127.08959925152034</v>
      </c>
      <c r="H36" s="11">
        <f>SUM('Plain whole milk'!L37,'2 percent milk'!L37,'1 percent milk'!L37,'Skim milk'!L37)</f>
        <v>14.737862622838906</v>
      </c>
      <c r="I36" s="11">
        <f>SUM('Plain whole milk'!M37,'2 percent milk'!M37,'1 percent milk'!M37,'Skim milk'!M37)</f>
        <v>5.571050926094042</v>
      </c>
      <c r="J36" s="11">
        <f>SUM('Plain whole milk'!N37,'2 percent milk'!N37,'1 percent milk'!N37,'Skim milk'!N37)</f>
        <v>157.93650822930303</v>
      </c>
      <c r="K36" s="11">
        <f>SUM('Plain whole milk'!Q37,'2 percent milk'!Q37,'1 percent milk'!Q37,'Skim milk'!Q37)</f>
        <v>79.682290461376127</v>
      </c>
      <c r="L36" s="14">
        <f>SUM('Plain whole milk'!R37,'2 percent milk'!R37,'1 percent milk'!R37,'Skim milk'!R37)</f>
        <v>0.64684779625637256</v>
      </c>
    </row>
    <row r="37" spans="1:12" ht="12" customHeight="1" x14ac:dyDescent="0.2">
      <c r="A37" s="15">
        <v>2001</v>
      </c>
      <c r="B37" s="16">
        <f>SUM('Plain whole milk'!B38,'2 percent milk'!B38,'1 percent milk'!B38,'Skim milk'!B38)</f>
        <v>176.33059362142671</v>
      </c>
      <c r="C37" s="16">
        <f>SUM('Plain whole milk'!D38,'2 percent milk'!D38,'1 percent milk'!D38,'Skim milk'!D38)</f>
        <v>176.33059362142671</v>
      </c>
      <c r="D37" s="16">
        <f>SUM('Plain whole milk'!F38,'2 percent milk'!F38,'1 percent milk'!F38,'Skim milk'!F38)</f>
        <v>155.17092238685549</v>
      </c>
      <c r="E37" s="16">
        <f>SUM('Plain whole milk'!H38,'2 percent milk'!H38,'1 percent milk'!H38,'Skim milk'!H38)</f>
        <v>155.17092238685549</v>
      </c>
      <c r="F37" s="16">
        <f t="shared" si="0"/>
        <v>29.600000000000009</v>
      </c>
      <c r="G37" s="16">
        <f>SUM('Plain whole milk'!K38,'2 percent milk'!K38,'1 percent milk'!K38,'Skim milk'!K38)</f>
        <v>124.13673790948441</v>
      </c>
      <c r="H37" s="16">
        <f>SUM('Plain whole milk'!L38,'2 percent milk'!L38,'1 percent milk'!L38,'Skim milk'!L38)</f>
        <v>14.395270782153926</v>
      </c>
      <c r="I37" s="16">
        <f>SUM('Plain whole milk'!M38,'2 percent milk'!M38,'1 percent milk'!M38,'Skim milk'!M38)</f>
        <v>5.4416104289089056</v>
      </c>
      <c r="J37" s="16">
        <f>SUM('Plain whole milk'!N38,'2 percent milk'!N38,'1 percent milk'!N38,'Skim milk'!N38)</f>
        <v>154.266934854353</v>
      </c>
      <c r="K37" s="16">
        <f>SUM('Plain whole milk'!Q38,'2 percent milk'!Q38,'1 percent milk'!Q38,'Skim milk'!Q38)</f>
        <v>77.784993027795181</v>
      </c>
      <c r="L37" s="19">
        <f>SUM('Plain whole milk'!R38,'2 percent milk'!R38,'1 percent milk'!R38,'Skim milk'!R38)</f>
        <v>0.6318234782451263</v>
      </c>
    </row>
    <row r="38" spans="1:12" ht="12" customHeight="1" x14ac:dyDescent="0.2">
      <c r="A38" s="15">
        <v>2002</v>
      </c>
      <c r="B38" s="16">
        <f>SUM('Plain whole milk'!B39,'2 percent milk'!B39,'1 percent milk'!B39,'Skim milk'!B39)</f>
        <v>174.69741568559763</v>
      </c>
      <c r="C38" s="16">
        <f>SUM('Plain whole milk'!D39,'2 percent milk'!D39,'1 percent milk'!D39,'Skim milk'!D39)</f>
        <v>174.69741568559763</v>
      </c>
      <c r="D38" s="16">
        <f>SUM('Plain whole milk'!F39,'2 percent milk'!F39,'1 percent milk'!F39,'Skim milk'!F39)</f>
        <v>153.73372580332591</v>
      </c>
      <c r="E38" s="16">
        <f>SUM('Plain whole milk'!H39,'2 percent milk'!H39,'1 percent milk'!H39,'Skim milk'!H39)</f>
        <v>153.73372580332591</v>
      </c>
      <c r="F38" s="16">
        <f t="shared" si="0"/>
        <v>29.599999999999994</v>
      </c>
      <c r="G38" s="16">
        <f>SUM('Plain whole milk'!K39,'2 percent milk'!K39,'1 percent milk'!K39,'Skim milk'!K39)</f>
        <v>122.98698064266074</v>
      </c>
      <c r="H38" s="16">
        <f>SUM('Plain whole milk'!L39,'2 percent milk'!L39,'1 percent milk'!L39,'Skim milk'!L39)</f>
        <v>14.261930735744761</v>
      </c>
      <c r="I38" s="16">
        <f>SUM('Plain whole milk'!M39,'2 percent milk'!M39,'1 percent milk'!M39,'Skim milk'!M39)</f>
        <v>5.3912101103632102</v>
      </c>
      <c r="J38" s="16">
        <f>SUM('Plain whole milk'!N39,'2 percent milk'!N39,'1 percent milk'!N39,'Skim milk'!N39)</f>
        <v>152.83811102374182</v>
      </c>
      <c r="K38" s="16">
        <f>SUM('Plain whole milk'!Q39,'2 percent milk'!Q39,'1 percent milk'!Q39,'Skim milk'!Q39)</f>
        <v>77.069155615563005</v>
      </c>
      <c r="L38" s="19">
        <f>SUM('Plain whole milk'!R39,'2 percent milk'!R39,'1 percent milk'!R39,'Skim milk'!R39)</f>
        <v>0.62597429237501634</v>
      </c>
    </row>
    <row r="39" spans="1:12" ht="12" customHeight="1" x14ac:dyDescent="0.2">
      <c r="A39" s="15">
        <v>2003</v>
      </c>
      <c r="B39" s="16">
        <f>SUM('Plain whole milk'!B40,'2 percent milk'!B40,'1 percent milk'!B40,'Skim milk'!B40)</f>
        <v>171.36160168517631</v>
      </c>
      <c r="C39" s="16">
        <f>SUM('Plain whole milk'!D40,'2 percent milk'!D40,'1 percent milk'!D40,'Skim milk'!D40)</f>
        <v>171.36160168517631</v>
      </c>
      <c r="D39" s="16">
        <f>SUM('Plain whole milk'!F40,'2 percent milk'!F40,'1 percent milk'!F40,'Skim milk'!F40)</f>
        <v>150.79820948295517</v>
      </c>
      <c r="E39" s="16">
        <f>SUM('Plain whole milk'!H40,'2 percent milk'!H40,'1 percent milk'!H40,'Skim milk'!H40)</f>
        <v>150.79820948295517</v>
      </c>
      <c r="F39" s="16">
        <f t="shared" si="0"/>
        <v>29.599999999999994</v>
      </c>
      <c r="G39" s="16">
        <f>SUM('Plain whole milk'!K40,'2 percent milk'!K40,'1 percent milk'!K40,'Skim milk'!K40)</f>
        <v>120.63856758636413</v>
      </c>
      <c r="H39" s="16">
        <f>SUM('Plain whole milk'!L40,'2 percent milk'!L40,'1 percent milk'!L40,'Skim milk'!L40)</f>
        <v>13.989766168375084</v>
      </c>
      <c r="I39" s="16">
        <f>SUM('Plain whole milk'!M40,'2 percent milk'!M40,'1 percent milk'!M40,'Skim milk'!M40)</f>
        <v>5.2882659763885655</v>
      </c>
      <c r="J39" s="16">
        <f>SUM('Plain whole milk'!N40,'2 percent milk'!N40,'1 percent milk'!N40,'Skim milk'!N40)</f>
        <v>149.91969629762764</v>
      </c>
      <c r="K39" s="16">
        <f>SUM('Plain whole milk'!Q40,'2 percent milk'!Q40,'1 percent milk'!Q40,'Skim milk'!Q40)</f>
        <v>75.706880016208657</v>
      </c>
      <c r="L39" s="19">
        <f>SUM('Plain whole milk'!R40,'2 percent milk'!R40,'1 percent milk'!R40,'Skim milk'!R40)</f>
        <v>0.61403028219383538</v>
      </c>
    </row>
    <row r="40" spans="1:12" ht="12" customHeight="1" x14ac:dyDescent="0.2">
      <c r="A40" s="15">
        <v>2004</v>
      </c>
      <c r="B40" s="16">
        <f>SUM('Plain whole milk'!B41,'2 percent milk'!B41,'1 percent milk'!B41,'Skim milk'!B41)</f>
        <v>168.08365877655706</v>
      </c>
      <c r="C40" s="16">
        <f>SUM('Plain whole milk'!D41,'2 percent milk'!D41,'1 percent milk'!D41,'Skim milk'!D41)</f>
        <v>168.08365877655706</v>
      </c>
      <c r="D40" s="16">
        <f>SUM('Plain whole milk'!F41,'2 percent milk'!F41,'1 percent milk'!F41,'Skim milk'!F41)</f>
        <v>147.91361972337023</v>
      </c>
      <c r="E40" s="16">
        <f>SUM('Plain whole milk'!H41,'2 percent milk'!H41,'1 percent milk'!H41,'Skim milk'!H41)</f>
        <v>147.91361972337023</v>
      </c>
      <c r="F40" s="16">
        <f t="shared" si="0"/>
        <v>29.599999999999994</v>
      </c>
      <c r="G40" s="16">
        <f>SUM('Plain whole milk'!K41,'2 percent milk'!K41,'1 percent milk'!K41,'Skim milk'!K41)</f>
        <v>118.33089577869617</v>
      </c>
      <c r="H40" s="16">
        <f>SUM('Plain whole milk'!L41,'2 percent milk'!L41,'1 percent milk'!L41,'Skim milk'!L41)</f>
        <v>13.721694623042787</v>
      </c>
      <c r="I40" s="16">
        <f>SUM('Plain whole milk'!M41,'2 percent milk'!M41,'1 percent milk'!M41,'Skim milk'!M41)</f>
        <v>5.1871077601620241</v>
      </c>
      <c r="J40" s="16">
        <f>SUM('Plain whole milk'!N41,'2 percent milk'!N41,'1 percent milk'!N41,'Skim milk'!N41)</f>
        <v>147.05191144671329</v>
      </c>
      <c r="K40" s="16">
        <f>SUM('Plain whole milk'!Q41,'2 percent milk'!Q41,'1 percent milk'!Q41,'Skim milk'!Q41)</f>
        <v>74.076315314876794</v>
      </c>
      <c r="L40" s="19">
        <f>SUM('Plain whole milk'!R41,'2 percent milk'!R41,'1 percent milk'!R41,'Skim milk'!R41)</f>
        <v>0.60228243620786137</v>
      </c>
    </row>
    <row r="41" spans="1:12" ht="12" customHeight="1" x14ac:dyDescent="0.2">
      <c r="A41" s="15">
        <v>2005</v>
      </c>
      <c r="B41" s="16">
        <f>SUM('Plain whole milk'!B42,'2 percent milk'!B42,'1 percent milk'!B42,'Skim milk'!B42)</f>
        <v>166.95950603751979</v>
      </c>
      <c r="C41" s="16">
        <f>SUM('Plain whole milk'!D42,'2 percent milk'!D42,'1 percent milk'!D42,'Skim milk'!D42)</f>
        <v>166.95950603751979</v>
      </c>
      <c r="D41" s="16">
        <f>SUM('Plain whole milk'!F42,'2 percent milk'!F42,'1 percent milk'!F42,'Skim milk'!F42)</f>
        <v>146.9243653130174</v>
      </c>
      <c r="E41" s="16">
        <f>SUM('Plain whole milk'!H42,'2 percent milk'!H42,'1 percent milk'!H42,'Skim milk'!H42)</f>
        <v>146.9243653130174</v>
      </c>
      <c r="F41" s="16">
        <f t="shared" si="0"/>
        <v>29.600000000000009</v>
      </c>
      <c r="G41" s="16">
        <f>SUM('Plain whole milk'!K42,'2 percent milk'!K42,'1 percent milk'!K42,'Skim milk'!K42)</f>
        <v>117.53949225041393</v>
      </c>
      <c r="H41" s="16">
        <f>SUM('Plain whole milk'!L42,'2 percent milk'!L42,'1 percent milk'!L42,'Skim milk'!L42)</f>
        <v>13.62911248152669</v>
      </c>
      <c r="I41" s="16">
        <f>SUM('Plain whole milk'!M42,'2 percent milk'!M42,'1 percent milk'!M42,'Skim milk'!M42)</f>
        <v>5.1524160986482821</v>
      </c>
      <c r="J41" s="16">
        <f>SUM('Plain whole milk'!N42,'2 percent milk'!N42,'1 percent milk'!N42,'Skim milk'!N42)</f>
        <v>146.06842018862946</v>
      </c>
      <c r="K41" s="16">
        <f>SUM('Plain whole milk'!Q42,'2 percent milk'!Q42,'1 percent milk'!Q42,'Skim milk'!Q42)</f>
        <v>73.227479350236777</v>
      </c>
      <c r="L41" s="19">
        <f>SUM('Plain whole milk'!R42,'2 percent milk'!R42,'1 percent milk'!R42,'Skim milk'!R42)</f>
        <v>0.59824383802626069</v>
      </c>
    </row>
    <row r="42" spans="1:12" ht="12" customHeight="1" x14ac:dyDescent="0.2">
      <c r="A42" s="10">
        <v>2006</v>
      </c>
      <c r="B42" s="11">
        <f>SUM('Plain whole milk'!B43,'2 percent milk'!B43,'1 percent milk'!B43,'Skim milk'!B43)</f>
        <v>165.31018796234392</v>
      </c>
      <c r="C42" s="11">
        <f>SUM('Plain whole milk'!D43,'2 percent milk'!D43,'1 percent milk'!D43,'Skim milk'!D43)</f>
        <v>165.31018796234392</v>
      </c>
      <c r="D42" s="11">
        <f>SUM('Plain whole milk'!F43,'2 percent milk'!F43,'1 percent milk'!F43,'Skim milk'!F43)</f>
        <v>145.47296540686267</v>
      </c>
      <c r="E42" s="11">
        <f>SUM('Plain whole milk'!H43,'2 percent milk'!H43,'1 percent milk'!H43,'Skim milk'!H43)</f>
        <v>145.47296540686267</v>
      </c>
      <c r="F42" s="11">
        <f t="shared" si="0"/>
        <v>29.600000000000009</v>
      </c>
      <c r="G42" s="11">
        <f>SUM('Plain whole milk'!K43,'2 percent milk'!K43,'1 percent milk'!K43,'Skim milk'!K43)</f>
        <v>116.37837232549012</v>
      </c>
      <c r="H42" s="11">
        <f>SUM('Plain whole milk'!L43,'2 percent milk'!L43,'1 percent milk'!L43,'Skim milk'!L43)</f>
        <v>13.494016549416367</v>
      </c>
      <c r="I42" s="11">
        <f>SUM('Plain whole milk'!M43,'2 percent milk'!M43,'1 percent milk'!M43,'Skim milk'!M43)</f>
        <v>5.1015176909803888</v>
      </c>
      <c r="J42" s="11">
        <f>SUM('Plain whole milk'!N43,'2 percent milk'!N43,'1 percent milk'!N43,'Skim milk'!N43)</f>
        <v>144.62547578044854</v>
      </c>
      <c r="K42" s="11">
        <f>SUM('Plain whole milk'!Q43,'2 percent milk'!Q43,'1 percent milk'!Q43,'Skim milk'!Q43)</f>
        <v>72.310785520031899</v>
      </c>
      <c r="L42" s="14">
        <f>SUM('Plain whole milk'!R43,'2 percent milk'!R43,'1 percent milk'!R43,'Skim milk'!R43)</f>
        <v>0.59232970436488031</v>
      </c>
    </row>
    <row r="43" spans="1:12" ht="12" customHeight="1" x14ac:dyDescent="0.2">
      <c r="A43" s="10">
        <v>2007</v>
      </c>
      <c r="B43" s="11">
        <f>SUM('Plain whole milk'!B44,'2 percent milk'!B44,'1 percent milk'!B44,'Skim milk'!B44)</f>
        <v>163.46315128201763</v>
      </c>
      <c r="C43" s="11">
        <f>SUM('Plain whole milk'!D44,'2 percent milk'!D44,'1 percent milk'!D44,'Skim milk'!D44)</f>
        <v>163.46315128201763</v>
      </c>
      <c r="D43" s="11">
        <f>SUM('Plain whole milk'!F44,'2 percent milk'!F44,'1 percent milk'!F44,'Skim milk'!F44)</f>
        <v>143.8475731281755</v>
      </c>
      <c r="E43" s="11">
        <f>SUM('Plain whole milk'!H44,'2 percent milk'!H44,'1 percent milk'!H44,'Skim milk'!H44)</f>
        <v>143.8475731281755</v>
      </c>
      <c r="F43" s="11">
        <f t="shared" si="0"/>
        <v>29.600000000000009</v>
      </c>
      <c r="G43" s="11">
        <f>SUM('Plain whole milk'!K44,'2 percent milk'!K44,'1 percent milk'!K44,'Skim milk'!K44)</f>
        <v>115.0780585025404</v>
      </c>
      <c r="H43" s="11">
        <f>SUM('Plain whole milk'!L44,'2 percent milk'!L44,'1 percent milk'!L44,'Skim milk'!L44)</f>
        <v>13.342563517383127</v>
      </c>
      <c r="I43" s="11">
        <f>SUM('Plain whole milk'!M44,'2 percent milk'!M44,'1 percent milk'!M44,'Skim milk'!M44)</f>
        <v>5.0445176329880734</v>
      </c>
      <c r="J43" s="11">
        <f>SUM('Plain whole milk'!N44,'2 percent milk'!N44,'1 percent milk'!N44,'Skim milk'!N44)</f>
        <v>143.00955263639537</v>
      </c>
      <c r="K43" s="11">
        <f>SUM('Plain whole milk'!Q44,'2 percent milk'!Q44,'1 percent milk'!Q44,'Skim milk'!Q44)</f>
        <v>71.21391650596621</v>
      </c>
      <c r="L43" s="14">
        <f>SUM('Plain whole milk'!R44,'2 percent milk'!R44,'1 percent milk'!R44,'Skim milk'!R44)</f>
        <v>0.5857056783841561</v>
      </c>
    </row>
    <row r="44" spans="1:12" ht="12" customHeight="1" x14ac:dyDescent="0.2">
      <c r="A44" s="10">
        <v>2008</v>
      </c>
      <c r="B44" s="11">
        <f>SUM('Plain whole milk'!B45,'2 percent milk'!B45,'1 percent milk'!B45,'Skim milk'!B45)</f>
        <v>161.54324395124291</v>
      </c>
      <c r="C44" s="11">
        <f>SUM('Plain whole milk'!D45,'2 percent milk'!D45,'1 percent milk'!D45,'Skim milk'!D45)</f>
        <v>161.54324395124291</v>
      </c>
      <c r="D44" s="11">
        <f>SUM('Plain whole milk'!F45,'2 percent milk'!F45,'1 percent milk'!F45,'Skim milk'!F45)</f>
        <v>142.15805467709379</v>
      </c>
      <c r="E44" s="11">
        <f>SUM('Plain whole milk'!H45,'2 percent milk'!H45,'1 percent milk'!H45,'Skim milk'!H45)</f>
        <v>142.15805467709379</v>
      </c>
      <c r="F44" s="11">
        <f t="shared" si="0"/>
        <v>29.600000000000009</v>
      </c>
      <c r="G44" s="11">
        <f>SUM('Plain whole milk'!K45,'2 percent milk'!K45,'1 percent milk'!K45,'Skim milk'!K45)</f>
        <v>113.72644374167501</v>
      </c>
      <c r="H44" s="11">
        <f>SUM('Plain whole milk'!L45,'2 percent milk'!L45,'1 percent milk'!L45,'Skim milk'!L45)</f>
        <v>13.185216891255649</v>
      </c>
      <c r="I44" s="11">
        <f>SUM('Plain whole milk'!M45,'2 percent milk'!M45,'1 percent milk'!M45,'Skim milk'!M45)</f>
        <v>4.9852687667583568</v>
      </c>
      <c r="J44" s="11">
        <f>SUM('Plain whole milk'!N45,'2 percent milk'!N45,'1 percent milk'!N45,'Skim milk'!N45)</f>
        <v>141.32987690321605</v>
      </c>
      <c r="K44" s="11">
        <f>SUM('Plain whole milk'!Q45,'2 percent milk'!Q45,'1 percent milk'!Q45,'Skim milk'!Q45)</f>
        <v>70.121688689546815</v>
      </c>
      <c r="L44" s="14">
        <f>SUM('Plain whole milk'!R45,'2 percent milk'!R45,'1 percent milk'!R45,'Skim milk'!R45)</f>
        <v>0.57882287738432536</v>
      </c>
    </row>
    <row r="45" spans="1:12" ht="12" customHeight="1" x14ac:dyDescent="0.2">
      <c r="A45" s="10">
        <v>2009</v>
      </c>
      <c r="B45" s="11">
        <f>SUM('Plain whole milk'!B46,'2 percent milk'!B46,'1 percent milk'!B46,'Skim milk'!B46)</f>
        <v>160.93207131899953</v>
      </c>
      <c r="C45" s="11">
        <f>SUM('Plain whole milk'!D46,'2 percent milk'!D46,'1 percent milk'!D46,'Skim milk'!D46)</f>
        <v>160.93207131899953</v>
      </c>
      <c r="D45" s="11">
        <f>SUM('Plain whole milk'!F46,'2 percent milk'!F46,'1 percent milk'!F46,'Skim milk'!F46)</f>
        <v>141.6202227607196</v>
      </c>
      <c r="E45" s="11">
        <f>SUM('Plain whole milk'!H46,'2 percent milk'!H46,'1 percent milk'!H46,'Skim milk'!H46)</f>
        <v>141.6202227607196</v>
      </c>
      <c r="F45" s="11">
        <f t="shared" si="0"/>
        <v>29.600000000000009</v>
      </c>
      <c r="G45" s="11">
        <f>SUM('Plain whole milk'!K46,'2 percent milk'!K46,'1 percent milk'!K46,'Skim milk'!K46)</f>
        <v>113.29617820857567</v>
      </c>
      <c r="H45" s="11">
        <f>SUM('Plain whole milk'!L46,'2 percent milk'!L46,'1 percent milk'!L46,'Skim milk'!L46)</f>
        <v>13.135068944982102</v>
      </c>
      <c r="I45" s="11">
        <f>SUM('Plain whole milk'!M46,'2 percent milk'!M46,'1 percent milk'!M46,'Skim milk'!M46)</f>
        <v>4.9664078118827684</v>
      </c>
      <c r="J45" s="11">
        <f>SUM('Plain whole milk'!N46,'2 percent milk'!N46,'1 percent milk'!N46,'Skim milk'!N46)</f>
        <v>140.79517826297055</v>
      </c>
      <c r="K45" s="11">
        <f>SUM('Plain whole milk'!Q46,'2 percent milk'!Q46,'1 percent milk'!Q46,'Skim milk'!Q46)</f>
        <v>69.769898902332059</v>
      </c>
      <c r="L45" s="14">
        <f>SUM('Plain whole milk'!R46,'2 percent milk'!R46,'1 percent milk'!R46,'Skim milk'!R46)</f>
        <v>0.57663774173275872</v>
      </c>
    </row>
    <row r="46" spans="1:12" ht="12" customHeight="1" x14ac:dyDescent="0.2">
      <c r="A46" s="10">
        <v>2010</v>
      </c>
      <c r="B46" s="11">
        <f>SUM('Plain whole milk'!B47,'2 percent milk'!B47,'1 percent milk'!B47,'Skim milk'!B47)</f>
        <v>160.03340677726726</v>
      </c>
      <c r="C46" s="11">
        <f>SUM('Plain whole milk'!D47,'2 percent milk'!D47,'1 percent milk'!D47,'Skim milk'!D47)</f>
        <v>160.03340677726726</v>
      </c>
      <c r="D46" s="11">
        <f>SUM('Plain whole milk'!F47,'2 percent milk'!F47,'1 percent milk'!F47,'Skim milk'!F47)</f>
        <v>140.82939796399518</v>
      </c>
      <c r="E46" s="11">
        <f>SUM('Plain whole milk'!H47,'2 percent milk'!H47,'1 percent milk'!H47,'Skim milk'!H47)</f>
        <v>140.82939796399518</v>
      </c>
      <c r="F46" s="11">
        <f t="shared" si="0"/>
        <v>29.600000000000009</v>
      </c>
      <c r="G46" s="11">
        <f>SUM('Plain whole milk'!K47,'2 percent milk'!K47,'1 percent milk'!K47,'Skim milk'!K47)</f>
        <v>112.66351837119615</v>
      </c>
      <c r="H46" s="11">
        <f>SUM('Plain whole milk'!L47,'2 percent milk'!L47,'1 percent milk'!L47,'Skim milk'!L47)</f>
        <v>13.060829175383629</v>
      </c>
      <c r="I46" s="11">
        <f>SUM('Plain whole milk'!M47,'2 percent milk'!M47,'1 percent milk'!M47,'Skim milk'!M47)</f>
        <v>4.9386747779154483</v>
      </c>
      <c r="J46" s="11">
        <f>SUM('Plain whole milk'!N47,'2 percent milk'!N47,'1 percent milk'!N47,'Skim milk'!N47)</f>
        <v>140.008960616514</v>
      </c>
      <c r="K46" s="11">
        <f>SUM('Plain whole milk'!Q47,'2 percent milk'!Q47,'1 percent milk'!Q47,'Skim milk'!Q47)</f>
        <v>68.990444493846212</v>
      </c>
      <c r="L46" s="14">
        <f>SUM('Plain whole milk'!R47,'2 percent milk'!R47,'1 percent milk'!R47,'Skim milk'!R47)</f>
        <v>0.57341048809597561</v>
      </c>
    </row>
    <row r="47" spans="1:12" ht="12" customHeight="1" x14ac:dyDescent="0.2">
      <c r="A47" s="15">
        <v>2011</v>
      </c>
      <c r="B47" s="16">
        <f>SUM('Plain whole milk'!B48,'2 percent milk'!B48,'1 percent milk'!B48,'Skim milk'!B48)</f>
        <v>157.17034059084827</v>
      </c>
      <c r="C47" s="16">
        <f>SUM('Plain whole milk'!D48,'2 percent milk'!D48,'1 percent milk'!D48,'Skim milk'!D48)</f>
        <v>157.17034059084827</v>
      </c>
      <c r="D47" s="16">
        <f>SUM('Plain whole milk'!F48,'2 percent milk'!F48,'1 percent milk'!F48,'Skim milk'!F48)</f>
        <v>138.30989971994649</v>
      </c>
      <c r="E47" s="16">
        <f>SUM('Plain whole milk'!H48,'2 percent milk'!H48,'1 percent milk'!H48,'Skim milk'!H48)</f>
        <v>138.30989971994649</v>
      </c>
      <c r="F47" s="16">
        <f t="shared" si="0"/>
        <v>29.600000000000009</v>
      </c>
      <c r="G47" s="16">
        <f>SUM('Plain whole milk'!K48,'2 percent milk'!K48,'1 percent milk'!K48,'Skim milk'!K48)</f>
        <v>110.64791977595718</v>
      </c>
      <c r="H47" s="16">
        <f>SUM('Plain whole milk'!L48,'2 percent milk'!L48,'1 percent milk'!L48,'Skim milk'!L48)</f>
        <v>12.826934783196023</v>
      </c>
      <c r="I47" s="16">
        <f>SUM('Plain whole milk'!M48,'2 percent milk'!M48,'1 percent milk'!M48,'Skim milk'!M48)</f>
        <v>4.8503197710008621</v>
      </c>
      <c r="J47" s="16">
        <f>SUM('Plain whole milk'!N48,'2 percent milk'!N48,'1 percent milk'!N48,'Skim milk'!N48)</f>
        <v>137.50414034798894</v>
      </c>
      <c r="K47" s="16">
        <f>SUM('Plain whole milk'!Q48,'2 percent milk'!Q48,'1 percent milk'!Q48,'Skim milk'!Q48)</f>
        <v>67.665754526797514</v>
      </c>
      <c r="L47" s="19">
        <f>SUM('Plain whole milk'!R48,'2 percent milk'!R48,'1 percent milk'!R48,'Skim milk'!R48)</f>
        <v>0.56315560661597452</v>
      </c>
    </row>
    <row r="48" spans="1:12" ht="12" customHeight="1" x14ac:dyDescent="0.2">
      <c r="A48" s="15">
        <v>2012</v>
      </c>
      <c r="B48" s="16">
        <f>SUM('Plain whole milk'!B49,'2 percent milk'!B49,'1 percent milk'!B49,'Skim milk'!B49)</f>
        <v>153.43290348731972</v>
      </c>
      <c r="C48" s="16">
        <f>SUM('Plain whole milk'!D49,'2 percent milk'!D49,'1 percent milk'!D49,'Skim milk'!D49)</f>
        <v>153.43290348731972</v>
      </c>
      <c r="D48" s="16">
        <f>SUM('Plain whole milk'!F49,'2 percent milk'!F49,'1 percent milk'!F49,'Skim milk'!F49)</f>
        <v>135.02095506884137</v>
      </c>
      <c r="E48" s="16">
        <f>SUM('Plain whole milk'!H49,'2 percent milk'!H49,'1 percent milk'!H49,'Skim milk'!H49)</f>
        <v>135.02095506884137</v>
      </c>
      <c r="F48" s="16">
        <f t="shared" ref="F48:F57" si="1">100-(G48/B48*100)</f>
        <v>29.599999999999994</v>
      </c>
      <c r="G48" s="16">
        <f>SUM('Plain whole milk'!K49,'2 percent milk'!K49,'1 percent milk'!K49,'Skim milk'!K49)</f>
        <v>108.0167640550731</v>
      </c>
      <c r="H48" s="16">
        <f>SUM('Plain whole milk'!L49,'2 percent milk'!L49,'1 percent milk'!L49,'Skim milk'!L49)</f>
        <v>12.522092637767109</v>
      </c>
      <c r="I48" s="16">
        <f>SUM('Plain whole milk'!M49,'2 percent milk'!M49,'1 percent milk'!M49,'Skim milk'!M49)</f>
        <v>4.7349814380306015</v>
      </c>
      <c r="J48" s="16">
        <f>SUM('Plain whole milk'!N49,'2 percent milk'!N49,'1 percent milk'!N49,'Skim milk'!N49)</f>
        <v>134.23435627744851</v>
      </c>
      <c r="K48" s="16">
        <f>SUM('Plain whole milk'!Q49,'2 percent milk'!Q49,'1 percent milk'!Q49,'Skim milk'!Q49)</f>
        <v>66.170126504014377</v>
      </c>
      <c r="L48" s="19">
        <f>SUM('Plain whole milk'!R49,'2 percent milk'!R49,'1 percent milk'!R49,'Skim milk'!R49)</f>
        <v>0.54977986958592273</v>
      </c>
    </row>
    <row r="49" spans="1:13" ht="12" customHeight="1" x14ac:dyDescent="0.2">
      <c r="A49" s="15">
        <v>2013</v>
      </c>
      <c r="B49" s="16">
        <f>SUM('Plain whole milk'!B50,'2 percent milk'!B50,'1 percent milk'!B50,'Skim milk'!B50)</f>
        <v>148.60612021982777</v>
      </c>
      <c r="C49" s="16">
        <f>SUM('Plain whole milk'!D50,'2 percent milk'!D50,'1 percent milk'!D50,'Skim milk'!D50)</f>
        <v>148.60612021982777</v>
      </c>
      <c r="D49" s="16">
        <f>SUM('Plain whole milk'!F50,'2 percent milk'!F50,'1 percent milk'!F50,'Skim milk'!F50)</f>
        <v>130.77338579344845</v>
      </c>
      <c r="E49" s="16">
        <f>SUM('Plain whole milk'!H50,'2 percent milk'!H50,'1 percent milk'!H50,'Skim milk'!H50)</f>
        <v>130.77338579344845</v>
      </c>
      <c r="F49" s="16">
        <f t="shared" si="1"/>
        <v>29.600000000000009</v>
      </c>
      <c r="G49" s="16">
        <f>SUM('Plain whole milk'!K50,'2 percent milk'!K50,'1 percent milk'!K50,'Skim milk'!K50)</f>
        <v>104.61870863475875</v>
      </c>
      <c r="H49" s="16">
        <f>SUM('Plain whole milk'!L50,'2 percent milk'!L50,'1 percent milk'!L50,'Skim milk'!L50)</f>
        <v>12.128705618034299</v>
      </c>
      <c r="I49" s="16">
        <f>SUM('Plain whole milk'!M50,'2 percent milk'!M50,'1 percent milk'!M50,'Skim milk'!M50)</f>
        <v>4.5860255839894251</v>
      </c>
      <c r="J49" s="16">
        <f>SUM('Plain whole milk'!N50,'2 percent milk'!N50,'1 percent milk'!N50,'Skim milk'!N50)</f>
        <v>130.01153229330819</v>
      </c>
      <c r="K49" s="16">
        <f>SUM('Plain whole milk'!Q50,'2 percent milk'!Q50,'1 percent milk'!Q50,'Skim milk'!Q50)</f>
        <v>64.390763856783025</v>
      </c>
      <c r="L49" s="19">
        <f>SUM('Plain whole milk'!R50,'2 percent milk'!R50,'1 percent milk'!R50,'Skim milk'!R50)</f>
        <v>0.53250565391256088</v>
      </c>
    </row>
    <row r="50" spans="1:13" ht="12" customHeight="1" x14ac:dyDescent="0.2">
      <c r="A50" s="15">
        <v>2014</v>
      </c>
      <c r="B50" s="16">
        <f>SUM('Plain whole milk'!B51,'2 percent milk'!B51,'1 percent milk'!B51,'Skim milk'!B51)</f>
        <v>142.86979575006561</v>
      </c>
      <c r="C50" s="16">
        <f>SUM('Plain whole milk'!D51,'2 percent milk'!D51,'1 percent milk'!D51,'Skim milk'!D51)</f>
        <v>142.86979575006561</v>
      </c>
      <c r="D50" s="16">
        <f>SUM('Plain whole milk'!F51,'2 percent milk'!F51,'1 percent milk'!F51,'Skim milk'!F51)</f>
        <v>125.72542026005772</v>
      </c>
      <c r="E50" s="16">
        <f>SUM('Plain whole milk'!H51,'2 percent milk'!H51,'1 percent milk'!H51,'Skim milk'!H51)</f>
        <v>125.72542026005772</v>
      </c>
      <c r="F50" s="16">
        <f t="shared" si="1"/>
        <v>29.600000000000009</v>
      </c>
      <c r="G50" s="16">
        <f>SUM('Plain whole milk'!K51,'2 percent milk'!K51,'1 percent milk'!K51,'Skim milk'!K51)</f>
        <v>100.58033620804616</v>
      </c>
      <c r="H50" s="16">
        <f>SUM('Plain whole milk'!L51,'2 percent milk'!L51,'1 percent milk'!L51,'Skim milk'!L51)</f>
        <v>11.661267943116343</v>
      </c>
      <c r="I50" s="16">
        <f>SUM('Plain whole milk'!M51,'2 percent milk'!M51,'1 percent milk'!M51,'Skim milk'!M51)</f>
        <v>4.4090010392568182</v>
      </c>
      <c r="J50" s="16">
        <f>SUM('Plain whole milk'!N51,'2 percent milk'!N51,'1 percent milk'!N51,'Skim milk'!N51)</f>
        <v>124.99297496241117</v>
      </c>
      <c r="K50" s="16">
        <f>SUM('Plain whole milk'!Q51,'2 percent milk'!Q51,'1 percent milk'!Q51,'Skim milk'!Q51)</f>
        <v>62.278828136492827</v>
      </c>
      <c r="L50" s="19">
        <f>SUM('Plain whole milk'!R51,'2 percent milk'!R51,'1 percent milk'!R51,'Skim milk'!R51)</f>
        <v>0.51197579184039255</v>
      </c>
    </row>
    <row r="51" spans="1:13" ht="12" customHeight="1" x14ac:dyDescent="0.2">
      <c r="A51" s="15">
        <v>2015</v>
      </c>
      <c r="B51" s="16">
        <f>SUM('Plain whole milk'!B52,'2 percent milk'!B52,'1 percent milk'!B52,'Skim milk'!B52)</f>
        <v>139.26700859069535</v>
      </c>
      <c r="C51" s="16">
        <f>SUM('Plain whole milk'!D52,'2 percent milk'!D52,'1 percent milk'!D52,'Skim milk'!D52)</f>
        <v>139.26700859069535</v>
      </c>
      <c r="D51" s="16">
        <f>SUM('Plain whole milk'!F52,'2 percent milk'!F52,'1 percent milk'!F52,'Skim milk'!F52)</f>
        <v>122.5549675598119</v>
      </c>
      <c r="E51" s="16">
        <f>SUM('Plain whole milk'!H52,'2 percent milk'!H52,'1 percent milk'!H52,'Skim milk'!H52)</f>
        <v>122.5549675598119</v>
      </c>
      <c r="F51" s="16">
        <f t="shared" si="1"/>
        <v>29.600000000000009</v>
      </c>
      <c r="G51" s="16">
        <f>SUM('Plain whole milk'!K52,'2 percent milk'!K52,'1 percent milk'!K52,'Skim milk'!K52)</f>
        <v>98.043974047849517</v>
      </c>
      <c r="H51" s="16">
        <f>SUM('Plain whole milk'!L52,'2 percent milk'!L52,'1 percent milk'!L52,'Skim milk'!L52)</f>
        <v>11.368149312169436</v>
      </c>
      <c r="I51" s="16">
        <f>SUM('Plain whole milk'!M52,'2 percent milk'!M52,'1 percent milk'!M52,'Skim milk'!M52)</f>
        <v>4.2978180404536781</v>
      </c>
      <c r="J51" s="16">
        <f>SUM('Plain whole milk'!N52,'2 percent milk'!N52,'1 percent milk'!N52,'Skim milk'!N52)</f>
        <v>121.84099253784154</v>
      </c>
      <c r="K51" s="16">
        <f>SUM('Plain whole milk'!Q52,'2 percent milk'!Q52,'1 percent milk'!Q52,'Skim milk'!Q52)</f>
        <v>61.10589505642308</v>
      </c>
      <c r="L51" s="19">
        <f>SUM('Plain whole milk'!R52,'2 percent milk'!R52,'1 percent milk'!R52,'Skim milk'!R52)</f>
        <v>0.49909112487027596</v>
      </c>
    </row>
    <row r="52" spans="1:13" ht="12" customHeight="1" x14ac:dyDescent="0.2">
      <c r="A52" s="33">
        <v>2016</v>
      </c>
      <c r="B52" s="34">
        <f>SUM('Plain whole milk'!B53,'2 percent milk'!B53,'1 percent milk'!B53,'Skim milk'!B53)</f>
        <v>136.89948759760873</v>
      </c>
      <c r="C52" s="34">
        <f>SUM('Plain whole milk'!D53,'2 percent milk'!D53,'1 percent milk'!D53,'Skim milk'!D53)</f>
        <v>136.89948759760873</v>
      </c>
      <c r="D52" s="34">
        <f>SUM('Plain whole milk'!F53,'2 percent milk'!F53,'1 percent milk'!F53,'Skim milk'!F53)</f>
        <v>120.47154908589569</v>
      </c>
      <c r="E52" s="11">
        <f>SUM('Plain whole milk'!H53,'2 percent milk'!H53,'1 percent milk'!H53,'Skim milk'!H53)</f>
        <v>120.47154908589569</v>
      </c>
      <c r="F52" s="34">
        <f t="shared" si="1"/>
        <v>29.599999999999994</v>
      </c>
      <c r="G52" s="34">
        <f>SUM('Plain whole milk'!K53,'2 percent milk'!K53,'1 percent milk'!K53,'Skim milk'!K53)</f>
        <v>96.377239268716551</v>
      </c>
      <c r="H52" s="34">
        <f>SUM('Plain whole milk'!L53,'2 percent milk'!L53,'1 percent milk'!L53,'Skim milk'!L53)</f>
        <v>11.176147554473415</v>
      </c>
      <c r="I52" s="34">
        <f>SUM('Plain whole milk'!M53,'2 percent milk'!M53,'1 percent milk'!M53,'Skim milk'!M53)</f>
        <v>4.2247556939711366</v>
      </c>
      <c r="J52" s="34">
        <f>SUM('Plain whole milk'!N53,'2 percent milk'!N53,'1 percent milk'!N53,'Skim milk'!N53)</f>
        <v>119.76971154623473</v>
      </c>
      <c r="K52" s="34">
        <f>SUM('Plain whole milk'!Q53,'2 percent milk'!Q53,'1 percent milk'!Q53,'Skim milk'!Q53)</f>
        <v>60.670010511149989</v>
      </c>
      <c r="L52" s="44">
        <f>SUM('Plain whole milk'!R53,'2 percent milk'!R53,'1 percent milk'!R53,'Skim milk'!R53)</f>
        <v>0.49063226081362732</v>
      </c>
    </row>
    <row r="53" spans="1:13" ht="12" customHeight="1" x14ac:dyDescent="0.2">
      <c r="A53" s="57">
        <v>2017</v>
      </c>
      <c r="B53" s="58">
        <f>SUM('Plain whole milk'!B54,'2 percent milk'!B54,'1 percent milk'!B54,'Skim milk'!B54)</f>
        <v>132.4052760390671</v>
      </c>
      <c r="C53" s="58">
        <f>SUM('Plain whole milk'!D54,'2 percent milk'!D54,'1 percent milk'!D54,'Skim milk'!D54)</f>
        <v>132.4052760390671</v>
      </c>
      <c r="D53" s="58">
        <f>SUM('Plain whole milk'!F54,'2 percent milk'!F54,'1 percent milk'!F54,'Skim milk'!F54)</f>
        <v>116.51664291437902</v>
      </c>
      <c r="E53" s="59">
        <f>SUM('Plain whole milk'!H54,'2 percent milk'!H54,'1 percent milk'!H54,'Skim milk'!H54)</f>
        <v>116.51664291437902</v>
      </c>
      <c r="F53" s="58">
        <f t="shared" si="1"/>
        <v>29.600000000000023</v>
      </c>
      <c r="G53" s="58">
        <f>SUM('Plain whole milk'!K54,'2 percent milk'!K54,'1 percent milk'!K54,'Skim milk'!K54)</f>
        <v>93.213314331503213</v>
      </c>
      <c r="H53" s="58">
        <f>SUM('Plain whole milk'!L54,'2 percent milk'!L54,'1 percent milk'!L54,'Skim milk'!L54)</f>
        <v>10.810300758523125</v>
      </c>
      <c r="I53" s="58">
        <f>SUM('Plain whole milk'!M54,'2 percent milk'!M54,'1 percent milk'!M54,'Skim milk'!M54)</f>
        <v>4.0860630939837028</v>
      </c>
      <c r="J53" s="58">
        <f>SUM('Plain whole milk'!N54,'2 percent milk'!N54,'1 percent milk'!N54,'Skim milk'!N54)</f>
        <v>115.83784568289096</v>
      </c>
      <c r="K53" s="58">
        <f>SUM('Plain whole milk'!Q54,'2 percent milk'!Q54,'1 percent milk'!Q54,'Skim milk'!Q54)</f>
        <v>59.183640678130615</v>
      </c>
      <c r="L53" s="62">
        <f>SUM('Plain whole milk'!R54,'2 percent milk'!R54,'1 percent milk'!R54,'Skim milk'!R54)</f>
        <v>0.47454665823094055</v>
      </c>
    </row>
    <row r="54" spans="1:13" ht="12" customHeight="1" x14ac:dyDescent="0.2">
      <c r="A54" s="33">
        <v>2018</v>
      </c>
      <c r="B54" s="34">
        <f>SUM('Plain whole milk'!B55,'2 percent milk'!B55,'1 percent milk'!B55,'Skim milk'!B55)</f>
        <v>128.7628081002095</v>
      </c>
      <c r="C54" s="34">
        <f>SUM('Plain whole milk'!D55,'2 percent milk'!D55,'1 percent milk'!D55,'Skim milk'!D55)</f>
        <v>128.7628081002095</v>
      </c>
      <c r="D54" s="34">
        <f>SUM('Plain whole milk'!F55,'2 percent milk'!F55,'1 percent milk'!F55,'Skim milk'!F55)</f>
        <v>113.31127112818436</v>
      </c>
      <c r="E54" s="11">
        <f>SUM('Plain whole milk'!H55,'2 percent milk'!H55,'1 percent milk'!H55,'Skim milk'!H55)</f>
        <v>113.31127112818436</v>
      </c>
      <c r="F54" s="34">
        <f t="shared" si="1"/>
        <v>29.600000000000009</v>
      </c>
      <c r="G54" s="34">
        <f>SUM('Plain whole milk'!K55,'2 percent milk'!K55,'1 percent milk'!K55,'Skim milk'!K55)</f>
        <v>90.649016902547487</v>
      </c>
      <c r="H54" s="34">
        <f>SUM('Plain whole milk'!L55,'2 percent milk'!L55,'1 percent milk'!L55,'Skim milk'!L55)</f>
        <v>10.513718361417441</v>
      </c>
      <c r="I54" s="34">
        <f>SUM('Plain whole milk'!M55,'2 percent milk'!M55,'1 percent milk'!M55,'Skim milk'!M55)</f>
        <v>3.9736555354541365</v>
      </c>
      <c r="J54" s="34">
        <f>SUM('Plain whole milk'!N55,'2 percent milk'!N55,'1 percent milk'!N55,'Skim milk'!N55)</f>
        <v>112.65114760235704</v>
      </c>
      <c r="K54" s="34">
        <f>SUM('Plain whole milk'!Q55,'2 percent milk'!Q55,'1 percent milk'!Q55,'Skim milk'!Q55)</f>
        <v>57.937547525541639</v>
      </c>
      <c r="L54" s="44">
        <f>SUM('Plain whole milk'!R55,'2 percent milk'!R55,'1 percent milk'!R55,'Skim milk'!R55)</f>
        <v>0.46150738545471293</v>
      </c>
    </row>
    <row r="55" spans="1:13" ht="12" customHeight="1" x14ac:dyDescent="0.2">
      <c r="A55" s="78">
        <v>2019</v>
      </c>
      <c r="B55" s="79">
        <f>SUM('Plain whole milk'!B56,'2 percent milk'!B56,'1 percent milk'!B56,'Skim milk'!B56)</f>
        <v>125.23446178661428</v>
      </c>
      <c r="C55" s="79">
        <f>SUM('Plain whole milk'!D56,'2 percent milk'!D56,'1 percent milk'!D56,'Skim milk'!D56)</f>
        <v>125.23446178661428</v>
      </c>
      <c r="D55" s="79">
        <f>SUM('Plain whole milk'!F56,'2 percent milk'!F56,'1 percent milk'!F56,'Skim milk'!F56)</f>
        <v>110.20632637222056</v>
      </c>
      <c r="E55" s="80">
        <f>SUM('Plain whole milk'!H56,'2 percent milk'!H56,'1 percent milk'!H56,'Skim milk'!H56)</f>
        <v>110.20632637222056</v>
      </c>
      <c r="F55" s="79">
        <f t="shared" si="1"/>
        <v>29.600000000000009</v>
      </c>
      <c r="G55" s="79">
        <f>SUM('Plain whole milk'!K56,'2 percent milk'!K56,'1 percent milk'!K56,'Skim milk'!K56)</f>
        <v>88.165061097776444</v>
      </c>
      <c r="H55" s="79">
        <f>SUM('Plain whole milk'!L56,'2 percent milk'!L56,'1 percent milk'!L56,'Skim milk'!L56)</f>
        <v>10.226387397028924</v>
      </c>
      <c r="I55" s="79">
        <f>SUM('Plain whole milk'!M56,'2 percent milk'!M56,'1 percent milk'!M56,'Skim milk'!M56)</f>
        <v>3.8647698015463652</v>
      </c>
      <c r="J55" s="79">
        <f>SUM('Plain whole milk'!N56,'2 percent milk'!N56,'1 percent milk'!N56,'Skim milk'!N56)</f>
        <v>109.56429148893866</v>
      </c>
      <c r="K55" s="79">
        <f>SUM('Plain whole milk'!Q56,'2 percent milk'!Q56,'1 percent milk'!Q56,'Skim milk'!Q56)</f>
        <v>56.715550340506802</v>
      </c>
      <c r="L55" s="83">
        <f>SUM('Plain whole milk'!R56,'2 percent milk'!R56,'1 percent milk'!R56,'Skim milk'!R56)</f>
        <v>0.44887602227279577</v>
      </c>
    </row>
    <row r="56" spans="1:13" ht="12" customHeight="1" x14ac:dyDescent="0.2">
      <c r="A56" s="33">
        <v>2020</v>
      </c>
      <c r="B56" s="34">
        <f>SUM('Plain whole milk'!B57,'2 percent milk'!B57,'1 percent milk'!B57,'Skim milk'!B57)</f>
        <v>125.66028107918424</v>
      </c>
      <c r="C56" s="34">
        <f>SUM('Plain whole milk'!D57,'2 percent milk'!D57,'1 percent milk'!D57,'Skim milk'!D57)</f>
        <v>125.66028107918424</v>
      </c>
      <c r="D56" s="34">
        <f>SUM('Plain whole milk'!F57,'2 percent milk'!F57,'1 percent milk'!F57,'Skim milk'!F57)</f>
        <v>110.58104734968212</v>
      </c>
      <c r="E56" s="11">
        <f>SUM('Plain whole milk'!H57,'2 percent milk'!H57,'1 percent milk'!H57,'Skim milk'!H57)</f>
        <v>110.58104734968212</v>
      </c>
      <c r="F56" s="34">
        <f t="shared" si="1"/>
        <v>29.600000000000009</v>
      </c>
      <c r="G56" s="34">
        <f>SUM('Plain whole milk'!K57,'2 percent milk'!K57,'1 percent milk'!K57,'Skim milk'!K57)</f>
        <v>88.464837879745687</v>
      </c>
      <c r="H56" s="34">
        <f>SUM('Plain whole milk'!L57,'2 percent milk'!L57,'1 percent milk'!L57,'Skim milk'!L57)</f>
        <v>10.261871844412292</v>
      </c>
      <c r="I56" s="34">
        <f>SUM('Plain whole milk'!M57,'2 percent milk'!M57,'1 percent milk'!M57,'Skim milk'!M57)</f>
        <v>3.877910701577894</v>
      </c>
      <c r="J56" s="34">
        <f>SUM('Plain whole milk'!N57,'2 percent milk'!N57,'1 percent milk'!N57,'Skim milk'!N57)</f>
        <v>109.93682943438249</v>
      </c>
      <c r="K56" s="34">
        <f>SUM('Plain whole milk'!Q57,'2 percent milk'!Q57,'1 percent milk'!Q57,'Skim milk'!Q57)</f>
        <v>57.305749053237236</v>
      </c>
      <c r="L56" s="44">
        <f>SUM('Plain whole milk'!R57,'2 percent milk'!R57,'1 percent milk'!R57,'Skim milk'!R57)</f>
        <v>0.45042468352379145</v>
      </c>
    </row>
    <row r="57" spans="1:13" ht="12" customHeight="1" thickBot="1" x14ac:dyDescent="0.25">
      <c r="A57" s="84">
        <v>2021</v>
      </c>
      <c r="B57" s="86">
        <f>SUM('Plain whole milk'!B58,'2 percent milk'!B58,'1 percent milk'!B58,'Skim milk'!B58)</f>
        <v>116.45443935678871</v>
      </c>
      <c r="C57" s="86">
        <f>SUM('Plain whole milk'!D58,'2 percent milk'!D58,'1 percent milk'!D58,'Skim milk'!D58)</f>
        <v>116.45443935678871</v>
      </c>
      <c r="D57" s="86">
        <f>SUM('Plain whole milk'!F58,'2 percent milk'!F58,'1 percent milk'!F58,'Skim milk'!F58)</f>
        <v>102.47990663397407</v>
      </c>
      <c r="E57" s="86">
        <f>SUM('Plain whole milk'!H58,'2 percent milk'!H58,'1 percent milk'!H58,'Skim milk'!H58)</f>
        <v>102.47990663397407</v>
      </c>
      <c r="F57" s="86">
        <f t="shared" si="1"/>
        <v>29.600000000000009</v>
      </c>
      <c r="G57" s="86">
        <f>SUM('Plain whole milk'!K58,'2 percent milk'!K58,'1 percent milk'!K58,'Skim milk'!K58)</f>
        <v>81.983925307179234</v>
      </c>
      <c r="H57" s="86">
        <f>SUM('Plain whole milk'!L58,'2 percent milk'!L58,'1 percent milk'!L58,'Skim milk'!L58)</f>
        <v>9.510423332592298</v>
      </c>
      <c r="I57" s="86">
        <f>SUM('Plain whole milk'!M58,'2 percent milk'!M58,'1 percent milk'!M58,'Skim milk'!M58)</f>
        <v>3.5938159038763504</v>
      </c>
      <c r="J57" s="86">
        <f>SUM('Plain whole milk'!N58,'2 percent milk'!N58,'1 percent milk'!N58,'Skim milk'!N58)</f>
        <v>101.88288396694261</v>
      </c>
      <c r="K57" s="86">
        <f>SUM('Plain whole milk'!Q58,'2 percent milk'!Q58,'1 percent milk'!Q58,'Skim milk'!Q58)</f>
        <v>53.25571963843506</v>
      </c>
      <c r="L57" s="89">
        <f>SUM('Plain whole milk'!R58,'2 percent milk'!R58,'1 percent milk'!R58,'Skim milk'!R58)</f>
        <v>0.41743412121685375</v>
      </c>
    </row>
    <row r="58" spans="1:13" ht="12" customHeight="1" thickTop="1" x14ac:dyDescent="0.2">
      <c r="A58" s="115" t="s">
        <v>144</v>
      </c>
      <c r="B58" s="115"/>
      <c r="C58" s="115"/>
      <c r="D58" s="115"/>
      <c r="M58" s="6"/>
    </row>
    <row r="60" spans="1:13" ht="12" customHeight="1" x14ac:dyDescent="0.2">
      <c r="A60" s="116" t="s">
        <v>137</v>
      </c>
    </row>
    <row r="61" spans="1:13" ht="12" customHeight="1" x14ac:dyDescent="0.2">
      <c r="A61" s="122" t="s">
        <v>138</v>
      </c>
    </row>
    <row r="62" spans="1:13" ht="12" customHeight="1" x14ac:dyDescent="0.2">
      <c r="A62" s="116" t="s">
        <v>142</v>
      </c>
    </row>
    <row r="63" spans="1:13" ht="12" customHeight="1" x14ac:dyDescent="0.2">
      <c r="A63" s="116" t="s">
        <v>143</v>
      </c>
    </row>
    <row r="64" spans="1:13" ht="12" customHeight="1" x14ac:dyDescent="0.2">
      <c r="A64" s="117"/>
    </row>
    <row r="65" spans="1:1" ht="12" customHeight="1" x14ac:dyDescent="0.2">
      <c r="A65" s="116" t="s">
        <v>136</v>
      </c>
    </row>
  </sheetData>
  <mergeCells count="10">
    <mergeCell ref="F2:F4"/>
    <mergeCell ref="G2:J4"/>
    <mergeCell ref="A1:L1"/>
    <mergeCell ref="D2:D4"/>
    <mergeCell ref="A2:A4"/>
    <mergeCell ref="K2:K4"/>
    <mergeCell ref="L2:L4"/>
    <mergeCell ref="B2:B4"/>
    <mergeCell ref="E2:E4"/>
    <mergeCell ref="C2:C4"/>
  </mergeCells>
  <phoneticPr fontId="0" type="noConversion"/>
  <printOptions horizontalCentered="1" verticalCentered="1"/>
  <pageMargins left="0.34" right="0.3" top="0.61" bottom="0.56000000000000005" header="0.5" footer="0.5"/>
  <pageSetup scale="80"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pageSetUpPr fitToPage="1"/>
  </sheetPr>
  <dimension ref="A1:S67"/>
  <sheetViews>
    <sheetView zoomScaleNormal="100" workbookViewId="0">
      <pane ySplit="6" topLeftCell="A7" activePane="bottomLeft" state="frozen"/>
      <selection pane="bottomLeft" sqref="A1:R1"/>
    </sheetView>
  </sheetViews>
  <sheetFormatPr defaultColWidth="10.77734375" defaultRowHeight="12" customHeight="1" x14ac:dyDescent="0.2"/>
  <cols>
    <col min="1" max="18" width="10.77734375" style="6" customWidth="1"/>
    <col min="19" max="16384" width="10.77734375" style="7"/>
  </cols>
  <sheetData>
    <row r="1" spans="1:18" ht="12" customHeight="1" thickBot="1" x14ac:dyDescent="0.25">
      <c r="A1" s="126" t="s">
        <v>81</v>
      </c>
      <c r="B1" s="126"/>
      <c r="C1" s="126"/>
      <c r="D1" s="126"/>
      <c r="E1" s="126"/>
      <c r="F1" s="126"/>
      <c r="G1" s="126"/>
      <c r="H1" s="126"/>
      <c r="I1" s="126"/>
      <c r="J1" s="126"/>
      <c r="K1" s="126"/>
      <c r="L1" s="126"/>
      <c r="M1" s="126"/>
      <c r="N1" s="126"/>
      <c r="O1" s="126"/>
      <c r="P1" s="126"/>
      <c r="Q1" s="126"/>
      <c r="R1" s="126"/>
    </row>
    <row r="2" spans="1:18" ht="12" customHeight="1" thickTop="1" x14ac:dyDescent="0.2">
      <c r="A2" s="138" t="s">
        <v>0</v>
      </c>
      <c r="B2" s="124" t="s">
        <v>9</v>
      </c>
      <c r="C2" s="131" t="s">
        <v>3</v>
      </c>
      <c r="D2" s="124" t="s">
        <v>1</v>
      </c>
      <c r="E2" s="124" t="s">
        <v>4</v>
      </c>
      <c r="F2" s="124" t="s">
        <v>5</v>
      </c>
      <c r="G2" s="132" t="s">
        <v>6</v>
      </c>
      <c r="H2" s="133"/>
      <c r="I2" s="133"/>
      <c r="J2" s="124" t="s">
        <v>7</v>
      </c>
      <c r="K2" s="124" t="s">
        <v>54</v>
      </c>
      <c r="L2" s="140"/>
      <c r="M2" s="140"/>
      <c r="N2" s="140"/>
      <c r="O2" s="130" t="s">
        <v>58</v>
      </c>
      <c r="P2" s="130" t="s">
        <v>130</v>
      </c>
      <c r="Q2" s="127" t="s">
        <v>59</v>
      </c>
      <c r="R2" s="127" t="s">
        <v>62</v>
      </c>
    </row>
    <row r="3" spans="1:18" ht="12" customHeight="1" x14ac:dyDescent="0.2">
      <c r="A3" s="138"/>
      <c r="B3" s="124"/>
      <c r="C3" s="124"/>
      <c r="D3" s="124"/>
      <c r="E3" s="124"/>
      <c r="F3" s="124"/>
      <c r="G3" s="134" t="s">
        <v>2</v>
      </c>
      <c r="H3" s="135" t="s">
        <v>120</v>
      </c>
      <c r="I3" s="134" t="s">
        <v>8</v>
      </c>
      <c r="J3" s="124"/>
      <c r="K3" s="141"/>
      <c r="L3" s="140"/>
      <c r="M3" s="140"/>
      <c r="N3" s="140"/>
      <c r="O3" s="128"/>
      <c r="P3" s="128"/>
      <c r="Q3" s="128"/>
      <c r="R3" s="128"/>
    </row>
    <row r="4" spans="1:18" ht="12" customHeight="1" x14ac:dyDescent="0.2">
      <c r="A4" s="138"/>
      <c r="B4" s="124"/>
      <c r="C4" s="124"/>
      <c r="D4" s="124"/>
      <c r="E4" s="124"/>
      <c r="F4" s="124"/>
      <c r="G4" s="124"/>
      <c r="H4" s="136"/>
      <c r="I4" s="124"/>
      <c r="J4" s="124"/>
      <c r="K4" s="141"/>
      <c r="L4" s="140"/>
      <c r="M4" s="140"/>
      <c r="N4" s="140"/>
      <c r="O4" s="128"/>
      <c r="P4" s="128"/>
      <c r="Q4" s="128"/>
      <c r="R4" s="128"/>
    </row>
    <row r="5" spans="1:18" ht="18.75" customHeight="1" x14ac:dyDescent="0.2">
      <c r="A5" s="139"/>
      <c r="B5" s="125"/>
      <c r="C5" s="125"/>
      <c r="D5" s="125"/>
      <c r="E5" s="125"/>
      <c r="F5" s="125"/>
      <c r="G5" s="125"/>
      <c r="H5" s="137"/>
      <c r="I5" s="125"/>
      <c r="J5" s="125"/>
      <c r="K5" s="142"/>
      <c r="L5" s="143"/>
      <c r="M5" s="143"/>
      <c r="N5" s="143"/>
      <c r="O5" s="129"/>
      <c r="P5" s="129"/>
      <c r="Q5" s="129"/>
      <c r="R5" s="129"/>
    </row>
    <row r="6" spans="1:18" ht="12" customHeight="1" x14ac:dyDescent="0.2">
      <c r="A6" s="5"/>
      <c r="B6" s="36" t="s">
        <v>64</v>
      </c>
      <c r="C6" s="36" t="s">
        <v>65</v>
      </c>
      <c r="D6" s="36" t="s">
        <v>64</v>
      </c>
      <c r="E6" s="36" t="s">
        <v>73</v>
      </c>
      <c r="F6" s="36" t="s">
        <v>64</v>
      </c>
      <c r="G6" s="36" t="s">
        <v>65</v>
      </c>
      <c r="H6" s="36" t="s">
        <v>64</v>
      </c>
      <c r="I6" s="36" t="s">
        <v>65</v>
      </c>
      <c r="J6" s="36" t="s">
        <v>65</v>
      </c>
      <c r="K6" s="36" t="s">
        <v>64</v>
      </c>
      <c r="L6" s="36" t="s">
        <v>71</v>
      </c>
      <c r="M6" s="36" t="s">
        <v>66</v>
      </c>
      <c r="N6" s="36" t="s">
        <v>67</v>
      </c>
      <c r="O6" s="36" t="s">
        <v>68</v>
      </c>
      <c r="P6" s="36" t="s">
        <v>69</v>
      </c>
      <c r="Q6" s="36" t="s">
        <v>68</v>
      </c>
      <c r="R6" s="36" t="s">
        <v>70</v>
      </c>
    </row>
    <row r="7" spans="1:18" ht="12" customHeight="1" x14ac:dyDescent="0.2">
      <c r="A7" s="10">
        <v>1970</v>
      </c>
      <c r="B7" s="11">
        <v>5.6082830025884389</v>
      </c>
      <c r="C7" s="11">
        <v>0</v>
      </c>
      <c r="D7" s="11">
        <f t="shared" ref="D7:D48" si="0">+B7-B7*(C7/100)</f>
        <v>5.6082830025884389</v>
      </c>
      <c r="E7" s="11">
        <v>12</v>
      </c>
      <c r="F7" s="11">
        <f t="shared" ref="F7:F48" si="1">+(D7-D7*(E7)/100)</f>
        <v>4.9352890422778266</v>
      </c>
      <c r="G7" s="11">
        <v>0</v>
      </c>
      <c r="H7" s="11">
        <f>F7-(F7*G7/100)</f>
        <v>4.9352890422778266</v>
      </c>
      <c r="I7" s="11">
        <v>45</v>
      </c>
      <c r="J7" s="12">
        <f t="shared" ref="J7:J48" si="2">100-(K7/B7*100)</f>
        <v>51.599999999999994</v>
      </c>
      <c r="K7" s="11">
        <f>+H7-H7*I7/100</f>
        <v>2.7144089732528047</v>
      </c>
      <c r="L7" s="11">
        <f t="shared" ref="L7:L48" si="3">K7/8.6</f>
        <v>0.31562895037823313</v>
      </c>
      <c r="M7" s="13">
        <f t="shared" ref="M7:M48" si="4">+(K7/365)*16</f>
        <v>0.11898779060834212</v>
      </c>
      <c r="N7" s="11">
        <f t="shared" ref="N7:N39" si="5">+M7*28.3495</f>
        <v>3.3732443698511947</v>
      </c>
      <c r="O7" s="12">
        <v>208</v>
      </c>
      <c r="P7" s="12">
        <v>250</v>
      </c>
      <c r="Q7" s="11">
        <f t="shared" ref="Q7:Q48" si="6">+R7*O7</f>
        <v>2.806539315716194</v>
      </c>
      <c r="R7" s="21">
        <f t="shared" ref="R7:R48" si="7">+N7/P7</f>
        <v>1.349297747940478E-2</v>
      </c>
    </row>
    <row r="8" spans="1:18" ht="12" customHeight="1" x14ac:dyDescent="0.2">
      <c r="A8" s="15">
        <v>1971</v>
      </c>
      <c r="B8" s="16">
        <v>6.2225918279528303</v>
      </c>
      <c r="C8" s="16">
        <v>0</v>
      </c>
      <c r="D8" s="16">
        <f t="shared" si="0"/>
        <v>6.2225918279528303</v>
      </c>
      <c r="E8" s="16">
        <v>12</v>
      </c>
      <c r="F8" s="16">
        <f t="shared" si="1"/>
        <v>5.4758808085984905</v>
      </c>
      <c r="G8" s="16">
        <v>0</v>
      </c>
      <c r="H8" s="16">
        <f t="shared" ref="H8:H53" si="8">F8-(F8*G8/100)</f>
        <v>5.4758808085984905</v>
      </c>
      <c r="I8" s="16">
        <v>45</v>
      </c>
      <c r="J8" s="17">
        <f t="shared" si="2"/>
        <v>51.6</v>
      </c>
      <c r="K8" s="16">
        <f t="shared" ref="K8:K53" si="9">+H8-H8*I8/100</f>
        <v>3.0117344447291696</v>
      </c>
      <c r="L8" s="16">
        <f t="shared" si="3"/>
        <v>0.35020167961967091</v>
      </c>
      <c r="M8" s="18">
        <f t="shared" si="4"/>
        <v>0.13202123593333345</v>
      </c>
      <c r="N8" s="16">
        <f t="shared" si="5"/>
        <v>3.7427360280920365</v>
      </c>
      <c r="O8" s="17">
        <v>208</v>
      </c>
      <c r="P8" s="17">
        <v>250</v>
      </c>
      <c r="Q8" s="16">
        <f t="shared" si="6"/>
        <v>3.1139563753725743</v>
      </c>
      <c r="R8" s="22">
        <f t="shared" si="7"/>
        <v>1.4970944112368146E-2</v>
      </c>
    </row>
    <row r="9" spans="1:18" ht="12" customHeight="1" x14ac:dyDescent="0.2">
      <c r="A9" s="15">
        <v>1972</v>
      </c>
      <c r="B9" s="16">
        <v>7.0908430649261289</v>
      </c>
      <c r="C9" s="16">
        <v>0</v>
      </c>
      <c r="D9" s="16">
        <f t="shared" si="0"/>
        <v>7.0908430649261289</v>
      </c>
      <c r="E9" s="16">
        <v>12</v>
      </c>
      <c r="F9" s="16">
        <f t="shared" si="1"/>
        <v>6.2399418971349938</v>
      </c>
      <c r="G9" s="16">
        <v>0</v>
      </c>
      <c r="H9" s="16">
        <f t="shared" si="8"/>
        <v>6.2399418971349938</v>
      </c>
      <c r="I9" s="16">
        <v>45</v>
      </c>
      <c r="J9" s="17">
        <f t="shared" si="2"/>
        <v>51.599999999999994</v>
      </c>
      <c r="K9" s="16">
        <f t="shared" si="9"/>
        <v>3.4319680434242468</v>
      </c>
      <c r="L9" s="16">
        <f t="shared" si="3"/>
        <v>0.39906605156095892</v>
      </c>
      <c r="M9" s="18">
        <f t="shared" si="4"/>
        <v>0.15044243478024094</v>
      </c>
      <c r="N9" s="16">
        <f t="shared" si="5"/>
        <v>4.2649678048024402</v>
      </c>
      <c r="O9" s="17">
        <v>208</v>
      </c>
      <c r="P9" s="17">
        <v>250</v>
      </c>
      <c r="Q9" s="16">
        <f t="shared" si="6"/>
        <v>3.5484532135956304</v>
      </c>
      <c r="R9" s="22">
        <f t="shared" si="7"/>
        <v>1.7059871219209762E-2</v>
      </c>
    </row>
    <row r="10" spans="1:18" ht="12" customHeight="1" x14ac:dyDescent="0.2">
      <c r="A10" s="15">
        <v>1973</v>
      </c>
      <c r="B10" s="16">
        <v>7.3288322601096727</v>
      </c>
      <c r="C10" s="16">
        <v>0</v>
      </c>
      <c r="D10" s="16">
        <f t="shared" si="0"/>
        <v>7.3288322601096727</v>
      </c>
      <c r="E10" s="16">
        <v>12</v>
      </c>
      <c r="F10" s="16">
        <f t="shared" si="1"/>
        <v>6.4493723888965118</v>
      </c>
      <c r="G10" s="16">
        <v>0</v>
      </c>
      <c r="H10" s="16">
        <f t="shared" si="8"/>
        <v>6.4493723888965118</v>
      </c>
      <c r="I10" s="16">
        <v>45</v>
      </c>
      <c r="J10" s="17">
        <f t="shared" si="2"/>
        <v>51.599999999999994</v>
      </c>
      <c r="K10" s="16">
        <f t="shared" si="9"/>
        <v>3.5471548138930817</v>
      </c>
      <c r="L10" s="16">
        <f t="shared" si="3"/>
        <v>0.41245986208059093</v>
      </c>
      <c r="M10" s="18">
        <f t="shared" si="4"/>
        <v>0.15549171786928578</v>
      </c>
      <c r="N10" s="16">
        <f t="shared" si="5"/>
        <v>4.4081124557353171</v>
      </c>
      <c r="O10" s="17">
        <v>208</v>
      </c>
      <c r="P10" s="17">
        <v>250</v>
      </c>
      <c r="Q10" s="16">
        <f t="shared" si="6"/>
        <v>3.667549563171784</v>
      </c>
      <c r="R10" s="22">
        <f t="shared" si="7"/>
        <v>1.7632449822941269E-2</v>
      </c>
    </row>
    <row r="11" spans="1:18" ht="12" customHeight="1" x14ac:dyDescent="0.2">
      <c r="A11" s="15">
        <v>1974</v>
      </c>
      <c r="B11" s="16">
        <v>6.7497257923896843</v>
      </c>
      <c r="C11" s="16">
        <v>0</v>
      </c>
      <c r="D11" s="16">
        <f t="shared" si="0"/>
        <v>6.7497257923896843</v>
      </c>
      <c r="E11" s="16">
        <v>12</v>
      </c>
      <c r="F11" s="16">
        <f t="shared" si="1"/>
        <v>5.9397586973029224</v>
      </c>
      <c r="G11" s="16">
        <v>0</v>
      </c>
      <c r="H11" s="16">
        <f t="shared" si="8"/>
        <v>5.9397586973029224</v>
      </c>
      <c r="I11" s="16">
        <v>45</v>
      </c>
      <c r="J11" s="17">
        <f t="shared" si="2"/>
        <v>51.599999999999994</v>
      </c>
      <c r="K11" s="16">
        <f t="shared" si="9"/>
        <v>3.2668672835166075</v>
      </c>
      <c r="L11" s="16">
        <f t="shared" si="3"/>
        <v>0.37986828878100087</v>
      </c>
      <c r="M11" s="18">
        <f t="shared" si="4"/>
        <v>0.14320514119524855</v>
      </c>
      <c r="N11" s="16">
        <f t="shared" si="5"/>
        <v>4.0597941503146986</v>
      </c>
      <c r="O11" s="17">
        <v>208</v>
      </c>
      <c r="P11" s="17">
        <v>250</v>
      </c>
      <c r="Q11" s="16">
        <f t="shared" si="6"/>
        <v>3.377748733061829</v>
      </c>
      <c r="R11" s="22">
        <f t="shared" si="7"/>
        <v>1.6239176601258794E-2</v>
      </c>
    </row>
    <row r="12" spans="1:18" ht="12" customHeight="1" x14ac:dyDescent="0.2">
      <c r="A12" s="15">
        <v>1975</v>
      </c>
      <c r="B12" s="16">
        <v>6.3397767618870811</v>
      </c>
      <c r="C12" s="16">
        <v>0</v>
      </c>
      <c r="D12" s="16">
        <f t="shared" si="0"/>
        <v>6.3397767618870811</v>
      </c>
      <c r="E12" s="16">
        <v>12</v>
      </c>
      <c r="F12" s="16">
        <f t="shared" si="1"/>
        <v>5.579003550460631</v>
      </c>
      <c r="G12" s="16">
        <v>0</v>
      </c>
      <c r="H12" s="16">
        <f t="shared" si="8"/>
        <v>5.579003550460631</v>
      </c>
      <c r="I12" s="16">
        <v>45</v>
      </c>
      <c r="J12" s="17">
        <f t="shared" si="2"/>
        <v>51.600000000000009</v>
      </c>
      <c r="K12" s="16">
        <f t="shared" si="9"/>
        <v>3.0684519527533469</v>
      </c>
      <c r="L12" s="16">
        <f t="shared" si="3"/>
        <v>0.35679673869224965</v>
      </c>
      <c r="M12" s="18">
        <f t="shared" si="4"/>
        <v>0.13450748286042069</v>
      </c>
      <c r="N12" s="16">
        <f t="shared" si="5"/>
        <v>3.8132198853514963</v>
      </c>
      <c r="O12" s="17">
        <v>208</v>
      </c>
      <c r="P12" s="17">
        <v>250</v>
      </c>
      <c r="Q12" s="16">
        <f t="shared" si="6"/>
        <v>3.172598944612445</v>
      </c>
      <c r="R12" s="22">
        <f t="shared" si="7"/>
        <v>1.5252879541405985E-2</v>
      </c>
    </row>
    <row r="13" spans="1:18" ht="12" customHeight="1" x14ac:dyDescent="0.2">
      <c r="A13" s="10">
        <v>1976</v>
      </c>
      <c r="B13" s="11">
        <v>6.7796454360346203</v>
      </c>
      <c r="C13" s="11">
        <v>0</v>
      </c>
      <c r="D13" s="11">
        <f t="shared" si="0"/>
        <v>6.7796454360346203</v>
      </c>
      <c r="E13" s="11">
        <v>12</v>
      </c>
      <c r="F13" s="11">
        <f t="shared" si="1"/>
        <v>5.9660879837104659</v>
      </c>
      <c r="G13" s="11">
        <v>0</v>
      </c>
      <c r="H13" s="11">
        <f t="shared" si="8"/>
        <v>5.9660879837104659</v>
      </c>
      <c r="I13" s="11">
        <v>45</v>
      </c>
      <c r="J13" s="12">
        <f t="shared" si="2"/>
        <v>51.599999999999994</v>
      </c>
      <c r="K13" s="11">
        <f t="shared" si="9"/>
        <v>3.2813483910407566</v>
      </c>
      <c r="L13" s="11">
        <f t="shared" si="3"/>
        <v>0.38155213849311126</v>
      </c>
      <c r="M13" s="13">
        <f t="shared" si="4"/>
        <v>0.14383992947027974</v>
      </c>
      <c r="N13" s="11">
        <f t="shared" si="5"/>
        <v>4.077790080517695</v>
      </c>
      <c r="O13" s="12">
        <v>208</v>
      </c>
      <c r="P13" s="12">
        <v>250</v>
      </c>
      <c r="Q13" s="11">
        <f t="shared" si="6"/>
        <v>3.3927213469907227</v>
      </c>
      <c r="R13" s="21">
        <f t="shared" si="7"/>
        <v>1.6311160322070781E-2</v>
      </c>
    </row>
    <row r="14" spans="1:18" ht="12" customHeight="1" x14ac:dyDescent="0.2">
      <c r="A14" s="10">
        <v>1977</v>
      </c>
      <c r="B14" s="11">
        <v>6.5799053512923189</v>
      </c>
      <c r="C14" s="11">
        <v>0</v>
      </c>
      <c r="D14" s="11">
        <f t="shared" si="0"/>
        <v>6.5799053512923189</v>
      </c>
      <c r="E14" s="11">
        <v>12</v>
      </c>
      <c r="F14" s="11">
        <f t="shared" si="1"/>
        <v>5.7903167091372403</v>
      </c>
      <c r="G14" s="11">
        <v>0</v>
      </c>
      <c r="H14" s="11">
        <f t="shared" si="8"/>
        <v>5.7903167091372403</v>
      </c>
      <c r="I14" s="11">
        <v>45</v>
      </c>
      <c r="J14" s="12">
        <f t="shared" si="2"/>
        <v>51.6</v>
      </c>
      <c r="K14" s="11">
        <f t="shared" si="9"/>
        <v>3.1846741900254822</v>
      </c>
      <c r="L14" s="11">
        <f t="shared" si="3"/>
        <v>0.37031095232854444</v>
      </c>
      <c r="M14" s="13">
        <f t="shared" si="4"/>
        <v>0.13960215627508962</v>
      </c>
      <c r="N14" s="11">
        <f t="shared" si="5"/>
        <v>3.9576513293206532</v>
      </c>
      <c r="O14" s="12">
        <v>208</v>
      </c>
      <c r="P14" s="12">
        <v>250</v>
      </c>
      <c r="Q14" s="11">
        <f t="shared" si="6"/>
        <v>3.2927659059947838</v>
      </c>
      <c r="R14" s="21">
        <f t="shared" si="7"/>
        <v>1.5830605317282614E-2</v>
      </c>
    </row>
    <row r="15" spans="1:18" ht="12" customHeight="1" x14ac:dyDescent="0.2">
      <c r="A15" s="10">
        <v>1978</v>
      </c>
      <c r="B15" s="11">
        <v>6.119003129291519</v>
      </c>
      <c r="C15" s="11">
        <v>0</v>
      </c>
      <c r="D15" s="11">
        <f t="shared" si="0"/>
        <v>6.119003129291519</v>
      </c>
      <c r="E15" s="11">
        <v>12</v>
      </c>
      <c r="F15" s="11">
        <f t="shared" si="1"/>
        <v>5.3847227537765363</v>
      </c>
      <c r="G15" s="11">
        <v>0</v>
      </c>
      <c r="H15" s="11">
        <f t="shared" si="8"/>
        <v>5.3847227537765363</v>
      </c>
      <c r="I15" s="11">
        <v>45</v>
      </c>
      <c r="J15" s="12">
        <f t="shared" si="2"/>
        <v>51.6</v>
      </c>
      <c r="K15" s="11">
        <f t="shared" si="9"/>
        <v>2.961597514577095</v>
      </c>
      <c r="L15" s="11">
        <f t="shared" si="3"/>
        <v>0.34437180402059248</v>
      </c>
      <c r="M15" s="13">
        <f t="shared" si="4"/>
        <v>0.12982345269379048</v>
      </c>
      <c r="N15" s="11">
        <f t="shared" si="5"/>
        <v>3.6804299721426128</v>
      </c>
      <c r="O15" s="12">
        <v>208</v>
      </c>
      <c r="P15" s="12">
        <v>250</v>
      </c>
      <c r="Q15" s="11">
        <f t="shared" si="6"/>
        <v>3.0621177368226538</v>
      </c>
      <c r="R15" s="21">
        <f t="shared" si="7"/>
        <v>1.4721719888570451E-2</v>
      </c>
    </row>
    <row r="16" spans="1:18" ht="12" customHeight="1" x14ac:dyDescent="0.2">
      <c r="A16" s="10">
        <v>1979</v>
      </c>
      <c r="B16" s="11">
        <v>5.503925331860871</v>
      </c>
      <c r="C16" s="11">
        <v>0</v>
      </c>
      <c r="D16" s="11">
        <f t="shared" si="0"/>
        <v>5.503925331860871</v>
      </c>
      <c r="E16" s="11">
        <v>12</v>
      </c>
      <c r="F16" s="11">
        <f t="shared" si="1"/>
        <v>4.8434542920375661</v>
      </c>
      <c r="G16" s="11">
        <v>0</v>
      </c>
      <c r="H16" s="11">
        <f t="shared" si="8"/>
        <v>4.8434542920375661</v>
      </c>
      <c r="I16" s="11">
        <v>45</v>
      </c>
      <c r="J16" s="12">
        <f t="shared" si="2"/>
        <v>51.600000000000009</v>
      </c>
      <c r="K16" s="11">
        <f t="shared" si="9"/>
        <v>2.6638998606206612</v>
      </c>
      <c r="L16" s="11">
        <f t="shared" si="3"/>
        <v>0.30975579774658851</v>
      </c>
      <c r="M16" s="13">
        <f t="shared" si="4"/>
        <v>0.11677369252035776</v>
      </c>
      <c r="N16" s="11">
        <f t="shared" si="5"/>
        <v>3.3104757961058819</v>
      </c>
      <c r="O16" s="12">
        <v>208</v>
      </c>
      <c r="P16" s="12">
        <v>250</v>
      </c>
      <c r="Q16" s="11">
        <f t="shared" si="6"/>
        <v>2.7543158623600936</v>
      </c>
      <c r="R16" s="21">
        <f t="shared" si="7"/>
        <v>1.3241903184423528E-2</v>
      </c>
    </row>
    <row r="17" spans="1:18" ht="12" customHeight="1" x14ac:dyDescent="0.2">
      <c r="A17" s="10">
        <v>1980</v>
      </c>
      <c r="B17" s="11">
        <v>4.7309935086368142</v>
      </c>
      <c r="C17" s="11">
        <v>0</v>
      </c>
      <c r="D17" s="11">
        <f t="shared" si="0"/>
        <v>4.7309935086368142</v>
      </c>
      <c r="E17" s="11">
        <v>12</v>
      </c>
      <c r="F17" s="11">
        <f t="shared" si="1"/>
        <v>4.1632742876003963</v>
      </c>
      <c r="G17" s="11">
        <v>0</v>
      </c>
      <c r="H17" s="11">
        <f t="shared" si="8"/>
        <v>4.1632742876003963</v>
      </c>
      <c r="I17" s="11">
        <v>45</v>
      </c>
      <c r="J17" s="12">
        <f t="shared" si="2"/>
        <v>51.6</v>
      </c>
      <c r="K17" s="11">
        <f t="shared" si="9"/>
        <v>2.2898008581802181</v>
      </c>
      <c r="L17" s="11">
        <f t="shared" si="3"/>
        <v>0.26625591374188584</v>
      </c>
      <c r="M17" s="13">
        <f t="shared" si="4"/>
        <v>0.10037483213940682</v>
      </c>
      <c r="N17" s="11">
        <f t="shared" si="5"/>
        <v>2.8455763037361135</v>
      </c>
      <c r="O17" s="12">
        <v>208</v>
      </c>
      <c r="P17" s="12">
        <v>250</v>
      </c>
      <c r="Q17" s="11">
        <f t="shared" si="6"/>
        <v>2.3675194847084464</v>
      </c>
      <c r="R17" s="21">
        <f t="shared" si="7"/>
        <v>1.1382305214944453E-2</v>
      </c>
    </row>
    <row r="18" spans="1:18" ht="12" customHeight="1" x14ac:dyDescent="0.2">
      <c r="A18" s="15">
        <v>1981</v>
      </c>
      <c r="B18" s="16">
        <v>3.6737468731751108</v>
      </c>
      <c r="C18" s="16">
        <v>0</v>
      </c>
      <c r="D18" s="16">
        <f t="shared" si="0"/>
        <v>3.6737468731751108</v>
      </c>
      <c r="E18" s="16">
        <v>12</v>
      </c>
      <c r="F18" s="16">
        <f t="shared" si="1"/>
        <v>3.2328972483940976</v>
      </c>
      <c r="G18" s="16">
        <v>0</v>
      </c>
      <c r="H18" s="16">
        <f t="shared" si="8"/>
        <v>3.2328972483940976</v>
      </c>
      <c r="I18" s="16">
        <v>45</v>
      </c>
      <c r="J18" s="17">
        <f t="shared" si="2"/>
        <v>51.599999999999994</v>
      </c>
      <c r="K18" s="16">
        <f t="shared" si="9"/>
        <v>1.7780934866167537</v>
      </c>
      <c r="L18" s="16">
        <f t="shared" si="3"/>
        <v>0.20675505658334345</v>
      </c>
      <c r="M18" s="18">
        <f t="shared" si="4"/>
        <v>7.7943824070871401E-2</v>
      </c>
      <c r="N18" s="16">
        <f t="shared" si="5"/>
        <v>2.2096684404971687</v>
      </c>
      <c r="O18" s="17">
        <v>208</v>
      </c>
      <c r="P18" s="17">
        <v>250</v>
      </c>
      <c r="Q18" s="16">
        <f t="shared" si="6"/>
        <v>1.8384441424936444</v>
      </c>
      <c r="R18" s="22">
        <f t="shared" si="7"/>
        <v>8.8386737619886753E-3</v>
      </c>
    </row>
    <row r="19" spans="1:18" ht="12" customHeight="1" x14ac:dyDescent="0.2">
      <c r="A19" s="15">
        <v>1982</v>
      </c>
      <c r="B19" s="16">
        <v>3.0647834795220668</v>
      </c>
      <c r="C19" s="16">
        <v>0</v>
      </c>
      <c r="D19" s="16">
        <f t="shared" si="0"/>
        <v>3.0647834795220668</v>
      </c>
      <c r="E19" s="16">
        <v>12</v>
      </c>
      <c r="F19" s="16">
        <f t="shared" si="1"/>
        <v>2.6970094619794187</v>
      </c>
      <c r="G19" s="16">
        <v>0</v>
      </c>
      <c r="H19" s="16">
        <f t="shared" si="8"/>
        <v>2.6970094619794187</v>
      </c>
      <c r="I19" s="16">
        <v>45</v>
      </c>
      <c r="J19" s="17">
        <f t="shared" si="2"/>
        <v>51.599999999999994</v>
      </c>
      <c r="K19" s="16">
        <f t="shared" si="9"/>
        <v>1.4833552040886804</v>
      </c>
      <c r="L19" s="16">
        <f t="shared" si="3"/>
        <v>0.17248316326612564</v>
      </c>
      <c r="M19" s="18">
        <f t="shared" si="4"/>
        <v>6.5023789768270918E-2</v>
      </c>
      <c r="N19" s="16">
        <f t="shared" si="5"/>
        <v>1.8433919280355964</v>
      </c>
      <c r="O19" s="17">
        <v>208</v>
      </c>
      <c r="P19" s="17">
        <v>250</v>
      </c>
      <c r="Q19" s="16">
        <f t="shared" si="6"/>
        <v>1.5337020841256161</v>
      </c>
      <c r="R19" s="22">
        <f t="shared" si="7"/>
        <v>7.3735677121423851E-3</v>
      </c>
    </row>
    <row r="20" spans="1:18" ht="12" customHeight="1" x14ac:dyDescent="0.2">
      <c r="A20" s="15">
        <v>1983</v>
      </c>
      <c r="B20" s="16">
        <v>3.2037024363536819</v>
      </c>
      <c r="C20" s="16">
        <v>0</v>
      </c>
      <c r="D20" s="16">
        <f t="shared" si="0"/>
        <v>3.2037024363536819</v>
      </c>
      <c r="E20" s="16">
        <v>12</v>
      </c>
      <c r="F20" s="16">
        <f t="shared" si="1"/>
        <v>2.8192581439912399</v>
      </c>
      <c r="G20" s="16">
        <v>0</v>
      </c>
      <c r="H20" s="16">
        <f t="shared" si="8"/>
        <v>2.8192581439912399</v>
      </c>
      <c r="I20" s="16">
        <v>45</v>
      </c>
      <c r="J20" s="17">
        <f t="shared" si="2"/>
        <v>51.600000000000009</v>
      </c>
      <c r="K20" s="16">
        <f t="shared" si="9"/>
        <v>1.5505919791951819</v>
      </c>
      <c r="L20" s="16">
        <f t="shared" si="3"/>
        <v>0.18030139292967232</v>
      </c>
      <c r="M20" s="18">
        <f t="shared" si="4"/>
        <v>6.797115525239153E-2</v>
      </c>
      <c r="N20" s="16">
        <f t="shared" si="5"/>
        <v>1.9269482658276735</v>
      </c>
      <c r="O20" s="17">
        <v>208</v>
      </c>
      <c r="P20" s="17">
        <v>250</v>
      </c>
      <c r="Q20" s="16">
        <f t="shared" si="6"/>
        <v>1.6032209571686244</v>
      </c>
      <c r="R20" s="22">
        <f t="shared" si="7"/>
        <v>7.7077930633106945E-3</v>
      </c>
    </row>
    <row r="21" spans="1:18" ht="12" customHeight="1" x14ac:dyDescent="0.2">
      <c r="A21" s="15">
        <v>1984</v>
      </c>
      <c r="B21" s="16">
        <v>3.8460722993745362</v>
      </c>
      <c r="C21" s="16">
        <v>0</v>
      </c>
      <c r="D21" s="16">
        <f t="shared" si="0"/>
        <v>3.8460722993745362</v>
      </c>
      <c r="E21" s="16">
        <v>12</v>
      </c>
      <c r="F21" s="16">
        <f t="shared" si="1"/>
        <v>3.3845436234495918</v>
      </c>
      <c r="G21" s="16">
        <v>0</v>
      </c>
      <c r="H21" s="16">
        <f t="shared" si="8"/>
        <v>3.3845436234495918</v>
      </c>
      <c r="I21" s="16">
        <v>45</v>
      </c>
      <c r="J21" s="17">
        <f t="shared" si="2"/>
        <v>51.599999999999994</v>
      </c>
      <c r="K21" s="16">
        <f t="shared" si="9"/>
        <v>1.8614989928972756</v>
      </c>
      <c r="L21" s="16">
        <f t="shared" si="3"/>
        <v>0.21645337126712508</v>
      </c>
      <c r="M21" s="18">
        <f t="shared" si="4"/>
        <v>8.1599955853031259E-2</v>
      </c>
      <c r="N21" s="16">
        <f t="shared" si="5"/>
        <v>2.3133179484555098</v>
      </c>
      <c r="O21" s="17">
        <v>208</v>
      </c>
      <c r="P21" s="17">
        <v>250</v>
      </c>
      <c r="Q21" s="16">
        <f t="shared" si="6"/>
        <v>1.9246805331149843</v>
      </c>
      <c r="R21" s="22">
        <f t="shared" si="7"/>
        <v>9.2532717938220398E-3</v>
      </c>
    </row>
    <row r="22" spans="1:18" ht="12" customHeight="1" x14ac:dyDescent="0.2">
      <c r="A22" s="15">
        <v>1985</v>
      </c>
      <c r="B22" s="16">
        <v>3.7070661219549099</v>
      </c>
      <c r="C22" s="16">
        <v>0</v>
      </c>
      <c r="D22" s="16">
        <f t="shared" si="0"/>
        <v>3.7070661219549099</v>
      </c>
      <c r="E22" s="16">
        <v>12</v>
      </c>
      <c r="F22" s="16">
        <f t="shared" si="1"/>
        <v>3.2622181873203209</v>
      </c>
      <c r="G22" s="16">
        <v>0</v>
      </c>
      <c r="H22" s="16">
        <f t="shared" si="8"/>
        <v>3.2622181873203209</v>
      </c>
      <c r="I22" s="16">
        <v>45</v>
      </c>
      <c r="J22" s="17">
        <f t="shared" si="2"/>
        <v>51.6</v>
      </c>
      <c r="K22" s="16">
        <f t="shared" si="9"/>
        <v>1.7942200030261763</v>
      </c>
      <c r="L22" s="16">
        <f t="shared" si="3"/>
        <v>0.2086302329100205</v>
      </c>
      <c r="M22" s="18">
        <f t="shared" si="4"/>
        <v>7.8650739858681706E-2</v>
      </c>
      <c r="N22" s="16">
        <f t="shared" si="5"/>
        <v>2.2297091496236972</v>
      </c>
      <c r="O22" s="17">
        <v>208</v>
      </c>
      <c r="P22" s="17">
        <v>250</v>
      </c>
      <c r="Q22" s="16">
        <f t="shared" si="6"/>
        <v>1.855118012486916</v>
      </c>
      <c r="R22" s="22">
        <f t="shared" si="7"/>
        <v>8.9188365984947879E-3</v>
      </c>
    </row>
    <row r="23" spans="1:18" ht="12" customHeight="1" x14ac:dyDescent="0.2">
      <c r="A23" s="10">
        <v>1986</v>
      </c>
      <c r="B23" s="11">
        <v>3.5438694390192103</v>
      </c>
      <c r="C23" s="11">
        <v>0</v>
      </c>
      <c r="D23" s="11">
        <f t="shared" si="0"/>
        <v>3.5438694390192103</v>
      </c>
      <c r="E23" s="11">
        <v>12</v>
      </c>
      <c r="F23" s="11">
        <f t="shared" si="1"/>
        <v>3.1186051063369051</v>
      </c>
      <c r="G23" s="11">
        <v>0</v>
      </c>
      <c r="H23" s="11">
        <f t="shared" si="8"/>
        <v>3.1186051063369051</v>
      </c>
      <c r="I23" s="11">
        <v>45</v>
      </c>
      <c r="J23" s="12">
        <f t="shared" si="2"/>
        <v>51.599999999999994</v>
      </c>
      <c r="K23" s="11">
        <f t="shared" si="9"/>
        <v>1.7152328084852979</v>
      </c>
      <c r="L23" s="11">
        <f t="shared" si="3"/>
        <v>0.1994456754052672</v>
      </c>
      <c r="M23" s="13">
        <f t="shared" si="4"/>
        <v>7.5188287495245934E-2</v>
      </c>
      <c r="N23" s="11">
        <f t="shared" si="5"/>
        <v>2.1315503563464744</v>
      </c>
      <c r="O23" s="12">
        <v>208</v>
      </c>
      <c r="P23" s="12">
        <v>250</v>
      </c>
      <c r="Q23" s="11">
        <f t="shared" si="6"/>
        <v>1.7734498964802667</v>
      </c>
      <c r="R23" s="21">
        <f t="shared" si="7"/>
        <v>8.5262014253858973E-3</v>
      </c>
    </row>
    <row r="24" spans="1:18" ht="12" customHeight="1" x14ac:dyDescent="0.2">
      <c r="A24" s="10">
        <v>1987</v>
      </c>
      <c r="B24" s="11">
        <v>3.4256610906809639</v>
      </c>
      <c r="C24" s="11">
        <v>0</v>
      </c>
      <c r="D24" s="11">
        <f t="shared" si="0"/>
        <v>3.4256610906809639</v>
      </c>
      <c r="E24" s="11">
        <v>12</v>
      </c>
      <c r="F24" s="11">
        <f t="shared" si="1"/>
        <v>3.0145817597992481</v>
      </c>
      <c r="G24" s="11">
        <v>0</v>
      </c>
      <c r="H24" s="11">
        <f t="shared" si="8"/>
        <v>3.0145817597992481</v>
      </c>
      <c r="I24" s="11">
        <v>45</v>
      </c>
      <c r="J24" s="12">
        <f t="shared" si="2"/>
        <v>51.599999999999994</v>
      </c>
      <c r="K24" s="11">
        <f t="shared" si="9"/>
        <v>1.6580199678895866</v>
      </c>
      <c r="L24" s="11">
        <f t="shared" si="3"/>
        <v>0.19279301952204497</v>
      </c>
      <c r="M24" s="13">
        <f t="shared" si="4"/>
        <v>7.2680327359543523E-2</v>
      </c>
      <c r="N24" s="11">
        <f t="shared" si="5"/>
        <v>2.0604509404793792</v>
      </c>
      <c r="O24" s="12">
        <v>208</v>
      </c>
      <c r="P24" s="12">
        <v>250</v>
      </c>
      <c r="Q24" s="11">
        <f t="shared" si="6"/>
        <v>1.7142951824788433</v>
      </c>
      <c r="R24" s="21">
        <f t="shared" si="7"/>
        <v>8.2418037619175159E-3</v>
      </c>
    </row>
    <row r="25" spans="1:18" ht="12" customHeight="1" x14ac:dyDescent="0.2">
      <c r="A25" s="10">
        <v>1988</v>
      </c>
      <c r="B25" s="11">
        <v>3.3374369629323639</v>
      </c>
      <c r="C25" s="11">
        <v>0</v>
      </c>
      <c r="D25" s="11">
        <f t="shared" si="0"/>
        <v>3.3374369629323639</v>
      </c>
      <c r="E25" s="11">
        <v>12</v>
      </c>
      <c r="F25" s="11">
        <f t="shared" si="1"/>
        <v>2.9369445273804802</v>
      </c>
      <c r="G25" s="11">
        <v>0</v>
      </c>
      <c r="H25" s="11">
        <f t="shared" si="8"/>
        <v>2.9369445273804802</v>
      </c>
      <c r="I25" s="11">
        <v>45</v>
      </c>
      <c r="J25" s="12">
        <f t="shared" si="2"/>
        <v>51.6</v>
      </c>
      <c r="K25" s="11">
        <f t="shared" si="9"/>
        <v>1.615319490059264</v>
      </c>
      <c r="L25" s="11">
        <f t="shared" si="3"/>
        <v>0.18782784768130978</v>
      </c>
      <c r="M25" s="13">
        <f t="shared" si="4"/>
        <v>7.0808525591638971E-2</v>
      </c>
      <c r="N25" s="11">
        <f t="shared" si="5"/>
        <v>2.0073862962601687</v>
      </c>
      <c r="O25" s="12">
        <v>208</v>
      </c>
      <c r="P25" s="12">
        <v>250</v>
      </c>
      <c r="Q25" s="11">
        <f t="shared" si="6"/>
        <v>1.6701453984884602</v>
      </c>
      <c r="R25" s="21">
        <f t="shared" si="7"/>
        <v>8.0295451850406745E-3</v>
      </c>
    </row>
    <row r="26" spans="1:18" ht="12" customHeight="1" x14ac:dyDescent="0.2">
      <c r="A26" s="10">
        <v>1989</v>
      </c>
      <c r="B26" s="11">
        <v>3.119694999169432</v>
      </c>
      <c r="C26" s="11">
        <v>0</v>
      </c>
      <c r="D26" s="11">
        <f t="shared" si="0"/>
        <v>3.119694999169432</v>
      </c>
      <c r="E26" s="11">
        <v>12</v>
      </c>
      <c r="F26" s="11">
        <f t="shared" si="1"/>
        <v>2.7453315992691003</v>
      </c>
      <c r="G26" s="11">
        <v>0</v>
      </c>
      <c r="H26" s="11">
        <f t="shared" si="8"/>
        <v>2.7453315992691003</v>
      </c>
      <c r="I26" s="11">
        <v>45</v>
      </c>
      <c r="J26" s="12">
        <f t="shared" si="2"/>
        <v>51.599999999999994</v>
      </c>
      <c r="K26" s="11">
        <f t="shared" si="9"/>
        <v>1.5099323795980053</v>
      </c>
      <c r="L26" s="11">
        <f t="shared" si="3"/>
        <v>0.17557353251139599</v>
      </c>
      <c r="M26" s="13">
        <f t="shared" si="4"/>
        <v>6.6188816639912565E-2</v>
      </c>
      <c r="N26" s="11">
        <f t="shared" si="5"/>
        <v>1.8764198573332012</v>
      </c>
      <c r="O26" s="12">
        <v>208</v>
      </c>
      <c r="P26" s="12">
        <v>250</v>
      </c>
      <c r="Q26" s="11">
        <f t="shared" si="6"/>
        <v>1.5611813213012233</v>
      </c>
      <c r="R26" s="21">
        <f t="shared" si="7"/>
        <v>7.5056794293328049E-3</v>
      </c>
    </row>
    <row r="27" spans="1:18" ht="12" customHeight="1" x14ac:dyDescent="0.2">
      <c r="A27" s="10">
        <v>1990</v>
      </c>
      <c r="B27" s="11">
        <v>2.7681744070057648</v>
      </c>
      <c r="C27" s="11">
        <v>0</v>
      </c>
      <c r="D27" s="11">
        <f t="shared" si="0"/>
        <v>2.7681744070057648</v>
      </c>
      <c r="E27" s="11">
        <v>12</v>
      </c>
      <c r="F27" s="11">
        <f t="shared" si="1"/>
        <v>2.4359934781650732</v>
      </c>
      <c r="G27" s="11">
        <v>0</v>
      </c>
      <c r="H27" s="11">
        <f t="shared" si="8"/>
        <v>2.4359934781650732</v>
      </c>
      <c r="I27" s="11">
        <v>45</v>
      </c>
      <c r="J27" s="12">
        <f t="shared" si="2"/>
        <v>51.599999999999994</v>
      </c>
      <c r="K27" s="11">
        <f t="shared" si="9"/>
        <v>1.3397964129907902</v>
      </c>
      <c r="L27" s="11">
        <f t="shared" si="3"/>
        <v>0.15579028058032446</v>
      </c>
      <c r="M27" s="13">
        <f t="shared" si="4"/>
        <v>5.8730801665349705E-2</v>
      </c>
      <c r="N27" s="11">
        <f t="shared" si="5"/>
        <v>1.6649888618118314</v>
      </c>
      <c r="O27" s="12">
        <v>208</v>
      </c>
      <c r="P27" s="12">
        <v>250</v>
      </c>
      <c r="Q27" s="11">
        <f t="shared" si="6"/>
        <v>1.3852707330274436</v>
      </c>
      <c r="R27" s="21">
        <f t="shared" si="7"/>
        <v>6.6599554472473255E-3</v>
      </c>
    </row>
    <row r="28" spans="1:18" ht="12" customHeight="1" x14ac:dyDescent="0.2">
      <c r="A28" s="15">
        <v>1991</v>
      </c>
      <c r="B28" s="16">
        <v>2.656325969143928</v>
      </c>
      <c r="C28" s="16">
        <v>0</v>
      </c>
      <c r="D28" s="16">
        <f t="shared" si="0"/>
        <v>2.656325969143928</v>
      </c>
      <c r="E28" s="16">
        <v>12</v>
      </c>
      <c r="F28" s="16">
        <f t="shared" si="1"/>
        <v>2.3375668528466567</v>
      </c>
      <c r="G28" s="16">
        <v>0</v>
      </c>
      <c r="H28" s="16">
        <f t="shared" si="8"/>
        <v>2.3375668528466567</v>
      </c>
      <c r="I28" s="16">
        <v>45</v>
      </c>
      <c r="J28" s="17">
        <f t="shared" si="2"/>
        <v>51.6</v>
      </c>
      <c r="K28" s="16">
        <f t="shared" si="9"/>
        <v>1.2856617690656611</v>
      </c>
      <c r="L28" s="16">
        <f t="shared" si="3"/>
        <v>0.14949555454251873</v>
      </c>
      <c r="M28" s="18">
        <f t="shared" si="4"/>
        <v>5.6357776178220763E-2</v>
      </c>
      <c r="N28" s="16">
        <f t="shared" si="5"/>
        <v>1.5977147757644694</v>
      </c>
      <c r="O28" s="17">
        <v>208</v>
      </c>
      <c r="P28" s="17">
        <v>250</v>
      </c>
      <c r="Q28" s="16">
        <f t="shared" si="6"/>
        <v>1.3292986934360387</v>
      </c>
      <c r="R28" s="22">
        <f t="shared" si="7"/>
        <v>6.3908591030578778E-3</v>
      </c>
    </row>
    <row r="29" spans="1:18" ht="12" customHeight="1" x14ac:dyDescent="0.2">
      <c r="A29" s="15">
        <v>1992</v>
      </c>
      <c r="B29" s="16">
        <v>2.6860132390434828</v>
      </c>
      <c r="C29" s="16">
        <v>0</v>
      </c>
      <c r="D29" s="16">
        <f t="shared" si="0"/>
        <v>2.6860132390434828</v>
      </c>
      <c r="E29" s="16">
        <v>12</v>
      </c>
      <c r="F29" s="16">
        <f t="shared" si="1"/>
        <v>2.3636916503582648</v>
      </c>
      <c r="G29" s="16">
        <v>0</v>
      </c>
      <c r="H29" s="16">
        <f t="shared" si="8"/>
        <v>2.3636916503582648</v>
      </c>
      <c r="I29" s="16">
        <v>45</v>
      </c>
      <c r="J29" s="17">
        <f t="shared" si="2"/>
        <v>51.599999999999994</v>
      </c>
      <c r="K29" s="16">
        <f t="shared" si="9"/>
        <v>1.3000304076970457</v>
      </c>
      <c r="L29" s="16">
        <f t="shared" si="3"/>
        <v>0.15116632647640066</v>
      </c>
      <c r="M29" s="18">
        <f t="shared" si="4"/>
        <v>5.698763431000748E-2</v>
      </c>
      <c r="N29" s="16">
        <f t="shared" si="5"/>
        <v>1.6155709388715571</v>
      </c>
      <c r="O29" s="17">
        <v>208</v>
      </c>
      <c r="P29" s="17">
        <v>250</v>
      </c>
      <c r="Q29" s="16">
        <f t="shared" si="6"/>
        <v>1.3441550211411355</v>
      </c>
      <c r="R29" s="22">
        <f t="shared" si="7"/>
        <v>6.4622837554862284E-3</v>
      </c>
    </row>
    <row r="30" spans="1:18" ht="12" customHeight="1" x14ac:dyDescent="0.2">
      <c r="A30" s="15">
        <v>1993</v>
      </c>
      <c r="B30" s="16">
        <v>2.6546731866466091</v>
      </c>
      <c r="C30" s="16">
        <v>0</v>
      </c>
      <c r="D30" s="16">
        <f t="shared" si="0"/>
        <v>2.6546731866466091</v>
      </c>
      <c r="E30" s="16">
        <v>12</v>
      </c>
      <c r="F30" s="16">
        <f t="shared" si="1"/>
        <v>2.336112404249016</v>
      </c>
      <c r="G30" s="16">
        <v>0</v>
      </c>
      <c r="H30" s="16">
        <f t="shared" si="8"/>
        <v>2.336112404249016</v>
      </c>
      <c r="I30" s="16">
        <v>45</v>
      </c>
      <c r="J30" s="17">
        <f t="shared" si="2"/>
        <v>51.6</v>
      </c>
      <c r="K30" s="16">
        <f t="shared" si="9"/>
        <v>1.2848618223369588</v>
      </c>
      <c r="L30" s="16">
        <f t="shared" si="3"/>
        <v>0.14940253748104174</v>
      </c>
      <c r="M30" s="18">
        <f t="shared" si="4"/>
        <v>5.6322710020250251E-2</v>
      </c>
      <c r="N30" s="16">
        <f t="shared" si="5"/>
        <v>1.5967206677190844</v>
      </c>
      <c r="O30" s="17">
        <v>208</v>
      </c>
      <c r="P30" s="17">
        <v>250</v>
      </c>
      <c r="Q30" s="16">
        <f t="shared" si="6"/>
        <v>1.3284715955422783</v>
      </c>
      <c r="R30" s="22">
        <f t="shared" si="7"/>
        <v>6.386882670876338E-3</v>
      </c>
    </row>
    <row r="31" spans="1:18" ht="12" customHeight="1" x14ac:dyDescent="0.2">
      <c r="A31" s="15">
        <v>1994</v>
      </c>
      <c r="B31" s="16">
        <v>2.6679233523103001</v>
      </c>
      <c r="C31" s="16">
        <v>0</v>
      </c>
      <c r="D31" s="16">
        <f t="shared" si="0"/>
        <v>2.6679233523103001</v>
      </c>
      <c r="E31" s="16">
        <v>12</v>
      </c>
      <c r="F31" s="16">
        <f t="shared" si="1"/>
        <v>2.347772550033064</v>
      </c>
      <c r="G31" s="16">
        <v>0</v>
      </c>
      <c r="H31" s="16">
        <f t="shared" si="8"/>
        <v>2.347772550033064</v>
      </c>
      <c r="I31" s="16">
        <v>45</v>
      </c>
      <c r="J31" s="17">
        <f t="shared" si="2"/>
        <v>51.600000000000009</v>
      </c>
      <c r="K31" s="16">
        <f t="shared" si="9"/>
        <v>1.2912749025181851</v>
      </c>
      <c r="L31" s="16">
        <f t="shared" si="3"/>
        <v>0.15014824447885874</v>
      </c>
      <c r="M31" s="18">
        <f t="shared" si="4"/>
        <v>5.6603831343262911E-2</v>
      </c>
      <c r="N31" s="16">
        <f t="shared" si="5"/>
        <v>1.604690316665832</v>
      </c>
      <c r="O31" s="17">
        <v>208</v>
      </c>
      <c r="P31" s="17">
        <v>250</v>
      </c>
      <c r="Q31" s="16">
        <f t="shared" si="6"/>
        <v>1.3351023434659721</v>
      </c>
      <c r="R31" s="22">
        <f t="shared" si="7"/>
        <v>6.418761266663328E-3</v>
      </c>
    </row>
    <row r="32" spans="1:18" ht="12" customHeight="1" x14ac:dyDescent="0.2">
      <c r="A32" s="15">
        <v>1995</v>
      </c>
      <c r="B32" s="16">
        <v>2.6438534163543363</v>
      </c>
      <c r="C32" s="16">
        <v>0</v>
      </c>
      <c r="D32" s="16">
        <f t="shared" si="0"/>
        <v>2.6438534163543363</v>
      </c>
      <c r="E32" s="16">
        <v>12</v>
      </c>
      <c r="F32" s="16">
        <f t="shared" si="1"/>
        <v>2.326591006391816</v>
      </c>
      <c r="G32" s="16">
        <v>0</v>
      </c>
      <c r="H32" s="16">
        <f t="shared" si="8"/>
        <v>2.326591006391816</v>
      </c>
      <c r="I32" s="16">
        <v>45</v>
      </c>
      <c r="J32" s="17">
        <f t="shared" si="2"/>
        <v>51.6</v>
      </c>
      <c r="K32" s="16">
        <f t="shared" si="9"/>
        <v>1.2796250535154987</v>
      </c>
      <c r="L32" s="16">
        <f t="shared" si="3"/>
        <v>0.1487936108738952</v>
      </c>
      <c r="M32" s="18">
        <f t="shared" si="4"/>
        <v>5.6093153030816384E-2</v>
      </c>
      <c r="N32" s="16">
        <f t="shared" si="5"/>
        <v>1.5902128418471291</v>
      </c>
      <c r="O32" s="17">
        <v>208</v>
      </c>
      <c r="P32" s="17">
        <v>250</v>
      </c>
      <c r="Q32" s="16">
        <f t="shared" si="6"/>
        <v>1.3230570844168112</v>
      </c>
      <c r="R32" s="22">
        <f t="shared" si="7"/>
        <v>6.3608513673885161E-3</v>
      </c>
    </row>
    <row r="33" spans="1:19" ht="12" customHeight="1" x14ac:dyDescent="0.2">
      <c r="A33" s="10">
        <v>1996</v>
      </c>
      <c r="B33" s="11">
        <v>2.4573672761828398</v>
      </c>
      <c r="C33" s="11">
        <v>0</v>
      </c>
      <c r="D33" s="11">
        <f t="shared" si="0"/>
        <v>2.4573672761828398</v>
      </c>
      <c r="E33" s="11">
        <v>12</v>
      </c>
      <c r="F33" s="11">
        <f t="shared" si="1"/>
        <v>2.1624832030408991</v>
      </c>
      <c r="G33" s="11">
        <v>0</v>
      </c>
      <c r="H33" s="11">
        <f t="shared" si="8"/>
        <v>2.1624832030408991</v>
      </c>
      <c r="I33" s="11">
        <v>45</v>
      </c>
      <c r="J33" s="12">
        <f t="shared" si="2"/>
        <v>51.6</v>
      </c>
      <c r="K33" s="11">
        <f t="shared" si="9"/>
        <v>1.1893657616724944</v>
      </c>
      <c r="L33" s="11">
        <f t="shared" si="3"/>
        <v>0.1382983443805226</v>
      </c>
      <c r="M33" s="13">
        <f t="shared" si="4"/>
        <v>5.2136581333588797E-2</v>
      </c>
      <c r="N33" s="11">
        <f t="shared" si="5"/>
        <v>1.4780460125165755</v>
      </c>
      <c r="O33" s="12">
        <v>208</v>
      </c>
      <c r="P33" s="12">
        <v>250</v>
      </c>
      <c r="Q33" s="11">
        <f t="shared" si="6"/>
        <v>1.2297342824137907</v>
      </c>
      <c r="R33" s="21">
        <f t="shared" si="7"/>
        <v>5.9121840500663018E-3</v>
      </c>
    </row>
    <row r="34" spans="1:19" ht="12" customHeight="1" x14ac:dyDescent="0.2">
      <c r="A34" s="10">
        <v>1997</v>
      </c>
      <c r="B34" s="11">
        <v>2.4793964356842366</v>
      </c>
      <c r="C34" s="11">
        <v>0</v>
      </c>
      <c r="D34" s="11">
        <f t="shared" si="0"/>
        <v>2.4793964356842366</v>
      </c>
      <c r="E34" s="11">
        <v>12</v>
      </c>
      <c r="F34" s="11">
        <f t="shared" si="1"/>
        <v>2.1818688634021282</v>
      </c>
      <c r="G34" s="11">
        <v>0</v>
      </c>
      <c r="H34" s="11">
        <f t="shared" si="8"/>
        <v>2.1818688634021282</v>
      </c>
      <c r="I34" s="11">
        <v>45</v>
      </c>
      <c r="J34" s="12">
        <f t="shared" si="2"/>
        <v>51.599999999999994</v>
      </c>
      <c r="K34" s="11">
        <f t="shared" si="9"/>
        <v>1.2000278748711706</v>
      </c>
      <c r="L34" s="11">
        <f t="shared" si="3"/>
        <v>0.13953812498501983</v>
      </c>
      <c r="M34" s="13">
        <f t="shared" si="4"/>
        <v>5.2603961638188299E-2</v>
      </c>
      <c r="N34" s="11">
        <f t="shared" si="5"/>
        <v>1.4912960104618191</v>
      </c>
      <c r="O34" s="12">
        <v>208</v>
      </c>
      <c r="P34" s="12">
        <v>250</v>
      </c>
      <c r="Q34" s="11">
        <f t="shared" si="6"/>
        <v>1.2407582807042334</v>
      </c>
      <c r="R34" s="21">
        <f t="shared" si="7"/>
        <v>5.9651840418472766E-3</v>
      </c>
    </row>
    <row r="35" spans="1:19" ht="12" customHeight="1" x14ac:dyDescent="0.2">
      <c r="A35" s="10">
        <v>1998</v>
      </c>
      <c r="B35" s="11">
        <v>2.856583555068986</v>
      </c>
      <c r="C35" s="11">
        <v>0</v>
      </c>
      <c r="D35" s="11">
        <f t="shared" si="0"/>
        <v>2.856583555068986</v>
      </c>
      <c r="E35" s="11">
        <v>12</v>
      </c>
      <c r="F35" s="11">
        <f t="shared" si="1"/>
        <v>2.5137935284607078</v>
      </c>
      <c r="G35" s="11">
        <v>0</v>
      </c>
      <c r="H35" s="11">
        <f t="shared" si="8"/>
        <v>2.5137935284607078</v>
      </c>
      <c r="I35" s="11">
        <v>45</v>
      </c>
      <c r="J35" s="12">
        <f t="shared" si="2"/>
        <v>51.599999999999987</v>
      </c>
      <c r="K35" s="11">
        <f t="shared" si="9"/>
        <v>1.3825864406533894</v>
      </c>
      <c r="L35" s="11">
        <f t="shared" si="3"/>
        <v>0.16076586519225458</v>
      </c>
      <c r="M35" s="13">
        <f t="shared" si="4"/>
        <v>6.0606528905354055E-2</v>
      </c>
      <c r="N35" s="11">
        <f t="shared" si="5"/>
        <v>1.7181647912023348</v>
      </c>
      <c r="O35" s="12">
        <v>208</v>
      </c>
      <c r="P35" s="12">
        <v>250</v>
      </c>
      <c r="Q35" s="11">
        <f t="shared" si="6"/>
        <v>1.4295131062803426</v>
      </c>
      <c r="R35" s="21">
        <f t="shared" si="7"/>
        <v>6.8726591648093395E-3</v>
      </c>
    </row>
    <row r="36" spans="1:19" ht="12" customHeight="1" x14ac:dyDescent="0.2">
      <c r="A36" s="10">
        <v>1999</v>
      </c>
      <c r="B36" s="11">
        <v>3.1429185779816513</v>
      </c>
      <c r="C36" s="11">
        <v>0</v>
      </c>
      <c r="D36" s="11">
        <f t="shared" si="0"/>
        <v>3.1429185779816513</v>
      </c>
      <c r="E36" s="11">
        <v>12</v>
      </c>
      <c r="F36" s="11">
        <f t="shared" si="1"/>
        <v>2.7657683486238533</v>
      </c>
      <c r="G36" s="11">
        <v>0</v>
      </c>
      <c r="H36" s="11">
        <f t="shared" si="8"/>
        <v>2.7657683486238533</v>
      </c>
      <c r="I36" s="11">
        <v>45</v>
      </c>
      <c r="J36" s="12">
        <f t="shared" si="2"/>
        <v>51.599999999999994</v>
      </c>
      <c r="K36" s="11">
        <f t="shared" si="9"/>
        <v>1.5211725917431194</v>
      </c>
      <c r="L36" s="11">
        <f t="shared" si="3"/>
        <v>0.17688053392361855</v>
      </c>
      <c r="M36" s="13">
        <f t="shared" si="4"/>
        <v>6.6681538268191537E-2</v>
      </c>
      <c r="N36" s="11">
        <f t="shared" si="5"/>
        <v>1.8903882691340959</v>
      </c>
      <c r="O36" s="12">
        <v>208</v>
      </c>
      <c r="P36" s="12">
        <v>250</v>
      </c>
      <c r="Q36" s="11">
        <f t="shared" si="6"/>
        <v>1.5728030399195678</v>
      </c>
      <c r="R36" s="21">
        <f t="shared" si="7"/>
        <v>7.5615530765363835E-3</v>
      </c>
    </row>
    <row r="37" spans="1:19" ht="12" customHeight="1" x14ac:dyDescent="0.2">
      <c r="A37" s="10">
        <v>2000</v>
      </c>
      <c r="B37" s="11">
        <v>3.2784968033681583</v>
      </c>
      <c r="C37" s="11">
        <v>0</v>
      </c>
      <c r="D37" s="11">
        <f t="shared" si="0"/>
        <v>3.2784968033681583</v>
      </c>
      <c r="E37" s="11">
        <v>12</v>
      </c>
      <c r="F37" s="11">
        <f t="shared" si="1"/>
        <v>2.8850771869639793</v>
      </c>
      <c r="G37" s="11">
        <v>0</v>
      </c>
      <c r="H37" s="11">
        <f t="shared" si="8"/>
        <v>2.8850771869639793</v>
      </c>
      <c r="I37" s="11">
        <v>45</v>
      </c>
      <c r="J37" s="12">
        <f t="shared" si="2"/>
        <v>51.6</v>
      </c>
      <c r="K37" s="11">
        <f t="shared" si="9"/>
        <v>1.5867924528301887</v>
      </c>
      <c r="L37" s="11">
        <f t="shared" si="3"/>
        <v>0.1845107503290917</v>
      </c>
      <c r="M37" s="13">
        <f t="shared" si="4"/>
        <v>6.9558025329542514E-2</v>
      </c>
      <c r="N37" s="11">
        <f t="shared" si="5"/>
        <v>1.9719352390798655</v>
      </c>
      <c r="O37" s="12">
        <v>208</v>
      </c>
      <c r="P37" s="12">
        <v>250</v>
      </c>
      <c r="Q37" s="11">
        <f t="shared" si="6"/>
        <v>1.640650118914448</v>
      </c>
      <c r="R37" s="21">
        <f t="shared" si="7"/>
        <v>7.8877409563194618E-3</v>
      </c>
    </row>
    <row r="38" spans="1:19" ht="12" customHeight="1" x14ac:dyDescent="0.2">
      <c r="A38" s="15">
        <v>2001</v>
      </c>
      <c r="B38" s="16">
        <v>3.49408784621619</v>
      </c>
      <c r="C38" s="16">
        <v>0</v>
      </c>
      <c r="D38" s="16">
        <f t="shared" si="0"/>
        <v>3.49408784621619</v>
      </c>
      <c r="E38" s="16">
        <v>12</v>
      </c>
      <c r="F38" s="16">
        <f t="shared" si="1"/>
        <v>3.074797304670247</v>
      </c>
      <c r="G38" s="16">
        <v>0</v>
      </c>
      <c r="H38" s="16">
        <f t="shared" si="8"/>
        <v>3.074797304670247</v>
      </c>
      <c r="I38" s="16">
        <v>45</v>
      </c>
      <c r="J38" s="17">
        <f t="shared" si="2"/>
        <v>51.600000000000009</v>
      </c>
      <c r="K38" s="16">
        <f t="shared" si="9"/>
        <v>1.6911385175686358</v>
      </c>
      <c r="L38" s="16">
        <f t="shared" si="3"/>
        <v>0.19664401367077161</v>
      </c>
      <c r="M38" s="18">
        <f t="shared" si="4"/>
        <v>7.4132099400268964E-2</v>
      </c>
      <c r="N38" s="16">
        <f t="shared" si="5"/>
        <v>2.1016079519479249</v>
      </c>
      <c r="O38" s="17">
        <v>208</v>
      </c>
      <c r="P38" s="17">
        <v>250</v>
      </c>
      <c r="Q38" s="16">
        <f t="shared" si="6"/>
        <v>1.7485378160206737</v>
      </c>
      <c r="R38" s="22">
        <f t="shared" si="7"/>
        <v>8.4064318077917005E-3</v>
      </c>
    </row>
    <row r="39" spans="1:19" ht="12" customHeight="1" x14ac:dyDescent="0.2">
      <c r="A39" s="15">
        <v>2002</v>
      </c>
      <c r="B39" s="16">
        <v>3.4356725252874774</v>
      </c>
      <c r="C39" s="16">
        <v>0</v>
      </c>
      <c r="D39" s="16">
        <f t="shared" si="0"/>
        <v>3.4356725252874774</v>
      </c>
      <c r="E39" s="16">
        <v>12</v>
      </c>
      <c r="F39" s="16">
        <f t="shared" si="1"/>
        <v>3.0233918222529801</v>
      </c>
      <c r="G39" s="16">
        <v>0</v>
      </c>
      <c r="H39" s="16">
        <f t="shared" si="8"/>
        <v>3.0233918222529801</v>
      </c>
      <c r="I39" s="16">
        <v>45</v>
      </c>
      <c r="J39" s="17">
        <f t="shared" si="2"/>
        <v>51.599999999999994</v>
      </c>
      <c r="K39" s="16">
        <f t="shared" si="9"/>
        <v>1.6628655022391392</v>
      </c>
      <c r="L39" s="16">
        <f t="shared" si="3"/>
        <v>0.19335645374873711</v>
      </c>
      <c r="M39" s="18">
        <f t="shared" si="4"/>
        <v>7.2892734344729385E-2</v>
      </c>
      <c r="N39" s="16">
        <f t="shared" si="5"/>
        <v>2.0664725723059054</v>
      </c>
      <c r="O39" s="17">
        <v>208</v>
      </c>
      <c r="P39" s="17">
        <v>250</v>
      </c>
      <c r="Q39" s="16">
        <f t="shared" si="6"/>
        <v>1.7193051801585133</v>
      </c>
      <c r="R39" s="22">
        <f t="shared" si="7"/>
        <v>8.2658902892236222E-3</v>
      </c>
    </row>
    <row r="40" spans="1:19" ht="12" customHeight="1" x14ac:dyDescent="0.2">
      <c r="A40" s="15">
        <v>2003</v>
      </c>
      <c r="B40" s="16">
        <v>3.3775775789029296</v>
      </c>
      <c r="C40" s="16">
        <v>0</v>
      </c>
      <c r="D40" s="16">
        <f t="shared" si="0"/>
        <v>3.3775775789029296</v>
      </c>
      <c r="E40" s="16">
        <v>12</v>
      </c>
      <c r="F40" s="16">
        <f t="shared" si="1"/>
        <v>2.9722682694345783</v>
      </c>
      <c r="G40" s="16">
        <v>0</v>
      </c>
      <c r="H40" s="16">
        <f t="shared" si="8"/>
        <v>2.9722682694345783</v>
      </c>
      <c r="I40" s="16">
        <v>45</v>
      </c>
      <c r="J40" s="17">
        <f t="shared" si="2"/>
        <v>51.6</v>
      </c>
      <c r="K40" s="16">
        <f t="shared" si="9"/>
        <v>1.6347475481890179</v>
      </c>
      <c r="L40" s="16">
        <f t="shared" si="3"/>
        <v>0.19008692420802534</v>
      </c>
      <c r="M40" s="18">
        <f t="shared" si="4"/>
        <v>7.1660166495956953E-2</v>
      </c>
      <c r="N40" s="16">
        <f t="shared" ref="N40:N45" si="10">+M40*28.3495</f>
        <v>2.0315298900771315</v>
      </c>
      <c r="O40" s="17">
        <v>208</v>
      </c>
      <c r="P40" s="17">
        <v>250</v>
      </c>
      <c r="Q40" s="16">
        <f t="shared" si="6"/>
        <v>1.6902328685441734</v>
      </c>
      <c r="R40" s="22">
        <f t="shared" si="7"/>
        <v>8.1261195603085264E-3</v>
      </c>
    </row>
    <row r="41" spans="1:19" ht="12" customHeight="1" x14ac:dyDescent="0.2">
      <c r="A41" s="15">
        <v>2004</v>
      </c>
      <c r="B41" s="16">
        <v>2.8388059926713343</v>
      </c>
      <c r="C41" s="16">
        <v>0</v>
      </c>
      <c r="D41" s="16">
        <f t="shared" si="0"/>
        <v>2.8388059926713343</v>
      </c>
      <c r="E41" s="16">
        <v>12</v>
      </c>
      <c r="F41" s="16">
        <f t="shared" si="1"/>
        <v>2.4981492735507742</v>
      </c>
      <c r="G41" s="16">
        <v>0</v>
      </c>
      <c r="H41" s="16">
        <f t="shared" si="8"/>
        <v>2.4981492735507742</v>
      </c>
      <c r="I41" s="16">
        <v>45</v>
      </c>
      <c r="J41" s="17">
        <f t="shared" si="2"/>
        <v>51.6</v>
      </c>
      <c r="K41" s="16">
        <f t="shared" si="9"/>
        <v>1.3739821004529258</v>
      </c>
      <c r="L41" s="16">
        <f t="shared" si="3"/>
        <v>0.15976536051778206</v>
      </c>
      <c r="M41" s="18">
        <f t="shared" si="4"/>
        <v>6.0229352348621402E-2</v>
      </c>
      <c r="N41" s="16">
        <f t="shared" si="10"/>
        <v>1.7074720244072423</v>
      </c>
      <c r="O41" s="17">
        <v>208</v>
      </c>
      <c r="P41" s="17">
        <v>250</v>
      </c>
      <c r="Q41" s="16">
        <f t="shared" si="6"/>
        <v>1.4206167243068255</v>
      </c>
      <c r="R41" s="22">
        <f t="shared" si="7"/>
        <v>6.8298880976289692E-3</v>
      </c>
    </row>
    <row r="42" spans="1:19" ht="12" customHeight="1" x14ac:dyDescent="0.2">
      <c r="A42" s="15">
        <v>2005</v>
      </c>
      <c r="B42" s="16">
        <v>2.5122302078194938</v>
      </c>
      <c r="C42" s="16">
        <v>0</v>
      </c>
      <c r="D42" s="16">
        <f t="shared" si="0"/>
        <v>2.5122302078194938</v>
      </c>
      <c r="E42" s="16">
        <v>12</v>
      </c>
      <c r="F42" s="16">
        <f t="shared" si="1"/>
        <v>2.2107625828811548</v>
      </c>
      <c r="G42" s="16">
        <v>0</v>
      </c>
      <c r="H42" s="16">
        <f t="shared" si="8"/>
        <v>2.2107625828811548</v>
      </c>
      <c r="I42" s="16">
        <v>45</v>
      </c>
      <c r="J42" s="17">
        <f t="shared" si="2"/>
        <v>51.599999999999994</v>
      </c>
      <c r="K42" s="16">
        <f t="shared" si="9"/>
        <v>1.2159194205846351</v>
      </c>
      <c r="L42" s="16">
        <f t="shared" si="3"/>
        <v>0.14138597913774828</v>
      </c>
      <c r="M42" s="18">
        <f t="shared" si="4"/>
        <v>5.3300577340696334E-2</v>
      </c>
      <c r="N42" s="16">
        <f t="shared" si="10"/>
        <v>1.5110447173200707</v>
      </c>
      <c r="O42" s="17">
        <v>208</v>
      </c>
      <c r="P42" s="17">
        <v>250</v>
      </c>
      <c r="Q42" s="16">
        <f t="shared" si="6"/>
        <v>1.2571892048102988</v>
      </c>
      <c r="R42" s="22">
        <f t="shared" si="7"/>
        <v>6.044178869280283E-3</v>
      </c>
      <c r="S42" s="9"/>
    </row>
    <row r="43" spans="1:19" ht="12" customHeight="1" x14ac:dyDescent="0.2">
      <c r="A43" s="10">
        <v>2006</v>
      </c>
      <c r="B43" s="11">
        <v>2.3624113732364416</v>
      </c>
      <c r="C43" s="11">
        <v>0</v>
      </c>
      <c r="D43" s="11">
        <f t="shared" si="0"/>
        <v>2.3624113732364416</v>
      </c>
      <c r="E43" s="11">
        <v>12</v>
      </c>
      <c r="F43" s="11">
        <f t="shared" si="1"/>
        <v>2.0789220084480684</v>
      </c>
      <c r="G43" s="11">
        <v>0</v>
      </c>
      <c r="H43" s="11">
        <f t="shared" si="8"/>
        <v>2.0789220084480684</v>
      </c>
      <c r="I43" s="11">
        <v>45</v>
      </c>
      <c r="J43" s="12">
        <f t="shared" si="2"/>
        <v>51.600000000000009</v>
      </c>
      <c r="K43" s="11">
        <f t="shared" si="9"/>
        <v>1.1434071046464376</v>
      </c>
      <c r="L43" s="11">
        <f t="shared" si="3"/>
        <v>0.13295431449377182</v>
      </c>
      <c r="M43" s="13">
        <f t="shared" si="4"/>
        <v>5.0121955272172607E-2</v>
      </c>
      <c r="N43" s="11">
        <f t="shared" si="10"/>
        <v>1.4209323709884574</v>
      </c>
      <c r="O43" s="12">
        <v>208</v>
      </c>
      <c r="P43" s="12">
        <v>250</v>
      </c>
      <c r="Q43" s="11">
        <f t="shared" si="6"/>
        <v>1.1822157326623965</v>
      </c>
      <c r="R43" s="21">
        <f t="shared" si="7"/>
        <v>5.6837294839538295E-3</v>
      </c>
      <c r="S43" s="9"/>
    </row>
    <row r="44" spans="1:19" ht="12" customHeight="1" x14ac:dyDescent="0.2">
      <c r="A44" s="10">
        <v>2007</v>
      </c>
      <c r="B44" s="11">
        <v>2.2073752628635934</v>
      </c>
      <c r="C44" s="11">
        <v>0</v>
      </c>
      <c r="D44" s="11">
        <f t="shared" si="0"/>
        <v>2.2073752628635934</v>
      </c>
      <c r="E44" s="11">
        <v>12</v>
      </c>
      <c r="F44" s="11">
        <f t="shared" si="1"/>
        <v>1.9424902313199621</v>
      </c>
      <c r="G44" s="11">
        <v>0</v>
      </c>
      <c r="H44" s="11">
        <f t="shared" si="8"/>
        <v>1.9424902313199621</v>
      </c>
      <c r="I44" s="11">
        <v>45</v>
      </c>
      <c r="J44" s="12">
        <f t="shared" si="2"/>
        <v>51.599999999999994</v>
      </c>
      <c r="K44" s="11">
        <f t="shared" si="9"/>
        <v>1.0683696272259793</v>
      </c>
      <c r="L44" s="11">
        <f t="shared" si="3"/>
        <v>0.1242290264216255</v>
      </c>
      <c r="M44" s="13">
        <f t="shared" si="4"/>
        <v>4.6832641193467583E-2</v>
      </c>
      <c r="N44" s="11">
        <f t="shared" si="10"/>
        <v>1.3276819615142093</v>
      </c>
      <c r="O44" s="12">
        <v>208</v>
      </c>
      <c r="P44" s="12">
        <v>250</v>
      </c>
      <c r="Q44" s="11">
        <f t="shared" si="6"/>
        <v>1.1046313919798221</v>
      </c>
      <c r="R44" s="21">
        <f t="shared" si="7"/>
        <v>5.3107278460568369E-3</v>
      </c>
      <c r="S44" s="9"/>
    </row>
    <row r="45" spans="1:19" ht="12" customHeight="1" x14ac:dyDescent="0.2">
      <c r="A45" s="10">
        <v>2008</v>
      </c>
      <c r="B45" s="11">
        <v>1.9397135070747604</v>
      </c>
      <c r="C45" s="11">
        <v>0</v>
      </c>
      <c r="D45" s="11">
        <f t="shared" si="0"/>
        <v>1.9397135070747604</v>
      </c>
      <c r="E45" s="11">
        <v>12</v>
      </c>
      <c r="F45" s="11">
        <f t="shared" si="1"/>
        <v>1.7069478862257892</v>
      </c>
      <c r="G45" s="11">
        <v>0</v>
      </c>
      <c r="H45" s="11">
        <f t="shared" si="8"/>
        <v>1.7069478862257892</v>
      </c>
      <c r="I45" s="11">
        <v>45</v>
      </c>
      <c r="J45" s="12">
        <f t="shared" si="2"/>
        <v>51.6</v>
      </c>
      <c r="K45" s="11">
        <f t="shared" si="9"/>
        <v>0.93882133742418405</v>
      </c>
      <c r="L45" s="11">
        <f t="shared" si="3"/>
        <v>0.10916527179350978</v>
      </c>
      <c r="M45" s="13">
        <f t="shared" si="4"/>
        <v>4.1153812051471082E-2</v>
      </c>
      <c r="N45" s="11">
        <f t="shared" si="10"/>
        <v>1.1666899947531795</v>
      </c>
      <c r="O45" s="12">
        <v>208</v>
      </c>
      <c r="P45" s="12">
        <v>250</v>
      </c>
      <c r="Q45" s="11">
        <f t="shared" si="6"/>
        <v>0.97068607563464526</v>
      </c>
      <c r="R45" s="21">
        <f t="shared" si="7"/>
        <v>4.6667599790127176E-3</v>
      </c>
      <c r="S45" s="9"/>
    </row>
    <row r="46" spans="1:19" ht="12" customHeight="1" x14ac:dyDescent="0.2">
      <c r="A46" s="10">
        <v>2009</v>
      </c>
      <c r="B46" s="11">
        <v>1.8716213057995021</v>
      </c>
      <c r="C46" s="11">
        <v>0</v>
      </c>
      <c r="D46" s="11">
        <f t="shared" si="0"/>
        <v>1.8716213057995021</v>
      </c>
      <c r="E46" s="11">
        <v>12</v>
      </c>
      <c r="F46" s="11">
        <f t="shared" si="1"/>
        <v>1.6470267491035619</v>
      </c>
      <c r="G46" s="11">
        <v>0</v>
      </c>
      <c r="H46" s="11">
        <f t="shared" si="8"/>
        <v>1.6470267491035619</v>
      </c>
      <c r="I46" s="11">
        <v>45</v>
      </c>
      <c r="J46" s="12">
        <f t="shared" si="2"/>
        <v>51.599999999999987</v>
      </c>
      <c r="K46" s="11">
        <f t="shared" si="9"/>
        <v>0.90586471200695917</v>
      </c>
      <c r="L46" s="11">
        <f t="shared" si="3"/>
        <v>0.10533310604732084</v>
      </c>
      <c r="M46" s="13">
        <f t="shared" si="4"/>
        <v>3.9709138060579033E-2</v>
      </c>
      <c r="N46" s="11">
        <f t="shared" ref="N46:N51" si="11">+M46*28.3495</f>
        <v>1.1257342094483853</v>
      </c>
      <c r="O46" s="12">
        <v>208</v>
      </c>
      <c r="P46" s="12">
        <v>250</v>
      </c>
      <c r="Q46" s="11">
        <f t="shared" si="6"/>
        <v>0.9366108622610565</v>
      </c>
      <c r="R46" s="21">
        <f t="shared" si="7"/>
        <v>4.5029368377935411E-3</v>
      </c>
      <c r="S46" s="9"/>
    </row>
    <row r="47" spans="1:19" ht="12" customHeight="1" x14ac:dyDescent="0.2">
      <c r="A47" s="10">
        <v>2010</v>
      </c>
      <c r="B47" s="11">
        <v>1.782610339361097</v>
      </c>
      <c r="C47" s="11">
        <v>0</v>
      </c>
      <c r="D47" s="11">
        <f t="shared" si="0"/>
        <v>1.782610339361097</v>
      </c>
      <c r="E47" s="11">
        <v>12</v>
      </c>
      <c r="F47" s="11">
        <f t="shared" si="1"/>
        <v>1.5686970986377653</v>
      </c>
      <c r="G47" s="11">
        <v>0</v>
      </c>
      <c r="H47" s="11">
        <f t="shared" si="8"/>
        <v>1.5686970986377653</v>
      </c>
      <c r="I47" s="11">
        <v>45</v>
      </c>
      <c r="J47" s="12">
        <f t="shared" si="2"/>
        <v>51.600000000000009</v>
      </c>
      <c r="K47" s="11">
        <f t="shared" si="9"/>
        <v>0.86278340425077082</v>
      </c>
      <c r="L47" s="11">
        <f t="shared" si="3"/>
        <v>0.10032365165706637</v>
      </c>
      <c r="M47" s="13">
        <f t="shared" si="4"/>
        <v>3.7820642378115985E-2</v>
      </c>
      <c r="N47" s="11">
        <f t="shared" si="11"/>
        <v>1.072196301098399</v>
      </c>
      <c r="O47" s="12">
        <v>208</v>
      </c>
      <c r="P47" s="12">
        <v>250</v>
      </c>
      <c r="Q47" s="11">
        <f t="shared" si="6"/>
        <v>0.89206732251386811</v>
      </c>
      <c r="R47" s="21">
        <f t="shared" si="7"/>
        <v>4.2887852043935965E-3</v>
      </c>
      <c r="S47" s="9"/>
    </row>
    <row r="48" spans="1:19" ht="12" customHeight="1" x14ac:dyDescent="0.2">
      <c r="A48" s="15">
        <v>2011</v>
      </c>
      <c r="B48" s="16">
        <v>1.6683952221192204</v>
      </c>
      <c r="C48" s="16">
        <v>0</v>
      </c>
      <c r="D48" s="16">
        <f t="shared" si="0"/>
        <v>1.6683952221192204</v>
      </c>
      <c r="E48" s="16">
        <v>12</v>
      </c>
      <c r="F48" s="16">
        <f t="shared" si="1"/>
        <v>1.4681877954649138</v>
      </c>
      <c r="G48" s="16">
        <v>0</v>
      </c>
      <c r="H48" s="16">
        <f t="shared" si="8"/>
        <v>1.4681877954649138</v>
      </c>
      <c r="I48" s="16">
        <v>45</v>
      </c>
      <c r="J48" s="17">
        <f t="shared" si="2"/>
        <v>51.6</v>
      </c>
      <c r="K48" s="16">
        <f t="shared" si="9"/>
        <v>0.80750328750570266</v>
      </c>
      <c r="L48" s="16">
        <f t="shared" si="3"/>
        <v>9.3895731105314267E-2</v>
      </c>
      <c r="M48" s="18">
        <f t="shared" si="4"/>
        <v>3.5397404383811622E-2</v>
      </c>
      <c r="N48" s="16">
        <f t="shared" si="11"/>
        <v>1.0034987155788675</v>
      </c>
      <c r="O48" s="17">
        <v>208</v>
      </c>
      <c r="P48" s="17">
        <v>250</v>
      </c>
      <c r="Q48" s="16">
        <f t="shared" si="6"/>
        <v>0.83491093136161776</v>
      </c>
      <c r="R48" s="22">
        <f t="shared" si="7"/>
        <v>4.0139948623154698E-3</v>
      </c>
    </row>
    <row r="49" spans="1:19" ht="12" customHeight="1" x14ac:dyDescent="0.2">
      <c r="A49" s="15">
        <v>2012</v>
      </c>
      <c r="B49" s="16">
        <v>1.6543936594661985</v>
      </c>
      <c r="C49" s="16">
        <v>0</v>
      </c>
      <c r="D49" s="16">
        <f t="shared" ref="D49:D58" si="12">+B49-B49*(C49/100)</f>
        <v>1.6543936594661985</v>
      </c>
      <c r="E49" s="16">
        <v>12</v>
      </c>
      <c r="F49" s="16">
        <f t="shared" ref="F49:F58" si="13">+(D49-D49*(E49)/100)</f>
        <v>1.4558664203302547</v>
      </c>
      <c r="G49" s="16">
        <v>0</v>
      </c>
      <c r="H49" s="16">
        <f t="shared" si="8"/>
        <v>1.4558664203302547</v>
      </c>
      <c r="I49" s="16">
        <v>45</v>
      </c>
      <c r="J49" s="17">
        <f t="shared" ref="J49:J58" si="14">100-(K49/B49*100)</f>
        <v>51.599999999999994</v>
      </c>
      <c r="K49" s="16">
        <f t="shared" si="9"/>
        <v>0.80072653118164017</v>
      </c>
      <c r="L49" s="16">
        <f t="shared" ref="L49:L58" si="15">K49/8.6</f>
        <v>9.3107736183911646E-2</v>
      </c>
      <c r="M49" s="18">
        <f t="shared" ref="M49:M58" si="16">+(K49/365)*16</f>
        <v>3.5100341092893818E-2</v>
      </c>
      <c r="N49" s="16">
        <f t="shared" si="11"/>
        <v>0.99507711981299329</v>
      </c>
      <c r="O49" s="17">
        <v>208</v>
      </c>
      <c r="P49" s="17">
        <v>250</v>
      </c>
      <c r="Q49" s="16">
        <f t="shared" ref="Q49:Q58" si="17">+R49*O49</f>
        <v>0.82790416368441044</v>
      </c>
      <c r="R49" s="22">
        <f t="shared" ref="R49:R58" si="18">+N49/P49</f>
        <v>3.9803084792519733E-3</v>
      </c>
    </row>
    <row r="50" spans="1:19" ht="12" customHeight="1" x14ac:dyDescent="0.2">
      <c r="A50" s="15">
        <v>2013</v>
      </c>
      <c r="B50" s="16">
        <v>1.7930736375563672</v>
      </c>
      <c r="C50" s="16">
        <v>0</v>
      </c>
      <c r="D50" s="16">
        <f t="shared" si="12"/>
        <v>1.7930736375563672</v>
      </c>
      <c r="E50" s="16">
        <v>12</v>
      </c>
      <c r="F50" s="16">
        <f t="shared" si="13"/>
        <v>1.5779048010496031</v>
      </c>
      <c r="G50" s="16">
        <v>0</v>
      </c>
      <c r="H50" s="16">
        <f t="shared" si="8"/>
        <v>1.5779048010496031</v>
      </c>
      <c r="I50" s="16">
        <v>45</v>
      </c>
      <c r="J50" s="17">
        <f t="shared" si="14"/>
        <v>51.6</v>
      </c>
      <c r="K50" s="16">
        <f t="shared" si="9"/>
        <v>0.8678476405772817</v>
      </c>
      <c r="L50" s="16">
        <f t="shared" si="15"/>
        <v>0.10091251634619555</v>
      </c>
      <c r="M50" s="18">
        <f t="shared" si="16"/>
        <v>3.80426362992781E-2</v>
      </c>
      <c r="N50" s="16">
        <f t="shared" si="11"/>
        <v>1.0784897177663844</v>
      </c>
      <c r="O50" s="17">
        <v>208</v>
      </c>
      <c r="P50" s="17">
        <v>250</v>
      </c>
      <c r="Q50" s="16">
        <f t="shared" si="17"/>
        <v>0.89730344518163174</v>
      </c>
      <c r="R50" s="22">
        <f t="shared" si="18"/>
        <v>4.3139588710655371E-3</v>
      </c>
    </row>
    <row r="51" spans="1:19" ht="12" customHeight="1" x14ac:dyDescent="0.2">
      <c r="A51" s="15">
        <v>2014</v>
      </c>
      <c r="B51" s="16">
        <v>1.6776572696244803</v>
      </c>
      <c r="C51" s="16">
        <v>0</v>
      </c>
      <c r="D51" s="16">
        <f t="shared" si="12"/>
        <v>1.6776572696244803</v>
      </c>
      <c r="E51" s="16">
        <v>12</v>
      </c>
      <c r="F51" s="16">
        <f t="shared" si="13"/>
        <v>1.4763383972695425</v>
      </c>
      <c r="G51" s="16">
        <v>0</v>
      </c>
      <c r="H51" s="16">
        <f t="shared" si="8"/>
        <v>1.4763383972695425</v>
      </c>
      <c r="I51" s="16">
        <v>45</v>
      </c>
      <c r="J51" s="17">
        <f t="shared" si="14"/>
        <v>51.6</v>
      </c>
      <c r="K51" s="16">
        <f t="shared" si="9"/>
        <v>0.81198611849824842</v>
      </c>
      <c r="L51" s="16">
        <f t="shared" si="15"/>
        <v>9.4416990523052149E-2</v>
      </c>
      <c r="M51" s="18">
        <f t="shared" si="16"/>
        <v>3.5593912043758835E-2</v>
      </c>
      <c r="N51" s="16">
        <f t="shared" si="11"/>
        <v>1.0090696094845411</v>
      </c>
      <c r="O51" s="17">
        <v>208</v>
      </c>
      <c r="P51" s="17">
        <v>250</v>
      </c>
      <c r="Q51" s="16">
        <f t="shared" si="17"/>
        <v>0.83954591509113807</v>
      </c>
      <c r="R51" s="22">
        <f t="shared" si="18"/>
        <v>4.0362784379381639E-3</v>
      </c>
    </row>
    <row r="52" spans="1:19" ht="12" customHeight="1" x14ac:dyDescent="0.2">
      <c r="A52" s="15">
        <v>2015</v>
      </c>
      <c r="B52" s="16">
        <v>1.7833352856561153</v>
      </c>
      <c r="C52" s="16">
        <v>0</v>
      </c>
      <c r="D52" s="16">
        <f t="shared" si="12"/>
        <v>1.7833352856561153</v>
      </c>
      <c r="E52" s="16">
        <v>12</v>
      </c>
      <c r="F52" s="16">
        <f t="shared" si="13"/>
        <v>1.5693350513773814</v>
      </c>
      <c r="G52" s="16">
        <v>0</v>
      </c>
      <c r="H52" s="16">
        <f t="shared" si="8"/>
        <v>1.5693350513773814</v>
      </c>
      <c r="I52" s="16">
        <v>45</v>
      </c>
      <c r="J52" s="17">
        <f t="shared" si="14"/>
        <v>51.6</v>
      </c>
      <c r="K52" s="16">
        <f t="shared" si="9"/>
        <v>0.86313427825755984</v>
      </c>
      <c r="L52" s="16">
        <f t="shared" si="15"/>
        <v>0.10036445096018139</v>
      </c>
      <c r="M52" s="18">
        <f t="shared" si="16"/>
        <v>3.7836023156495771E-2</v>
      </c>
      <c r="N52" s="16">
        <f>+M52*28.3495</f>
        <v>1.0726323384750769</v>
      </c>
      <c r="O52" s="17">
        <v>208</v>
      </c>
      <c r="P52" s="17">
        <v>250</v>
      </c>
      <c r="Q52" s="16">
        <f t="shared" si="17"/>
        <v>0.89243010561126401</v>
      </c>
      <c r="R52" s="22">
        <f t="shared" si="18"/>
        <v>4.2905293539003079E-3</v>
      </c>
    </row>
    <row r="53" spans="1:19" ht="12" customHeight="1" x14ac:dyDescent="0.2">
      <c r="A53" s="33">
        <v>2016</v>
      </c>
      <c r="B53" s="11">
        <v>1.8981777156407225</v>
      </c>
      <c r="C53" s="34">
        <v>0</v>
      </c>
      <c r="D53" s="34">
        <f t="shared" si="12"/>
        <v>1.8981777156407225</v>
      </c>
      <c r="E53" s="34">
        <v>12</v>
      </c>
      <c r="F53" s="34">
        <f t="shared" si="13"/>
        <v>1.6703963897638356</v>
      </c>
      <c r="G53" s="34">
        <v>0</v>
      </c>
      <c r="H53" s="11">
        <f t="shared" si="8"/>
        <v>1.6703963897638356</v>
      </c>
      <c r="I53" s="34">
        <v>45</v>
      </c>
      <c r="J53" s="49">
        <f t="shared" si="14"/>
        <v>51.6</v>
      </c>
      <c r="K53" s="11">
        <f t="shared" si="9"/>
        <v>0.91871801437010969</v>
      </c>
      <c r="L53" s="34">
        <f t="shared" si="15"/>
        <v>0.10682767608954764</v>
      </c>
      <c r="M53" s="50">
        <f t="shared" si="16"/>
        <v>4.0272570492936317E-2</v>
      </c>
      <c r="N53" s="34">
        <f>+M53*28.3495</f>
        <v>1.1417072371894981</v>
      </c>
      <c r="O53" s="49">
        <v>208</v>
      </c>
      <c r="P53" s="49">
        <v>250</v>
      </c>
      <c r="Q53" s="34">
        <f t="shared" si="17"/>
        <v>0.94990042134166242</v>
      </c>
      <c r="R53" s="51">
        <f t="shared" si="18"/>
        <v>4.5668289487579925E-3</v>
      </c>
    </row>
    <row r="54" spans="1:19" ht="12" customHeight="1" x14ac:dyDescent="0.2">
      <c r="A54" s="57">
        <v>2017</v>
      </c>
      <c r="B54" s="11">
        <v>2.0170128246844854</v>
      </c>
      <c r="C54" s="58">
        <v>0</v>
      </c>
      <c r="D54" s="58">
        <f t="shared" si="12"/>
        <v>2.0170128246844854</v>
      </c>
      <c r="E54" s="58">
        <v>12</v>
      </c>
      <c r="F54" s="58">
        <f t="shared" si="13"/>
        <v>1.7749712857223472</v>
      </c>
      <c r="G54" s="58">
        <v>0</v>
      </c>
      <c r="H54" s="59">
        <f>F54-(F54*G54/100)</f>
        <v>1.7749712857223472</v>
      </c>
      <c r="I54" s="58">
        <v>45</v>
      </c>
      <c r="J54" s="60">
        <f t="shared" si="14"/>
        <v>51.6</v>
      </c>
      <c r="K54" s="59">
        <f>+H54-H54*I54/100</f>
        <v>0.97623420714729092</v>
      </c>
      <c r="L54" s="58">
        <f t="shared" si="15"/>
        <v>0.11351560548224314</v>
      </c>
      <c r="M54" s="61">
        <f t="shared" si="16"/>
        <v>4.2793828258511385E-2</v>
      </c>
      <c r="N54" s="58">
        <f>+M54*28.3495</f>
        <v>1.2131836342146685</v>
      </c>
      <c r="O54" s="60">
        <v>208</v>
      </c>
      <c r="P54" s="60">
        <v>250</v>
      </c>
      <c r="Q54" s="58">
        <f t="shared" si="17"/>
        <v>1.0093687836666041</v>
      </c>
      <c r="R54" s="63">
        <f t="shared" si="18"/>
        <v>4.8527345368586739E-3</v>
      </c>
    </row>
    <row r="55" spans="1:19" ht="12" customHeight="1" x14ac:dyDescent="0.2">
      <c r="A55" s="33">
        <v>2018</v>
      </c>
      <c r="B55" s="11">
        <v>2.1672087172995331</v>
      </c>
      <c r="C55" s="34">
        <v>0</v>
      </c>
      <c r="D55" s="34">
        <f t="shared" si="12"/>
        <v>2.1672087172995331</v>
      </c>
      <c r="E55" s="34">
        <v>12</v>
      </c>
      <c r="F55" s="34">
        <f t="shared" si="13"/>
        <v>1.9071436712235892</v>
      </c>
      <c r="G55" s="34">
        <v>0</v>
      </c>
      <c r="H55" s="11">
        <f>F55-(F55*G55/100)</f>
        <v>1.9071436712235892</v>
      </c>
      <c r="I55" s="34">
        <v>45</v>
      </c>
      <c r="J55" s="49">
        <f t="shared" si="14"/>
        <v>51.599999999999994</v>
      </c>
      <c r="K55" s="11">
        <f>+H55-H55*I55/100</f>
        <v>1.0489290191729741</v>
      </c>
      <c r="L55" s="34">
        <f t="shared" si="15"/>
        <v>0.12196849060150862</v>
      </c>
      <c r="M55" s="50">
        <f t="shared" si="16"/>
        <v>4.5980450155527632E-2</v>
      </c>
      <c r="N55" s="34">
        <f>+M55*28.3495</f>
        <v>1.3035227716841304</v>
      </c>
      <c r="O55" s="49">
        <v>208</v>
      </c>
      <c r="P55" s="49">
        <v>250</v>
      </c>
      <c r="Q55" s="34">
        <f t="shared" si="17"/>
        <v>1.0845309460411967</v>
      </c>
      <c r="R55" s="51">
        <f t="shared" si="18"/>
        <v>5.2140910867365222E-3</v>
      </c>
    </row>
    <row r="56" spans="1:19" ht="12" customHeight="1" x14ac:dyDescent="0.2">
      <c r="A56" s="78">
        <v>2019</v>
      </c>
      <c r="B56" s="59">
        <v>2.3760088147581175</v>
      </c>
      <c r="C56" s="79">
        <v>0</v>
      </c>
      <c r="D56" s="79">
        <f t="shared" si="12"/>
        <v>2.3760088147581175</v>
      </c>
      <c r="E56" s="79">
        <v>12</v>
      </c>
      <c r="F56" s="79">
        <f t="shared" si="13"/>
        <v>2.0908877569871436</v>
      </c>
      <c r="G56" s="79">
        <v>0</v>
      </c>
      <c r="H56" s="80">
        <f>F56-(F56*G56/100)</f>
        <v>2.0908877569871436</v>
      </c>
      <c r="I56" s="79">
        <v>45</v>
      </c>
      <c r="J56" s="81">
        <f t="shared" si="14"/>
        <v>51.599999999999987</v>
      </c>
      <c r="K56" s="80">
        <f>+H56-H56*I56/100</f>
        <v>1.1499882663429291</v>
      </c>
      <c r="L56" s="79">
        <f t="shared" si="15"/>
        <v>0.13371956585382896</v>
      </c>
      <c r="M56" s="82">
        <f t="shared" si="16"/>
        <v>5.0410444552018811E-2</v>
      </c>
      <c r="N56" s="79">
        <f>+M56*28.3495</f>
        <v>1.4291108978274571</v>
      </c>
      <c r="O56" s="81">
        <v>208</v>
      </c>
      <c r="P56" s="81">
        <v>250</v>
      </c>
      <c r="Q56" s="79">
        <f t="shared" si="17"/>
        <v>1.1890202669924443</v>
      </c>
      <c r="R56" s="90">
        <f t="shared" si="18"/>
        <v>5.7164435913098282E-3</v>
      </c>
    </row>
    <row r="57" spans="1:19" ht="12" customHeight="1" x14ac:dyDescent="0.2">
      <c r="A57" s="33">
        <v>2020</v>
      </c>
      <c r="B57" s="11">
        <v>2.3205583539259522</v>
      </c>
      <c r="C57" s="34">
        <v>0</v>
      </c>
      <c r="D57" s="34">
        <f t="shared" si="12"/>
        <v>2.3205583539259522</v>
      </c>
      <c r="E57" s="34">
        <v>12</v>
      </c>
      <c r="F57" s="34">
        <f t="shared" si="13"/>
        <v>2.0420913514548378</v>
      </c>
      <c r="G57" s="34">
        <v>0</v>
      </c>
      <c r="H57" s="11">
        <f t="shared" ref="H57:H58" si="19">F57-(F57*G57/100)</f>
        <v>2.0420913514548378</v>
      </c>
      <c r="I57" s="34">
        <v>45</v>
      </c>
      <c r="J57" s="49">
        <f t="shared" si="14"/>
        <v>51.600000000000009</v>
      </c>
      <c r="K57" s="11">
        <f t="shared" ref="K57:K58" si="20">+H57-H57*I57/100</f>
        <v>1.1231502433001608</v>
      </c>
      <c r="L57" s="34">
        <f t="shared" si="15"/>
        <v>0.1305988655000187</v>
      </c>
      <c r="M57" s="50">
        <f t="shared" si="16"/>
        <v>4.9233983267952253E-2</v>
      </c>
      <c r="N57" s="34">
        <f t="shared" ref="N57:N58" si="21">+M57*28.3495</f>
        <v>1.3957588086548123</v>
      </c>
      <c r="O57" s="49">
        <v>208</v>
      </c>
      <c r="P57" s="49">
        <v>250</v>
      </c>
      <c r="Q57" s="34">
        <f t="shared" si="17"/>
        <v>1.1612713288008039</v>
      </c>
      <c r="R57" s="51">
        <f t="shared" si="18"/>
        <v>5.5830352346192495E-3</v>
      </c>
    </row>
    <row r="58" spans="1:19" ht="12" customHeight="1" thickBot="1" x14ac:dyDescent="0.25">
      <c r="A58" s="84">
        <v>2021</v>
      </c>
      <c r="B58" s="85">
        <v>2.4405401192481042</v>
      </c>
      <c r="C58" s="86">
        <v>0</v>
      </c>
      <c r="D58" s="86">
        <f t="shared" si="12"/>
        <v>2.4405401192481042</v>
      </c>
      <c r="E58" s="86">
        <v>12</v>
      </c>
      <c r="F58" s="86">
        <f t="shared" si="13"/>
        <v>2.1476753049383319</v>
      </c>
      <c r="G58" s="86">
        <v>0</v>
      </c>
      <c r="H58" s="86">
        <f t="shared" si="19"/>
        <v>2.1476753049383319</v>
      </c>
      <c r="I58" s="86">
        <v>45</v>
      </c>
      <c r="J58" s="87">
        <f t="shared" si="14"/>
        <v>51.6</v>
      </c>
      <c r="K58" s="86">
        <f t="shared" si="20"/>
        <v>1.1812214177160825</v>
      </c>
      <c r="L58" s="86">
        <f t="shared" si="15"/>
        <v>0.13735132764140495</v>
      </c>
      <c r="M58" s="88">
        <f t="shared" si="16"/>
        <v>5.1779568995773476E-2</v>
      </c>
      <c r="N58" s="86">
        <f t="shared" si="21"/>
        <v>1.4679248912456802</v>
      </c>
      <c r="O58" s="87">
        <v>208</v>
      </c>
      <c r="P58" s="87">
        <v>250</v>
      </c>
      <c r="Q58" s="86">
        <f t="shared" si="17"/>
        <v>1.2213135095164058</v>
      </c>
      <c r="R58" s="91">
        <f t="shared" si="18"/>
        <v>5.8716995649827205E-3</v>
      </c>
    </row>
    <row r="59" spans="1:19" ht="12" customHeight="1" thickTop="1" x14ac:dyDescent="0.2">
      <c r="A59" s="115" t="s">
        <v>144</v>
      </c>
      <c r="B59" s="115"/>
      <c r="C59" s="115"/>
      <c r="D59" s="115"/>
      <c r="S59" s="6"/>
    </row>
    <row r="61" spans="1:19" ht="12" customHeight="1" x14ac:dyDescent="0.2">
      <c r="A61" s="116" t="s">
        <v>137</v>
      </c>
    </row>
    <row r="62" spans="1:19" ht="12" customHeight="1" x14ac:dyDescent="0.2">
      <c r="A62" s="122" t="s">
        <v>138</v>
      </c>
    </row>
    <row r="63" spans="1:19" ht="12" customHeight="1" x14ac:dyDescent="0.2">
      <c r="A63" s="116" t="s">
        <v>139</v>
      </c>
    </row>
    <row r="64" spans="1:19" ht="12" customHeight="1" x14ac:dyDescent="0.2">
      <c r="A64" s="116" t="s">
        <v>140</v>
      </c>
    </row>
    <row r="65" spans="1:1" ht="12" customHeight="1" x14ac:dyDescent="0.2">
      <c r="A65" s="116" t="s">
        <v>141</v>
      </c>
    </row>
    <row r="66" spans="1:1" ht="12" customHeight="1" x14ac:dyDescent="0.2">
      <c r="A66" s="117"/>
    </row>
    <row r="67" spans="1:1" ht="12" customHeight="1" x14ac:dyDescent="0.2">
      <c r="A67" s="116" t="s">
        <v>136</v>
      </c>
    </row>
  </sheetData>
  <mergeCells count="17">
    <mergeCell ref="H3:H5"/>
    <mergeCell ref="E2:E5"/>
    <mergeCell ref="A1:R1"/>
    <mergeCell ref="R2:R5"/>
    <mergeCell ref="D2:D5"/>
    <mergeCell ref="O2:O5"/>
    <mergeCell ref="C2:C5"/>
    <mergeCell ref="Q2:Q5"/>
    <mergeCell ref="G2:I2"/>
    <mergeCell ref="G3:G5"/>
    <mergeCell ref="I3:I5"/>
    <mergeCell ref="P2:P5"/>
    <mergeCell ref="A2:A5"/>
    <mergeCell ref="B2:B5"/>
    <mergeCell ref="F2:F5"/>
    <mergeCell ref="K2:N5"/>
    <mergeCell ref="J2:J5"/>
  </mergeCells>
  <phoneticPr fontId="0" type="noConversion"/>
  <printOptions horizontalCentered="1"/>
  <pageMargins left="0.34" right="0.3" top="0.61" bottom="0.56000000000000005" header="0.5" footer="0.5"/>
  <pageSetup scale="78"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S67"/>
  <sheetViews>
    <sheetView zoomScaleNormal="100" workbookViewId="0">
      <pane ySplit="6" topLeftCell="A7" activePane="bottomLeft" state="frozen"/>
      <selection pane="bottomLeft" sqref="A1:R1"/>
    </sheetView>
  </sheetViews>
  <sheetFormatPr defaultColWidth="10.77734375" defaultRowHeight="12" customHeight="1" x14ac:dyDescent="0.2"/>
  <cols>
    <col min="1" max="18" width="10.77734375" style="6" customWidth="1"/>
    <col min="19" max="16384" width="10.77734375" style="7"/>
  </cols>
  <sheetData>
    <row r="1" spans="1:18" ht="12" customHeight="1" thickBot="1" x14ac:dyDescent="0.25">
      <c r="A1" s="126" t="s">
        <v>82</v>
      </c>
      <c r="B1" s="126"/>
      <c r="C1" s="126"/>
      <c r="D1" s="126"/>
      <c r="E1" s="126"/>
      <c r="F1" s="126"/>
      <c r="G1" s="126"/>
      <c r="H1" s="126"/>
      <c r="I1" s="126"/>
      <c r="J1" s="126"/>
      <c r="K1" s="126"/>
      <c r="L1" s="126"/>
      <c r="M1" s="126"/>
      <c r="N1" s="126"/>
      <c r="O1" s="126"/>
      <c r="P1" s="126"/>
      <c r="Q1" s="126"/>
      <c r="R1" s="126"/>
    </row>
    <row r="2" spans="1:18" ht="12" customHeight="1" thickTop="1" x14ac:dyDescent="0.2">
      <c r="A2" s="138" t="s">
        <v>0</v>
      </c>
      <c r="B2" s="124" t="s">
        <v>9</v>
      </c>
      <c r="C2" s="131" t="s">
        <v>3</v>
      </c>
      <c r="D2" s="124" t="s">
        <v>1</v>
      </c>
      <c r="E2" s="124" t="s">
        <v>4</v>
      </c>
      <c r="F2" s="124" t="s">
        <v>5</v>
      </c>
      <c r="G2" s="132" t="s">
        <v>6</v>
      </c>
      <c r="H2" s="133"/>
      <c r="I2" s="133"/>
      <c r="J2" s="124" t="s">
        <v>7</v>
      </c>
      <c r="K2" s="124" t="s">
        <v>54</v>
      </c>
      <c r="L2" s="140"/>
      <c r="M2" s="140"/>
      <c r="N2" s="140"/>
      <c r="O2" s="130" t="s">
        <v>58</v>
      </c>
      <c r="P2" s="130" t="s">
        <v>130</v>
      </c>
      <c r="Q2" s="127" t="s">
        <v>59</v>
      </c>
      <c r="R2" s="127" t="s">
        <v>62</v>
      </c>
    </row>
    <row r="3" spans="1:18" ht="12" customHeight="1" x14ac:dyDescent="0.2">
      <c r="A3" s="138"/>
      <c r="B3" s="124"/>
      <c r="C3" s="124"/>
      <c r="D3" s="124"/>
      <c r="E3" s="124"/>
      <c r="F3" s="124"/>
      <c r="G3" s="134" t="s">
        <v>2</v>
      </c>
      <c r="H3" s="135" t="s">
        <v>120</v>
      </c>
      <c r="I3" s="134" t="s">
        <v>8</v>
      </c>
      <c r="J3" s="124"/>
      <c r="K3" s="141"/>
      <c r="L3" s="140"/>
      <c r="M3" s="140"/>
      <c r="N3" s="140"/>
      <c r="O3" s="128"/>
      <c r="P3" s="128"/>
      <c r="Q3" s="128"/>
      <c r="R3" s="128"/>
    </row>
    <row r="4" spans="1:18" ht="12" customHeight="1" x14ac:dyDescent="0.2">
      <c r="A4" s="138"/>
      <c r="B4" s="124"/>
      <c r="C4" s="124"/>
      <c r="D4" s="124"/>
      <c r="E4" s="124"/>
      <c r="F4" s="124"/>
      <c r="G4" s="124"/>
      <c r="H4" s="136"/>
      <c r="I4" s="124"/>
      <c r="J4" s="124"/>
      <c r="K4" s="141"/>
      <c r="L4" s="140"/>
      <c r="M4" s="140"/>
      <c r="N4" s="140"/>
      <c r="O4" s="128"/>
      <c r="P4" s="128"/>
      <c r="Q4" s="128"/>
      <c r="R4" s="128"/>
    </row>
    <row r="5" spans="1:18" ht="18.75" customHeight="1" x14ac:dyDescent="0.2">
      <c r="A5" s="139"/>
      <c r="B5" s="125"/>
      <c r="C5" s="125"/>
      <c r="D5" s="125"/>
      <c r="E5" s="125"/>
      <c r="F5" s="125"/>
      <c r="G5" s="125"/>
      <c r="H5" s="137"/>
      <c r="I5" s="125"/>
      <c r="J5" s="125"/>
      <c r="K5" s="142"/>
      <c r="L5" s="143"/>
      <c r="M5" s="143"/>
      <c r="N5" s="143"/>
      <c r="O5" s="129"/>
      <c r="P5" s="129"/>
      <c r="Q5" s="129"/>
      <c r="R5" s="129"/>
    </row>
    <row r="6" spans="1:18" ht="12" customHeight="1" x14ac:dyDescent="0.2">
      <c r="A6" s="5"/>
      <c r="B6" s="36" t="s">
        <v>64</v>
      </c>
      <c r="C6" s="36" t="s">
        <v>65</v>
      </c>
      <c r="D6" s="36" t="s">
        <v>64</v>
      </c>
      <c r="E6" s="36" t="s">
        <v>65</v>
      </c>
      <c r="F6" s="36" t="s">
        <v>64</v>
      </c>
      <c r="G6" s="36" t="s">
        <v>65</v>
      </c>
      <c r="H6" s="36" t="s">
        <v>64</v>
      </c>
      <c r="I6" s="36" t="s">
        <v>65</v>
      </c>
      <c r="J6" s="36" t="s">
        <v>65</v>
      </c>
      <c r="K6" s="36" t="s">
        <v>64</v>
      </c>
      <c r="L6" s="36" t="s">
        <v>71</v>
      </c>
      <c r="M6" s="36" t="s">
        <v>66</v>
      </c>
      <c r="N6" s="36" t="s">
        <v>67</v>
      </c>
      <c r="O6" s="36" t="s">
        <v>68</v>
      </c>
      <c r="P6" s="36" t="s">
        <v>69</v>
      </c>
      <c r="Q6" s="36" t="s">
        <v>68</v>
      </c>
      <c r="R6" s="36" t="s">
        <v>70</v>
      </c>
    </row>
    <row r="7" spans="1:18" ht="12" customHeight="1" x14ac:dyDescent="0.2">
      <c r="A7" s="10">
        <v>1970</v>
      </c>
      <c r="B7" s="11">
        <v>2.9953329672915525</v>
      </c>
      <c r="C7" s="11">
        <v>0</v>
      </c>
      <c r="D7" s="11">
        <f t="shared" ref="D7:D48" si="0">+B7-B7*(C7/100)</f>
        <v>2.9953329672915525</v>
      </c>
      <c r="E7" s="11">
        <v>12</v>
      </c>
      <c r="F7" s="11">
        <f t="shared" ref="F7:F48" si="1">+(D7-D7*(E7)/100)</f>
        <v>2.6358930112165662</v>
      </c>
      <c r="G7" s="11">
        <v>0</v>
      </c>
      <c r="H7" s="11">
        <f>F7-(F7*G7/100)</f>
        <v>2.6358930112165662</v>
      </c>
      <c r="I7" s="11">
        <v>45</v>
      </c>
      <c r="J7" s="12">
        <f t="shared" ref="J7:J48" si="2">100-(K7/B7*100)</f>
        <v>51.6</v>
      </c>
      <c r="K7" s="11">
        <f>+H7-H7*I7/100</f>
        <v>1.4497411561691114</v>
      </c>
      <c r="L7" s="11">
        <f t="shared" ref="L7:L48" si="3">K7/8.66</f>
        <v>0.16740660001952787</v>
      </c>
      <c r="M7" s="13">
        <f t="shared" ref="M7:M48" si="4">+(K7/365)*16</f>
        <v>6.3550297256728172E-2</v>
      </c>
      <c r="N7" s="11">
        <f t="shared" ref="N7:N39" si="5">+M7*28.3495</f>
        <v>1.8016191520796152</v>
      </c>
      <c r="O7" s="12">
        <v>184</v>
      </c>
      <c r="P7" s="12">
        <v>250</v>
      </c>
      <c r="Q7" s="11">
        <f t="shared" ref="Q7:Q48" si="6">+R7*O7</f>
        <v>1.3259916959305968</v>
      </c>
      <c r="R7" s="21">
        <f t="shared" ref="R7:R48" si="7">+N7/P7</f>
        <v>7.2064766083184606E-3</v>
      </c>
    </row>
    <row r="8" spans="1:18" ht="12" customHeight="1" x14ac:dyDescent="0.2">
      <c r="A8" s="15">
        <v>1971</v>
      </c>
      <c r="B8" s="16">
        <v>2.6012077726795826</v>
      </c>
      <c r="C8" s="16">
        <v>0</v>
      </c>
      <c r="D8" s="16">
        <f t="shared" si="0"/>
        <v>2.6012077726795826</v>
      </c>
      <c r="E8" s="16">
        <v>12</v>
      </c>
      <c r="F8" s="16">
        <f t="shared" si="1"/>
        <v>2.2890628399580328</v>
      </c>
      <c r="G8" s="16">
        <v>0</v>
      </c>
      <c r="H8" s="16">
        <f t="shared" ref="H8:H53" si="8">F8-(F8*G8/100)</f>
        <v>2.2890628399580328</v>
      </c>
      <c r="I8" s="16">
        <v>45</v>
      </c>
      <c r="J8" s="17">
        <f t="shared" si="2"/>
        <v>51.6</v>
      </c>
      <c r="K8" s="16">
        <f t="shared" ref="K8:K53" si="9">+H8-H8*I8/100</f>
        <v>1.258984561976918</v>
      </c>
      <c r="L8" s="16">
        <f t="shared" si="3"/>
        <v>0.14537927967400902</v>
      </c>
      <c r="M8" s="18">
        <f t="shared" si="4"/>
        <v>5.5188364360632021E-2</v>
      </c>
      <c r="N8" s="16">
        <f t="shared" si="5"/>
        <v>1.5645625354417374</v>
      </c>
      <c r="O8" s="17">
        <v>184</v>
      </c>
      <c r="P8" s="17">
        <v>250</v>
      </c>
      <c r="Q8" s="16">
        <f t="shared" si="6"/>
        <v>1.1515180260851188</v>
      </c>
      <c r="R8" s="22">
        <f t="shared" si="7"/>
        <v>6.2582501417669497E-3</v>
      </c>
    </row>
    <row r="9" spans="1:18" ht="12" customHeight="1" x14ac:dyDescent="0.2">
      <c r="A9" s="15">
        <v>1972</v>
      </c>
      <c r="B9" s="16">
        <v>2.546778540165517</v>
      </c>
      <c r="C9" s="16">
        <v>0</v>
      </c>
      <c r="D9" s="16">
        <f t="shared" si="0"/>
        <v>2.546778540165517</v>
      </c>
      <c r="E9" s="16">
        <v>12</v>
      </c>
      <c r="F9" s="16">
        <f t="shared" si="1"/>
        <v>2.2411651153456549</v>
      </c>
      <c r="G9" s="16">
        <v>0</v>
      </c>
      <c r="H9" s="16">
        <f t="shared" si="8"/>
        <v>2.2411651153456549</v>
      </c>
      <c r="I9" s="16">
        <v>45</v>
      </c>
      <c r="J9" s="17">
        <f t="shared" si="2"/>
        <v>51.6</v>
      </c>
      <c r="K9" s="16">
        <f t="shared" si="9"/>
        <v>1.2326408134401101</v>
      </c>
      <c r="L9" s="16">
        <f t="shared" si="3"/>
        <v>0.14233727637876559</v>
      </c>
      <c r="M9" s="18">
        <f t="shared" si="4"/>
        <v>5.4033569904224005E-2</v>
      </c>
      <c r="N9" s="16">
        <f t="shared" si="5"/>
        <v>1.5318246899997983</v>
      </c>
      <c r="O9" s="17">
        <v>184</v>
      </c>
      <c r="P9" s="17">
        <v>250</v>
      </c>
      <c r="Q9" s="16">
        <f t="shared" si="6"/>
        <v>1.1274229718398514</v>
      </c>
      <c r="R9" s="22">
        <f t="shared" si="7"/>
        <v>6.1272987599991927E-3</v>
      </c>
    </row>
    <row r="10" spans="1:18" ht="12" customHeight="1" x14ac:dyDescent="0.2">
      <c r="A10" s="15">
        <v>1973</v>
      </c>
      <c r="B10" s="16">
        <v>2.7015902004665091</v>
      </c>
      <c r="C10" s="16">
        <v>0</v>
      </c>
      <c r="D10" s="16">
        <f t="shared" si="0"/>
        <v>2.7015902004665091</v>
      </c>
      <c r="E10" s="16">
        <v>12</v>
      </c>
      <c r="F10" s="16">
        <f t="shared" si="1"/>
        <v>2.3773993764105281</v>
      </c>
      <c r="G10" s="16">
        <v>0</v>
      </c>
      <c r="H10" s="16">
        <f t="shared" si="8"/>
        <v>2.3773993764105281</v>
      </c>
      <c r="I10" s="16">
        <v>45</v>
      </c>
      <c r="J10" s="17">
        <f t="shared" si="2"/>
        <v>51.6</v>
      </c>
      <c r="K10" s="16">
        <f t="shared" si="9"/>
        <v>1.3075696570257904</v>
      </c>
      <c r="L10" s="16">
        <f t="shared" si="3"/>
        <v>0.15098956778588804</v>
      </c>
      <c r="M10" s="18">
        <f t="shared" si="4"/>
        <v>5.7318121951815473E-2</v>
      </c>
      <c r="N10" s="16">
        <f t="shared" si="5"/>
        <v>1.6249400982729927</v>
      </c>
      <c r="O10" s="17">
        <v>184</v>
      </c>
      <c r="P10" s="17">
        <v>250</v>
      </c>
      <c r="Q10" s="16">
        <f t="shared" si="6"/>
        <v>1.1959559123289225</v>
      </c>
      <c r="R10" s="22">
        <f t="shared" si="7"/>
        <v>6.4997603930919707E-3</v>
      </c>
    </row>
    <row r="11" spans="1:18" ht="12" customHeight="1" x14ac:dyDescent="0.2">
      <c r="A11" s="15">
        <v>1974</v>
      </c>
      <c r="B11" s="16">
        <v>2.6295806732851479</v>
      </c>
      <c r="C11" s="16">
        <v>0</v>
      </c>
      <c r="D11" s="16">
        <f t="shared" si="0"/>
        <v>2.6295806732851479</v>
      </c>
      <c r="E11" s="16">
        <v>12</v>
      </c>
      <c r="F11" s="16">
        <f t="shared" si="1"/>
        <v>2.3140309924909301</v>
      </c>
      <c r="G11" s="16">
        <v>0</v>
      </c>
      <c r="H11" s="16">
        <f t="shared" si="8"/>
        <v>2.3140309924909301</v>
      </c>
      <c r="I11" s="16">
        <v>45</v>
      </c>
      <c r="J11" s="17">
        <f t="shared" si="2"/>
        <v>51.599999999999994</v>
      </c>
      <c r="K11" s="16">
        <f t="shared" si="9"/>
        <v>1.2727170458700117</v>
      </c>
      <c r="L11" s="16">
        <f t="shared" si="3"/>
        <v>0.1469650168441122</v>
      </c>
      <c r="M11" s="18">
        <f t="shared" si="4"/>
        <v>5.5790336257315581E-2</v>
      </c>
      <c r="N11" s="16">
        <f t="shared" si="5"/>
        <v>1.581628137726768</v>
      </c>
      <c r="O11" s="17">
        <v>184</v>
      </c>
      <c r="P11" s="17">
        <v>250</v>
      </c>
      <c r="Q11" s="16">
        <f t="shared" si="6"/>
        <v>1.1640783093669012</v>
      </c>
      <c r="R11" s="22">
        <f t="shared" si="7"/>
        <v>6.326512550907072E-3</v>
      </c>
    </row>
    <row r="12" spans="1:18" ht="12" customHeight="1" x14ac:dyDescent="0.2">
      <c r="A12" s="15">
        <v>1975</v>
      </c>
      <c r="B12" s="16">
        <v>3.3369688812568166</v>
      </c>
      <c r="C12" s="16">
        <v>0</v>
      </c>
      <c r="D12" s="16">
        <f t="shared" si="0"/>
        <v>3.3369688812568166</v>
      </c>
      <c r="E12" s="16">
        <v>12</v>
      </c>
      <c r="F12" s="16">
        <f t="shared" si="1"/>
        <v>2.9365326155059988</v>
      </c>
      <c r="G12" s="16">
        <v>0</v>
      </c>
      <c r="H12" s="16">
        <f t="shared" si="8"/>
        <v>2.9365326155059988</v>
      </c>
      <c r="I12" s="16">
        <v>45</v>
      </c>
      <c r="J12" s="17">
        <f t="shared" si="2"/>
        <v>51.599999999999994</v>
      </c>
      <c r="K12" s="16">
        <f t="shared" si="9"/>
        <v>1.6150929385282993</v>
      </c>
      <c r="L12" s="16">
        <f t="shared" si="3"/>
        <v>0.18650033932197452</v>
      </c>
      <c r="M12" s="18">
        <f t="shared" si="4"/>
        <v>7.0798594565624082E-2</v>
      </c>
      <c r="N12" s="16">
        <f t="shared" si="5"/>
        <v>2.0071047566381597</v>
      </c>
      <c r="O12" s="17">
        <v>184</v>
      </c>
      <c r="P12" s="17">
        <v>250</v>
      </c>
      <c r="Q12" s="16">
        <f t="shared" si="6"/>
        <v>1.4772291008856855</v>
      </c>
      <c r="R12" s="22">
        <f t="shared" si="7"/>
        <v>8.0284190265526387E-3</v>
      </c>
    </row>
    <row r="13" spans="1:18" ht="12" customHeight="1" x14ac:dyDescent="0.2">
      <c r="A13" s="10">
        <v>1976</v>
      </c>
      <c r="B13" s="11">
        <v>3.9712634960907875</v>
      </c>
      <c r="C13" s="11">
        <v>0</v>
      </c>
      <c r="D13" s="11">
        <f t="shared" si="0"/>
        <v>3.9712634960907875</v>
      </c>
      <c r="E13" s="11">
        <v>12</v>
      </c>
      <c r="F13" s="11">
        <f t="shared" si="1"/>
        <v>3.4947118765598932</v>
      </c>
      <c r="G13" s="11">
        <v>0</v>
      </c>
      <c r="H13" s="11">
        <f t="shared" si="8"/>
        <v>3.4947118765598932</v>
      </c>
      <c r="I13" s="11">
        <v>45</v>
      </c>
      <c r="J13" s="12">
        <f t="shared" si="2"/>
        <v>51.599999999999987</v>
      </c>
      <c r="K13" s="11">
        <f t="shared" si="9"/>
        <v>1.9220915321079415</v>
      </c>
      <c r="L13" s="11">
        <f t="shared" si="3"/>
        <v>0.22195052333809948</v>
      </c>
      <c r="M13" s="13">
        <f t="shared" si="4"/>
        <v>8.4256067160896064E-2</v>
      </c>
      <c r="N13" s="11">
        <f t="shared" si="5"/>
        <v>2.3886173759778231</v>
      </c>
      <c r="O13" s="12">
        <v>184</v>
      </c>
      <c r="P13" s="12">
        <v>250</v>
      </c>
      <c r="Q13" s="11">
        <f t="shared" si="6"/>
        <v>1.7580223887196778</v>
      </c>
      <c r="R13" s="21">
        <f t="shared" si="7"/>
        <v>9.5544695039112924E-3</v>
      </c>
    </row>
    <row r="14" spans="1:18" ht="12" customHeight="1" x14ac:dyDescent="0.2">
      <c r="A14" s="10">
        <v>1977</v>
      </c>
      <c r="B14" s="11">
        <v>4.8325445941026572</v>
      </c>
      <c r="C14" s="11">
        <v>0</v>
      </c>
      <c r="D14" s="11">
        <f t="shared" si="0"/>
        <v>4.8325445941026572</v>
      </c>
      <c r="E14" s="11">
        <v>12</v>
      </c>
      <c r="F14" s="11">
        <f t="shared" si="1"/>
        <v>4.2526392428103383</v>
      </c>
      <c r="G14" s="11">
        <v>0</v>
      </c>
      <c r="H14" s="11">
        <f t="shared" si="8"/>
        <v>4.2526392428103383</v>
      </c>
      <c r="I14" s="11">
        <v>45</v>
      </c>
      <c r="J14" s="12">
        <f t="shared" si="2"/>
        <v>51.599999999999994</v>
      </c>
      <c r="K14" s="11">
        <f t="shared" si="9"/>
        <v>2.3389515835456862</v>
      </c>
      <c r="L14" s="11">
        <f t="shared" si="3"/>
        <v>0.27008678793830093</v>
      </c>
      <c r="M14" s="13">
        <f t="shared" si="4"/>
        <v>0.10252938448419446</v>
      </c>
      <c r="N14" s="11">
        <f t="shared" si="5"/>
        <v>2.906656785434671</v>
      </c>
      <c r="O14" s="12">
        <v>184</v>
      </c>
      <c r="P14" s="12">
        <v>250</v>
      </c>
      <c r="Q14" s="11">
        <f t="shared" si="6"/>
        <v>2.1392993940799179</v>
      </c>
      <c r="R14" s="21">
        <f t="shared" si="7"/>
        <v>1.1626627141738684E-2</v>
      </c>
    </row>
    <row r="15" spans="1:18" ht="12" customHeight="1" x14ac:dyDescent="0.2">
      <c r="A15" s="10">
        <v>1978</v>
      </c>
      <c r="B15" s="11">
        <v>4.9393277651455456</v>
      </c>
      <c r="C15" s="11">
        <v>0</v>
      </c>
      <c r="D15" s="11">
        <f t="shared" si="0"/>
        <v>4.9393277651455456</v>
      </c>
      <c r="E15" s="11">
        <v>12</v>
      </c>
      <c r="F15" s="11">
        <f t="shared" si="1"/>
        <v>4.3466084333280799</v>
      </c>
      <c r="G15" s="11">
        <v>0</v>
      </c>
      <c r="H15" s="11">
        <f t="shared" si="8"/>
        <v>4.3466084333280799</v>
      </c>
      <c r="I15" s="11">
        <v>45</v>
      </c>
      <c r="J15" s="12">
        <f t="shared" si="2"/>
        <v>51.6</v>
      </c>
      <c r="K15" s="11">
        <f t="shared" si="9"/>
        <v>2.390634638330444</v>
      </c>
      <c r="L15" s="11">
        <f t="shared" si="3"/>
        <v>0.2760548081212984</v>
      </c>
      <c r="M15" s="13">
        <f t="shared" si="4"/>
        <v>0.10479494305010166</v>
      </c>
      <c r="N15" s="11">
        <f t="shared" si="5"/>
        <v>2.9708842379988569</v>
      </c>
      <c r="O15" s="12">
        <v>184</v>
      </c>
      <c r="P15" s="12">
        <v>250</v>
      </c>
      <c r="Q15" s="11">
        <f t="shared" si="6"/>
        <v>2.1865707991671588</v>
      </c>
      <c r="R15" s="21">
        <f t="shared" si="7"/>
        <v>1.1883536951995427E-2</v>
      </c>
    </row>
    <row r="16" spans="1:18" ht="12" customHeight="1" x14ac:dyDescent="0.2">
      <c r="A16" s="10">
        <v>1979</v>
      </c>
      <c r="B16" s="11">
        <v>5.0274528314489668</v>
      </c>
      <c r="C16" s="11">
        <v>0</v>
      </c>
      <c r="D16" s="11">
        <f t="shared" si="0"/>
        <v>5.0274528314489668</v>
      </c>
      <c r="E16" s="11">
        <v>12</v>
      </c>
      <c r="F16" s="11">
        <f t="shared" si="1"/>
        <v>4.4241584916750911</v>
      </c>
      <c r="G16" s="11">
        <v>0</v>
      </c>
      <c r="H16" s="11">
        <f t="shared" si="8"/>
        <v>4.4241584916750911</v>
      </c>
      <c r="I16" s="11">
        <v>45</v>
      </c>
      <c r="J16" s="12">
        <f t="shared" si="2"/>
        <v>51.599999999999994</v>
      </c>
      <c r="K16" s="11">
        <f t="shared" si="9"/>
        <v>2.4332871704213002</v>
      </c>
      <c r="L16" s="11">
        <f t="shared" si="3"/>
        <v>0.28098004277382216</v>
      </c>
      <c r="M16" s="13">
        <f t="shared" si="4"/>
        <v>0.10666464308696111</v>
      </c>
      <c r="N16" s="11">
        <f t="shared" si="5"/>
        <v>3.023889299193804</v>
      </c>
      <c r="O16" s="12">
        <v>184</v>
      </c>
      <c r="P16" s="12">
        <v>250</v>
      </c>
      <c r="Q16" s="11">
        <f t="shared" si="6"/>
        <v>2.2255825242066396</v>
      </c>
      <c r="R16" s="21">
        <f t="shared" si="7"/>
        <v>1.2095557196775216E-2</v>
      </c>
    </row>
    <row r="17" spans="1:18" ht="12" customHeight="1" x14ac:dyDescent="0.2">
      <c r="A17" s="10">
        <v>1980</v>
      </c>
      <c r="B17" s="11">
        <v>5.2679062603146658</v>
      </c>
      <c r="C17" s="11">
        <v>0</v>
      </c>
      <c r="D17" s="11">
        <f t="shared" si="0"/>
        <v>5.2679062603146658</v>
      </c>
      <c r="E17" s="11">
        <v>12</v>
      </c>
      <c r="F17" s="11">
        <f t="shared" si="1"/>
        <v>4.6357575090769059</v>
      </c>
      <c r="G17" s="11">
        <v>0</v>
      </c>
      <c r="H17" s="11">
        <f t="shared" si="8"/>
        <v>4.6357575090769059</v>
      </c>
      <c r="I17" s="11">
        <v>45</v>
      </c>
      <c r="J17" s="12">
        <f t="shared" si="2"/>
        <v>51.6</v>
      </c>
      <c r="K17" s="11">
        <f t="shared" si="9"/>
        <v>2.5496666299922981</v>
      </c>
      <c r="L17" s="11">
        <f t="shared" si="3"/>
        <v>0.29441877944483813</v>
      </c>
      <c r="M17" s="13">
        <f t="shared" si="4"/>
        <v>0.11176620843801854</v>
      </c>
      <c r="N17" s="11">
        <f t="shared" si="5"/>
        <v>3.1685161261136066</v>
      </c>
      <c r="O17" s="12">
        <v>184</v>
      </c>
      <c r="P17" s="12">
        <v>250</v>
      </c>
      <c r="Q17" s="11">
        <f t="shared" si="6"/>
        <v>2.3320278688196145</v>
      </c>
      <c r="R17" s="21">
        <f t="shared" si="7"/>
        <v>1.2674064504454427E-2</v>
      </c>
    </row>
    <row r="18" spans="1:18" ht="12" customHeight="1" x14ac:dyDescent="0.2">
      <c r="A18" s="15">
        <v>1981</v>
      </c>
      <c r="B18" s="16">
        <v>5.6130319960255548</v>
      </c>
      <c r="C18" s="16">
        <v>0</v>
      </c>
      <c r="D18" s="16">
        <f t="shared" si="0"/>
        <v>5.6130319960255548</v>
      </c>
      <c r="E18" s="16">
        <v>12</v>
      </c>
      <c r="F18" s="16">
        <f t="shared" si="1"/>
        <v>4.939468156502488</v>
      </c>
      <c r="G18" s="16">
        <v>0</v>
      </c>
      <c r="H18" s="16">
        <f t="shared" si="8"/>
        <v>4.939468156502488</v>
      </c>
      <c r="I18" s="16">
        <v>45</v>
      </c>
      <c r="J18" s="17">
        <f t="shared" si="2"/>
        <v>51.6</v>
      </c>
      <c r="K18" s="16">
        <f t="shared" si="9"/>
        <v>2.7167074860763685</v>
      </c>
      <c r="L18" s="16">
        <f t="shared" si="3"/>
        <v>0.31370756190258298</v>
      </c>
      <c r="M18" s="18">
        <f t="shared" si="4"/>
        <v>0.11908854733485451</v>
      </c>
      <c r="N18" s="16">
        <f t="shared" si="5"/>
        <v>3.3761007726694579</v>
      </c>
      <c r="O18" s="17">
        <v>184</v>
      </c>
      <c r="P18" s="17">
        <v>250</v>
      </c>
      <c r="Q18" s="16">
        <f t="shared" si="6"/>
        <v>2.4848101686847208</v>
      </c>
      <c r="R18" s="22">
        <f t="shared" si="7"/>
        <v>1.3504403090677831E-2</v>
      </c>
    </row>
    <row r="19" spans="1:18" ht="12" customHeight="1" x14ac:dyDescent="0.2">
      <c r="A19" s="15">
        <v>1982</v>
      </c>
      <c r="B19" s="16">
        <v>5.5381932453898752</v>
      </c>
      <c r="C19" s="16">
        <v>0</v>
      </c>
      <c r="D19" s="16">
        <f t="shared" si="0"/>
        <v>5.5381932453898752</v>
      </c>
      <c r="E19" s="16">
        <v>12</v>
      </c>
      <c r="F19" s="16">
        <f t="shared" si="1"/>
        <v>4.8736100559430904</v>
      </c>
      <c r="G19" s="16">
        <v>0</v>
      </c>
      <c r="H19" s="16">
        <f t="shared" si="8"/>
        <v>4.8736100559430904</v>
      </c>
      <c r="I19" s="16">
        <v>45</v>
      </c>
      <c r="J19" s="17">
        <f t="shared" si="2"/>
        <v>51.6</v>
      </c>
      <c r="K19" s="16">
        <f t="shared" si="9"/>
        <v>2.6804855307686997</v>
      </c>
      <c r="L19" s="16">
        <f t="shared" si="3"/>
        <v>0.30952488807952649</v>
      </c>
      <c r="M19" s="18">
        <f t="shared" si="4"/>
        <v>0.11750073559534026</v>
      </c>
      <c r="N19" s="16">
        <f t="shared" si="5"/>
        <v>3.3310871037600984</v>
      </c>
      <c r="O19" s="17">
        <v>184</v>
      </c>
      <c r="P19" s="17">
        <v>250</v>
      </c>
      <c r="Q19" s="16">
        <f t="shared" si="6"/>
        <v>2.4516801083674324</v>
      </c>
      <c r="R19" s="22">
        <f t="shared" si="7"/>
        <v>1.3324348415040394E-2</v>
      </c>
    </row>
    <row r="20" spans="1:18" ht="12" customHeight="1" x14ac:dyDescent="0.2">
      <c r="A20" s="15">
        <v>1983</v>
      </c>
      <c r="B20" s="16">
        <v>5.8770188885847245</v>
      </c>
      <c r="C20" s="16">
        <v>0</v>
      </c>
      <c r="D20" s="16">
        <f t="shared" si="0"/>
        <v>5.8770188885847245</v>
      </c>
      <c r="E20" s="16">
        <v>12</v>
      </c>
      <c r="F20" s="16">
        <f t="shared" si="1"/>
        <v>5.1717766219545576</v>
      </c>
      <c r="G20" s="16">
        <v>0</v>
      </c>
      <c r="H20" s="16">
        <f t="shared" si="8"/>
        <v>5.1717766219545576</v>
      </c>
      <c r="I20" s="16">
        <v>45</v>
      </c>
      <c r="J20" s="17">
        <f t="shared" si="2"/>
        <v>51.599999999999994</v>
      </c>
      <c r="K20" s="16">
        <f t="shared" si="9"/>
        <v>2.8444771420750068</v>
      </c>
      <c r="L20" s="16">
        <f t="shared" si="3"/>
        <v>0.3284615637500008</v>
      </c>
      <c r="M20" s="18">
        <f t="shared" si="4"/>
        <v>0.12468940896767153</v>
      </c>
      <c r="N20" s="16">
        <f t="shared" si="5"/>
        <v>3.5348823995290037</v>
      </c>
      <c r="O20" s="17">
        <v>184</v>
      </c>
      <c r="P20" s="17">
        <v>250</v>
      </c>
      <c r="Q20" s="16">
        <f t="shared" si="6"/>
        <v>2.6016734460533466</v>
      </c>
      <c r="R20" s="22">
        <f t="shared" si="7"/>
        <v>1.4139529598116015E-2</v>
      </c>
    </row>
    <row r="21" spans="1:18" ht="12" customHeight="1" x14ac:dyDescent="0.2">
      <c r="A21" s="15">
        <v>1984</v>
      </c>
      <c r="B21" s="16">
        <v>5.974769426481501</v>
      </c>
      <c r="C21" s="16">
        <v>0</v>
      </c>
      <c r="D21" s="16">
        <f t="shared" si="0"/>
        <v>5.974769426481501</v>
      </c>
      <c r="E21" s="16">
        <v>12</v>
      </c>
      <c r="F21" s="16">
        <f t="shared" si="1"/>
        <v>5.2577970953037205</v>
      </c>
      <c r="G21" s="16">
        <v>0</v>
      </c>
      <c r="H21" s="16">
        <f t="shared" si="8"/>
        <v>5.2577970953037205</v>
      </c>
      <c r="I21" s="16">
        <v>45</v>
      </c>
      <c r="J21" s="17">
        <f t="shared" si="2"/>
        <v>51.6</v>
      </c>
      <c r="K21" s="16">
        <f t="shared" si="9"/>
        <v>2.8917884024170464</v>
      </c>
      <c r="L21" s="16">
        <f t="shared" si="3"/>
        <v>0.33392475778487835</v>
      </c>
      <c r="M21" s="18">
        <f t="shared" si="4"/>
        <v>0.12676332722924039</v>
      </c>
      <c r="N21" s="16">
        <f t="shared" si="5"/>
        <v>3.5936769452853503</v>
      </c>
      <c r="O21" s="17">
        <v>184</v>
      </c>
      <c r="P21" s="17">
        <v>250</v>
      </c>
      <c r="Q21" s="16">
        <f t="shared" si="6"/>
        <v>2.6449462317300179</v>
      </c>
      <c r="R21" s="22">
        <f t="shared" si="7"/>
        <v>1.4374707781141402E-2</v>
      </c>
    </row>
    <row r="22" spans="1:18" ht="12" customHeight="1" x14ac:dyDescent="0.2">
      <c r="A22" s="15">
        <v>1985</v>
      </c>
      <c r="B22" s="16">
        <v>6.0103226240312031</v>
      </c>
      <c r="C22" s="16">
        <v>0</v>
      </c>
      <c r="D22" s="16">
        <f t="shared" si="0"/>
        <v>6.0103226240312031</v>
      </c>
      <c r="E22" s="16">
        <v>12</v>
      </c>
      <c r="F22" s="16">
        <f t="shared" si="1"/>
        <v>5.2890839091474584</v>
      </c>
      <c r="G22" s="16">
        <v>0</v>
      </c>
      <c r="H22" s="16">
        <f t="shared" si="8"/>
        <v>5.2890839091474584</v>
      </c>
      <c r="I22" s="16">
        <v>45</v>
      </c>
      <c r="J22" s="17">
        <f t="shared" si="2"/>
        <v>51.600000000000009</v>
      </c>
      <c r="K22" s="16">
        <f t="shared" si="9"/>
        <v>2.9089961500311019</v>
      </c>
      <c r="L22" s="16">
        <f t="shared" si="3"/>
        <v>0.33591179561560069</v>
      </c>
      <c r="M22" s="18">
        <f t="shared" si="4"/>
        <v>0.12751763945341815</v>
      </c>
      <c r="N22" s="16">
        <f t="shared" si="5"/>
        <v>3.6150613196846777</v>
      </c>
      <c r="O22" s="17">
        <v>184</v>
      </c>
      <c r="P22" s="17">
        <v>250</v>
      </c>
      <c r="Q22" s="16">
        <f t="shared" si="6"/>
        <v>2.6606851312879227</v>
      </c>
      <c r="R22" s="22">
        <f t="shared" si="7"/>
        <v>1.4460245278738711E-2</v>
      </c>
    </row>
    <row r="23" spans="1:18" ht="12" customHeight="1" x14ac:dyDescent="0.2">
      <c r="A23" s="10">
        <v>1986</v>
      </c>
      <c r="B23" s="11">
        <v>6.3131681193338691</v>
      </c>
      <c r="C23" s="11">
        <v>0</v>
      </c>
      <c r="D23" s="11">
        <f t="shared" si="0"/>
        <v>6.3131681193338691</v>
      </c>
      <c r="E23" s="11">
        <v>12</v>
      </c>
      <c r="F23" s="11">
        <f t="shared" si="1"/>
        <v>5.555587945013805</v>
      </c>
      <c r="G23" s="11">
        <v>0</v>
      </c>
      <c r="H23" s="11">
        <f t="shared" si="8"/>
        <v>5.555587945013805</v>
      </c>
      <c r="I23" s="11">
        <v>45</v>
      </c>
      <c r="J23" s="12">
        <f t="shared" si="2"/>
        <v>51.599999999999994</v>
      </c>
      <c r="K23" s="11">
        <f t="shared" si="9"/>
        <v>3.0555733697575929</v>
      </c>
      <c r="L23" s="11">
        <f t="shared" si="3"/>
        <v>0.35283757156554191</v>
      </c>
      <c r="M23" s="13">
        <f t="shared" si="4"/>
        <v>0.13394294223594927</v>
      </c>
      <c r="N23" s="11">
        <f t="shared" si="5"/>
        <v>3.7972154409180439</v>
      </c>
      <c r="O23" s="12">
        <v>184</v>
      </c>
      <c r="P23" s="12">
        <v>250</v>
      </c>
      <c r="Q23" s="11">
        <f t="shared" si="6"/>
        <v>2.7947505645156805</v>
      </c>
      <c r="R23" s="21">
        <f t="shared" si="7"/>
        <v>1.5188861763672176E-2</v>
      </c>
    </row>
    <row r="24" spans="1:18" ht="12" customHeight="1" x14ac:dyDescent="0.2">
      <c r="A24" s="10">
        <v>1987</v>
      </c>
      <c r="B24" s="11">
        <v>6.6367024503795058</v>
      </c>
      <c r="C24" s="11">
        <v>0</v>
      </c>
      <c r="D24" s="11">
        <f t="shared" si="0"/>
        <v>6.6367024503795058</v>
      </c>
      <c r="E24" s="11">
        <v>12</v>
      </c>
      <c r="F24" s="11">
        <f t="shared" si="1"/>
        <v>5.8402981563339651</v>
      </c>
      <c r="G24" s="11">
        <v>0</v>
      </c>
      <c r="H24" s="11">
        <f t="shared" si="8"/>
        <v>5.8402981563339651</v>
      </c>
      <c r="I24" s="11">
        <v>45</v>
      </c>
      <c r="J24" s="12">
        <f t="shared" si="2"/>
        <v>51.6</v>
      </c>
      <c r="K24" s="11">
        <f t="shared" si="9"/>
        <v>3.2121639859836808</v>
      </c>
      <c r="L24" s="11">
        <f t="shared" si="3"/>
        <v>0.37091962886647584</v>
      </c>
      <c r="M24" s="13">
        <f t="shared" si="4"/>
        <v>0.14080718842668191</v>
      </c>
      <c r="N24" s="11">
        <f t="shared" si="5"/>
        <v>3.9918133883022189</v>
      </c>
      <c r="O24" s="12">
        <v>184</v>
      </c>
      <c r="P24" s="12">
        <v>250</v>
      </c>
      <c r="Q24" s="11">
        <f t="shared" si="6"/>
        <v>2.937974653790433</v>
      </c>
      <c r="R24" s="21">
        <f t="shared" si="7"/>
        <v>1.5967253553208875E-2</v>
      </c>
    </row>
    <row r="25" spans="1:18" ht="12" customHeight="1" x14ac:dyDescent="0.2">
      <c r="A25" s="10">
        <v>1988</v>
      </c>
      <c r="B25" s="11">
        <v>6.6666939333085207</v>
      </c>
      <c r="C25" s="11">
        <v>0</v>
      </c>
      <c r="D25" s="11">
        <f t="shared" si="0"/>
        <v>6.6666939333085207</v>
      </c>
      <c r="E25" s="11">
        <v>12</v>
      </c>
      <c r="F25" s="11">
        <f t="shared" si="1"/>
        <v>5.8666906613114982</v>
      </c>
      <c r="G25" s="11">
        <v>0</v>
      </c>
      <c r="H25" s="11">
        <f t="shared" si="8"/>
        <v>5.8666906613114982</v>
      </c>
      <c r="I25" s="11">
        <v>45</v>
      </c>
      <c r="J25" s="12">
        <f t="shared" si="2"/>
        <v>51.600000000000009</v>
      </c>
      <c r="K25" s="11">
        <f t="shared" si="9"/>
        <v>3.2266798637213236</v>
      </c>
      <c r="L25" s="11">
        <f t="shared" si="3"/>
        <v>0.37259582721955237</v>
      </c>
      <c r="M25" s="13">
        <f t="shared" si="4"/>
        <v>0.14144350087545529</v>
      </c>
      <c r="N25" s="11">
        <f t="shared" si="5"/>
        <v>4.0098525280687198</v>
      </c>
      <c r="O25" s="12">
        <v>184</v>
      </c>
      <c r="P25" s="12">
        <v>250</v>
      </c>
      <c r="Q25" s="11">
        <f t="shared" si="6"/>
        <v>2.951251460658578</v>
      </c>
      <c r="R25" s="21">
        <f t="shared" si="7"/>
        <v>1.6039410112274881E-2</v>
      </c>
    </row>
    <row r="26" spans="1:18" ht="12" customHeight="1" x14ac:dyDescent="0.2">
      <c r="A26" s="10">
        <v>1989</v>
      </c>
      <c r="B26" s="11">
        <v>6.5270501865739678</v>
      </c>
      <c r="C26" s="11">
        <v>0</v>
      </c>
      <c r="D26" s="11">
        <f t="shared" si="0"/>
        <v>6.5270501865739678</v>
      </c>
      <c r="E26" s="11">
        <v>12</v>
      </c>
      <c r="F26" s="11">
        <f t="shared" si="1"/>
        <v>5.7438041641850912</v>
      </c>
      <c r="G26" s="11">
        <v>0</v>
      </c>
      <c r="H26" s="11">
        <f t="shared" si="8"/>
        <v>5.7438041641850912</v>
      </c>
      <c r="I26" s="11">
        <v>45</v>
      </c>
      <c r="J26" s="12">
        <f t="shared" si="2"/>
        <v>51.6</v>
      </c>
      <c r="K26" s="11">
        <f t="shared" si="9"/>
        <v>3.1590922903018002</v>
      </c>
      <c r="L26" s="11">
        <f t="shared" si="3"/>
        <v>0.36479125754062358</v>
      </c>
      <c r="M26" s="13">
        <f t="shared" si="4"/>
        <v>0.13848075793103781</v>
      </c>
      <c r="N26" s="11">
        <f t="shared" si="5"/>
        <v>3.9258602469659563</v>
      </c>
      <c r="O26" s="12">
        <v>184</v>
      </c>
      <c r="P26" s="12">
        <v>250</v>
      </c>
      <c r="Q26" s="11">
        <f t="shared" si="6"/>
        <v>2.8894331417669439</v>
      </c>
      <c r="R26" s="21">
        <f t="shared" si="7"/>
        <v>1.5703440987863825E-2</v>
      </c>
    </row>
    <row r="27" spans="1:18" ht="12" customHeight="1" x14ac:dyDescent="0.2">
      <c r="A27" s="10">
        <v>1990</v>
      </c>
      <c r="B27" s="11">
        <v>6.6380101192598442</v>
      </c>
      <c r="C27" s="11">
        <v>0</v>
      </c>
      <c r="D27" s="11">
        <f t="shared" si="0"/>
        <v>6.6380101192598442</v>
      </c>
      <c r="E27" s="11">
        <v>12</v>
      </c>
      <c r="F27" s="11">
        <f t="shared" si="1"/>
        <v>5.8414489049486633</v>
      </c>
      <c r="G27" s="11">
        <v>0</v>
      </c>
      <c r="H27" s="11">
        <f t="shared" si="8"/>
        <v>5.8414489049486633</v>
      </c>
      <c r="I27" s="11">
        <v>45</v>
      </c>
      <c r="J27" s="12">
        <f t="shared" si="2"/>
        <v>51.599999999999994</v>
      </c>
      <c r="K27" s="11">
        <f t="shared" si="9"/>
        <v>3.2127968977217649</v>
      </c>
      <c r="L27" s="11">
        <f t="shared" si="3"/>
        <v>0.37099271336279038</v>
      </c>
      <c r="M27" s="13">
        <f t="shared" si="4"/>
        <v>0.14083493250287188</v>
      </c>
      <c r="N27" s="11">
        <f t="shared" si="5"/>
        <v>3.9925999189901664</v>
      </c>
      <c r="O27" s="12">
        <v>184</v>
      </c>
      <c r="P27" s="12">
        <v>250</v>
      </c>
      <c r="Q27" s="11">
        <f t="shared" si="6"/>
        <v>2.9385535403767626</v>
      </c>
      <c r="R27" s="21">
        <f t="shared" si="7"/>
        <v>1.5970399675960666E-2</v>
      </c>
    </row>
    <row r="28" spans="1:18" ht="12" customHeight="1" x14ac:dyDescent="0.2">
      <c r="A28" s="15">
        <v>1991</v>
      </c>
      <c r="B28" s="16">
        <v>6.7949766978547794</v>
      </c>
      <c r="C28" s="16">
        <v>0</v>
      </c>
      <c r="D28" s="16">
        <f t="shared" si="0"/>
        <v>6.7949766978547794</v>
      </c>
      <c r="E28" s="16">
        <v>12</v>
      </c>
      <c r="F28" s="16">
        <f t="shared" si="1"/>
        <v>5.9795794941122056</v>
      </c>
      <c r="G28" s="16">
        <v>0</v>
      </c>
      <c r="H28" s="16">
        <f t="shared" si="8"/>
        <v>5.9795794941122056</v>
      </c>
      <c r="I28" s="16">
        <v>45</v>
      </c>
      <c r="J28" s="17">
        <f t="shared" si="2"/>
        <v>51.6</v>
      </c>
      <c r="K28" s="16">
        <f t="shared" si="9"/>
        <v>3.2887687217617132</v>
      </c>
      <c r="L28" s="16">
        <f t="shared" si="3"/>
        <v>0.37976544131197609</v>
      </c>
      <c r="M28" s="18">
        <f t="shared" si="4"/>
        <v>0.14416520424160933</v>
      </c>
      <c r="N28" s="16">
        <f t="shared" si="5"/>
        <v>4.0870114576475034</v>
      </c>
      <c r="O28" s="17">
        <v>184</v>
      </c>
      <c r="P28" s="17">
        <v>250</v>
      </c>
      <c r="Q28" s="16">
        <f t="shared" si="6"/>
        <v>3.0080404328285621</v>
      </c>
      <c r="R28" s="22">
        <f t="shared" si="7"/>
        <v>1.6348045830590012E-2</v>
      </c>
    </row>
    <row r="29" spans="1:18" ht="12" customHeight="1" x14ac:dyDescent="0.2">
      <c r="A29" s="15">
        <v>1992</v>
      </c>
      <c r="B29" s="16">
        <v>6.8027476083176746</v>
      </c>
      <c r="C29" s="16">
        <v>0</v>
      </c>
      <c r="D29" s="16">
        <f t="shared" si="0"/>
        <v>6.8027476083176746</v>
      </c>
      <c r="E29" s="16">
        <v>12</v>
      </c>
      <c r="F29" s="16">
        <f t="shared" si="1"/>
        <v>5.9864178953195539</v>
      </c>
      <c r="G29" s="16">
        <v>0</v>
      </c>
      <c r="H29" s="16">
        <f t="shared" si="8"/>
        <v>5.9864178953195539</v>
      </c>
      <c r="I29" s="16">
        <v>45</v>
      </c>
      <c r="J29" s="17">
        <f t="shared" si="2"/>
        <v>51.6</v>
      </c>
      <c r="K29" s="16">
        <f t="shared" si="9"/>
        <v>3.2925298424257545</v>
      </c>
      <c r="L29" s="16">
        <f t="shared" si="3"/>
        <v>0.38019975085747743</v>
      </c>
      <c r="M29" s="18">
        <f t="shared" si="4"/>
        <v>0.14433007528441663</v>
      </c>
      <c r="N29" s="16">
        <f t="shared" si="5"/>
        <v>4.0916854692755695</v>
      </c>
      <c r="O29" s="17">
        <v>184</v>
      </c>
      <c r="P29" s="17">
        <v>250</v>
      </c>
      <c r="Q29" s="16">
        <f t="shared" si="6"/>
        <v>3.0114805053868188</v>
      </c>
      <c r="R29" s="22">
        <f t="shared" si="7"/>
        <v>1.6366741877102277E-2</v>
      </c>
    </row>
    <row r="30" spans="1:18" ht="12" customHeight="1" x14ac:dyDescent="0.2">
      <c r="A30" s="15">
        <v>1993</v>
      </c>
      <c r="B30" s="16">
        <v>6.8328979412817077</v>
      </c>
      <c r="C30" s="16">
        <v>0</v>
      </c>
      <c r="D30" s="16">
        <f t="shared" si="0"/>
        <v>6.8328979412817077</v>
      </c>
      <c r="E30" s="16">
        <v>12</v>
      </c>
      <c r="F30" s="16">
        <f t="shared" si="1"/>
        <v>6.0129501883279026</v>
      </c>
      <c r="G30" s="16">
        <v>0</v>
      </c>
      <c r="H30" s="16">
        <f t="shared" si="8"/>
        <v>6.0129501883279026</v>
      </c>
      <c r="I30" s="16">
        <v>45</v>
      </c>
      <c r="J30" s="17">
        <f t="shared" si="2"/>
        <v>51.6</v>
      </c>
      <c r="K30" s="16">
        <f t="shared" si="9"/>
        <v>3.3071226035803463</v>
      </c>
      <c r="L30" s="16">
        <f t="shared" si="3"/>
        <v>0.38188482720327321</v>
      </c>
      <c r="M30" s="18">
        <f t="shared" si="4"/>
        <v>0.14496975796516587</v>
      </c>
      <c r="N30" s="16">
        <f t="shared" si="5"/>
        <v>4.1098201534334695</v>
      </c>
      <c r="O30" s="17">
        <v>184</v>
      </c>
      <c r="P30" s="17">
        <v>250</v>
      </c>
      <c r="Q30" s="16">
        <f t="shared" si="6"/>
        <v>3.0248276329270332</v>
      </c>
      <c r="R30" s="22">
        <f t="shared" si="7"/>
        <v>1.6439280613733877E-2</v>
      </c>
    </row>
    <row r="31" spans="1:18" ht="12" customHeight="1" x14ac:dyDescent="0.2">
      <c r="A31" s="15">
        <v>1994</v>
      </c>
      <c r="B31" s="16">
        <v>7.0004484543526679</v>
      </c>
      <c r="C31" s="16">
        <v>0</v>
      </c>
      <c r="D31" s="16">
        <f t="shared" si="0"/>
        <v>7.0004484543526679</v>
      </c>
      <c r="E31" s="16">
        <v>12</v>
      </c>
      <c r="F31" s="16">
        <f t="shared" si="1"/>
        <v>6.160394639830348</v>
      </c>
      <c r="G31" s="16">
        <v>0</v>
      </c>
      <c r="H31" s="16">
        <f t="shared" si="8"/>
        <v>6.160394639830348</v>
      </c>
      <c r="I31" s="16">
        <v>45</v>
      </c>
      <c r="J31" s="17">
        <f t="shared" si="2"/>
        <v>51.599999999999994</v>
      </c>
      <c r="K31" s="16">
        <f t="shared" si="9"/>
        <v>3.3882170519066914</v>
      </c>
      <c r="L31" s="16">
        <f t="shared" si="3"/>
        <v>0.39124908220631538</v>
      </c>
      <c r="M31" s="18">
        <f t="shared" si="4"/>
        <v>0.14852458309727962</v>
      </c>
      <c r="N31" s="16">
        <f t="shared" si="5"/>
        <v>4.2105976685163284</v>
      </c>
      <c r="O31" s="17">
        <v>184</v>
      </c>
      <c r="P31" s="17">
        <v>250</v>
      </c>
      <c r="Q31" s="16">
        <f t="shared" si="6"/>
        <v>3.0989998840280175</v>
      </c>
      <c r="R31" s="22">
        <f t="shared" si="7"/>
        <v>1.6842390674065313E-2</v>
      </c>
    </row>
    <row r="32" spans="1:18" ht="12" customHeight="1" x14ac:dyDescent="0.2">
      <c r="A32" s="15">
        <v>1995</v>
      </c>
      <c r="B32" s="16">
        <v>7.1879764757133513</v>
      </c>
      <c r="C32" s="16">
        <v>0</v>
      </c>
      <c r="D32" s="16">
        <f t="shared" si="0"/>
        <v>7.1879764757133513</v>
      </c>
      <c r="E32" s="16">
        <v>12</v>
      </c>
      <c r="F32" s="16">
        <f t="shared" si="1"/>
        <v>6.3254192986277493</v>
      </c>
      <c r="G32" s="16">
        <v>0</v>
      </c>
      <c r="H32" s="16">
        <f t="shared" si="8"/>
        <v>6.3254192986277493</v>
      </c>
      <c r="I32" s="16">
        <v>45</v>
      </c>
      <c r="J32" s="17">
        <f t="shared" si="2"/>
        <v>51.599999999999994</v>
      </c>
      <c r="K32" s="16">
        <f t="shared" si="9"/>
        <v>3.4789806142452622</v>
      </c>
      <c r="L32" s="16">
        <f t="shared" si="3"/>
        <v>0.40172986307682013</v>
      </c>
      <c r="M32" s="18">
        <f t="shared" si="4"/>
        <v>0.15250325980253204</v>
      </c>
      <c r="N32" s="16">
        <f t="shared" si="5"/>
        <v>4.3233911637718823</v>
      </c>
      <c r="O32" s="17">
        <v>184</v>
      </c>
      <c r="P32" s="17">
        <v>250</v>
      </c>
      <c r="Q32" s="16">
        <f t="shared" si="6"/>
        <v>3.1820158965361056</v>
      </c>
      <c r="R32" s="22">
        <f t="shared" si="7"/>
        <v>1.729356465508753E-2</v>
      </c>
    </row>
    <row r="33" spans="1:18" ht="12" customHeight="1" x14ac:dyDescent="0.2">
      <c r="A33" s="10">
        <v>1996</v>
      </c>
      <c r="B33" s="11">
        <v>7.702472957823856</v>
      </c>
      <c r="C33" s="11">
        <v>0</v>
      </c>
      <c r="D33" s="11">
        <f t="shared" si="0"/>
        <v>7.702472957823856</v>
      </c>
      <c r="E33" s="11">
        <v>12</v>
      </c>
      <c r="F33" s="11">
        <f t="shared" si="1"/>
        <v>6.7781762028849935</v>
      </c>
      <c r="G33" s="11">
        <v>0</v>
      </c>
      <c r="H33" s="11">
        <f t="shared" si="8"/>
        <v>6.7781762028849935</v>
      </c>
      <c r="I33" s="11">
        <v>45</v>
      </c>
      <c r="J33" s="12">
        <f t="shared" si="2"/>
        <v>51.6</v>
      </c>
      <c r="K33" s="11">
        <f t="shared" si="9"/>
        <v>3.7279969115867462</v>
      </c>
      <c r="L33" s="11">
        <f t="shared" si="3"/>
        <v>0.43048463182294988</v>
      </c>
      <c r="M33" s="13">
        <f t="shared" si="4"/>
        <v>0.16341904269969298</v>
      </c>
      <c r="N33" s="11">
        <f t="shared" si="5"/>
        <v>4.6328481510149464</v>
      </c>
      <c r="O33" s="12">
        <v>184</v>
      </c>
      <c r="P33" s="12">
        <v>250</v>
      </c>
      <c r="Q33" s="11">
        <f t="shared" si="6"/>
        <v>3.4097762391470003</v>
      </c>
      <c r="R33" s="21">
        <f t="shared" si="7"/>
        <v>1.8531392604059786E-2</v>
      </c>
    </row>
    <row r="34" spans="1:18" ht="12" customHeight="1" x14ac:dyDescent="0.2">
      <c r="A34" s="10">
        <v>1997</v>
      </c>
      <c r="B34" s="11">
        <v>7.9003253290885285</v>
      </c>
      <c r="C34" s="11">
        <v>0</v>
      </c>
      <c r="D34" s="11">
        <f t="shared" si="0"/>
        <v>7.9003253290885285</v>
      </c>
      <c r="E34" s="11">
        <v>12</v>
      </c>
      <c r="F34" s="11">
        <f t="shared" si="1"/>
        <v>6.9522862895979047</v>
      </c>
      <c r="G34" s="11">
        <v>0</v>
      </c>
      <c r="H34" s="11">
        <f t="shared" si="8"/>
        <v>6.9522862895979047</v>
      </c>
      <c r="I34" s="11">
        <v>45</v>
      </c>
      <c r="J34" s="12">
        <f t="shared" si="2"/>
        <v>51.6</v>
      </c>
      <c r="K34" s="11">
        <f t="shared" si="9"/>
        <v>3.8237574592788475</v>
      </c>
      <c r="L34" s="11">
        <f t="shared" si="3"/>
        <v>0.44154243178739577</v>
      </c>
      <c r="M34" s="13">
        <f t="shared" si="4"/>
        <v>0.16761676533825084</v>
      </c>
      <c r="N34" s="11">
        <f t="shared" si="5"/>
        <v>4.751851488956742</v>
      </c>
      <c r="O34" s="12">
        <v>184</v>
      </c>
      <c r="P34" s="12">
        <v>250</v>
      </c>
      <c r="Q34" s="11">
        <f t="shared" si="6"/>
        <v>3.497362695872162</v>
      </c>
      <c r="R34" s="21">
        <f t="shared" si="7"/>
        <v>1.9007405955826968E-2</v>
      </c>
    </row>
    <row r="35" spans="1:18" ht="12" customHeight="1" x14ac:dyDescent="0.2">
      <c r="A35" s="10">
        <v>1998</v>
      </c>
      <c r="B35" s="11">
        <v>8.1782392134969957</v>
      </c>
      <c r="C35" s="11">
        <v>0</v>
      </c>
      <c r="D35" s="11">
        <f t="shared" si="0"/>
        <v>8.1782392134969957</v>
      </c>
      <c r="E35" s="11">
        <v>12</v>
      </c>
      <c r="F35" s="11">
        <f t="shared" si="1"/>
        <v>7.1968505078773557</v>
      </c>
      <c r="G35" s="11">
        <v>0</v>
      </c>
      <c r="H35" s="11">
        <f t="shared" si="8"/>
        <v>7.1968505078773557</v>
      </c>
      <c r="I35" s="11">
        <v>45</v>
      </c>
      <c r="J35" s="12">
        <f t="shared" si="2"/>
        <v>51.600000000000009</v>
      </c>
      <c r="K35" s="11">
        <f t="shared" si="9"/>
        <v>3.9582677793325454</v>
      </c>
      <c r="L35" s="11">
        <f t="shared" si="3"/>
        <v>0.457074801308608</v>
      </c>
      <c r="M35" s="13">
        <f t="shared" si="4"/>
        <v>0.17351310813512527</v>
      </c>
      <c r="N35" s="11">
        <f t="shared" si="5"/>
        <v>4.9190098590767333</v>
      </c>
      <c r="O35" s="12">
        <v>184</v>
      </c>
      <c r="P35" s="12">
        <v>250</v>
      </c>
      <c r="Q35" s="11">
        <f t="shared" si="6"/>
        <v>3.6203912562804761</v>
      </c>
      <c r="R35" s="21">
        <f t="shared" si="7"/>
        <v>1.9676039436306934E-2</v>
      </c>
    </row>
    <row r="36" spans="1:18" ht="12" customHeight="1" x14ac:dyDescent="0.2">
      <c r="A36" s="10">
        <v>1999</v>
      </c>
      <c r="B36" s="11">
        <v>8.382310779816514</v>
      </c>
      <c r="C36" s="11">
        <v>0</v>
      </c>
      <c r="D36" s="11">
        <f t="shared" si="0"/>
        <v>8.382310779816514</v>
      </c>
      <c r="E36" s="11">
        <v>12</v>
      </c>
      <c r="F36" s="11">
        <f t="shared" si="1"/>
        <v>7.3764334862385326</v>
      </c>
      <c r="G36" s="11">
        <v>0</v>
      </c>
      <c r="H36" s="11">
        <f t="shared" si="8"/>
        <v>7.3764334862385326</v>
      </c>
      <c r="I36" s="11">
        <v>45</v>
      </c>
      <c r="J36" s="12">
        <f t="shared" si="2"/>
        <v>51.600000000000009</v>
      </c>
      <c r="K36" s="11">
        <f t="shared" si="9"/>
        <v>4.0570384174311922</v>
      </c>
      <c r="L36" s="11">
        <f t="shared" si="3"/>
        <v>0.46848018677034553</v>
      </c>
      <c r="M36" s="13">
        <f t="shared" si="4"/>
        <v>0.17784277994218925</v>
      </c>
      <c r="N36" s="11">
        <f t="shared" si="5"/>
        <v>5.0417538899710941</v>
      </c>
      <c r="O36" s="12">
        <v>184</v>
      </c>
      <c r="P36" s="12">
        <v>250</v>
      </c>
      <c r="Q36" s="11">
        <f t="shared" si="6"/>
        <v>3.7107308630187248</v>
      </c>
      <c r="R36" s="21">
        <f t="shared" si="7"/>
        <v>2.0167015559884375E-2</v>
      </c>
    </row>
    <row r="37" spans="1:18" ht="12" customHeight="1" x14ac:dyDescent="0.2">
      <c r="A37" s="10">
        <v>2000</v>
      </c>
      <c r="B37" s="11">
        <v>9.6972768382405068</v>
      </c>
      <c r="C37" s="11">
        <v>0</v>
      </c>
      <c r="D37" s="11">
        <f t="shared" si="0"/>
        <v>9.6972768382405068</v>
      </c>
      <c r="E37" s="11">
        <v>12</v>
      </c>
      <c r="F37" s="11">
        <f t="shared" si="1"/>
        <v>8.5336036176516465</v>
      </c>
      <c r="G37" s="11">
        <v>0</v>
      </c>
      <c r="H37" s="11">
        <f t="shared" si="8"/>
        <v>8.5336036176516465</v>
      </c>
      <c r="I37" s="11">
        <v>45</v>
      </c>
      <c r="J37" s="12">
        <f t="shared" si="2"/>
        <v>51.599999999999987</v>
      </c>
      <c r="K37" s="11">
        <f t="shared" si="9"/>
        <v>4.6934819897084061</v>
      </c>
      <c r="L37" s="11">
        <f t="shared" si="3"/>
        <v>0.54197251613261044</v>
      </c>
      <c r="M37" s="13">
        <f t="shared" si="4"/>
        <v>0.20574167626119041</v>
      </c>
      <c r="N37" s="11">
        <f t="shared" si="5"/>
        <v>5.8326736511666173</v>
      </c>
      <c r="O37" s="12">
        <v>184</v>
      </c>
      <c r="P37" s="12">
        <v>250</v>
      </c>
      <c r="Q37" s="11">
        <f t="shared" si="6"/>
        <v>4.2928478072586298</v>
      </c>
      <c r="R37" s="21">
        <f t="shared" si="7"/>
        <v>2.3330694604666469E-2</v>
      </c>
    </row>
    <row r="38" spans="1:18" ht="12" customHeight="1" x14ac:dyDescent="0.2">
      <c r="A38" s="15">
        <v>2001</v>
      </c>
      <c r="B38" s="16">
        <v>9.981003471161074</v>
      </c>
      <c r="C38" s="16">
        <v>0</v>
      </c>
      <c r="D38" s="16">
        <f t="shared" si="0"/>
        <v>9.981003471161074</v>
      </c>
      <c r="E38" s="16">
        <v>12</v>
      </c>
      <c r="F38" s="16">
        <f t="shared" si="1"/>
        <v>8.7832830546217444</v>
      </c>
      <c r="G38" s="16">
        <v>0</v>
      </c>
      <c r="H38" s="16">
        <f t="shared" si="8"/>
        <v>8.7832830546217444</v>
      </c>
      <c r="I38" s="16">
        <v>45</v>
      </c>
      <c r="J38" s="17">
        <f t="shared" si="2"/>
        <v>51.599999999999994</v>
      </c>
      <c r="K38" s="16">
        <f t="shared" si="9"/>
        <v>4.8308056800419603</v>
      </c>
      <c r="L38" s="16">
        <f t="shared" si="3"/>
        <v>0.55782975520115019</v>
      </c>
      <c r="M38" s="18">
        <f t="shared" si="4"/>
        <v>0.21176134487855169</v>
      </c>
      <c r="N38" s="16">
        <f t="shared" si="5"/>
        <v>6.003328246634501</v>
      </c>
      <c r="O38" s="17">
        <v>184</v>
      </c>
      <c r="P38" s="17">
        <v>250</v>
      </c>
      <c r="Q38" s="16">
        <f t="shared" si="6"/>
        <v>4.418449589522992</v>
      </c>
      <c r="R38" s="22">
        <f t="shared" si="7"/>
        <v>2.4013312986538003E-2</v>
      </c>
    </row>
    <row r="39" spans="1:18" ht="12" customHeight="1" x14ac:dyDescent="0.2">
      <c r="A39" s="15">
        <v>2002</v>
      </c>
      <c r="B39" s="16">
        <v>10.441484127974713</v>
      </c>
      <c r="C39" s="16">
        <v>0</v>
      </c>
      <c r="D39" s="16">
        <f t="shared" si="0"/>
        <v>10.441484127974713</v>
      </c>
      <c r="E39" s="16">
        <v>12</v>
      </c>
      <c r="F39" s="16">
        <f t="shared" si="1"/>
        <v>9.188506032617747</v>
      </c>
      <c r="G39" s="16">
        <v>0</v>
      </c>
      <c r="H39" s="16">
        <f t="shared" si="8"/>
        <v>9.188506032617747</v>
      </c>
      <c r="I39" s="16">
        <v>45</v>
      </c>
      <c r="J39" s="17">
        <f t="shared" si="2"/>
        <v>51.599999999999994</v>
      </c>
      <c r="K39" s="16">
        <f t="shared" si="9"/>
        <v>5.0536783179397613</v>
      </c>
      <c r="L39" s="16">
        <f t="shared" si="3"/>
        <v>0.58356562562814795</v>
      </c>
      <c r="M39" s="18">
        <f t="shared" si="4"/>
        <v>0.22153110434804432</v>
      </c>
      <c r="N39" s="16">
        <f t="shared" si="5"/>
        <v>6.2802960427148822</v>
      </c>
      <c r="O39" s="17">
        <v>184</v>
      </c>
      <c r="P39" s="17">
        <v>250</v>
      </c>
      <c r="Q39" s="16">
        <f t="shared" si="6"/>
        <v>4.6222978874381537</v>
      </c>
      <c r="R39" s="22">
        <f t="shared" si="7"/>
        <v>2.5121184170859529E-2</v>
      </c>
    </row>
    <row r="40" spans="1:18" ht="12" customHeight="1" x14ac:dyDescent="0.2">
      <c r="A40" s="15">
        <v>2003</v>
      </c>
      <c r="B40" s="16">
        <v>11.045154010063253</v>
      </c>
      <c r="C40" s="16">
        <v>0</v>
      </c>
      <c r="D40" s="16">
        <f t="shared" si="0"/>
        <v>11.045154010063253</v>
      </c>
      <c r="E40" s="16">
        <v>12</v>
      </c>
      <c r="F40" s="16">
        <f t="shared" si="1"/>
        <v>9.7197355288556633</v>
      </c>
      <c r="G40" s="16">
        <v>0</v>
      </c>
      <c r="H40" s="16">
        <f t="shared" si="8"/>
        <v>9.7197355288556633</v>
      </c>
      <c r="I40" s="16">
        <v>45</v>
      </c>
      <c r="J40" s="17">
        <f t="shared" si="2"/>
        <v>51.600000000000009</v>
      </c>
      <c r="K40" s="16">
        <f t="shared" si="9"/>
        <v>5.3458545408706142</v>
      </c>
      <c r="L40" s="16">
        <f t="shared" si="3"/>
        <v>0.61730421950007086</v>
      </c>
      <c r="M40" s="18">
        <f t="shared" si="4"/>
        <v>0.23433882918884885</v>
      </c>
      <c r="N40" s="16">
        <f t="shared" ref="N40:N45" si="10">+M40*28.3495</f>
        <v>6.6433886380892702</v>
      </c>
      <c r="O40" s="17">
        <v>184</v>
      </c>
      <c r="P40" s="17">
        <v>250</v>
      </c>
      <c r="Q40" s="16">
        <f t="shared" si="6"/>
        <v>4.8895340376337026</v>
      </c>
      <c r="R40" s="22">
        <f t="shared" si="7"/>
        <v>2.6573554552357079E-2</v>
      </c>
    </row>
    <row r="41" spans="1:18" ht="12" customHeight="1" x14ac:dyDescent="0.2">
      <c r="A41" s="15">
        <v>2004</v>
      </c>
      <c r="B41" s="16">
        <v>12.00426940860587</v>
      </c>
      <c r="C41" s="16">
        <v>0</v>
      </c>
      <c r="D41" s="16">
        <f t="shared" si="0"/>
        <v>12.00426940860587</v>
      </c>
      <c r="E41" s="16">
        <v>12</v>
      </c>
      <c r="F41" s="16">
        <f t="shared" si="1"/>
        <v>10.563757079573165</v>
      </c>
      <c r="G41" s="16">
        <v>0</v>
      </c>
      <c r="H41" s="16">
        <f t="shared" si="8"/>
        <v>10.563757079573165</v>
      </c>
      <c r="I41" s="16">
        <v>45</v>
      </c>
      <c r="J41" s="17">
        <f t="shared" si="2"/>
        <v>51.6</v>
      </c>
      <c r="K41" s="16">
        <f t="shared" si="9"/>
        <v>5.8100663937652408</v>
      </c>
      <c r="L41" s="16">
        <f t="shared" si="3"/>
        <v>0.67090835955718719</v>
      </c>
      <c r="M41" s="18">
        <f t="shared" si="4"/>
        <v>0.25468784191847632</v>
      </c>
      <c r="N41" s="16">
        <f t="shared" si="10"/>
        <v>7.2202729744678438</v>
      </c>
      <c r="O41" s="17">
        <v>184</v>
      </c>
      <c r="P41" s="17">
        <v>250</v>
      </c>
      <c r="Q41" s="16">
        <f t="shared" si="6"/>
        <v>5.3141209092083335</v>
      </c>
      <c r="R41" s="22">
        <f t="shared" si="7"/>
        <v>2.8881091897871376E-2</v>
      </c>
    </row>
    <row r="42" spans="1:18" ht="12" customHeight="1" x14ac:dyDescent="0.2">
      <c r="A42" s="15">
        <v>2005</v>
      </c>
      <c r="B42" s="16">
        <v>12.359293510959079</v>
      </c>
      <c r="C42" s="16">
        <v>0</v>
      </c>
      <c r="D42" s="16">
        <f t="shared" si="0"/>
        <v>12.359293510959079</v>
      </c>
      <c r="E42" s="16">
        <v>12</v>
      </c>
      <c r="F42" s="16">
        <f t="shared" si="1"/>
        <v>10.876178289643988</v>
      </c>
      <c r="G42" s="16">
        <v>0</v>
      </c>
      <c r="H42" s="16">
        <f t="shared" si="8"/>
        <v>10.876178289643988</v>
      </c>
      <c r="I42" s="16">
        <v>45</v>
      </c>
      <c r="J42" s="17">
        <f t="shared" si="2"/>
        <v>51.6</v>
      </c>
      <c r="K42" s="16">
        <f t="shared" si="9"/>
        <v>5.9818980593041937</v>
      </c>
      <c r="L42" s="16">
        <f t="shared" si="3"/>
        <v>0.69075035326838263</v>
      </c>
      <c r="M42" s="18">
        <f t="shared" si="4"/>
        <v>0.26222018890100574</v>
      </c>
      <c r="N42" s="16">
        <f t="shared" si="10"/>
        <v>7.4338112452490615</v>
      </c>
      <c r="O42" s="17">
        <v>184</v>
      </c>
      <c r="P42" s="17">
        <v>250</v>
      </c>
      <c r="Q42" s="16">
        <f t="shared" si="6"/>
        <v>5.4712850765033094</v>
      </c>
      <c r="R42" s="22">
        <f t="shared" si="7"/>
        <v>2.9735244980996247E-2</v>
      </c>
    </row>
    <row r="43" spans="1:18" ht="12" customHeight="1" x14ac:dyDescent="0.2">
      <c r="A43" s="10">
        <v>2006</v>
      </c>
      <c r="B43" s="11">
        <v>12.538128294758421</v>
      </c>
      <c r="C43" s="11">
        <v>0</v>
      </c>
      <c r="D43" s="11">
        <f t="shared" si="0"/>
        <v>12.538128294758421</v>
      </c>
      <c r="E43" s="11">
        <v>12</v>
      </c>
      <c r="F43" s="11">
        <f t="shared" si="1"/>
        <v>11.033552899387411</v>
      </c>
      <c r="G43" s="11">
        <v>0</v>
      </c>
      <c r="H43" s="11">
        <f t="shared" si="8"/>
        <v>11.033552899387411</v>
      </c>
      <c r="I43" s="11">
        <v>45</v>
      </c>
      <c r="J43" s="12">
        <f t="shared" si="2"/>
        <v>51.6</v>
      </c>
      <c r="K43" s="11">
        <f t="shared" si="9"/>
        <v>6.0684540946630756</v>
      </c>
      <c r="L43" s="11">
        <f t="shared" si="3"/>
        <v>0.70074527651998564</v>
      </c>
      <c r="M43" s="13">
        <f t="shared" si="4"/>
        <v>0.26601442606742248</v>
      </c>
      <c r="N43" s="11">
        <f t="shared" si="10"/>
        <v>7.5413759717983933</v>
      </c>
      <c r="O43" s="12">
        <v>184</v>
      </c>
      <c r="P43" s="12">
        <v>250</v>
      </c>
      <c r="Q43" s="11">
        <f t="shared" si="6"/>
        <v>5.5504527152436172</v>
      </c>
      <c r="R43" s="21">
        <f t="shared" si="7"/>
        <v>3.0165503887193572E-2</v>
      </c>
    </row>
    <row r="44" spans="1:18" ht="12" customHeight="1" x14ac:dyDescent="0.2">
      <c r="A44" s="10">
        <v>2007</v>
      </c>
      <c r="B44" s="11">
        <v>12.320781529551232</v>
      </c>
      <c r="C44" s="11">
        <v>0</v>
      </c>
      <c r="D44" s="11">
        <f t="shared" si="0"/>
        <v>12.320781529551232</v>
      </c>
      <c r="E44" s="11">
        <v>12</v>
      </c>
      <c r="F44" s="11">
        <f t="shared" si="1"/>
        <v>10.842287746005084</v>
      </c>
      <c r="G44" s="11">
        <v>0</v>
      </c>
      <c r="H44" s="11">
        <f t="shared" si="8"/>
        <v>10.842287746005084</v>
      </c>
      <c r="I44" s="11">
        <v>45</v>
      </c>
      <c r="J44" s="12">
        <f t="shared" si="2"/>
        <v>51.599999999999994</v>
      </c>
      <c r="K44" s="11">
        <f t="shared" si="9"/>
        <v>5.9632582603027968</v>
      </c>
      <c r="L44" s="11">
        <f t="shared" si="3"/>
        <v>0.68859795153611969</v>
      </c>
      <c r="M44" s="13">
        <f t="shared" si="4"/>
        <v>0.26140310182149246</v>
      </c>
      <c r="N44" s="11">
        <f t="shared" si="10"/>
        <v>7.4106472350884003</v>
      </c>
      <c r="O44" s="12">
        <v>184</v>
      </c>
      <c r="P44" s="12">
        <v>250</v>
      </c>
      <c r="Q44" s="11">
        <f t="shared" si="6"/>
        <v>5.4542363650250625</v>
      </c>
      <c r="R44" s="21">
        <f t="shared" si="7"/>
        <v>2.9642588940353602E-2</v>
      </c>
    </row>
    <row r="45" spans="1:18" ht="12" customHeight="1" x14ac:dyDescent="0.2">
      <c r="A45" s="10">
        <v>2008</v>
      </c>
      <c r="B45" s="11">
        <v>12.319677691105921</v>
      </c>
      <c r="C45" s="11">
        <v>0</v>
      </c>
      <c r="D45" s="11">
        <f t="shared" si="0"/>
        <v>12.319677691105921</v>
      </c>
      <c r="E45" s="11">
        <v>12</v>
      </c>
      <c r="F45" s="11">
        <f t="shared" si="1"/>
        <v>10.84131636817321</v>
      </c>
      <c r="G45" s="11">
        <v>0</v>
      </c>
      <c r="H45" s="11">
        <f t="shared" si="8"/>
        <v>10.84131636817321</v>
      </c>
      <c r="I45" s="11">
        <v>45</v>
      </c>
      <c r="J45" s="12">
        <f t="shared" si="2"/>
        <v>51.600000000000009</v>
      </c>
      <c r="K45" s="11">
        <f t="shared" si="9"/>
        <v>5.962724002495265</v>
      </c>
      <c r="L45" s="11">
        <f t="shared" si="3"/>
        <v>0.6885362589486449</v>
      </c>
      <c r="M45" s="13">
        <f t="shared" si="4"/>
        <v>0.26137968230116232</v>
      </c>
      <c r="N45" s="11">
        <f t="shared" si="10"/>
        <v>7.4099833033968006</v>
      </c>
      <c r="O45" s="12">
        <v>184</v>
      </c>
      <c r="P45" s="12">
        <v>250</v>
      </c>
      <c r="Q45" s="11">
        <f t="shared" si="6"/>
        <v>5.4537477113000454</v>
      </c>
      <c r="R45" s="21">
        <f t="shared" si="7"/>
        <v>2.9639933213587204E-2</v>
      </c>
    </row>
    <row r="46" spans="1:18" ht="12" customHeight="1" x14ac:dyDescent="0.2">
      <c r="A46" s="10">
        <v>2009</v>
      </c>
      <c r="B46" s="11">
        <v>12.606571423313282</v>
      </c>
      <c r="C46" s="11">
        <v>0</v>
      </c>
      <c r="D46" s="11">
        <f t="shared" si="0"/>
        <v>12.606571423313282</v>
      </c>
      <c r="E46" s="11">
        <v>12</v>
      </c>
      <c r="F46" s="11">
        <f t="shared" si="1"/>
        <v>11.093782852515687</v>
      </c>
      <c r="G46" s="11">
        <v>0</v>
      </c>
      <c r="H46" s="11">
        <f t="shared" si="8"/>
        <v>11.093782852515687</v>
      </c>
      <c r="I46" s="11">
        <v>45</v>
      </c>
      <c r="J46" s="12">
        <f t="shared" si="2"/>
        <v>51.6</v>
      </c>
      <c r="K46" s="11">
        <f t="shared" si="9"/>
        <v>6.1015805688836284</v>
      </c>
      <c r="L46" s="11">
        <f t="shared" si="3"/>
        <v>0.70457050449002634</v>
      </c>
      <c r="M46" s="13">
        <f t="shared" si="4"/>
        <v>0.26746654548530974</v>
      </c>
      <c r="N46" s="11">
        <f t="shared" ref="N46:N51" si="11">+M46*28.3495</f>
        <v>7.5825428312357879</v>
      </c>
      <c r="O46" s="12">
        <v>184</v>
      </c>
      <c r="P46" s="12">
        <v>250</v>
      </c>
      <c r="Q46" s="11">
        <f t="shared" si="6"/>
        <v>5.58075152378954</v>
      </c>
      <c r="R46" s="21">
        <f t="shared" si="7"/>
        <v>3.0330171324943152E-2</v>
      </c>
    </row>
    <row r="47" spans="1:18" ht="12" customHeight="1" x14ac:dyDescent="0.2">
      <c r="A47" s="10">
        <v>2010</v>
      </c>
      <c r="B47" s="11">
        <v>12.869450922975441</v>
      </c>
      <c r="C47" s="11">
        <v>0</v>
      </c>
      <c r="D47" s="11">
        <f t="shared" si="0"/>
        <v>12.869450922975441</v>
      </c>
      <c r="E47" s="11">
        <v>12</v>
      </c>
      <c r="F47" s="11">
        <f t="shared" si="1"/>
        <v>11.325116812218388</v>
      </c>
      <c r="G47" s="11">
        <v>0</v>
      </c>
      <c r="H47" s="11">
        <f t="shared" si="8"/>
        <v>11.325116812218388</v>
      </c>
      <c r="I47" s="11">
        <v>45</v>
      </c>
      <c r="J47" s="12">
        <f t="shared" si="2"/>
        <v>51.599999999999994</v>
      </c>
      <c r="K47" s="11">
        <f t="shared" si="9"/>
        <v>6.2288142467201135</v>
      </c>
      <c r="L47" s="11">
        <f t="shared" si="3"/>
        <v>0.71926261509470135</v>
      </c>
      <c r="M47" s="13">
        <f t="shared" si="4"/>
        <v>0.2730439121849913</v>
      </c>
      <c r="N47" s="11">
        <f t="shared" si="11"/>
        <v>7.7406583884884101</v>
      </c>
      <c r="O47" s="12">
        <v>184</v>
      </c>
      <c r="P47" s="12">
        <v>250</v>
      </c>
      <c r="Q47" s="11">
        <f t="shared" si="6"/>
        <v>5.6971245739274696</v>
      </c>
      <c r="R47" s="21">
        <f t="shared" si="7"/>
        <v>3.096263355395364E-2</v>
      </c>
    </row>
    <row r="48" spans="1:18" ht="12" customHeight="1" x14ac:dyDescent="0.2">
      <c r="A48" s="15">
        <v>2011</v>
      </c>
      <c r="B48" s="16">
        <v>12.511038353787054</v>
      </c>
      <c r="C48" s="16">
        <v>0</v>
      </c>
      <c r="D48" s="16">
        <f t="shared" si="0"/>
        <v>12.511038353787054</v>
      </c>
      <c r="E48" s="16">
        <v>12</v>
      </c>
      <c r="F48" s="16">
        <f t="shared" si="1"/>
        <v>11.009713751332608</v>
      </c>
      <c r="G48" s="16">
        <v>0</v>
      </c>
      <c r="H48" s="16">
        <f t="shared" si="8"/>
        <v>11.009713751332608</v>
      </c>
      <c r="I48" s="16">
        <v>45</v>
      </c>
      <c r="J48" s="17">
        <f t="shared" si="2"/>
        <v>51.599999999999994</v>
      </c>
      <c r="K48" s="16">
        <f t="shared" si="9"/>
        <v>6.0553425632329345</v>
      </c>
      <c r="L48" s="16">
        <f t="shared" si="3"/>
        <v>0.69923124286754434</v>
      </c>
      <c r="M48" s="18">
        <f t="shared" si="4"/>
        <v>0.2654396740047314</v>
      </c>
      <c r="N48" s="16">
        <f t="shared" si="11"/>
        <v>7.5250820381971328</v>
      </c>
      <c r="O48" s="17">
        <v>184</v>
      </c>
      <c r="P48" s="17">
        <v>250</v>
      </c>
      <c r="Q48" s="16">
        <f t="shared" si="6"/>
        <v>5.5384603801130901</v>
      </c>
      <c r="R48" s="22">
        <f t="shared" si="7"/>
        <v>3.0100328152788531E-2</v>
      </c>
    </row>
    <row r="49" spans="1:19" ht="12" customHeight="1" x14ac:dyDescent="0.2">
      <c r="A49" s="15">
        <v>2012</v>
      </c>
      <c r="B49" s="16">
        <v>12.276990236050301</v>
      </c>
      <c r="C49" s="16">
        <v>0</v>
      </c>
      <c r="D49" s="16">
        <f t="shared" ref="D49:D58" si="12">+B49-B49*(C49/100)</f>
        <v>12.276990236050301</v>
      </c>
      <c r="E49" s="16">
        <v>12</v>
      </c>
      <c r="F49" s="16">
        <f t="shared" ref="F49:F58" si="13">+(D49-D49*(E49)/100)</f>
        <v>10.803751407724265</v>
      </c>
      <c r="G49" s="16">
        <v>0</v>
      </c>
      <c r="H49" s="16">
        <f t="shared" si="8"/>
        <v>10.803751407724265</v>
      </c>
      <c r="I49" s="16">
        <v>45</v>
      </c>
      <c r="J49" s="17">
        <f t="shared" ref="J49:J58" si="14">100-(K49/B49*100)</f>
        <v>51.599999999999994</v>
      </c>
      <c r="K49" s="16">
        <f t="shared" si="9"/>
        <v>5.9420632742483459</v>
      </c>
      <c r="L49" s="16">
        <f t="shared" ref="L49:L58" si="15">K49/8.66</f>
        <v>0.68615049356216462</v>
      </c>
      <c r="M49" s="18">
        <f t="shared" ref="M49:M58" si="16">+(K49/365)*16</f>
        <v>0.26047400654239322</v>
      </c>
      <c r="N49" s="16">
        <f t="shared" si="11"/>
        <v>7.3843078484735765</v>
      </c>
      <c r="O49" s="17">
        <v>184</v>
      </c>
      <c r="P49" s="17">
        <v>250</v>
      </c>
      <c r="Q49" s="16">
        <f t="shared" ref="Q49:Q58" si="17">+R49*O49</f>
        <v>5.4348505764765527</v>
      </c>
      <c r="R49" s="22">
        <f t="shared" ref="R49:R58" si="18">+N49/P49</f>
        <v>2.9537231393894307E-2</v>
      </c>
    </row>
    <row r="50" spans="1:19" ht="12" customHeight="1" x14ac:dyDescent="0.2">
      <c r="A50" s="15">
        <v>2013</v>
      </c>
      <c r="B50" s="16">
        <v>12.104987594452629</v>
      </c>
      <c r="C50" s="16">
        <v>0</v>
      </c>
      <c r="D50" s="16">
        <f t="shared" si="12"/>
        <v>12.104987594452629</v>
      </c>
      <c r="E50" s="16">
        <v>12</v>
      </c>
      <c r="F50" s="16">
        <f t="shared" si="13"/>
        <v>10.652389083118313</v>
      </c>
      <c r="G50" s="16">
        <v>0</v>
      </c>
      <c r="H50" s="16">
        <f t="shared" si="8"/>
        <v>10.652389083118313</v>
      </c>
      <c r="I50" s="16">
        <v>45</v>
      </c>
      <c r="J50" s="17">
        <f t="shared" si="14"/>
        <v>51.599999999999994</v>
      </c>
      <c r="K50" s="16">
        <f t="shared" si="9"/>
        <v>5.8588139957150727</v>
      </c>
      <c r="L50" s="16">
        <f t="shared" si="15"/>
        <v>0.67653741290012381</v>
      </c>
      <c r="M50" s="18">
        <f t="shared" si="16"/>
        <v>0.25682472309983878</v>
      </c>
      <c r="N50" s="16">
        <f t="shared" si="11"/>
        <v>7.2808524875188789</v>
      </c>
      <c r="O50" s="17">
        <v>184</v>
      </c>
      <c r="P50" s="17">
        <v>250</v>
      </c>
      <c r="Q50" s="16">
        <f t="shared" si="17"/>
        <v>5.3587074308138947</v>
      </c>
      <c r="R50" s="22">
        <f t="shared" si="18"/>
        <v>2.9123409950075514E-2</v>
      </c>
    </row>
    <row r="51" spans="1:19" ht="12" customHeight="1" x14ac:dyDescent="0.2">
      <c r="A51" s="15">
        <v>2014</v>
      </c>
      <c r="B51" s="16">
        <v>11.877750635335719</v>
      </c>
      <c r="C51" s="16">
        <v>0</v>
      </c>
      <c r="D51" s="16">
        <f t="shared" si="12"/>
        <v>11.877750635335719</v>
      </c>
      <c r="E51" s="16">
        <v>12</v>
      </c>
      <c r="F51" s="16">
        <f t="shared" si="13"/>
        <v>10.452420559095433</v>
      </c>
      <c r="G51" s="16">
        <v>0</v>
      </c>
      <c r="H51" s="16">
        <f t="shared" si="8"/>
        <v>10.452420559095433</v>
      </c>
      <c r="I51" s="16">
        <v>45</v>
      </c>
      <c r="J51" s="17">
        <f t="shared" si="14"/>
        <v>51.599999999999994</v>
      </c>
      <c r="K51" s="16">
        <f t="shared" si="9"/>
        <v>5.7488313075024884</v>
      </c>
      <c r="L51" s="16">
        <f t="shared" si="15"/>
        <v>0.66383733342984852</v>
      </c>
      <c r="M51" s="18">
        <f t="shared" si="16"/>
        <v>0.25200356416449265</v>
      </c>
      <c r="N51" s="16">
        <f t="shared" si="11"/>
        <v>7.144175042281284</v>
      </c>
      <c r="O51" s="17">
        <v>184</v>
      </c>
      <c r="P51" s="17">
        <v>250</v>
      </c>
      <c r="Q51" s="16">
        <f t="shared" si="17"/>
        <v>5.2581128311190257</v>
      </c>
      <c r="R51" s="22">
        <f t="shared" si="18"/>
        <v>2.8576700169125138E-2</v>
      </c>
    </row>
    <row r="52" spans="1:19" ht="12" customHeight="1" x14ac:dyDescent="0.2">
      <c r="A52" s="15">
        <v>2015</v>
      </c>
      <c r="B52" s="16">
        <v>11.936307809134457</v>
      </c>
      <c r="C52" s="16">
        <v>0</v>
      </c>
      <c r="D52" s="16">
        <f t="shared" si="12"/>
        <v>11.936307809134457</v>
      </c>
      <c r="E52" s="16">
        <v>12</v>
      </c>
      <c r="F52" s="16">
        <f t="shared" si="13"/>
        <v>10.503950872038322</v>
      </c>
      <c r="G52" s="16">
        <v>0</v>
      </c>
      <c r="H52" s="16">
        <f t="shared" si="8"/>
        <v>10.503950872038322</v>
      </c>
      <c r="I52" s="16">
        <v>45</v>
      </c>
      <c r="J52" s="17">
        <f t="shared" si="14"/>
        <v>51.6</v>
      </c>
      <c r="K52" s="16">
        <f t="shared" si="9"/>
        <v>5.7771729796210769</v>
      </c>
      <c r="L52" s="16">
        <f t="shared" si="15"/>
        <v>0.66711004383615202</v>
      </c>
      <c r="M52" s="18">
        <f t="shared" si="16"/>
        <v>0.25324593883270474</v>
      </c>
      <c r="N52" s="16">
        <f>+M52*28.3495</f>
        <v>7.1793957429377633</v>
      </c>
      <c r="O52" s="17">
        <v>184</v>
      </c>
      <c r="P52" s="17">
        <v>250</v>
      </c>
      <c r="Q52" s="16">
        <f t="shared" si="17"/>
        <v>5.2840352668021939</v>
      </c>
      <c r="R52" s="22">
        <f t="shared" si="18"/>
        <v>2.8717582971751053E-2</v>
      </c>
    </row>
    <row r="53" spans="1:19" ht="12" customHeight="1" x14ac:dyDescent="0.2">
      <c r="A53" s="33">
        <v>2016</v>
      </c>
      <c r="B53" s="11">
        <v>12.122326461974387</v>
      </c>
      <c r="C53" s="34">
        <v>0</v>
      </c>
      <c r="D53" s="34">
        <f t="shared" si="12"/>
        <v>12.122326461974387</v>
      </c>
      <c r="E53" s="34">
        <v>12</v>
      </c>
      <c r="F53" s="34">
        <f t="shared" si="13"/>
        <v>10.667647286537461</v>
      </c>
      <c r="G53" s="34">
        <v>0</v>
      </c>
      <c r="H53" s="11">
        <f t="shared" si="8"/>
        <v>10.667647286537461</v>
      </c>
      <c r="I53" s="34">
        <v>45</v>
      </c>
      <c r="J53" s="49">
        <f t="shared" si="14"/>
        <v>51.599999999999994</v>
      </c>
      <c r="K53" s="11">
        <f t="shared" si="9"/>
        <v>5.8672060075956036</v>
      </c>
      <c r="L53" s="34">
        <f t="shared" si="15"/>
        <v>0.67750646738979259</v>
      </c>
      <c r="M53" s="50">
        <f t="shared" si="16"/>
        <v>0.25719259211377987</v>
      </c>
      <c r="N53" s="34">
        <f>+M53*28.3495</f>
        <v>7.2912813901296021</v>
      </c>
      <c r="O53" s="49">
        <v>184</v>
      </c>
      <c r="P53" s="49">
        <v>250</v>
      </c>
      <c r="Q53" s="34">
        <f t="shared" si="17"/>
        <v>5.3663831031353872</v>
      </c>
      <c r="R53" s="51">
        <f t="shared" si="18"/>
        <v>2.916512556051841E-2</v>
      </c>
    </row>
    <row r="54" spans="1:19" ht="12" customHeight="1" x14ac:dyDescent="0.2">
      <c r="A54" s="57">
        <v>2017</v>
      </c>
      <c r="B54" s="11">
        <v>12.239929235743626</v>
      </c>
      <c r="C54" s="58">
        <v>0</v>
      </c>
      <c r="D54" s="58">
        <f t="shared" si="12"/>
        <v>12.239929235743626</v>
      </c>
      <c r="E54" s="58">
        <v>12</v>
      </c>
      <c r="F54" s="58">
        <f t="shared" si="13"/>
        <v>10.771137727454391</v>
      </c>
      <c r="G54" s="58">
        <v>0</v>
      </c>
      <c r="H54" s="59">
        <f>F54-(F54*G54/100)</f>
        <v>10.771137727454391</v>
      </c>
      <c r="I54" s="58">
        <v>45</v>
      </c>
      <c r="J54" s="60">
        <f t="shared" si="14"/>
        <v>51.6</v>
      </c>
      <c r="K54" s="59">
        <f>+H54-H54*I54/100</f>
        <v>5.9241257500999147</v>
      </c>
      <c r="L54" s="58">
        <f t="shared" si="15"/>
        <v>0.6840791859237777</v>
      </c>
      <c r="M54" s="61">
        <f t="shared" si="16"/>
        <v>0.25968770411396885</v>
      </c>
      <c r="N54" s="58">
        <f>+M54*28.3495</f>
        <v>7.3620165677789595</v>
      </c>
      <c r="O54" s="60">
        <v>184</v>
      </c>
      <c r="P54" s="60">
        <v>250</v>
      </c>
      <c r="Q54" s="58">
        <f t="shared" si="17"/>
        <v>5.4184441938853141</v>
      </c>
      <c r="R54" s="63">
        <f t="shared" si="18"/>
        <v>2.9448066271115837E-2</v>
      </c>
    </row>
    <row r="55" spans="1:19" ht="12" customHeight="1" x14ac:dyDescent="0.2">
      <c r="A55" s="33">
        <v>2018</v>
      </c>
      <c r="B55" s="11">
        <v>11.723742072397194</v>
      </c>
      <c r="C55" s="34">
        <v>0</v>
      </c>
      <c r="D55" s="34">
        <f t="shared" si="12"/>
        <v>11.723742072397194</v>
      </c>
      <c r="E55" s="34">
        <v>12</v>
      </c>
      <c r="F55" s="34">
        <f t="shared" si="13"/>
        <v>10.316893023709531</v>
      </c>
      <c r="G55" s="34">
        <v>0</v>
      </c>
      <c r="H55" s="11">
        <f>F55-(F55*G55/100)</f>
        <v>10.316893023709531</v>
      </c>
      <c r="I55" s="34">
        <v>45</v>
      </c>
      <c r="J55" s="49">
        <f t="shared" si="14"/>
        <v>51.599999999999994</v>
      </c>
      <c r="K55" s="11">
        <f>+H55-H55*I55/100</f>
        <v>5.6742911630402419</v>
      </c>
      <c r="L55" s="34">
        <f t="shared" si="15"/>
        <v>0.65522992644806488</v>
      </c>
      <c r="M55" s="50">
        <f t="shared" si="16"/>
        <v>0.24873605098258594</v>
      </c>
      <c r="N55" s="34">
        <f>+M55*28.3495</f>
        <v>7.0515426773308203</v>
      </c>
      <c r="O55" s="49">
        <v>184</v>
      </c>
      <c r="P55" s="49">
        <v>250</v>
      </c>
      <c r="Q55" s="34">
        <f t="shared" si="17"/>
        <v>5.1899354105154831</v>
      </c>
      <c r="R55" s="51">
        <f t="shared" si="18"/>
        <v>2.820617070932328E-2</v>
      </c>
    </row>
    <row r="56" spans="1:19" ht="12" customHeight="1" x14ac:dyDescent="0.2">
      <c r="A56" s="78">
        <v>2019</v>
      </c>
      <c r="B56" s="59">
        <v>11.411483802332969</v>
      </c>
      <c r="C56" s="79">
        <v>0</v>
      </c>
      <c r="D56" s="79">
        <f t="shared" si="12"/>
        <v>11.411483802332969</v>
      </c>
      <c r="E56" s="79">
        <v>12</v>
      </c>
      <c r="F56" s="79">
        <f t="shared" si="13"/>
        <v>10.042105746053013</v>
      </c>
      <c r="G56" s="79">
        <v>0</v>
      </c>
      <c r="H56" s="80">
        <f>F56-(F56*G56/100)</f>
        <v>10.042105746053013</v>
      </c>
      <c r="I56" s="79">
        <v>45</v>
      </c>
      <c r="J56" s="81">
        <f t="shared" si="14"/>
        <v>51.6</v>
      </c>
      <c r="K56" s="80">
        <f>+H56-H56*I56/100</f>
        <v>5.5231581603291566</v>
      </c>
      <c r="L56" s="79">
        <f t="shared" si="15"/>
        <v>0.63777807855994884</v>
      </c>
      <c r="M56" s="82">
        <f t="shared" si="16"/>
        <v>0.24211104264456576</v>
      </c>
      <c r="N56" s="79">
        <f>+M56*28.3495</f>
        <v>6.8637270034521167</v>
      </c>
      <c r="O56" s="81">
        <v>184</v>
      </c>
      <c r="P56" s="81">
        <v>250</v>
      </c>
      <c r="Q56" s="79">
        <f t="shared" si="17"/>
        <v>5.0517030745407583</v>
      </c>
      <c r="R56" s="90">
        <f t="shared" si="18"/>
        <v>2.7454908013808468E-2</v>
      </c>
    </row>
    <row r="57" spans="1:19" ht="12" customHeight="1" x14ac:dyDescent="0.2">
      <c r="A57" s="33">
        <v>2020</v>
      </c>
      <c r="B57" s="11">
        <v>8.7174783257803536</v>
      </c>
      <c r="C57" s="34">
        <v>0</v>
      </c>
      <c r="D57" s="34">
        <f t="shared" si="12"/>
        <v>8.7174783257803536</v>
      </c>
      <c r="E57" s="34">
        <v>12</v>
      </c>
      <c r="F57" s="34">
        <f t="shared" si="13"/>
        <v>7.6713809266867115</v>
      </c>
      <c r="G57" s="34">
        <v>0</v>
      </c>
      <c r="H57" s="11">
        <f t="shared" ref="H57:H58" si="19">F57-(F57*G57/100)</f>
        <v>7.6713809266867115</v>
      </c>
      <c r="I57" s="34">
        <v>45</v>
      </c>
      <c r="J57" s="49">
        <f t="shared" si="14"/>
        <v>51.6</v>
      </c>
      <c r="K57" s="11">
        <f t="shared" ref="K57:K58" si="20">+H57-H57*I57/100</f>
        <v>4.2192595096776913</v>
      </c>
      <c r="L57" s="34">
        <f t="shared" si="15"/>
        <v>0.48721241451243547</v>
      </c>
      <c r="M57" s="50">
        <f t="shared" si="16"/>
        <v>0.18495384152011798</v>
      </c>
      <c r="N57" s="34">
        <f t="shared" ref="N57:N58" si="21">+M57*28.3495</f>
        <v>5.2433489301745846</v>
      </c>
      <c r="O57" s="49">
        <v>184</v>
      </c>
      <c r="P57" s="49">
        <v>250</v>
      </c>
      <c r="Q57" s="34">
        <f t="shared" si="17"/>
        <v>3.8591048126084941</v>
      </c>
      <c r="R57" s="51">
        <f t="shared" si="18"/>
        <v>2.0973395720698337E-2</v>
      </c>
    </row>
    <row r="58" spans="1:19" ht="12" customHeight="1" thickBot="1" x14ac:dyDescent="0.25">
      <c r="A58" s="84">
        <v>2021</v>
      </c>
      <c r="B58" s="85">
        <v>10.126433687383896</v>
      </c>
      <c r="C58" s="86">
        <v>0</v>
      </c>
      <c r="D58" s="86">
        <f t="shared" si="12"/>
        <v>10.126433687383896</v>
      </c>
      <c r="E58" s="86">
        <v>12</v>
      </c>
      <c r="F58" s="86">
        <f t="shared" si="13"/>
        <v>8.911261644897829</v>
      </c>
      <c r="G58" s="86">
        <v>0</v>
      </c>
      <c r="H58" s="86">
        <f t="shared" si="19"/>
        <v>8.911261644897829</v>
      </c>
      <c r="I58" s="86">
        <v>45</v>
      </c>
      <c r="J58" s="87">
        <f t="shared" si="14"/>
        <v>51.599999999999994</v>
      </c>
      <c r="K58" s="86">
        <f t="shared" si="20"/>
        <v>4.9011939046938062</v>
      </c>
      <c r="L58" s="86">
        <f t="shared" si="15"/>
        <v>0.56595772571522007</v>
      </c>
      <c r="M58" s="88">
        <f t="shared" si="16"/>
        <v>0.21484685609616685</v>
      </c>
      <c r="N58" s="86">
        <f t="shared" si="21"/>
        <v>6.0908009468982822</v>
      </c>
      <c r="O58" s="87">
        <v>184</v>
      </c>
      <c r="P58" s="87">
        <v>250</v>
      </c>
      <c r="Q58" s="86">
        <f t="shared" si="17"/>
        <v>4.4828294969171356</v>
      </c>
      <c r="R58" s="91">
        <f t="shared" si="18"/>
        <v>2.436320378759313E-2</v>
      </c>
    </row>
    <row r="59" spans="1:19" ht="12" customHeight="1" thickTop="1" x14ac:dyDescent="0.2">
      <c r="A59" s="115" t="s">
        <v>144</v>
      </c>
      <c r="B59" s="115"/>
      <c r="C59" s="115"/>
      <c r="D59" s="115"/>
      <c r="S59" s="6"/>
    </row>
    <row r="60" spans="1:19" ht="12" customHeight="1" x14ac:dyDescent="0.2">
      <c r="S60" s="6"/>
    </row>
    <row r="61" spans="1:19" ht="12" customHeight="1" x14ac:dyDescent="0.2">
      <c r="A61" s="116" t="s">
        <v>137</v>
      </c>
    </row>
    <row r="62" spans="1:19" ht="12" customHeight="1" x14ac:dyDescent="0.2">
      <c r="A62" s="122" t="s">
        <v>138</v>
      </c>
    </row>
    <row r="63" spans="1:19" ht="12" customHeight="1" x14ac:dyDescent="0.2">
      <c r="A63" s="116" t="s">
        <v>139</v>
      </c>
    </row>
    <row r="64" spans="1:19" ht="12" customHeight="1" x14ac:dyDescent="0.2">
      <c r="A64" s="116" t="s">
        <v>140</v>
      </c>
    </row>
    <row r="65" spans="1:1" ht="12" customHeight="1" x14ac:dyDescent="0.2">
      <c r="A65" s="116" t="s">
        <v>141</v>
      </c>
    </row>
    <row r="66" spans="1:1" ht="12" customHeight="1" x14ac:dyDescent="0.2">
      <c r="A66" s="117"/>
    </row>
    <row r="67" spans="1:1" ht="12" customHeight="1" x14ac:dyDescent="0.2">
      <c r="A67" s="116" t="s">
        <v>136</v>
      </c>
    </row>
  </sheetData>
  <mergeCells count="17">
    <mergeCell ref="D2:D5"/>
    <mergeCell ref="E2:E5"/>
    <mergeCell ref="A1:R1"/>
    <mergeCell ref="B2:B5"/>
    <mergeCell ref="O2:O5"/>
    <mergeCell ref="G2:I2"/>
    <mergeCell ref="Q2:Q5"/>
    <mergeCell ref="G3:G5"/>
    <mergeCell ref="I3:I5"/>
    <mergeCell ref="R2:R5"/>
    <mergeCell ref="H3:H5"/>
    <mergeCell ref="A2:A5"/>
    <mergeCell ref="P2:P5"/>
    <mergeCell ref="K2:N5"/>
    <mergeCell ref="J2:J5"/>
    <mergeCell ref="C2:C5"/>
    <mergeCell ref="F2:F5"/>
  </mergeCells>
  <phoneticPr fontId="0" type="noConversion"/>
  <printOptions horizontalCentered="1"/>
  <pageMargins left="0.34" right="0.3" top="0.61" bottom="0.56000000000000005" header="0.5" footer="0.5"/>
  <pageSetup scale="78"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Z65"/>
  <sheetViews>
    <sheetView workbookViewId="0">
      <pane ySplit="5" topLeftCell="A6" activePane="bottomLeft" state="frozen"/>
      <selection pane="bottomLeft" sqref="A1:L1"/>
    </sheetView>
  </sheetViews>
  <sheetFormatPr defaultColWidth="10.77734375" defaultRowHeight="12" customHeight="1" x14ac:dyDescent="0.2"/>
  <cols>
    <col min="1" max="12" width="10.77734375" style="6" customWidth="1"/>
    <col min="13" max="16384" width="10.77734375" style="7"/>
  </cols>
  <sheetData>
    <row r="1" spans="1:18" ht="12" customHeight="1" thickBot="1" x14ac:dyDescent="0.25">
      <c r="A1" s="126" t="s">
        <v>83</v>
      </c>
      <c r="B1" s="126"/>
      <c r="C1" s="126"/>
      <c r="D1" s="126"/>
      <c r="E1" s="126"/>
      <c r="F1" s="126"/>
      <c r="G1" s="126"/>
      <c r="H1" s="126"/>
      <c r="I1" s="126"/>
      <c r="J1" s="126"/>
      <c r="K1" s="126"/>
      <c r="L1" s="126"/>
    </row>
    <row r="2" spans="1:18" ht="12" customHeight="1" thickTop="1" x14ac:dyDescent="0.2">
      <c r="A2" s="138" t="s">
        <v>0</v>
      </c>
      <c r="B2" s="124" t="s">
        <v>9</v>
      </c>
      <c r="C2" s="124" t="s">
        <v>10</v>
      </c>
      <c r="D2" s="124" t="s">
        <v>5</v>
      </c>
      <c r="E2" s="151" t="s">
        <v>120</v>
      </c>
      <c r="F2" s="124" t="s">
        <v>7</v>
      </c>
      <c r="G2" s="124" t="s">
        <v>54</v>
      </c>
      <c r="H2" s="152"/>
      <c r="I2" s="152"/>
      <c r="J2" s="152"/>
      <c r="K2" s="127" t="s">
        <v>60</v>
      </c>
      <c r="L2" s="130" t="s">
        <v>63</v>
      </c>
      <c r="R2" s="35"/>
    </row>
    <row r="3" spans="1:18" ht="12" customHeight="1" x14ac:dyDescent="0.2">
      <c r="A3" s="138"/>
      <c r="B3" s="124"/>
      <c r="C3" s="124"/>
      <c r="D3" s="153"/>
      <c r="E3" s="136"/>
      <c r="F3" s="153"/>
      <c r="G3" s="153"/>
      <c r="H3" s="154"/>
      <c r="I3" s="154"/>
      <c r="J3" s="154"/>
      <c r="K3" s="127"/>
      <c r="L3" s="130"/>
    </row>
    <row r="4" spans="1:18" ht="20.25" customHeight="1" x14ac:dyDescent="0.2">
      <c r="A4" s="139"/>
      <c r="B4" s="125"/>
      <c r="C4" s="125"/>
      <c r="D4" s="155"/>
      <c r="E4" s="137"/>
      <c r="F4" s="155"/>
      <c r="G4" s="155"/>
      <c r="H4" s="156"/>
      <c r="I4" s="156"/>
      <c r="J4" s="156"/>
      <c r="K4" s="149"/>
      <c r="L4" s="150"/>
    </row>
    <row r="5" spans="1:18" ht="12" customHeight="1" x14ac:dyDescent="0.2">
      <c r="A5" s="5"/>
      <c r="B5" s="36" t="s">
        <v>64</v>
      </c>
      <c r="C5" s="36" t="s">
        <v>64</v>
      </c>
      <c r="D5" s="36" t="s">
        <v>64</v>
      </c>
      <c r="E5" s="36" t="s">
        <v>64</v>
      </c>
      <c r="F5" s="36" t="s">
        <v>65</v>
      </c>
      <c r="G5" s="36" t="s">
        <v>64</v>
      </c>
      <c r="H5" s="36" t="s">
        <v>71</v>
      </c>
      <c r="I5" s="36" t="s">
        <v>66</v>
      </c>
      <c r="J5" s="36" t="s">
        <v>67</v>
      </c>
      <c r="K5" s="36" t="s">
        <v>68</v>
      </c>
      <c r="L5" s="36" t="s">
        <v>70</v>
      </c>
    </row>
    <row r="6" spans="1:18" ht="12" customHeight="1" x14ac:dyDescent="0.2">
      <c r="A6" s="10">
        <v>1970</v>
      </c>
      <c r="B6" s="11">
        <f>SUM('Whole flavored milk'!B7,'Lower fat flavored milk'!B7)</f>
        <v>8.603615969879991</v>
      </c>
      <c r="C6" s="11">
        <f>SUM('Whole flavored milk'!D7,'Lower fat flavored milk'!D7)</f>
        <v>8.603615969879991</v>
      </c>
      <c r="D6" s="11">
        <f>SUM('Whole flavored milk'!F7,'Lower fat flavored milk'!F7)</f>
        <v>7.5711820534943932</v>
      </c>
      <c r="E6" s="11">
        <f>SUM('Whole flavored milk'!H7,'Lower fat flavored milk'!H7)</f>
        <v>7.5711820534943932</v>
      </c>
      <c r="F6" s="11">
        <f t="shared" ref="F6:F47" si="0">100-(G6/B6*100)</f>
        <v>51.599999999999994</v>
      </c>
      <c r="G6" s="11">
        <f>SUM('Whole flavored milk'!K7,'Lower fat flavored milk'!K7)</f>
        <v>4.1641501294219161</v>
      </c>
      <c r="H6" s="11">
        <f>SUM('Whole flavored milk'!L7,'Lower fat flavored milk'!L7)</f>
        <v>0.48303555039776103</v>
      </c>
      <c r="I6" s="11">
        <f>SUM('Whole flavored milk'!M7,'Lower fat flavored milk'!M7)</f>
        <v>0.18253808786507031</v>
      </c>
      <c r="J6" s="11">
        <f>SUM('Whole flavored milk'!N7,'Lower fat flavored milk'!N7)</f>
        <v>5.1748635219308099</v>
      </c>
      <c r="K6" s="11">
        <f>SUM('Whole flavored milk'!Q7,'Lower fat flavored milk'!Q7)</f>
        <v>4.1325310116467904</v>
      </c>
      <c r="L6" s="14">
        <f>SUM('Whole flavored milk'!R7,'Lower fat flavored milk'!R7)</f>
        <v>2.0699454087723241E-2</v>
      </c>
    </row>
    <row r="7" spans="1:18" ht="12" customHeight="1" x14ac:dyDescent="0.2">
      <c r="A7" s="15">
        <v>1971</v>
      </c>
      <c r="B7" s="16">
        <f>SUM('Whole flavored milk'!B8,'Lower fat flavored milk'!B8)</f>
        <v>8.8237996006324124</v>
      </c>
      <c r="C7" s="16">
        <f>SUM('Whole flavored milk'!D8,'Lower fat flavored milk'!D8)</f>
        <v>8.8237996006324124</v>
      </c>
      <c r="D7" s="16">
        <f>SUM('Whole flavored milk'!F8,'Lower fat flavored milk'!F8)</f>
        <v>7.7649436485565229</v>
      </c>
      <c r="E7" s="16">
        <f>SUM('Whole flavored milk'!H8,'Lower fat flavored milk'!H8)</f>
        <v>7.7649436485565229</v>
      </c>
      <c r="F7" s="16">
        <f t="shared" si="0"/>
        <v>51.599999999999994</v>
      </c>
      <c r="G7" s="16">
        <f>SUM('Whole flavored milk'!K8,'Lower fat flavored milk'!K8)</f>
        <v>4.2707190067060878</v>
      </c>
      <c r="H7" s="16">
        <f>SUM('Whole flavored milk'!L8,'Lower fat flavored milk'!L8)</f>
        <v>0.49558095929367996</v>
      </c>
      <c r="I7" s="16">
        <f>SUM('Whole flavored milk'!M8,'Lower fat flavored milk'!M8)</f>
        <v>0.18720960029396547</v>
      </c>
      <c r="J7" s="16">
        <f>SUM('Whole flavored milk'!N8,'Lower fat flavored milk'!N8)</f>
        <v>5.3072985635337737</v>
      </c>
      <c r="K7" s="16">
        <f>SUM('Whole flavored milk'!Q8,'Lower fat flavored milk'!Q8)</f>
        <v>4.2654744014576931</v>
      </c>
      <c r="L7" s="19">
        <f>SUM('Whole flavored milk'!R8,'Lower fat flavored milk'!R8)</f>
        <v>2.1229194254135095E-2</v>
      </c>
    </row>
    <row r="8" spans="1:18" ht="12" customHeight="1" x14ac:dyDescent="0.2">
      <c r="A8" s="15">
        <v>1972</v>
      </c>
      <c r="B8" s="16">
        <f>SUM('Whole flavored milk'!B9,'Lower fat flavored milk'!B9)</f>
        <v>9.6376216050916454</v>
      </c>
      <c r="C8" s="16">
        <f>SUM('Whole flavored milk'!D9,'Lower fat flavored milk'!D9)</f>
        <v>9.6376216050916454</v>
      </c>
      <c r="D8" s="16">
        <f>SUM('Whole flavored milk'!F9,'Lower fat flavored milk'!F9)</f>
        <v>8.4811070124806491</v>
      </c>
      <c r="E8" s="16">
        <f>SUM('Whole flavored milk'!H9,'Lower fat flavored milk'!H9)</f>
        <v>8.4811070124806491</v>
      </c>
      <c r="F8" s="16">
        <f t="shared" si="0"/>
        <v>51.599999999999994</v>
      </c>
      <c r="G8" s="16">
        <f>SUM('Whole flavored milk'!K9,'Lower fat flavored milk'!K9)</f>
        <v>4.6646088568643567</v>
      </c>
      <c r="H8" s="16">
        <f>SUM('Whole flavored milk'!L9,'Lower fat flavored milk'!L9)</f>
        <v>0.54140332793972457</v>
      </c>
      <c r="I8" s="16">
        <f>SUM('Whole flavored milk'!M9,'Lower fat flavored milk'!M9)</f>
        <v>0.20447600468446495</v>
      </c>
      <c r="J8" s="16">
        <f>SUM('Whole flavored milk'!N9,'Lower fat flavored milk'!N9)</f>
        <v>5.7967924948022382</v>
      </c>
      <c r="K8" s="16">
        <f>SUM('Whole flavored milk'!Q9,'Lower fat flavored milk'!Q9)</f>
        <v>4.6758761854354818</v>
      </c>
      <c r="L8" s="19">
        <f>SUM('Whole flavored milk'!R9,'Lower fat flavored milk'!R9)</f>
        <v>2.3187169979208954E-2</v>
      </c>
    </row>
    <row r="9" spans="1:18" ht="12" customHeight="1" x14ac:dyDescent="0.2">
      <c r="A9" s="15">
        <v>1973</v>
      </c>
      <c r="B9" s="16">
        <f>SUM('Whole flavored milk'!B10,'Lower fat flavored milk'!B10)</f>
        <v>10.030422460576181</v>
      </c>
      <c r="C9" s="16">
        <f>SUM('Whole flavored milk'!D10,'Lower fat flavored milk'!D10)</f>
        <v>10.030422460576181</v>
      </c>
      <c r="D9" s="16">
        <f>SUM('Whole flavored milk'!F10,'Lower fat flavored milk'!F10)</f>
        <v>8.8267717653070399</v>
      </c>
      <c r="E9" s="16">
        <f>SUM('Whole flavored milk'!H10,'Lower fat flavored milk'!H10)</f>
        <v>8.8267717653070399</v>
      </c>
      <c r="F9" s="16">
        <f t="shared" si="0"/>
        <v>51.599999999999994</v>
      </c>
      <c r="G9" s="16">
        <f>SUM('Whole flavored milk'!K10,'Lower fat flavored milk'!K10)</f>
        <v>4.8547244709188719</v>
      </c>
      <c r="H9" s="16">
        <f>SUM('Whole flavored milk'!L10,'Lower fat flavored milk'!L10)</f>
        <v>0.56344942986647895</v>
      </c>
      <c r="I9" s="16">
        <f>SUM('Whole flavored milk'!M10,'Lower fat flavored milk'!M10)</f>
        <v>0.21280983982110124</v>
      </c>
      <c r="J9" s="16">
        <f>SUM('Whole flavored milk'!N10,'Lower fat flavored milk'!N10)</f>
        <v>6.03305255400831</v>
      </c>
      <c r="K9" s="16">
        <f>SUM('Whole flavored milk'!Q10,'Lower fat flavored milk'!Q10)</f>
        <v>4.8635054755007063</v>
      </c>
      <c r="L9" s="19">
        <f>SUM('Whole flavored milk'!R10,'Lower fat flavored milk'!R10)</f>
        <v>2.4132210216033241E-2</v>
      </c>
    </row>
    <row r="10" spans="1:18" ht="12" customHeight="1" x14ac:dyDescent="0.2">
      <c r="A10" s="15">
        <v>1974</v>
      </c>
      <c r="B10" s="16">
        <f>SUM('Whole flavored milk'!B11,'Lower fat flavored milk'!B11)</f>
        <v>9.3793064656748317</v>
      </c>
      <c r="C10" s="16">
        <f>SUM('Whole flavored milk'!D11,'Lower fat flavored milk'!D11)</f>
        <v>9.3793064656748317</v>
      </c>
      <c r="D10" s="16">
        <f>SUM('Whole flavored milk'!F11,'Lower fat flavored milk'!F11)</f>
        <v>8.2537896897938516</v>
      </c>
      <c r="E10" s="16">
        <f>SUM('Whole flavored milk'!H11,'Lower fat flavored milk'!H11)</f>
        <v>8.2537896897938516</v>
      </c>
      <c r="F10" s="16">
        <f t="shared" si="0"/>
        <v>51.599999999999994</v>
      </c>
      <c r="G10" s="16">
        <f>SUM('Whole flavored milk'!K11,'Lower fat flavored milk'!K11)</f>
        <v>4.5395843293866189</v>
      </c>
      <c r="H10" s="16">
        <f>SUM('Whole flavored milk'!L11,'Lower fat flavored milk'!L11)</f>
        <v>0.5268333056251131</v>
      </c>
      <c r="I10" s="16">
        <f>SUM('Whole flavored milk'!M11,'Lower fat flavored milk'!M11)</f>
        <v>0.19899547745256413</v>
      </c>
      <c r="J10" s="16">
        <f>SUM('Whole flavored milk'!N11,'Lower fat flavored milk'!N11)</f>
        <v>5.6414222880414666</v>
      </c>
      <c r="K10" s="16">
        <f>SUM('Whole flavored milk'!Q11,'Lower fat flavored milk'!Q11)</f>
        <v>4.5418270424287304</v>
      </c>
      <c r="L10" s="19">
        <f>SUM('Whole flavored milk'!R11,'Lower fat flavored milk'!R11)</f>
        <v>2.2565689152165867E-2</v>
      </c>
    </row>
    <row r="11" spans="1:18" ht="12" customHeight="1" x14ac:dyDescent="0.2">
      <c r="A11" s="15">
        <v>1975</v>
      </c>
      <c r="B11" s="16">
        <f>SUM('Whole flavored milk'!B12,'Lower fat flavored milk'!B12)</f>
        <v>9.6767456431438976</v>
      </c>
      <c r="C11" s="16">
        <f>SUM('Whole flavored milk'!D12,'Lower fat flavored milk'!D12)</f>
        <v>9.6767456431438976</v>
      </c>
      <c r="D11" s="16">
        <f>SUM('Whole flavored milk'!F12,'Lower fat flavored milk'!F12)</f>
        <v>8.5155361659666298</v>
      </c>
      <c r="E11" s="16">
        <f>SUM('Whole flavored milk'!H12,'Lower fat flavored milk'!H12)</f>
        <v>8.5155361659666298</v>
      </c>
      <c r="F11" s="16">
        <f t="shared" si="0"/>
        <v>51.6</v>
      </c>
      <c r="G11" s="16">
        <f>SUM('Whole flavored milk'!K12,'Lower fat flavored milk'!K12)</f>
        <v>4.6835448912816462</v>
      </c>
      <c r="H11" s="16">
        <f>SUM('Whole flavored milk'!L12,'Lower fat flavored milk'!L12)</f>
        <v>0.54329707801422411</v>
      </c>
      <c r="I11" s="16">
        <f>SUM('Whole flavored milk'!M12,'Lower fat flavored milk'!M12)</f>
        <v>0.20530607742604479</v>
      </c>
      <c r="J11" s="16">
        <f>SUM('Whole flavored milk'!N12,'Lower fat flavored milk'!N12)</f>
        <v>5.8203246419896555</v>
      </c>
      <c r="K11" s="16">
        <f>SUM('Whole flavored milk'!Q12,'Lower fat flavored milk'!Q12)</f>
        <v>4.6498280454981309</v>
      </c>
      <c r="L11" s="19">
        <f>SUM('Whole flavored milk'!R12,'Lower fat flavored milk'!R12)</f>
        <v>2.3281298567958623E-2</v>
      </c>
    </row>
    <row r="12" spans="1:18" ht="12" customHeight="1" x14ac:dyDescent="0.2">
      <c r="A12" s="10">
        <v>1976</v>
      </c>
      <c r="B12" s="11">
        <f>SUM('Whole flavored milk'!B13,'Lower fat flavored milk'!B13)</f>
        <v>10.750908932125409</v>
      </c>
      <c r="C12" s="11">
        <f>SUM('Whole flavored milk'!D13,'Lower fat flavored milk'!D13)</f>
        <v>10.750908932125409</v>
      </c>
      <c r="D12" s="11">
        <f>SUM('Whole flavored milk'!F13,'Lower fat flavored milk'!F13)</f>
        <v>9.4607998602703596</v>
      </c>
      <c r="E12" s="11">
        <f>SUM('Whole flavored milk'!H13,'Lower fat flavored milk'!H13)</f>
        <v>9.4607998602703596</v>
      </c>
      <c r="F12" s="11">
        <f t="shared" si="0"/>
        <v>51.599999999999994</v>
      </c>
      <c r="G12" s="11">
        <f>SUM('Whole flavored milk'!K13,'Lower fat flavored milk'!K13)</f>
        <v>5.2034399231486983</v>
      </c>
      <c r="H12" s="11">
        <f>SUM('Whole flavored milk'!L13,'Lower fat flavored milk'!L13)</f>
        <v>0.60350266183121071</v>
      </c>
      <c r="I12" s="11">
        <f>SUM('Whole flavored milk'!M13,'Lower fat flavored milk'!M13)</f>
        <v>0.2280959966311758</v>
      </c>
      <c r="J12" s="11">
        <f>SUM('Whole flavored milk'!N13,'Lower fat flavored milk'!N13)</f>
        <v>6.4664074564955181</v>
      </c>
      <c r="K12" s="11">
        <f>SUM('Whole flavored milk'!Q13,'Lower fat flavored milk'!Q13)</f>
        <v>5.1507437357104005</v>
      </c>
      <c r="L12" s="14">
        <f>SUM('Whole flavored milk'!R13,'Lower fat flavored milk'!R13)</f>
        <v>2.5865629825982075E-2</v>
      </c>
    </row>
    <row r="13" spans="1:18" ht="12" customHeight="1" x14ac:dyDescent="0.2">
      <c r="A13" s="10">
        <v>1977</v>
      </c>
      <c r="B13" s="11">
        <f>SUM('Whole flavored milk'!B14,'Lower fat flavored milk'!B14)</f>
        <v>11.412449945394975</v>
      </c>
      <c r="C13" s="11">
        <f>SUM('Whole flavored milk'!D14,'Lower fat flavored milk'!D14)</f>
        <v>11.412449945394975</v>
      </c>
      <c r="D13" s="11">
        <f>SUM('Whole flavored milk'!F14,'Lower fat flavored milk'!F14)</f>
        <v>10.04295595194758</v>
      </c>
      <c r="E13" s="11">
        <f>SUM('Whole flavored milk'!H14,'Lower fat flavored milk'!H14)</f>
        <v>10.04295595194758</v>
      </c>
      <c r="F13" s="11">
        <f t="shared" si="0"/>
        <v>51.599999999999987</v>
      </c>
      <c r="G13" s="11">
        <f>SUM('Whole flavored milk'!K14,'Lower fat flavored milk'!K14)</f>
        <v>5.5236257735711689</v>
      </c>
      <c r="H13" s="11">
        <f>SUM('Whole flavored milk'!L14,'Lower fat flavored milk'!L14)</f>
        <v>0.64039774026684537</v>
      </c>
      <c r="I13" s="11">
        <f>SUM('Whole flavored milk'!M14,'Lower fat flavored milk'!M14)</f>
        <v>0.24213154075928409</v>
      </c>
      <c r="J13" s="11">
        <f>SUM('Whole flavored milk'!N14,'Lower fat flavored milk'!N14)</f>
        <v>6.8643081147553247</v>
      </c>
      <c r="K13" s="11">
        <f>SUM('Whole flavored milk'!Q14,'Lower fat flavored milk'!Q14)</f>
        <v>5.4320653000747017</v>
      </c>
      <c r="L13" s="14">
        <f>SUM('Whole flavored milk'!R14,'Lower fat flavored milk'!R14)</f>
        <v>2.7457232459021298E-2</v>
      </c>
    </row>
    <row r="14" spans="1:18" ht="12" customHeight="1" x14ac:dyDescent="0.2">
      <c r="A14" s="10">
        <v>1978</v>
      </c>
      <c r="B14" s="11">
        <f>SUM('Whole flavored milk'!B15,'Lower fat flavored milk'!B15)</f>
        <v>11.058330894437065</v>
      </c>
      <c r="C14" s="11">
        <f>SUM('Whole flavored milk'!D15,'Lower fat flavored milk'!D15)</f>
        <v>11.058330894437065</v>
      </c>
      <c r="D14" s="11">
        <f>SUM('Whole flavored milk'!F15,'Lower fat flavored milk'!F15)</f>
        <v>9.7313311871046153</v>
      </c>
      <c r="E14" s="11">
        <f>SUM('Whole flavored milk'!H15,'Lower fat flavored milk'!H15)</f>
        <v>9.7313311871046153</v>
      </c>
      <c r="F14" s="11">
        <f t="shared" si="0"/>
        <v>51.6</v>
      </c>
      <c r="G14" s="11">
        <f>SUM('Whole flavored milk'!K15,'Lower fat flavored milk'!K15)</f>
        <v>5.352232152907539</v>
      </c>
      <c r="H14" s="11">
        <f>SUM('Whole flavored milk'!L15,'Lower fat flavored milk'!L15)</f>
        <v>0.62042661214189088</v>
      </c>
      <c r="I14" s="11">
        <f>SUM('Whole flavored milk'!M15,'Lower fat flavored milk'!M15)</f>
        <v>0.23461839574389215</v>
      </c>
      <c r="J14" s="11">
        <f>SUM('Whole flavored milk'!N15,'Lower fat flavored milk'!N15)</f>
        <v>6.6513142101414697</v>
      </c>
      <c r="K14" s="11">
        <f>SUM('Whole flavored milk'!Q15,'Lower fat flavored milk'!Q15)</f>
        <v>5.2486885359898121</v>
      </c>
      <c r="L14" s="14">
        <f>SUM('Whole flavored milk'!R15,'Lower fat flavored milk'!R15)</f>
        <v>2.6605256840565878E-2</v>
      </c>
    </row>
    <row r="15" spans="1:18" ht="12" customHeight="1" x14ac:dyDescent="0.2">
      <c r="A15" s="10">
        <v>1979</v>
      </c>
      <c r="B15" s="11">
        <f>SUM('Whole flavored milk'!B16,'Lower fat flavored milk'!B16)</f>
        <v>10.531378163309839</v>
      </c>
      <c r="C15" s="11">
        <f>SUM('Whole flavored milk'!D16,'Lower fat flavored milk'!D16)</f>
        <v>10.531378163309839</v>
      </c>
      <c r="D15" s="11">
        <f>SUM('Whole flavored milk'!F16,'Lower fat flavored milk'!F16)</f>
        <v>9.2676127837126572</v>
      </c>
      <c r="E15" s="11">
        <f>SUM('Whole flavored milk'!H16,'Lower fat flavored milk'!H16)</f>
        <v>9.2676127837126572</v>
      </c>
      <c r="F15" s="11">
        <f t="shared" si="0"/>
        <v>51.6</v>
      </c>
      <c r="G15" s="11">
        <f>SUM('Whole flavored milk'!K16,'Lower fat flavored milk'!K16)</f>
        <v>5.0971870310419618</v>
      </c>
      <c r="H15" s="11">
        <f>SUM('Whole flavored milk'!L16,'Lower fat flavored milk'!L16)</f>
        <v>0.59073584052041062</v>
      </c>
      <c r="I15" s="11">
        <f>SUM('Whole flavored milk'!M16,'Lower fat flavored milk'!M16)</f>
        <v>0.22343833560731885</v>
      </c>
      <c r="J15" s="11">
        <f>SUM('Whole flavored milk'!N16,'Lower fat flavored milk'!N16)</f>
        <v>6.3343650952996864</v>
      </c>
      <c r="K15" s="11">
        <f>SUM('Whole flavored milk'!Q16,'Lower fat flavored milk'!Q16)</f>
        <v>4.9798983865667328</v>
      </c>
      <c r="L15" s="14">
        <f>SUM('Whole flavored milk'!R16,'Lower fat flavored milk'!R16)</f>
        <v>2.5337460381198745E-2</v>
      </c>
    </row>
    <row r="16" spans="1:18" ht="12" customHeight="1" x14ac:dyDescent="0.2">
      <c r="A16" s="10">
        <v>1980</v>
      </c>
      <c r="B16" s="11">
        <f>SUM('Whole flavored milk'!B17,'Lower fat flavored milk'!B17)</f>
        <v>9.99889976895148</v>
      </c>
      <c r="C16" s="11">
        <f>SUM('Whole flavored milk'!D17,'Lower fat flavored milk'!D17)</f>
        <v>9.99889976895148</v>
      </c>
      <c r="D16" s="11">
        <f>SUM('Whole flavored milk'!F17,'Lower fat flavored milk'!F17)</f>
        <v>8.7990317966773013</v>
      </c>
      <c r="E16" s="11">
        <f>SUM('Whole flavored milk'!H17,'Lower fat flavored milk'!H17)</f>
        <v>8.7990317966773013</v>
      </c>
      <c r="F16" s="11">
        <f t="shared" si="0"/>
        <v>51.599999999999994</v>
      </c>
      <c r="G16" s="11">
        <f>SUM('Whole flavored milk'!K17,'Lower fat flavored milk'!K17)</f>
        <v>4.8394674881725166</v>
      </c>
      <c r="H16" s="11">
        <f>SUM('Whole flavored milk'!L17,'Lower fat flavored milk'!L17)</f>
        <v>0.56067469318672392</v>
      </c>
      <c r="I16" s="11">
        <f>SUM('Whole flavored milk'!M17,'Lower fat flavored milk'!M17)</f>
        <v>0.21214104057742536</v>
      </c>
      <c r="J16" s="11">
        <f>SUM('Whole flavored milk'!N17,'Lower fat flavored milk'!N17)</f>
        <v>6.01409242984972</v>
      </c>
      <c r="K16" s="11">
        <f>SUM('Whole flavored milk'!Q17,'Lower fat flavored milk'!Q17)</f>
        <v>4.699547353528061</v>
      </c>
      <c r="L16" s="14">
        <f>SUM('Whole flavored milk'!R17,'Lower fat flavored milk'!R17)</f>
        <v>2.4056369719398882E-2</v>
      </c>
    </row>
    <row r="17" spans="1:12" ht="12" customHeight="1" x14ac:dyDescent="0.2">
      <c r="A17" s="15">
        <v>1981</v>
      </c>
      <c r="B17" s="16">
        <f>SUM('Whole flavored milk'!B18,'Lower fat flavored milk'!B18)</f>
        <v>9.2867788692006652</v>
      </c>
      <c r="C17" s="16">
        <f>SUM('Whole flavored milk'!D18,'Lower fat flavored milk'!D18)</f>
        <v>9.2867788692006652</v>
      </c>
      <c r="D17" s="16">
        <f>SUM('Whole flavored milk'!F18,'Lower fat flavored milk'!F18)</f>
        <v>8.1723654048965848</v>
      </c>
      <c r="E17" s="16">
        <f>SUM('Whole flavored milk'!H18,'Lower fat flavored milk'!H18)</f>
        <v>8.1723654048965848</v>
      </c>
      <c r="F17" s="16">
        <f t="shared" si="0"/>
        <v>51.599999999999994</v>
      </c>
      <c r="G17" s="16">
        <f>SUM('Whole flavored milk'!K18,'Lower fat flavored milk'!K18)</f>
        <v>4.4948009726931222</v>
      </c>
      <c r="H17" s="16">
        <f>SUM('Whole flavored milk'!L18,'Lower fat flavored milk'!L18)</f>
        <v>0.52046261848592645</v>
      </c>
      <c r="I17" s="16">
        <f>SUM('Whole flavored milk'!M18,'Lower fat flavored milk'!M18)</f>
        <v>0.19703237140572591</v>
      </c>
      <c r="J17" s="16">
        <f>SUM('Whole flavored milk'!N18,'Lower fat flavored milk'!N18)</f>
        <v>5.5857692131666266</v>
      </c>
      <c r="K17" s="16">
        <f>SUM('Whole flavored milk'!Q18,'Lower fat flavored milk'!Q18)</f>
        <v>4.3232543111783652</v>
      </c>
      <c r="L17" s="19">
        <f>SUM('Whole flavored milk'!R18,'Lower fat flavored milk'!R18)</f>
        <v>2.2343076852666507E-2</v>
      </c>
    </row>
    <row r="18" spans="1:12" ht="12" customHeight="1" x14ac:dyDescent="0.2">
      <c r="A18" s="15">
        <v>1982</v>
      </c>
      <c r="B18" s="16">
        <f>SUM('Whole flavored milk'!B19,'Lower fat flavored milk'!B19)</f>
        <v>8.602976724911942</v>
      </c>
      <c r="C18" s="16">
        <f>SUM('Whole flavored milk'!D19,'Lower fat flavored milk'!D19)</f>
        <v>8.602976724911942</v>
      </c>
      <c r="D18" s="16">
        <f>SUM('Whole flavored milk'!F19,'Lower fat flavored milk'!F19)</f>
        <v>7.5706195179225091</v>
      </c>
      <c r="E18" s="16">
        <f>SUM('Whole flavored milk'!H19,'Lower fat flavored milk'!H19)</f>
        <v>7.5706195179225091</v>
      </c>
      <c r="F18" s="16">
        <f t="shared" si="0"/>
        <v>51.6</v>
      </c>
      <c r="G18" s="16">
        <f>SUM('Whole flavored milk'!K19,'Lower fat flavored milk'!K19)</f>
        <v>4.1638407348573798</v>
      </c>
      <c r="H18" s="16">
        <f>SUM('Whole flavored milk'!L19,'Lower fat flavored milk'!L19)</f>
        <v>0.48200805134565217</v>
      </c>
      <c r="I18" s="16">
        <f>SUM('Whole flavored milk'!M19,'Lower fat flavored milk'!M19)</f>
        <v>0.18252452536361119</v>
      </c>
      <c r="J18" s="16">
        <f>SUM('Whole flavored milk'!N19,'Lower fat flavored milk'!N19)</f>
        <v>5.1744790317956948</v>
      </c>
      <c r="K18" s="16">
        <f>SUM('Whole flavored milk'!Q19,'Lower fat flavored milk'!Q19)</f>
        <v>3.9853821924930486</v>
      </c>
      <c r="L18" s="19">
        <f>SUM('Whole flavored milk'!R19,'Lower fat flavored milk'!R19)</f>
        <v>2.0697916127182778E-2</v>
      </c>
    </row>
    <row r="19" spans="1:12" ht="12" customHeight="1" x14ac:dyDescent="0.2">
      <c r="A19" s="15">
        <v>1983</v>
      </c>
      <c r="B19" s="16">
        <f>SUM('Whole flavored milk'!B20,'Lower fat flavored milk'!B20)</f>
        <v>9.0807213249384056</v>
      </c>
      <c r="C19" s="16">
        <f>SUM('Whole flavored milk'!D20,'Lower fat flavored milk'!D20)</f>
        <v>9.0807213249384056</v>
      </c>
      <c r="D19" s="16">
        <f>SUM('Whole flavored milk'!F20,'Lower fat flavored milk'!F20)</f>
        <v>7.9910347659457974</v>
      </c>
      <c r="E19" s="16">
        <f>SUM('Whole flavored milk'!H20,'Lower fat flavored milk'!H20)</f>
        <v>7.9910347659457974</v>
      </c>
      <c r="F19" s="16">
        <f t="shared" si="0"/>
        <v>51.599999999999994</v>
      </c>
      <c r="G19" s="16">
        <f>SUM('Whole flavored milk'!K20,'Lower fat flavored milk'!K20)</f>
        <v>4.3950691212701889</v>
      </c>
      <c r="H19" s="16">
        <f>SUM('Whole flavored milk'!L20,'Lower fat flavored milk'!L20)</f>
        <v>0.50876295667967308</v>
      </c>
      <c r="I19" s="16">
        <f>SUM('Whole flavored milk'!M20,'Lower fat flavored milk'!M20)</f>
        <v>0.19266056422006306</v>
      </c>
      <c r="J19" s="16">
        <f>SUM('Whole flavored milk'!N20,'Lower fat flavored milk'!N20)</f>
        <v>5.4618306653566773</v>
      </c>
      <c r="K19" s="16">
        <f>SUM('Whole flavored milk'!Q20,'Lower fat flavored milk'!Q20)</f>
        <v>4.2048944032219708</v>
      </c>
      <c r="L19" s="19">
        <f>SUM('Whole flavored milk'!R20,'Lower fat flavored milk'!R20)</f>
        <v>2.1847322661426707E-2</v>
      </c>
    </row>
    <row r="20" spans="1:12" ht="12" customHeight="1" x14ac:dyDescent="0.2">
      <c r="A20" s="15">
        <v>1984</v>
      </c>
      <c r="B20" s="16">
        <f>SUM('Whole flavored milk'!B21,'Lower fat flavored milk'!B21)</f>
        <v>9.8208417258560381</v>
      </c>
      <c r="C20" s="16">
        <f>SUM('Whole flavored milk'!D21,'Lower fat flavored milk'!D21)</f>
        <v>9.8208417258560381</v>
      </c>
      <c r="D20" s="16">
        <f>SUM('Whole flavored milk'!F21,'Lower fat flavored milk'!F21)</f>
        <v>8.6423407187533119</v>
      </c>
      <c r="E20" s="16">
        <f>SUM('Whole flavored milk'!H21,'Lower fat flavored milk'!H21)</f>
        <v>8.6423407187533119</v>
      </c>
      <c r="F20" s="16">
        <f t="shared" si="0"/>
        <v>51.600000000000009</v>
      </c>
      <c r="G20" s="16">
        <f>SUM('Whole flavored milk'!K21,'Lower fat flavored milk'!K21)</f>
        <v>4.753287395314322</v>
      </c>
      <c r="H20" s="16">
        <f>SUM('Whole flavored milk'!L21,'Lower fat flavored milk'!L21)</f>
        <v>0.55037812905200345</v>
      </c>
      <c r="I20" s="16">
        <f>SUM('Whole flavored milk'!M21,'Lower fat flavored milk'!M21)</f>
        <v>0.20836328308227164</v>
      </c>
      <c r="J20" s="16">
        <f>SUM('Whole flavored milk'!N21,'Lower fat flavored milk'!N21)</f>
        <v>5.9069948937408601</v>
      </c>
      <c r="K20" s="16">
        <f>SUM('Whole flavored milk'!Q21,'Lower fat flavored milk'!Q21)</f>
        <v>4.569626764845002</v>
      </c>
      <c r="L20" s="19">
        <f>SUM('Whole flavored milk'!R21,'Lower fat flavored milk'!R21)</f>
        <v>2.3627979574963442E-2</v>
      </c>
    </row>
    <row r="21" spans="1:12" ht="12" customHeight="1" x14ac:dyDescent="0.2">
      <c r="A21" s="15">
        <v>1985</v>
      </c>
      <c r="B21" s="16">
        <f>SUM('Whole flavored milk'!B22,'Lower fat flavored milk'!B22)</f>
        <v>9.7173887459861135</v>
      </c>
      <c r="C21" s="16">
        <f>SUM('Whole flavored milk'!D22,'Lower fat flavored milk'!D22)</f>
        <v>9.7173887459861135</v>
      </c>
      <c r="D21" s="16">
        <f>SUM('Whole flavored milk'!F22,'Lower fat flavored milk'!F22)</f>
        <v>8.5513020964677793</v>
      </c>
      <c r="E21" s="16">
        <f>SUM('Whole flavored milk'!H22,'Lower fat flavored milk'!H22)</f>
        <v>8.5513020964677793</v>
      </c>
      <c r="F21" s="16">
        <f t="shared" si="0"/>
        <v>51.600000000000009</v>
      </c>
      <c r="G21" s="16">
        <f>SUM('Whole flavored milk'!K22,'Lower fat flavored milk'!K22)</f>
        <v>4.7032161530572782</v>
      </c>
      <c r="H21" s="16">
        <f>SUM('Whole flavored milk'!L22,'Lower fat flavored milk'!L22)</f>
        <v>0.54454202852562117</v>
      </c>
      <c r="I21" s="16">
        <f>SUM('Whole flavored milk'!M22,'Lower fat flavored milk'!M22)</f>
        <v>0.20616837931209986</v>
      </c>
      <c r="J21" s="16">
        <f>SUM('Whole flavored milk'!N22,'Lower fat flavored milk'!N22)</f>
        <v>5.8447704693083748</v>
      </c>
      <c r="K21" s="16">
        <f>SUM('Whole flavored milk'!Q22,'Lower fat flavored milk'!Q22)</f>
        <v>4.5158031437748392</v>
      </c>
      <c r="L21" s="19">
        <f>SUM('Whole flavored milk'!R22,'Lower fat flavored milk'!R22)</f>
        <v>2.3379081877233497E-2</v>
      </c>
    </row>
    <row r="22" spans="1:12" ht="12" customHeight="1" x14ac:dyDescent="0.2">
      <c r="A22" s="10">
        <v>1986</v>
      </c>
      <c r="B22" s="11">
        <f>SUM('Whole flavored milk'!B23,'Lower fat flavored milk'!B23)</f>
        <v>9.8570375583530794</v>
      </c>
      <c r="C22" s="11">
        <f>SUM('Whole flavored milk'!D23,'Lower fat flavored milk'!D23)</f>
        <v>9.8570375583530794</v>
      </c>
      <c r="D22" s="11">
        <f>SUM('Whole flavored milk'!F23,'Lower fat flavored milk'!F23)</f>
        <v>8.6741930513507093</v>
      </c>
      <c r="E22" s="11">
        <f>SUM('Whole flavored milk'!H23,'Lower fat flavored milk'!H23)</f>
        <v>8.6741930513507093</v>
      </c>
      <c r="F22" s="11">
        <f t="shared" si="0"/>
        <v>51.599999999999994</v>
      </c>
      <c r="G22" s="11">
        <f>SUM('Whole flavored milk'!K23,'Lower fat flavored milk'!K23)</f>
        <v>4.770806178242891</v>
      </c>
      <c r="H22" s="11">
        <f>SUM('Whole flavored milk'!L23,'Lower fat flavored milk'!L23)</f>
        <v>0.55228324697080911</v>
      </c>
      <c r="I22" s="11">
        <f>SUM('Whole flavored milk'!M23,'Lower fat flavored milk'!M23)</f>
        <v>0.20913122973119519</v>
      </c>
      <c r="J22" s="11">
        <f>SUM('Whole flavored milk'!N23,'Lower fat flavored milk'!N23)</f>
        <v>5.9287657972645178</v>
      </c>
      <c r="K22" s="11">
        <f>SUM('Whole flavored milk'!Q23,'Lower fat flavored milk'!Q23)</f>
        <v>4.5682004609959472</v>
      </c>
      <c r="L22" s="14">
        <f>SUM('Whole flavored milk'!R23,'Lower fat flavored milk'!R23)</f>
        <v>2.3715063189058073E-2</v>
      </c>
    </row>
    <row r="23" spans="1:12" ht="12" customHeight="1" x14ac:dyDescent="0.2">
      <c r="A23" s="10">
        <v>1987</v>
      </c>
      <c r="B23" s="11">
        <f>SUM('Whole flavored milk'!B24,'Lower fat flavored milk'!B24)</f>
        <v>10.062363541060471</v>
      </c>
      <c r="C23" s="11">
        <f>SUM('Whole flavored milk'!D24,'Lower fat flavored milk'!D24)</f>
        <v>10.062363541060471</v>
      </c>
      <c r="D23" s="11">
        <f>SUM('Whole flavored milk'!F24,'Lower fat flavored milk'!F24)</f>
        <v>8.8548799161332141</v>
      </c>
      <c r="E23" s="11">
        <f>SUM('Whole flavored milk'!H24,'Lower fat flavored milk'!H24)</f>
        <v>8.8548799161332141</v>
      </c>
      <c r="F23" s="11">
        <f t="shared" si="0"/>
        <v>51.6</v>
      </c>
      <c r="G23" s="11">
        <f>SUM('Whole flavored milk'!K24,'Lower fat flavored milk'!K24)</f>
        <v>4.8701839538732674</v>
      </c>
      <c r="H23" s="11">
        <f>SUM('Whole flavored milk'!L24,'Lower fat flavored milk'!L24)</f>
        <v>0.56371264838852086</v>
      </c>
      <c r="I23" s="11">
        <f>SUM('Whole flavored milk'!M24,'Lower fat flavored milk'!M24)</f>
        <v>0.21348751578622543</v>
      </c>
      <c r="J23" s="11">
        <f>SUM('Whole flavored milk'!N24,'Lower fat flavored milk'!N24)</f>
        <v>6.0522643287815985</v>
      </c>
      <c r="K23" s="11">
        <f>SUM('Whole flavored milk'!Q24,'Lower fat flavored milk'!Q24)</f>
        <v>4.6522698362692765</v>
      </c>
      <c r="L23" s="14">
        <f>SUM('Whole flavored milk'!R24,'Lower fat flavored milk'!R24)</f>
        <v>2.4209057315126389E-2</v>
      </c>
    </row>
    <row r="24" spans="1:12" ht="12" customHeight="1" x14ac:dyDescent="0.2">
      <c r="A24" s="10">
        <v>1988</v>
      </c>
      <c r="B24" s="11">
        <f>SUM('Whole flavored milk'!B25,'Lower fat flavored milk'!B25)</f>
        <v>10.004130896240884</v>
      </c>
      <c r="C24" s="11">
        <f>SUM('Whole flavored milk'!D25,'Lower fat flavored milk'!D25)</f>
        <v>10.004130896240884</v>
      </c>
      <c r="D24" s="11">
        <f>SUM('Whole flavored milk'!F25,'Lower fat flavored milk'!F25)</f>
        <v>8.8036351886919775</v>
      </c>
      <c r="E24" s="11">
        <f>SUM('Whole flavored milk'!H25,'Lower fat flavored milk'!H25)</f>
        <v>8.8036351886919775</v>
      </c>
      <c r="F24" s="11">
        <f t="shared" si="0"/>
        <v>51.600000000000009</v>
      </c>
      <c r="G24" s="11">
        <f>SUM('Whole flavored milk'!K25,'Lower fat flavored milk'!K25)</f>
        <v>4.8419993537805874</v>
      </c>
      <c r="H24" s="11">
        <f>SUM('Whole flavored milk'!L25,'Lower fat flavored milk'!L25)</f>
        <v>0.5604236749008622</v>
      </c>
      <c r="I24" s="11">
        <f>SUM('Whole flavored milk'!M25,'Lower fat flavored milk'!M25)</f>
        <v>0.21225202646709426</v>
      </c>
      <c r="J24" s="11">
        <f>SUM('Whole flavored milk'!N25,'Lower fat flavored milk'!N25)</f>
        <v>6.0172388243288886</v>
      </c>
      <c r="K24" s="11">
        <f>SUM('Whole flavored milk'!Q25,'Lower fat flavored milk'!Q25)</f>
        <v>4.6213968591470387</v>
      </c>
      <c r="L24" s="14">
        <f>SUM('Whole flavored milk'!R25,'Lower fat flavored milk'!R25)</f>
        <v>2.4068955297315557E-2</v>
      </c>
    </row>
    <row r="25" spans="1:12" ht="12" customHeight="1" x14ac:dyDescent="0.2">
      <c r="A25" s="10">
        <v>1989</v>
      </c>
      <c r="B25" s="11">
        <f>SUM('Whole flavored milk'!B26,'Lower fat flavored milk'!B26)</f>
        <v>9.6467451857434003</v>
      </c>
      <c r="C25" s="11">
        <f>SUM('Whole flavored milk'!D26,'Lower fat flavored milk'!D26)</f>
        <v>9.6467451857434003</v>
      </c>
      <c r="D25" s="11">
        <f>SUM('Whole flavored milk'!F26,'Lower fat flavored milk'!F26)</f>
        <v>8.4891357634541915</v>
      </c>
      <c r="E25" s="11">
        <f>SUM('Whole flavored milk'!H26,'Lower fat flavored milk'!H26)</f>
        <v>8.4891357634541915</v>
      </c>
      <c r="F25" s="11">
        <f t="shared" si="0"/>
        <v>51.600000000000009</v>
      </c>
      <c r="G25" s="11">
        <f>SUM('Whole flavored milk'!K26,'Lower fat flavored milk'!K26)</f>
        <v>4.6690246698998052</v>
      </c>
      <c r="H25" s="11">
        <f>SUM('Whole flavored milk'!L26,'Lower fat flavored milk'!L26)</f>
        <v>0.54036479005201954</v>
      </c>
      <c r="I25" s="11">
        <f>SUM('Whole flavored milk'!M26,'Lower fat flavored milk'!M26)</f>
        <v>0.20466957457095036</v>
      </c>
      <c r="J25" s="11">
        <f>SUM('Whole flavored milk'!N26,'Lower fat flavored milk'!N26)</f>
        <v>5.8022801042991574</v>
      </c>
      <c r="K25" s="11">
        <f>SUM('Whole flavored milk'!Q26,'Lower fat flavored milk'!Q26)</f>
        <v>4.4506144630681668</v>
      </c>
      <c r="L25" s="14">
        <f>SUM('Whole flavored milk'!R26,'Lower fat flavored milk'!R26)</f>
        <v>2.3209120417196631E-2</v>
      </c>
    </row>
    <row r="26" spans="1:12" ht="12" customHeight="1" x14ac:dyDescent="0.2">
      <c r="A26" s="10">
        <v>1990</v>
      </c>
      <c r="B26" s="11">
        <f>SUM('Whole flavored milk'!B27,'Lower fat flavored milk'!B27)</f>
        <v>9.4061845262656085</v>
      </c>
      <c r="C26" s="11">
        <f>SUM('Whole flavored milk'!D27,'Lower fat flavored milk'!D27)</f>
        <v>9.4061845262656085</v>
      </c>
      <c r="D26" s="11">
        <f>SUM('Whole flavored milk'!F27,'Lower fat flavored milk'!F27)</f>
        <v>8.2774423831137369</v>
      </c>
      <c r="E26" s="11">
        <f>SUM('Whole flavored milk'!H27,'Lower fat flavored milk'!H27)</f>
        <v>8.2774423831137369</v>
      </c>
      <c r="F26" s="11">
        <f t="shared" si="0"/>
        <v>51.599999999999994</v>
      </c>
      <c r="G26" s="11">
        <f>SUM('Whole flavored milk'!K27,'Lower fat flavored milk'!K27)</f>
        <v>4.5525933107125551</v>
      </c>
      <c r="H26" s="11">
        <f>SUM('Whole flavored milk'!L27,'Lower fat flavored milk'!L27)</f>
        <v>0.52678299394311479</v>
      </c>
      <c r="I26" s="11">
        <f>SUM('Whole flavored milk'!M27,'Lower fat flavored milk'!M27)</f>
        <v>0.1995657341682216</v>
      </c>
      <c r="J26" s="11">
        <f>SUM('Whole flavored milk'!N27,'Lower fat flavored milk'!N27)</f>
        <v>5.6575887808019978</v>
      </c>
      <c r="K26" s="11">
        <f>SUM('Whole flavored milk'!Q27,'Lower fat flavored milk'!Q27)</f>
        <v>4.3238242734042061</v>
      </c>
      <c r="L26" s="14">
        <f>SUM('Whole flavored milk'!R27,'Lower fat flavored milk'!R27)</f>
        <v>2.263035512320799E-2</v>
      </c>
    </row>
    <row r="27" spans="1:12" ht="12" customHeight="1" x14ac:dyDescent="0.2">
      <c r="A27" s="15">
        <v>1991</v>
      </c>
      <c r="B27" s="16">
        <f>SUM('Whole flavored milk'!B28,'Lower fat flavored milk'!B28)</f>
        <v>9.451302666998707</v>
      </c>
      <c r="C27" s="16">
        <f>SUM('Whole flavored milk'!D28,'Lower fat flavored milk'!D28)</f>
        <v>9.451302666998707</v>
      </c>
      <c r="D27" s="16">
        <f>SUM('Whole flavored milk'!F28,'Lower fat flavored milk'!F28)</f>
        <v>8.3171463469588627</v>
      </c>
      <c r="E27" s="16">
        <f>SUM('Whole flavored milk'!H28,'Lower fat flavored milk'!H28)</f>
        <v>8.3171463469588627</v>
      </c>
      <c r="F27" s="16">
        <f t="shared" si="0"/>
        <v>51.599999999999994</v>
      </c>
      <c r="G27" s="16">
        <f>SUM('Whole flavored milk'!K28,'Lower fat flavored milk'!K28)</f>
        <v>4.5744304908273747</v>
      </c>
      <c r="H27" s="16">
        <f>SUM('Whole flavored milk'!L28,'Lower fat flavored milk'!L28)</f>
        <v>0.52926099585449482</v>
      </c>
      <c r="I27" s="16">
        <f>SUM('Whole flavored milk'!M28,'Lower fat flavored milk'!M28)</f>
        <v>0.2005229804198301</v>
      </c>
      <c r="J27" s="16">
        <f>SUM('Whole flavored milk'!N28,'Lower fat flavored milk'!N28)</f>
        <v>5.6847262334119728</v>
      </c>
      <c r="K27" s="16">
        <f>SUM('Whole flavored milk'!Q28,'Lower fat flavored milk'!Q28)</f>
        <v>4.3373391262646006</v>
      </c>
      <c r="L27" s="19">
        <f>SUM('Whole flavored milk'!R28,'Lower fat flavored milk'!R28)</f>
        <v>2.2738904933647889E-2</v>
      </c>
    </row>
    <row r="28" spans="1:12" ht="12" customHeight="1" x14ac:dyDescent="0.2">
      <c r="A28" s="15">
        <v>1992</v>
      </c>
      <c r="B28" s="16">
        <f>SUM('Whole flavored milk'!B29,'Lower fat flavored milk'!B29)</f>
        <v>9.4887608473611564</v>
      </c>
      <c r="C28" s="16">
        <f>SUM('Whole flavored milk'!D29,'Lower fat flavored milk'!D29)</f>
        <v>9.4887608473611564</v>
      </c>
      <c r="D28" s="16">
        <f>SUM('Whole flavored milk'!F29,'Lower fat flavored milk'!F29)</f>
        <v>8.3501095456778192</v>
      </c>
      <c r="E28" s="16">
        <f>SUM('Whole flavored milk'!H29,'Lower fat flavored milk'!H29)</f>
        <v>8.3501095456778192</v>
      </c>
      <c r="F28" s="16">
        <f t="shared" si="0"/>
        <v>51.599999999999987</v>
      </c>
      <c r="G28" s="16">
        <f>SUM('Whole flavored milk'!K29,'Lower fat flavored milk'!K29)</f>
        <v>4.5925602501228004</v>
      </c>
      <c r="H28" s="16">
        <f>SUM('Whole flavored milk'!L29,'Lower fat flavored milk'!L29)</f>
        <v>0.53136607733387808</v>
      </c>
      <c r="I28" s="16">
        <f>SUM('Whole flavored milk'!M29,'Lower fat flavored milk'!M29)</f>
        <v>0.2013177095944241</v>
      </c>
      <c r="J28" s="16">
        <f>SUM('Whole flavored milk'!N29,'Lower fat flavored milk'!N29)</f>
        <v>5.7072564081471269</v>
      </c>
      <c r="K28" s="16">
        <f>SUM('Whole flavored milk'!Q29,'Lower fat flavored milk'!Q29)</f>
        <v>4.355635526527954</v>
      </c>
      <c r="L28" s="19">
        <f>SUM('Whole flavored milk'!R29,'Lower fat flavored milk'!R29)</f>
        <v>2.2829025632588505E-2</v>
      </c>
    </row>
    <row r="29" spans="1:12" ht="12" customHeight="1" x14ac:dyDescent="0.2">
      <c r="A29" s="15">
        <v>1993</v>
      </c>
      <c r="B29" s="16">
        <f>SUM('Whole flavored milk'!B30,'Lower fat flavored milk'!B30)</f>
        <v>9.4875711279283159</v>
      </c>
      <c r="C29" s="16">
        <f>SUM('Whole flavored milk'!D30,'Lower fat flavored milk'!D30)</f>
        <v>9.4875711279283159</v>
      </c>
      <c r="D29" s="16">
        <f>SUM('Whole flavored milk'!F30,'Lower fat flavored milk'!F30)</f>
        <v>8.3490625925769191</v>
      </c>
      <c r="E29" s="16">
        <f>SUM('Whole flavored milk'!H30,'Lower fat flavored milk'!H30)</f>
        <v>8.3490625925769191</v>
      </c>
      <c r="F29" s="16">
        <f t="shared" si="0"/>
        <v>51.599999999999994</v>
      </c>
      <c r="G29" s="16">
        <f>SUM('Whole flavored milk'!K30,'Lower fat flavored milk'!K30)</f>
        <v>4.591984425917305</v>
      </c>
      <c r="H29" s="16">
        <f>SUM('Whole flavored milk'!L30,'Lower fat flavored milk'!L30)</f>
        <v>0.53128736468431492</v>
      </c>
      <c r="I29" s="16">
        <f>SUM('Whole flavored milk'!M30,'Lower fat flavored milk'!M30)</f>
        <v>0.20129246798541611</v>
      </c>
      <c r="J29" s="16">
        <f>SUM('Whole flavored milk'!N30,'Lower fat flavored milk'!N30)</f>
        <v>5.7065408211525543</v>
      </c>
      <c r="K29" s="16">
        <f>SUM('Whole flavored milk'!Q30,'Lower fat flavored milk'!Q30)</f>
        <v>4.3532992284693117</v>
      </c>
      <c r="L29" s="19">
        <f>SUM('Whole flavored milk'!R30,'Lower fat flavored milk'!R30)</f>
        <v>2.2826163284610214E-2</v>
      </c>
    </row>
    <row r="30" spans="1:12" ht="12" customHeight="1" x14ac:dyDescent="0.2">
      <c r="A30" s="15">
        <v>1994</v>
      </c>
      <c r="B30" s="16">
        <f>SUM('Whole flavored milk'!B31,'Lower fat flavored milk'!B31)</f>
        <v>9.668371806662968</v>
      </c>
      <c r="C30" s="16">
        <f>SUM('Whole flavored milk'!D31,'Lower fat flavored milk'!D31)</f>
        <v>9.668371806662968</v>
      </c>
      <c r="D30" s="16">
        <f>SUM('Whole flavored milk'!F31,'Lower fat flavored milk'!F31)</f>
        <v>8.5081671898634124</v>
      </c>
      <c r="E30" s="16">
        <f>SUM('Whole flavored milk'!H31,'Lower fat flavored milk'!H31)</f>
        <v>8.5081671898634124</v>
      </c>
      <c r="F30" s="16">
        <f t="shared" si="0"/>
        <v>51.6</v>
      </c>
      <c r="G30" s="16">
        <f>SUM('Whole flavored milk'!K31,'Lower fat flavored milk'!K31)</f>
        <v>4.6794919544248765</v>
      </c>
      <c r="H30" s="16">
        <f>SUM('Whole flavored milk'!L31,'Lower fat flavored milk'!L31)</f>
        <v>0.54139732668517415</v>
      </c>
      <c r="I30" s="16">
        <f>SUM('Whole flavored milk'!M31,'Lower fat flavored milk'!M31)</f>
        <v>0.20512841444054253</v>
      </c>
      <c r="J30" s="16">
        <f>SUM('Whole flavored milk'!N31,'Lower fat flavored milk'!N31)</f>
        <v>5.8152879851821604</v>
      </c>
      <c r="K30" s="16">
        <f>SUM('Whole flavored milk'!Q31,'Lower fat flavored milk'!Q31)</f>
        <v>4.4341022274939892</v>
      </c>
      <c r="L30" s="19">
        <f>SUM('Whole flavored milk'!R31,'Lower fat flavored milk'!R31)</f>
        <v>2.3261151940728642E-2</v>
      </c>
    </row>
    <row r="31" spans="1:12" ht="12" customHeight="1" x14ac:dyDescent="0.2">
      <c r="A31" s="15">
        <v>1995</v>
      </c>
      <c r="B31" s="16">
        <f>SUM('Whole flavored milk'!B32,'Lower fat flavored milk'!B32)</f>
        <v>9.8318298920676881</v>
      </c>
      <c r="C31" s="16">
        <f>SUM('Whole flavored milk'!D32,'Lower fat flavored milk'!D32)</f>
        <v>9.8318298920676881</v>
      </c>
      <c r="D31" s="16">
        <f>SUM('Whole flavored milk'!F32,'Lower fat flavored milk'!F32)</f>
        <v>8.6520103050195658</v>
      </c>
      <c r="E31" s="16">
        <f>SUM('Whole flavored milk'!H32,'Lower fat flavored milk'!H32)</f>
        <v>8.6520103050195658</v>
      </c>
      <c r="F31" s="16">
        <f t="shared" si="0"/>
        <v>51.6</v>
      </c>
      <c r="G31" s="16">
        <f>SUM('Whole flavored milk'!K32,'Lower fat flavored milk'!K32)</f>
        <v>4.7586056677607607</v>
      </c>
      <c r="H31" s="16">
        <f>SUM('Whole flavored milk'!L32,'Lower fat flavored milk'!L32)</f>
        <v>0.55052347395071533</v>
      </c>
      <c r="I31" s="16">
        <f>SUM('Whole flavored milk'!M32,'Lower fat flavored milk'!M32)</f>
        <v>0.20859641283334843</v>
      </c>
      <c r="J31" s="16">
        <f>SUM('Whole flavored milk'!N32,'Lower fat flavored milk'!N32)</f>
        <v>5.9136040056190113</v>
      </c>
      <c r="K31" s="16">
        <f>SUM('Whole flavored milk'!Q32,'Lower fat flavored milk'!Q32)</f>
        <v>4.5050729809529173</v>
      </c>
      <c r="L31" s="19">
        <f>SUM('Whole flavored milk'!R32,'Lower fat flavored milk'!R32)</f>
        <v>2.3654416022476046E-2</v>
      </c>
    </row>
    <row r="32" spans="1:12" ht="12" customHeight="1" x14ac:dyDescent="0.2">
      <c r="A32" s="10">
        <v>1996</v>
      </c>
      <c r="B32" s="11">
        <f>SUM('Whole flavored milk'!B33,'Lower fat flavored milk'!B33)</f>
        <v>10.159840234006696</v>
      </c>
      <c r="C32" s="11">
        <f>SUM('Whole flavored milk'!D33,'Lower fat flavored milk'!D33)</f>
        <v>10.159840234006696</v>
      </c>
      <c r="D32" s="11">
        <f>SUM('Whole flavored milk'!F33,'Lower fat flavored milk'!F33)</f>
        <v>8.9406594059258921</v>
      </c>
      <c r="E32" s="11">
        <f>SUM('Whole flavored milk'!H33,'Lower fat flavored milk'!H33)</f>
        <v>8.9406594059258921</v>
      </c>
      <c r="F32" s="11">
        <f t="shared" si="0"/>
        <v>51.599999999999994</v>
      </c>
      <c r="G32" s="11">
        <f>SUM('Whole flavored milk'!K33,'Lower fat flavored milk'!K33)</f>
        <v>4.917362673259241</v>
      </c>
      <c r="H32" s="11">
        <f>SUM('Whole flavored milk'!L33,'Lower fat flavored milk'!L33)</f>
        <v>0.56878297620347251</v>
      </c>
      <c r="I32" s="11">
        <f>SUM('Whole flavored milk'!M33,'Lower fat flavored milk'!M33)</f>
        <v>0.21555562403328177</v>
      </c>
      <c r="J32" s="11">
        <f>SUM('Whole flavored milk'!N33,'Lower fat flavored milk'!N33)</f>
        <v>6.1108941635315217</v>
      </c>
      <c r="K32" s="11">
        <f>SUM('Whole flavored milk'!Q33,'Lower fat flavored milk'!Q33)</f>
        <v>4.6395105215607906</v>
      </c>
      <c r="L32" s="14">
        <f>SUM('Whole flavored milk'!R33,'Lower fat flavored milk'!R33)</f>
        <v>2.4443576654126088E-2</v>
      </c>
    </row>
    <row r="33" spans="1:26" ht="12" customHeight="1" x14ac:dyDescent="0.2">
      <c r="A33" s="10">
        <v>1997</v>
      </c>
      <c r="B33" s="11">
        <f>SUM('Whole flavored milk'!B34,'Lower fat flavored milk'!B34)</f>
        <v>10.379721764772764</v>
      </c>
      <c r="C33" s="11">
        <f>SUM('Whole flavored milk'!D34,'Lower fat flavored milk'!D34)</f>
        <v>10.379721764772764</v>
      </c>
      <c r="D33" s="11">
        <f>SUM('Whole flavored milk'!F34,'Lower fat flavored milk'!F34)</f>
        <v>9.1341551530000338</v>
      </c>
      <c r="E33" s="11">
        <f>SUM('Whole flavored milk'!H34,'Lower fat flavored milk'!H34)</f>
        <v>9.1341551530000338</v>
      </c>
      <c r="F33" s="11">
        <f t="shared" si="0"/>
        <v>51.599999999999994</v>
      </c>
      <c r="G33" s="11">
        <f>SUM('Whole flavored milk'!K34,'Lower fat flavored milk'!K34)</f>
        <v>5.023785334150018</v>
      </c>
      <c r="H33" s="11">
        <f>SUM('Whole flavored milk'!L34,'Lower fat flavored milk'!L34)</f>
        <v>0.58108055677241555</v>
      </c>
      <c r="I33" s="11">
        <f>SUM('Whole flavored milk'!M34,'Lower fat flavored milk'!M34)</f>
        <v>0.22022072697643913</v>
      </c>
      <c r="J33" s="11">
        <f>SUM('Whole flavored milk'!N34,'Lower fat flavored milk'!N34)</f>
        <v>6.2431474994185612</v>
      </c>
      <c r="K33" s="11">
        <f>SUM('Whole flavored milk'!Q34,'Lower fat flavored milk'!Q34)</f>
        <v>4.7381209765763952</v>
      </c>
      <c r="L33" s="14">
        <f>SUM('Whole flavored milk'!R34,'Lower fat flavored milk'!R34)</f>
        <v>2.4972589997674245E-2</v>
      </c>
    </row>
    <row r="34" spans="1:26" ht="12" customHeight="1" x14ac:dyDescent="0.2">
      <c r="A34" s="10">
        <v>1998</v>
      </c>
      <c r="B34" s="11">
        <f>SUM('Whole flavored milk'!B35,'Lower fat flavored milk'!B35)</f>
        <v>11.034822768565981</v>
      </c>
      <c r="C34" s="11">
        <f>SUM('Whole flavored milk'!D35,'Lower fat flavored milk'!D35)</f>
        <v>11.034822768565981</v>
      </c>
      <c r="D34" s="11">
        <f>SUM('Whole flavored milk'!F35,'Lower fat flavored milk'!F35)</f>
        <v>9.7106440363380635</v>
      </c>
      <c r="E34" s="11">
        <f>SUM('Whole flavored milk'!H35,'Lower fat flavored milk'!H35)</f>
        <v>9.7106440363380635</v>
      </c>
      <c r="F34" s="11">
        <f t="shared" si="0"/>
        <v>51.6</v>
      </c>
      <c r="G34" s="11">
        <f>SUM('Whole flavored milk'!K35,'Lower fat flavored milk'!K35)</f>
        <v>5.3408542199859346</v>
      </c>
      <c r="H34" s="11">
        <f>SUM('Whole flavored milk'!L35,'Lower fat flavored milk'!L35)</f>
        <v>0.61784066650086256</v>
      </c>
      <c r="I34" s="11">
        <f>SUM('Whole flavored milk'!M35,'Lower fat flavored milk'!M35)</f>
        <v>0.23411963704047933</v>
      </c>
      <c r="J34" s="11">
        <f>SUM('Whole flavored milk'!N35,'Lower fat flavored milk'!N35)</f>
        <v>6.6371746502790678</v>
      </c>
      <c r="K34" s="11">
        <f>SUM('Whole flavored milk'!Q35,'Lower fat flavored milk'!Q35)</f>
        <v>5.0499043625608184</v>
      </c>
      <c r="L34" s="14">
        <f>SUM('Whole flavored milk'!R35,'Lower fat flavored milk'!R35)</f>
        <v>2.6548698601116274E-2</v>
      </c>
    </row>
    <row r="35" spans="1:26" ht="12" customHeight="1" x14ac:dyDescent="0.2">
      <c r="A35" s="10">
        <v>1999</v>
      </c>
      <c r="B35" s="11">
        <f>SUM('Whole flavored milk'!B36,'Lower fat flavored milk'!B36)</f>
        <v>11.525229357798166</v>
      </c>
      <c r="C35" s="11">
        <f>SUM('Whole flavored milk'!D36,'Lower fat flavored milk'!D36)</f>
        <v>11.525229357798166</v>
      </c>
      <c r="D35" s="11">
        <f>SUM('Whole flavored milk'!F36,'Lower fat flavored milk'!F36)</f>
        <v>10.142201834862385</v>
      </c>
      <c r="E35" s="11">
        <f>SUM('Whole flavored milk'!H36,'Lower fat flavored milk'!H36)</f>
        <v>10.142201834862385</v>
      </c>
      <c r="F35" s="11">
        <f t="shared" si="0"/>
        <v>51.600000000000009</v>
      </c>
      <c r="G35" s="11">
        <f>SUM('Whole flavored milk'!K36,'Lower fat flavored milk'!K36)</f>
        <v>5.5782110091743116</v>
      </c>
      <c r="H35" s="11">
        <f>SUM('Whole flavored milk'!L36,'Lower fat flavored milk'!L36)</f>
        <v>0.64536072069396411</v>
      </c>
      <c r="I35" s="11">
        <f>SUM('Whole flavored milk'!M36,'Lower fat flavored milk'!M36)</f>
        <v>0.24452431821038079</v>
      </c>
      <c r="J35" s="11">
        <f>SUM('Whole flavored milk'!N36,'Lower fat flavored milk'!N36)</f>
        <v>6.9321421591051902</v>
      </c>
      <c r="K35" s="11">
        <f>SUM('Whole flavored milk'!Q36,'Lower fat flavored milk'!Q36)</f>
        <v>5.2835339029382924</v>
      </c>
      <c r="L35" s="14">
        <f>SUM('Whole flavored milk'!R36,'Lower fat flavored milk'!R36)</f>
        <v>2.7728568636420758E-2</v>
      </c>
    </row>
    <row r="36" spans="1:26" ht="12" customHeight="1" x14ac:dyDescent="0.2">
      <c r="A36" s="10">
        <v>2000</v>
      </c>
      <c r="B36" s="11">
        <f>SUM('Whole flavored milk'!B37,'Lower fat flavored milk'!B37)</f>
        <v>12.975773641608665</v>
      </c>
      <c r="C36" s="11">
        <f>SUM('Whole flavored milk'!D37,'Lower fat flavored milk'!D37)</f>
        <v>12.975773641608665</v>
      </c>
      <c r="D36" s="11">
        <f>SUM('Whole flavored milk'!F37,'Lower fat flavored milk'!F37)</f>
        <v>11.418680804615626</v>
      </c>
      <c r="E36" s="11">
        <f>SUM('Whole flavored milk'!H37,'Lower fat flavored milk'!H37)</f>
        <v>11.418680804615626</v>
      </c>
      <c r="F36" s="11">
        <f t="shared" si="0"/>
        <v>51.599999999999994</v>
      </c>
      <c r="G36" s="11">
        <f>SUM('Whole flavored milk'!K37,'Lower fat flavored milk'!K37)</f>
        <v>6.2802744425385946</v>
      </c>
      <c r="H36" s="11">
        <f>SUM('Whole flavored milk'!L37,'Lower fat flavored milk'!L37)</f>
        <v>0.72648326646170214</v>
      </c>
      <c r="I36" s="11">
        <f>SUM('Whole flavored milk'!M37,'Lower fat flavored milk'!M37)</f>
        <v>0.27529970159073291</v>
      </c>
      <c r="J36" s="11">
        <f>SUM('Whole flavored milk'!N37,'Lower fat flavored milk'!N37)</f>
        <v>7.8046088902464827</v>
      </c>
      <c r="K36" s="11">
        <f>SUM('Whole flavored milk'!Q37,'Lower fat flavored milk'!Q37)</f>
        <v>5.9334979261730778</v>
      </c>
      <c r="L36" s="14">
        <f>SUM('Whole flavored milk'!R37,'Lower fat flavored milk'!R37)</f>
        <v>3.1218435560985931E-2</v>
      </c>
    </row>
    <row r="37" spans="1:26" ht="12" customHeight="1" x14ac:dyDescent="0.2">
      <c r="A37" s="15">
        <v>2001</v>
      </c>
      <c r="B37" s="16">
        <f>SUM('Whole flavored milk'!B38,'Lower fat flavored milk'!B38)</f>
        <v>13.475091317377263</v>
      </c>
      <c r="C37" s="16">
        <f>SUM('Whole flavored milk'!D38,'Lower fat flavored milk'!D38)</f>
        <v>13.475091317377263</v>
      </c>
      <c r="D37" s="16">
        <f>SUM('Whole flavored milk'!F38,'Lower fat flavored milk'!F38)</f>
        <v>11.858080359291991</v>
      </c>
      <c r="E37" s="16">
        <f>SUM('Whole flavored milk'!H38,'Lower fat flavored milk'!H38)</f>
        <v>11.858080359291991</v>
      </c>
      <c r="F37" s="16">
        <f t="shared" si="0"/>
        <v>51.599999999999994</v>
      </c>
      <c r="G37" s="16">
        <f>SUM('Whole flavored milk'!K38,'Lower fat flavored milk'!K38)</f>
        <v>6.5219441976105959</v>
      </c>
      <c r="H37" s="16">
        <f>SUM('Whole flavored milk'!L38,'Lower fat flavored milk'!L38)</f>
        <v>0.75447376887192186</v>
      </c>
      <c r="I37" s="16">
        <f>SUM('Whole flavored milk'!M38,'Lower fat flavored milk'!M38)</f>
        <v>0.28589344427882069</v>
      </c>
      <c r="J37" s="16">
        <f>SUM('Whole flavored milk'!N38,'Lower fat flavored milk'!N38)</f>
        <v>8.1049361985824255</v>
      </c>
      <c r="K37" s="16">
        <f>SUM('Whole flavored milk'!Q38,'Lower fat flavored milk'!Q38)</f>
        <v>6.166987405543666</v>
      </c>
      <c r="L37" s="19">
        <f>SUM('Whole flavored milk'!R38,'Lower fat flavored milk'!R38)</f>
        <v>3.24197447943297E-2</v>
      </c>
    </row>
    <row r="38" spans="1:26" ht="12" customHeight="1" x14ac:dyDescent="0.2">
      <c r="A38" s="15">
        <v>2002</v>
      </c>
      <c r="B38" s="16">
        <f>SUM('Whole flavored milk'!B39,'Lower fat flavored milk'!B39)</f>
        <v>13.87715665326219</v>
      </c>
      <c r="C38" s="16">
        <f>SUM('Whole flavored milk'!D39,'Lower fat flavored milk'!D39)</f>
        <v>13.87715665326219</v>
      </c>
      <c r="D38" s="16">
        <f>SUM('Whole flavored milk'!F39,'Lower fat flavored milk'!F39)</f>
        <v>12.211897854870728</v>
      </c>
      <c r="E38" s="16">
        <f>SUM('Whole flavored milk'!H39,'Lower fat flavored milk'!H39)</f>
        <v>12.211897854870728</v>
      </c>
      <c r="F38" s="16">
        <f t="shared" si="0"/>
        <v>51.599999999999994</v>
      </c>
      <c r="G38" s="16">
        <f>SUM('Whole flavored milk'!K39,'Lower fat flavored milk'!K39)</f>
        <v>6.7165438201789005</v>
      </c>
      <c r="H38" s="16">
        <f>SUM('Whole flavored milk'!L39,'Lower fat flavored milk'!L39)</f>
        <v>0.77692207937688507</v>
      </c>
      <c r="I38" s="16">
        <f>SUM('Whole flavored milk'!M39,'Lower fat flavored milk'!M39)</f>
        <v>0.29442383869277372</v>
      </c>
      <c r="J38" s="16">
        <f>SUM('Whole flavored milk'!N39,'Lower fat flavored milk'!N39)</f>
        <v>8.3467686150207872</v>
      </c>
      <c r="K38" s="16">
        <f>SUM('Whole flavored milk'!Q39,'Lower fat flavored milk'!Q39)</f>
        <v>6.341603067596667</v>
      </c>
      <c r="L38" s="19">
        <f>SUM('Whole flavored milk'!R39,'Lower fat flavored milk'!R39)</f>
        <v>3.3387074460083155E-2</v>
      </c>
    </row>
    <row r="39" spans="1:26" ht="12" customHeight="1" x14ac:dyDescent="0.2">
      <c r="A39" s="15">
        <v>2003</v>
      </c>
      <c r="B39" s="16">
        <f>SUM('Whole flavored milk'!B40,'Lower fat flavored milk'!B40)</f>
        <v>14.422731588966183</v>
      </c>
      <c r="C39" s="16">
        <f>SUM('Whole flavored milk'!D40,'Lower fat flavored milk'!D40)</f>
        <v>14.422731588966183</v>
      </c>
      <c r="D39" s="16">
        <f>SUM('Whole flavored milk'!F40,'Lower fat flavored milk'!F40)</f>
        <v>12.692003798290241</v>
      </c>
      <c r="E39" s="16">
        <f>SUM('Whole flavored milk'!H40,'Lower fat flavored milk'!H40)</f>
        <v>12.692003798290241</v>
      </c>
      <c r="F39" s="16">
        <f t="shared" si="0"/>
        <v>51.600000000000009</v>
      </c>
      <c r="G39" s="16">
        <f>SUM('Whole flavored milk'!K40,'Lower fat flavored milk'!K40)</f>
        <v>6.9806020890596319</v>
      </c>
      <c r="H39" s="16">
        <f>SUM('Whole flavored milk'!L40,'Lower fat flavored milk'!L40)</f>
        <v>0.80739114370809617</v>
      </c>
      <c r="I39" s="16">
        <f>SUM('Whole flavored milk'!M40,'Lower fat flavored milk'!M40)</f>
        <v>0.30599899568480582</v>
      </c>
      <c r="J39" s="16">
        <f>SUM('Whole flavored milk'!N40,'Lower fat flavored milk'!N40)</f>
        <v>8.6749185281664012</v>
      </c>
      <c r="K39" s="16">
        <f>SUM('Whole flavored milk'!Q40,'Lower fat flavored milk'!Q40)</f>
        <v>6.5797669061778761</v>
      </c>
      <c r="L39" s="19">
        <f>SUM('Whole flavored milk'!R40,'Lower fat flavored milk'!R40)</f>
        <v>3.4699674112665606E-2</v>
      </c>
    </row>
    <row r="40" spans="1:26" ht="12" customHeight="1" x14ac:dyDescent="0.2">
      <c r="A40" s="15">
        <v>2004</v>
      </c>
      <c r="B40" s="16">
        <f>SUM('Whole flavored milk'!B41,'Lower fat flavored milk'!B41)</f>
        <v>14.843075401277204</v>
      </c>
      <c r="C40" s="16">
        <f>SUM('Whole flavored milk'!D41,'Lower fat flavored milk'!D41)</f>
        <v>14.843075401277204</v>
      </c>
      <c r="D40" s="16">
        <f>SUM('Whole flavored milk'!F41,'Lower fat flavored milk'!F41)</f>
        <v>13.061906353123939</v>
      </c>
      <c r="E40" s="16">
        <f>SUM('Whole flavored milk'!H41,'Lower fat flavored milk'!H41)</f>
        <v>13.061906353123939</v>
      </c>
      <c r="F40" s="16">
        <f t="shared" si="0"/>
        <v>51.6</v>
      </c>
      <c r="G40" s="16">
        <f>SUM('Whole flavored milk'!K41,'Lower fat flavored milk'!K41)</f>
        <v>7.1840484942181666</v>
      </c>
      <c r="H40" s="16">
        <f>SUM('Whole flavored milk'!L41,'Lower fat flavored milk'!L41)</f>
        <v>0.8306737200749692</v>
      </c>
      <c r="I40" s="16">
        <f>SUM('Whole flavored milk'!M41,'Lower fat flavored milk'!M41)</f>
        <v>0.31491719426709774</v>
      </c>
      <c r="J40" s="16">
        <f>SUM('Whole flavored milk'!N41,'Lower fat flavored milk'!N41)</f>
        <v>8.9277449988750863</v>
      </c>
      <c r="K40" s="16">
        <f>SUM('Whole flavored milk'!Q41,'Lower fat flavored milk'!Q41)</f>
        <v>6.7347376335151594</v>
      </c>
      <c r="L40" s="19">
        <f>SUM('Whole flavored milk'!R41,'Lower fat flavored milk'!R41)</f>
        <v>3.5710979995500346E-2</v>
      </c>
    </row>
    <row r="41" spans="1:26" ht="12" customHeight="1" x14ac:dyDescent="0.2">
      <c r="A41" s="15">
        <v>2005</v>
      </c>
      <c r="B41" s="16">
        <f>SUM('Whole flavored milk'!B42,'Lower fat flavored milk'!B42)</f>
        <v>14.871523718778572</v>
      </c>
      <c r="C41" s="16">
        <f>SUM('Whole flavored milk'!D42,'Lower fat flavored milk'!D42)</f>
        <v>14.871523718778572</v>
      </c>
      <c r="D41" s="16">
        <f>SUM('Whole flavored milk'!F42,'Lower fat flavored milk'!F42)</f>
        <v>13.086940872525144</v>
      </c>
      <c r="E41" s="16">
        <f>SUM('Whole flavored milk'!H42,'Lower fat flavored milk'!H42)</f>
        <v>13.086940872525144</v>
      </c>
      <c r="F41" s="16">
        <f t="shared" si="0"/>
        <v>51.6</v>
      </c>
      <c r="G41" s="16">
        <f>SUM('Whole flavored milk'!K42,'Lower fat flavored milk'!K42)</f>
        <v>7.1978174798888288</v>
      </c>
      <c r="H41" s="16">
        <f>SUM('Whole flavored milk'!L42,'Lower fat flavored milk'!L42)</f>
        <v>0.83213633240613094</v>
      </c>
      <c r="I41" s="16">
        <f>SUM('Whole flavored milk'!M42,'Lower fat flavored milk'!M42)</f>
        <v>0.31552076624170206</v>
      </c>
      <c r="J41" s="16">
        <f>SUM('Whole flavored milk'!N42,'Lower fat flavored milk'!N42)</f>
        <v>8.9448559625691324</v>
      </c>
      <c r="K41" s="16">
        <f>SUM('Whole flavored milk'!Q42,'Lower fat flavored milk'!Q42)</f>
        <v>6.7284742813136083</v>
      </c>
      <c r="L41" s="19">
        <f>SUM('Whole flavored milk'!R42,'Lower fat flavored milk'!R42)</f>
        <v>3.5779423850276527E-2</v>
      </c>
    </row>
    <row r="42" spans="1:26" ht="12" customHeight="1" x14ac:dyDescent="0.2">
      <c r="A42" s="10">
        <v>2006</v>
      </c>
      <c r="B42" s="11">
        <f>SUM('Whole flavored milk'!B43,'Lower fat flavored milk'!B43)</f>
        <v>14.900539667994863</v>
      </c>
      <c r="C42" s="11">
        <f>SUM('Whole flavored milk'!D43,'Lower fat flavored milk'!D43)</f>
        <v>14.900539667994863</v>
      </c>
      <c r="D42" s="11">
        <f>SUM('Whole flavored milk'!F43,'Lower fat flavored milk'!F43)</f>
        <v>13.11247490783548</v>
      </c>
      <c r="E42" s="11">
        <f>SUM('Whole flavored milk'!H43,'Lower fat flavored milk'!H43)</f>
        <v>13.11247490783548</v>
      </c>
      <c r="F42" s="11">
        <f t="shared" si="0"/>
        <v>51.6</v>
      </c>
      <c r="G42" s="11">
        <f>SUM('Whole flavored milk'!K43,'Lower fat flavored milk'!K43)</f>
        <v>7.2118611993095136</v>
      </c>
      <c r="H42" s="11">
        <f>SUM('Whole flavored milk'!L43,'Lower fat flavored milk'!L43)</f>
        <v>0.83369959101375746</v>
      </c>
      <c r="I42" s="11">
        <f>SUM('Whole flavored milk'!M43,'Lower fat flavored milk'!M43)</f>
        <v>0.3161363813395951</v>
      </c>
      <c r="J42" s="11">
        <f>SUM('Whole flavored milk'!N43,'Lower fat flavored milk'!N43)</f>
        <v>8.9623083427868515</v>
      </c>
      <c r="K42" s="11">
        <f>SUM('Whole flavored milk'!Q43,'Lower fat flavored milk'!Q43)</f>
        <v>6.7326684479060139</v>
      </c>
      <c r="L42" s="14">
        <f>SUM('Whole flavored milk'!R43,'Lower fat flavored milk'!R43)</f>
        <v>3.5849233371147399E-2</v>
      </c>
    </row>
    <row r="43" spans="1:26" ht="12" customHeight="1" x14ac:dyDescent="0.2">
      <c r="A43" s="10">
        <v>2007</v>
      </c>
      <c r="B43" s="11">
        <f>SUM('Whole flavored milk'!B44,'Lower fat flavored milk'!B44)</f>
        <v>14.528156792414824</v>
      </c>
      <c r="C43" s="11">
        <f>SUM('Whole flavored milk'!D44,'Lower fat flavored milk'!D44)</f>
        <v>14.528156792414824</v>
      </c>
      <c r="D43" s="11">
        <f>SUM('Whole flavored milk'!F44,'Lower fat flavored milk'!F44)</f>
        <v>12.784777977325046</v>
      </c>
      <c r="E43" s="11">
        <f>SUM('Whole flavored milk'!H44,'Lower fat flavored milk'!H44)</f>
        <v>12.784777977325046</v>
      </c>
      <c r="F43" s="11">
        <f t="shared" si="0"/>
        <v>51.599999999999987</v>
      </c>
      <c r="G43" s="11">
        <f>SUM('Whole flavored milk'!K44,'Lower fat flavored milk'!K44)</f>
        <v>7.0316278875287761</v>
      </c>
      <c r="H43" s="11">
        <f>SUM('Whole flavored milk'!L44,'Lower fat flavored milk'!L44)</f>
        <v>0.81282697795774517</v>
      </c>
      <c r="I43" s="11">
        <f>SUM('Whole flavored milk'!M44,'Lower fat flavored milk'!M44)</f>
        <v>0.30823574301496004</v>
      </c>
      <c r="J43" s="11">
        <f>SUM('Whole flavored milk'!N44,'Lower fat flavored milk'!N44)</f>
        <v>8.73832919660261</v>
      </c>
      <c r="K43" s="11">
        <f>SUM('Whole flavored milk'!Q44,'Lower fat flavored milk'!Q44)</f>
        <v>6.5588677570048848</v>
      </c>
      <c r="L43" s="14">
        <f>SUM('Whole flavored milk'!R44,'Lower fat flavored milk'!R44)</f>
        <v>3.4953316786410435E-2</v>
      </c>
    </row>
    <row r="44" spans="1:26" ht="12" customHeight="1" x14ac:dyDescent="0.2">
      <c r="A44" s="10">
        <v>2008</v>
      </c>
      <c r="B44" s="11">
        <f>SUM('Whole flavored milk'!B45,'Lower fat flavored milk'!B45)</f>
        <v>14.259391198180682</v>
      </c>
      <c r="C44" s="11">
        <f>SUM('Whole flavored milk'!D45,'Lower fat flavored milk'!D45)</f>
        <v>14.259391198180682</v>
      </c>
      <c r="D44" s="11">
        <f>SUM('Whole flavored milk'!F45,'Lower fat flavored milk'!F45)</f>
        <v>12.548264254398999</v>
      </c>
      <c r="E44" s="11">
        <f>SUM('Whole flavored milk'!H45,'Lower fat flavored milk'!H45)</f>
        <v>12.548264254398999</v>
      </c>
      <c r="F44" s="11">
        <f t="shared" si="0"/>
        <v>51.6</v>
      </c>
      <c r="G44" s="11">
        <f>SUM('Whole flavored milk'!K45,'Lower fat flavored milk'!K45)</f>
        <v>6.9015453399194495</v>
      </c>
      <c r="H44" s="11">
        <f>SUM('Whole flavored milk'!L45,'Lower fat flavored milk'!L45)</f>
        <v>0.79770153074215466</v>
      </c>
      <c r="I44" s="11">
        <f>SUM('Whole flavored milk'!M45,'Lower fat flavored milk'!M45)</f>
        <v>0.30253349435263338</v>
      </c>
      <c r="J44" s="11">
        <f>SUM('Whole flavored milk'!N45,'Lower fat flavored milk'!N45)</f>
        <v>8.5766732981499807</v>
      </c>
      <c r="K44" s="11">
        <f>SUM('Whole flavored milk'!Q45,'Lower fat flavored milk'!Q45)</f>
        <v>6.4244337869346904</v>
      </c>
      <c r="L44" s="14">
        <f>SUM('Whole flavored milk'!R45,'Lower fat flavored milk'!R45)</f>
        <v>3.4306693192599921E-2</v>
      </c>
    </row>
    <row r="45" spans="1:26" ht="12" customHeight="1" x14ac:dyDescent="0.2">
      <c r="A45" s="10">
        <v>2009</v>
      </c>
      <c r="B45" s="11">
        <f>SUM('Whole flavored milk'!B46,'Lower fat flavored milk'!B46)</f>
        <v>14.478192729112784</v>
      </c>
      <c r="C45" s="11">
        <f>SUM('Whole flavored milk'!D46,'Lower fat flavored milk'!D46)</f>
        <v>14.478192729112784</v>
      </c>
      <c r="D45" s="11">
        <f>SUM('Whole flavored milk'!F46,'Lower fat flavored milk'!F46)</f>
        <v>12.740809601619249</v>
      </c>
      <c r="E45" s="11">
        <f>SUM('Whole flavored milk'!H46,'Lower fat flavored milk'!H46)</f>
        <v>12.740809601619249</v>
      </c>
      <c r="F45" s="11">
        <f t="shared" si="0"/>
        <v>51.599999999999994</v>
      </c>
      <c r="G45" s="11">
        <f>SUM('Whole flavored milk'!K46,'Lower fat flavored milk'!K46)</f>
        <v>7.0074452808905878</v>
      </c>
      <c r="H45" s="11">
        <f>SUM('Whole flavored milk'!L46,'Lower fat flavored milk'!L46)</f>
        <v>0.80990361053734716</v>
      </c>
      <c r="I45" s="11">
        <f>SUM('Whole flavored milk'!M46,'Lower fat flavored milk'!M46)</f>
        <v>0.30717568354588876</v>
      </c>
      <c r="J45" s="11">
        <f>SUM('Whole flavored milk'!N46,'Lower fat flavored milk'!N46)</f>
        <v>8.7082770406841732</v>
      </c>
      <c r="K45" s="11">
        <f>SUM('Whole flavored milk'!Q46,'Lower fat flavored milk'!Q46)</f>
        <v>6.5173623860505963</v>
      </c>
      <c r="L45" s="14">
        <f>SUM('Whole flavored milk'!R46,'Lower fat flavored milk'!R46)</f>
        <v>3.4833108162736694E-2</v>
      </c>
    </row>
    <row r="46" spans="1:26" ht="12" customHeight="1" x14ac:dyDescent="0.2">
      <c r="A46" s="10">
        <v>2010</v>
      </c>
      <c r="B46" s="11">
        <f>SUM('Whole flavored milk'!B47,'Lower fat flavored milk'!B47)</f>
        <v>14.652061262336538</v>
      </c>
      <c r="C46" s="11">
        <f>SUM('Whole flavored milk'!D47,'Lower fat flavored milk'!D47)</f>
        <v>14.652061262336538</v>
      </c>
      <c r="D46" s="11">
        <f>SUM('Whole flavored milk'!F47,'Lower fat flavored milk'!F47)</f>
        <v>12.893813910856153</v>
      </c>
      <c r="E46" s="11">
        <f>SUM('Whole flavored milk'!H47,'Lower fat flavored milk'!H47)</f>
        <v>12.893813910856153</v>
      </c>
      <c r="F46" s="11">
        <f t="shared" si="0"/>
        <v>51.6</v>
      </c>
      <c r="G46" s="11">
        <f>SUM('Whole flavored milk'!K47,'Lower fat flavored milk'!K47)</f>
        <v>7.0915976509708845</v>
      </c>
      <c r="H46" s="11">
        <f>SUM('Whole flavored milk'!L47,'Lower fat flavored milk'!L47)</f>
        <v>0.81958626675176771</v>
      </c>
      <c r="I46" s="11">
        <f>SUM('Whole flavored milk'!M47,'Lower fat flavored milk'!M47)</f>
        <v>0.3108645545631073</v>
      </c>
      <c r="J46" s="11">
        <f>SUM('Whole flavored milk'!N47,'Lower fat flavored milk'!N47)</f>
        <v>8.8128546895868087</v>
      </c>
      <c r="K46" s="11">
        <f>SUM('Whole flavored milk'!Q47,'Lower fat flavored milk'!Q47)</f>
        <v>6.5891918964413376</v>
      </c>
      <c r="L46" s="14">
        <f>SUM('Whole flavored milk'!R47,'Lower fat flavored milk'!R47)</f>
        <v>3.5251418758347239E-2</v>
      </c>
    </row>
    <row r="47" spans="1:26" ht="12" customHeight="1" x14ac:dyDescent="0.2">
      <c r="A47" s="15">
        <v>2011</v>
      </c>
      <c r="B47" s="16">
        <f>SUM('Whole flavored milk'!B48,'Lower fat flavored milk'!B48)</f>
        <v>14.179433575906275</v>
      </c>
      <c r="C47" s="16">
        <f>SUM('Whole flavored milk'!D48,'Lower fat flavored milk'!D48)</f>
        <v>14.179433575906275</v>
      </c>
      <c r="D47" s="16">
        <f>SUM('Whole flavored milk'!F48,'Lower fat flavored milk'!F48)</f>
        <v>12.477901546797522</v>
      </c>
      <c r="E47" s="16">
        <f>SUM('Whole flavored milk'!H48,'Lower fat flavored milk'!H48)</f>
        <v>12.477901546797522</v>
      </c>
      <c r="F47" s="16">
        <f t="shared" si="0"/>
        <v>51.6</v>
      </c>
      <c r="G47" s="16">
        <f>SUM('Whole flavored milk'!K48,'Lower fat flavored milk'!K48)</f>
        <v>6.862845850738637</v>
      </c>
      <c r="H47" s="16">
        <f>SUM('Whole flavored milk'!L48,'Lower fat flavored milk'!L48)</f>
        <v>0.79312697397285858</v>
      </c>
      <c r="I47" s="16">
        <f>SUM('Whole flavored milk'!M48,'Lower fat flavored milk'!M48)</f>
        <v>0.30083707838854301</v>
      </c>
      <c r="J47" s="16">
        <f>SUM('Whole flavored milk'!N48,'Lower fat flavored milk'!N48)</f>
        <v>8.5285807537759997</v>
      </c>
      <c r="K47" s="16">
        <f>SUM('Whole flavored milk'!Q48,'Lower fat flavored milk'!Q48)</f>
        <v>6.3733713114747079</v>
      </c>
      <c r="L47" s="19">
        <f>SUM('Whole flavored milk'!R48,'Lower fat flavored milk'!R48)</f>
        <v>3.4114323015104003E-2</v>
      </c>
      <c r="M47" s="8"/>
      <c r="N47" s="8"/>
      <c r="O47" s="8"/>
      <c r="P47" s="8"/>
      <c r="Q47" s="8"/>
      <c r="R47" s="8"/>
      <c r="S47" s="8"/>
      <c r="T47" s="8"/>
      <c r="U47" s="8"/>
      <c r="V47" s="8"/>
      <c r="W47" s="8"/>
      <c r="X47" s="8"/>
      <c r="Y47" s="8"/>
      <c r="Z47" s="8"/>
    </row>
    <row r="48" spans="1:26" ht="12" customHeight="1" x14ac:dyDescent="0.2">
      <c r="A48" s="15">
        <v>2012</v>
      </c>
      <c r="B48" s="16">
        <f>SUM('Whole flavored milk'!B49,'Lower fat flavored milk'!B49)</f>
        <v>13.931383895516499</v>
      </c>
      <c r="C48" s="16">
        <f>SUM('Whole flavored milk'!D49,'Lower fat flavored milk'!D49)</f>
        <v>13.931383895516499</v>
      </c>
      <c r="D48" s="16">
        <f>SUM('Whole flavored milk'!F49,'Lower fat flavored milk'!F49)</f>
        <v>12.25961782805452</v>
      </c>
      <c r="E48" s="16">
        <f>SUM('Whole flavored milk'!H49,'Lower fat flavored milk'!H49)</f>
        <v>12.25961782805452</v>
      </c>
      <c r="F48" s="16">
        <f t="shared" ref="F48:F57" si="1">100-(G48/B48*100)</f>
        <v>51.599999999999994</v>
      </c>
      <c r="G48" s="16">
        <f>SUM('Whole flavored milk'!K49,'Lower fat flavored milk'!K49)</f>
        <v>6.742789805429986</v>
      </c>
      <c r="H48" s="16">
        <f>SUM('Whole flavored milk'!L49,'Lower fat flavored milk'!L49)</f>
        <v>0.77925822974607628</v>
      </c>
      <c r="I48" s="16">
        <f>SUM('Whole flavored milk'!M49,'Lower fat flavored milk'!M49)</f>
        <v>0.29557434763528706</v>
      </c>
      <c r="J48" s="16">
        <f>SUM('Whole flavored milk'!N49,'Lower fat flavored milk'!N49)</f>
        <v>8.3793849682865691</v>
      </c>
      <c r="K48" s="16">
        <f>SUM('Whole flavored milk'!Q49,'Lower fat flavored milk'!Q49)</f>
        <v>6.2627547401609629</v>
      </c>
      <c r="L48" s="19">
        <f>SUM('Whole flavored milk'!R49,'Lower fat flavored milk'!R49)</f>
        <v>3.3517539873146276E-2</v>
      </c>
      <c r="M48" s="8"/>
      <c r="N48" s="8"/>
      <c r="O48" s="8"/>
      <c r="P48" s="8"/>
      <c r="Q48" s="8"/>
      <c r="R48" s="8"/>
      <c r="S48" s="8"/>
      <c r="T48" s="8"/>
      <c r="U48" s="8"/>
      <c r="V48" s="8"/>
      <c r="W48" s="8"/>
      <c r="X48" s="8"/>
      <c r="Y48" s="8"/>
      <c r="Z48" s="8"/>
    </row>
    <row r="49" spans="1:26" ht="12" customHeight="1" x14ac:dyDescent="0.2">
      <c r="A49" s="15">
        <v>2013</v>
      </c>
      <c r="B49" s="16">
        <f>SUM('Whole flavored milk'!B50,'Lower fat flavored milk'!B50)</f>
        <v>13.898061232008995</v>
      </c>
      <c r="C49" s="16">
        <f>SUM('Whole flavored milk'!D50,'Lower fat flavored milk'!D50)</f>
        <v>13.898061232008995</v>
      </c>
      <c r="D49" s="16">
        <f>SUM('Whole flavored milk'!F50,'Lower fat flavored milk'!F50)</f>
        <v>12.230293884167917</v>
      </c>
      <c r="E49" s="16">
        <f>SUM('Whole flavored milk'!H50,'Lower fat flavored milk'!H50)</f>
        <v>12.230293884167917</v>
      </c>
      <c r="F49" s="16">
        <f t="shared" si="1"/>
        <v>51.6</v>
      </c>
      <c r="G49" s="16">
        <f>SUM('Whole flavored milk'!K50,'Lower fat flavored milk'!K50)</f>
        <v>6.7266616362923539</v>
      </c>
      <c r="H49" s="16">
        <f>SUM('Whole flavored milk'!L50,'Lower fat flavored milk'!L50)</f>
        <v>0.77744992924631939</v>
      </c>
      <c r="I49" s="16">
        <f>SUM('Whole flavored milk'!M50,'Lower fat flavored milk'!M50)</f>
        <v>0.2948673593991169</v>
      </c>
      <c r="J49" s="16">
        <f>SUM('Whole flavored milk'!N50,'Lower fat flavored milk'!N50)</f>
        <v>8.3593422052852624</v>
      </c>
      <c r="K49" s="16">
        <f>SUM('Whole flavored milk'!Q50,'Lower fat flavored milk'!Q50)</f>
        <v>6.2560108759955266</v>
      </c>
      <c r="L49" s="19">
        <f>SUM('Whole flavored milk'!R50,'Lower fat flavored milk'!R50)</f>
        <v>3.3437368821141053E-2</v>
      </c>
      <c r="M49" s="8"/>
      <c r="N49" s="8"/>
      <c r="O49" s="8"/>
      <c r="P49" s="8"/>
      <c r="Q49" s="8"/>
      <c r="R49" s="8"/>
      <c r="S49" s="8"/>
      <c r="T49" s="8"/>
      <c r="U49" s="8"/>
      <c r="V49" s="8"/>
      <c r="W49" s="8"/>
      <c r="X49" s="8"/>
      <c r="Y49" s="8"/>
      <c r="Z49" s="8"/>
    </row>
    <row r="50" spans="1:26" ht="12" customHeight="1" x14ac:dyDescent="0.2">
      <c r="A50" s="15">
        <v>2014</v>
      </c>
      <c r="B50" s="16">
        <f>SUM('Whole flavored milk'!B51,'Lower fat flavored milk'!B51)</f>
        <v>13.5554079049602</v>
      </c>
      <c r="C50" s="16">
        <f>SUM('Whole flavored milk'!D51,'Lower fat flavored milk'!D51)</f>
        <v>13.5554079049602</v>
      </c>
      <c r="D50" s="16">
        <f>SUM('Whole flavored milk'!F51,'Lower fat flavored milk'!F51)</f>
        <v>11.928758956364975</v>
      </c>
      <c r="E50" s="16">
        <f>SUM('Whole flavored milk'!H51,'Lower fat flavored milk'!H51)</f>
        <v>11.928758956364975</v>
      </c>
      <c r="F50" s="16">
        <f t="shared" si="1"/>
        <v>51.599999999999994</v>
      </c>
      <c r="G50" s="16">
        <f>SUM('Whole flavored milk'!K51,'Lower fat flavored milk'!K51)</f>
        <v>6.560817426000737</v>
      </c>
      <c r="H50" s="16">
        <f>SUM('Whole flavored milk'!L51,'Lower fat flavored milk'!L51)</f>
        <v>0.75825432395290071</v>
      </c>
      <c r="I50" s="16">
        <f>SUM('Whole flavored milk'!M51,'Lower fat flavored milk'!M51)</f>
        <v>0.28759747620825149</v>
      </c>
      <c r="J50" s="16">
        <f>SUM('Whole flavored milk'!N51,'Lower fat flavored milk'!N51)</f>
        <v>8.1532446517658244</v>
      </c>
      <c r="K50" s="16">
        <f>SUM('Whole flavored milk'!Q51,'Lower fat flavored milk'!Q51)</f>
        <v>6.0976587462101639</v>
      </c>
      <c r="L50" s="19">
        <f>SUM('Whole flavored milk'!R51,'Lower fat flavored milk'!R51)</f>
        <v>3.2612978607063303E-2</v>
      </c>
      <c r="M50" s="8"/>
      <c r="N50" s="8"/>
      <c r="O50" s="8"/>
      <c r="P50" s="8"/>
      <c r="Q50" s="8"/>
      <c r="R50" s="8"/>
      <c r="S50" s="8"/>
      <c r="T50" s="8"/>
      <c r="U50" s="8"/>
      <c r="V50" s="8"/>
      <c r="W50" s="8"/>
      <c r="X50" s="8"/>
      <c r="Y50" s="8"/>
      <c r="Z50" s="8"/>
    </row>
    <row r="51" spans="1:26" ht="12" customHeight="1" x14ac:dyDescent="0.2">
      <c r="A51" s="15">
        <v>2015</v>
      </c>
      <c r="B51" s="16">
        <f>SUM('Whole flavored milk'!B52,'Lower fat flavored milk'!B52)</f>
        <v>13.719643094790571</v>
      </c>
      <c r="C51" s="16">
        <f>SUM('Whole flavored milk'!D52,'Lower fat flavored milk'!D52)</f>
        <v>13.719643094790571</v>
      </c>
      <c r="D51" s="16">
        <f>SUM('Whole flavored milk'!F52,'Lower fat flavored milk'!F52)</f>
        <v>12.073285923415703</v>
      </c>
      <c r="E51" s="16">
        <f>SUM('Whole flavored milk'!H52,'Lower fat flavored milk'!H52)</f>
        <v>12.073285923415703</v>
      </c>
      <c r="F51" s="16">
        <f t="shared" si="1"/>
        <v>51.6</v>
      </c>
      <c r="G51" s="16">
        <f>SUM('Whole flavored milk'!K52,'Lower fat flavored milk'!K52)</f>
        <v>6.6403072578786366</v>
      </c>
      <c r="H51" s="16">
        <f>SUM('Whole flavored milk'!L52,'Lower fat flavored milk'!L52)</f>
        <v>0.76747449479633345</v>
      </c>
      <c r="I51" s="16">
        <f>SUM('Whole flavored milk'!M52,'Lower fat flavored milk'!M52)</f>
        <v>0.2910819619892005</v>
      </c>
      <c r="J51" s="16">
        <f>SUM('Whole flavored milk'!N52,'Lower fat flavored milk'!N52)</f>
        <v>8.2520280814128402</v>
      </c>
      <c r="K51" s="16">
        <f>SUM('Whole flavored milk'!Q52,'Lower fat flavored milk'!Q52)</f>
        <v>6.1764653724134577</v>
      </c>
      <c r="L51" s="19">
        <f>SUM('Whole flavored milk'!R52,'Lower fat flavored milk'!R52)</f>
        <v>3.3008112325651359E-2</v>
      </c>
      <c r="M51" s="8"/>
      <c r="N51" s="8"/>
      <c r="O51" s="8"/>
      <c r="P51" s="8"/>
      <c r="Q51" s="8"/>
      <c r="R51" s="8"/>
      <c r="S51" s="8"/>
      <c r="T51" s="8"/>
      <c r="U51" s="8"/>
      <c r="V51" s="8"/>
      <c r="W51" s="8"/>
      <c r="X51" s="8"/>
      <c r="Y51" s="8"/>
      <c r="Z51" s="8"/>
    </row>
    <row r="52" spans="1:26" ht="12" customHeight="1" x14ac:dyDescent="0.2">
      <c r="A52" s="33">
        <v>2016</v>
      </c>
      <c r="B52" s="34">
        <f>SUM('Whole flavored milk'!B53,'Lower fat flavored milk'!B53)</f>
        <v>14.020504177615109</v>
      </c>
      <c r="C52" s="34">
        <f>SUM('Whole flavored milk'!D53,'Lower fat flavored milk'!D53)</f>
        <v>14.020504177615109</v>
      </c>
      <c r="D52" s="34">
        <f>SUM('Whole flavored milk'!F53,'Lower fat flavored milk'!F53)</f>
        <v>12.338043676301297</v>
      </c>
      <c r="E52" s="11">
        <f>SUM('Whole flavored milk'!H53,'Lower fat flavored milk'!H53)</f>
        <v>12.338043676301297</v>
      </c>
      <c r="F52" s="34">
        <f t="shared" si="1"/>
        <v>51.599999999999994</v>
      </c>
      <c r="G52" s="34">
        <f>SUM('Whole flavored milk'!K53,'Lower fat flavored milk'!K53)</f>
        <v>6.7859240219657133</v>
      </c>
      <c r="H52" s="34">
        <f>SUM('Whole flavored milk'!L53,'Lower fat flavored milk'!L53)</f>
        <v>0.78433414347934027</v>
      </c>
      <c r="I52" s="34">
        <f>SUM('Whole flavored milk'!M53,'Lower fat flavored milk'!M53)</f>
        <v>0.29746516260671618</v>
      </c>
      <c r="J52" s="34">
        <f>SUM('Whole flavored milk'!N53,'Lower fat flavored milk'!N53)</f>
        <v>8.4329886273190997</v>
      </c>
      <c r="K52" s="34">
        <f>SUM('Whole flavored milk'!Q53,'Lower fat flavored milk'!Q53)</f>
        <v>6.3162835244770497</v>
      </c>
      <c r="L52" s="44">
        <f>SUM('Whole flavored milk'!R53,'Lower fat flavored milk'!R53)</f>
        <v>3.37319545092764E-2</v>
      </c>
      <c r="M52" s="8"/>
      <c r="N52" s="8"/>
      <c r="O52" s="8"/>
      <c r="P52" s="8"/>
      <c r="Q52" s="8"/>
      <c r="R52" s="8"/>
      <c r="S52" s="8"/>
      <c r="T52" s="8"/>
      <c r="U52" s="8"/>
      <c r="V52" s="8"/>
      <c r="W52" s="8"/>
      <c r="X52" s="8"/>
      <c r="Y52" s="8"/>
      <c r="Z52" s="8"/>
    </row>
    <row r="53" spans="1:26" ht="12" customHeight="1" x14ac:dyDescent="0.2">
      <c r="A53" s="57">
        <v>2017</v>
      </c>
      <c r="B53" s="58">
        <f>SUM('Whole flavored milk'!B54,'Lower fat flavored milk'!B54)</f>
        <v>14.256942060428111</v>
      </c>
      <c r="C53" s="58">
        <f>SUM('Whole flavored milk'!D54,'Lower fat flavored milk'!D54)</f>
        <v>14.256942060428111</v>
      </c>
      <c r="D53" s="58">
        <f>SUM('Whole flavored milk'!F54,'Lower fat flavored milk'!F54)</f>
        <v>12.546109013176739</v>
      </c>
      <c r="E53" s="59">
        <f>SUM('Whole flavored milk'!H54,'Lower fat flavored milk'!H54)</f>
        <v>12.546109013176739</v>
      </c>
      <c r="F53" s="58">
        <f t="shared" si="1"/>
        <v>51.6</v>
      </c>
      <c r="G53" s="58">
        <f>SUM('Whole flavored milk'!K54,'Lower fat flavored milk'!K54)</f>
        <v>6.9003599572472059</v>
      </c>
      <c r="H53" s="58">
        <f>SUM('Whole flavored milk'!L54,'Lower fat flavored milk'!L54)</f>
        <v>0.79759479140602085</v>
      </c>
      <c r="I53" s="58">
        <f>SUM('Whole flavored milk'!M54,'Lower fat flavored milk'!M54)</f>
        <v>0.30248153237248021</v>
      </c>
      <c r="J53" s="58">
        <f>SUM('Whole flavored milk'!N54,'Lower fat flavored milk'!N54)</f>
        <v>8.5752002019936278</v>
      </c>
      <c r="K53" s="58">
        <f>SUM('Whole flavored milk'!Q54,'Lower fat flavored milk'!Q54)</f>
        <v>6.4278129775519179</v>
      </c>
      <c r="L53" s="62">
        <f>SUM('Whole flavored milk'!R54,'Lower fat flavored milk'!R54)</f>
        <v>3.4300800807974513E-2</v>
      </c>
      <c r="M53" s="8"/>
      <c r="N53" s="8"/>
      <c r="O53" s="8"/>
      <c r="P53" s="8"/>
      <c r="Q53" s="8"/>
      <c r="R53" s="8"/>
      <c r="S53" s="8"/>
      <c r="T53" s="8"/>
      <c r="U53" s="8"/>
      <c r="V53" s="8"/>
      <c r="W53" s="8"/>
      <c r="X53" s="8"/>
      <c r="Y53" s="8"/>
      <c r="Z53" s="8"/>
    </row>
    <row r="54" spans="1:26" ht="12" customHeight="1" x14ac:dyDescent="0.2">
      <c r="A54" s="33">
        <v>2018</v>
      </c>
      <c r="B54" s="34">
        <f>SUM('Whole flavored milk'!B55,'Lower fat flavored milk'!B55)</f>
        <v>13.890950789696728</v>
      </c>
      <c r="C54" s="34">
        <f>SUM('Whole flavored milk'!D55,'Lower fat flavored milk'!D55)</f>
        <v>13.890950789696728</v>
      </c>
      <c r="D54" s="34">
        <f>SUM('Whole flavored milk'!F55,'Lower fat flavored milk'!F55)</f>
        <v>12.224036694933119</v>
      </c>
      <c r="E54" s="11">
        <f>SUM('Whole flavored milk'!H55,'Lower fat flavored milk'!H55)</f>
        <v>12.224036694933119</v>
      </c>
      <c r="F54" s="34">
        <f t="shared" si="1"/>
        <v>51.599999999999994</v>
      </c>
      <c r="G54" s="34">
        <f>SUM('Whole flavored milk'!K55,'Lower fat flavored milk'!K55)</f>
        <v>6.7232201822132165</v>
      </c>
      <c r="H54" s="34">
        <f>SUM('Whole flavored milk'!L55,'Lower fat flavored milk'!L55)</f>
        <v>0.77719841704957349</v>
      </c>
      <c r="I54" s="34">
        <f>SUM('Whole flavored milk'!M55,'Lower fat flavored milk'!M55)</f>
        <v>0.2947165011381136</v>
      </c>
      <c r="J54" s="34">
        <f>SUM('Whole flavored milk'!N55,'Lower fat flavored milk'!N55)</f>
        <v>8.3550654490149512</v>
      </c>
      <c r="K54" s="34">
        <f>SUM('Whole flavored milk'!Q55,'Lower fat flavored milk'!Q55)</f>
        <v>6.2744663565566796</v>
      </c>
      <c r="L54" s="44">
        <f>SUM('Whole flavored milk'!R55,'Lower fat flavored milk'!R55)</f>
        <v>3.3420261796059801E-2</v>
      </c>
      <c r="M54" s="8"/>
      <c r="N54" s="8"/>
      <c r="O54" s="8"/>
      <c r="P54" s="8"/>
      <c r="Q54" s="8"/>
      <c r="R54" s="8"/>
      <c r="S54" s="8"/>
      <c r="T54" s="8"/>
      <c r="U54" s="8"/>
      <c r="V54" s="8"/>
      <c r="W54" s="8"/>
      <c r="X54" s="8"/>
      <c r="Y54" s="8"/>
      <c r="Z54" s="8"/>
    </row>
    <row r="55" spans="1:26" ht="12" customHeight="1" x14ac:dyDescent="0.2">
      <c r="A55" s="78">
        <v>2019</v>
      </c>
      <c r="B55" s="79">
        <f>SUM('Whole flavored milk'!B56,'Lower fat flavored milk'!B56)</f>
        <v>13.787492617091086</v>
      </c>
      <c r="C55" s="79">
        <f>SUM('Whole flavored milk'!D56,'Lower fat flavored milk'!D56)</f>
        <v>13.787492617091086</v>
      </c>
      <c r="D55" s="79">
        <f>SUM('Whole flavored milk'!F56,'Lower fat flavored milk'!F56)</f>
        <v>12.132993503040156</v>
      </c>
      <c r="E55" s="80">
        <f>SUM('Whole flavored milk'!H56,'Lower fat flavored milk'!H56)</f>
        <v>12.132993503040156</v>
      </c>
      <c r="F55" s="79">
        <f t="shared" si="1"/>
        <v>51.6</v>
      </c>
      <c r="G55" s="79">
        <f>SUM('Whole flavored milk'!K56,'Lower fat flavored milk'!K56)</f>
        <v>6.6731464266720852</v>
      </c>
      <c r="H55" s="79">
        <f>SUM('Whole flavored milk'!L56,'Lower fat flavored milk'!L56)</f>
        <v>0.77149764441377777</v>
      </c>
      <c r="I55" s="79">
        <f>SUM('Whole flavored milk'!M56,'Lower fat flavored milk'!M56)</f>
        <v>0.29252148719658455</v>
      </c>
      <c r="J55" s="79">
        <f>SUM('Whole flavored milk'!N56,'Lower fat flavored milk'!N56)</f>
        <v>8.2928379012795741</v>
      </c>
      <c r="K55" s="79">
        <f>SUM('Whole flavored milk'!Q56,'Lower fat flavored milk'!Q56)</f>
        <v>6.2407233415332026</v>
      </c>
      <c r="L55" s="83">
        <f>SUM('Whole flavored milk'!R56,'Lower fat flavored milk'!R56)</f>
        <v>3.3171351605118297E-2</v>
      </c>
      <c r="M55" s="8"/>
      <c r="N55" s="8"/>
      <c r="O55" s="8"/>
      <c r="P55" s="8"/>
      <c r="Q55" s="8"/>
      <c r="R55" s="8"/>
      <c r="S55" s="8"/>
      <c r="T55" s="8"/>
      <c r="U55" s="8"/>
      <c r="V55" s="8"/>
      <c r="W55" s="8"/>
      <c r="X55" s="8"/>
      <c r="Y55" s="8"/>
      <c r="Z55" s="8"/>
    </row>
    <row r="56" spans="1:26" ht="12" customHeight="1" x14ac:dyDescent="0.2">
      <c r="A56" s="33">
        <v>2020</v>
      </c>
      <c r="B56" s="34">
        <f>SUM('Whole flavored milk'!B57,'Lower fat flavored milk'!B57)</f>
        <v>11.038036679706305</v>
      </c>
      <c r="C56" s="34">
        <f>SUM('Whole flavored milk'!D57,'Lower fat flavored milk'!D57)</f>
        <v>11.038036679706305</v>
      </c>
      <c r="D56" s="34">
        <f>SUM('Whole flavored milk'!F57,'Lower fat flavored milk'!F57)</f>
        <v>9.7134722781415483</v>
      </c>
      <c r="E56" s="11">
        <f>SUM('Whole flavored milk'!H57,'Lower fat flavored milk'!H57)</f>
        <v>9.7134722781415483</v>
      </c>
      <c r="F56" s="34">
        <f t="shared" si="1"/>
        <v>51.599999999999994</v>
      </c>
      <c r="G56" s="34">
        <f>SUM('Whole flavored milk'!K57,'Lower fat flavored milk'!K57)</f>
        <v>5.3424097529778525</v>
      </c>
      <c r="H56" s="34">
        <f>SUM('Whole flavored milk'!L57,'Lower fat flavored milk'!L57)</f>
        <v>0.61781128001245422</v>
      </c>
      <c r="I56" s="34">
        <f>SUM('Whole flavored milk'!M57,'Lower fat flavored milk'!M57)</f>
        <v>0.23418782478807024</v>
      </c>
      <c r="J56" s="34">
        <f>SUM('Whole flavored milk'!N57,'Lower fat flavored milk'!N57)</f>
        <v>6.6391077388293969</v>
      </c>
      <c r="K56" s="34">
        <f>SUM('Whole flavored milk'!Q57,'Lower fat flavored milk'!Q57)</f>
        <v>5.0203761414092982</v>
      </c>
      <c r="L56" s="44">
        <f>SUM('Whole flavored milk'!R57,'Lower fat flavored milk'!R57)</f>
        <v>2.6556430955317588E-2</v>
      </c>
      <c r="M56" s="8"/>
      <c r="N56" s="8"/>
      <c r="O56" s="8"/>
      <c r="P56" s="8"/>
      <c r="Q56" s="8"/>
      <c r="R56" s="8"/>
      <c r="S56" s="8"/>
      <c r="T56" s="8"/>
      <c r="U56" s="8"/>
      <c r="V56" s="8"/>
      <c r="W56" s="8"/>
      <c r="X56" s="8"/>
      <c r="Y56" s="8"/>
      <c r="Z56" s="8"/>
    </row>
    <row r="57" spans="1:26" ht="12" customHeight="1" thickBot="1" x14ac:dyDescent="0.25">
      <c r="A57" s="84">
        <v>2021</v>
      </c>
      <c r="B57" s="86">
        <f>SUM('Whole flavored milk'!B58,'Lower fat flavored milk'!B58)</f>
        <v>12.566973806631999</v>
      </c>
      <c r="C57" s="86">
        <f>SUM('Whole flavored milk'!D58,'Lower fat flavored milk'!D58)</f>
        <v>12.566973806631999</v>
      </c>
      <c r="D57" s="86">
        <f>SUM('Whole flavored milk'!F58,'Lower fat flavored milk'!F58)</f>
        <v>11.058936949836161</v>
      </c>
      <c r="E57" s="86">
        <f>SUM('Whole flavored milk'!H58,'Lower fat flavored milk'!H58)</f>
        <v>11.058936949836161</v>
      </c>
      <c r="F57" s="86">
        <f t="shared" si="1"/>
        <v>51.599999999999994</v>
      </c>
      <c r="G57" s="86">
        <f>SUM('Whole flavored milk'!K58,'Lower fat flavored milk'!K58)</f>
        <v>6.0824153224098882</v>
      </c>
      <c r="H57" s="86">
        <f>SUM('Whole flavored milk'!L58,'Lower fat flavored milk'!L58)</f>
        <v>0.70330905335662508</v>
      </c>
      <c r="I57" s="86">
        <f>SUM('Whole flavored milk'!M58,'Lower fat flavored milk'!M58)</f>
        <v>0.26662642509194034</v>
      </c>
      <c r="J57" s="86">
        <f>SUM('Whole flavored milk'!N58,'Lower fat flavored milk'!N58)</f>
        <v>7.5587258381439622</v>
      </c>
      <c r="K57" s="86">
        <f>SUM('Whole flavored milk'!Q58,'Lower fat flavored milk'!Q58)</f>
        <v>5.7041430064335419</v>
      </c>
      <c r="L57" s="89">
        <f>SUM('Whole flavored milk'!R58,'Lower fat flavored milk'!R58)</f>
        <v>3.0234903352575851E-2</v>
      </c>
      <c r="M57" s="8"/>
      <c r="N57" s="8"/>
      <c r="O57" s="8"/>
      <c r="P57" s="8"/>
      <c r="Q57" s="8"/>
      <c r="R57" s="8"/>
      <c r="S57" s="8"/>
      <c r="T57" s="8"/>
      <c r="U57" s="8"/>
      <c r="V57" s="8"/>
      <c r="W57" s="8"/>
      <c r="X57" s="8"/>
      <c r="Y57" s="8"/>
      <c r="Z57" s="8"/>
    </row>
    <row r="58" spans="1:26" ht="12" customHeight="1" thickTop="1" x14ac:dyDescent="0.2">
      <c r="A58" s="115" t="s">
        <v>144</v>
      </c>
      <c r="B58" s="115"/>
      <c r="C58" s="115"/>
      <c r="D58" s="115"/>
      <c r="M58" s="6"/>
      <c r="N58" s="8"/>
      <c r="O58" s="8"/>
      <c r="P58" s="8"/>
      <c r="Q58" s="8"/>
      <c r="R58" s="8"/>
      <c r="S58" s="8"/>
      <c r="T58" s="8"/>
      <c r="U58" s="8"/>
      <c r="V58" s="8"/>
      <c r="W58" s="8"/>
      <c r="X58" s="8"/>
      <c r="Y58" s="8"/>
      <c r="Z58" s="8"/>
    </row>
    <row r="60" spans="1:26" ht="12" customHeight="1" x14ac:dyDescent="0.2">
      <c r="A60" s="116" t="s">
        <v>137</v>
      </c>
    </row>
    <row r="61" spans="1:26" ht="12" customHeight="1" x14ac:dyDescent="0.2">
      <c r="A61" s="122" t="s">
        <v>138</v>
      </c>
    </row>
    <row r="62" spans="1:26" ht="12" customHeight="1" x14ac:dyDescent="0.2">
      <c r="A62" s="116" t="s">
        <v>142</v>
      </c>
    </row>
    <row r="63" spans="1:26" ht="12" customHeight="1" x14ac:dyDescent="0.2">
      <c r="A63" s="116" t="s">
        <v>143</v>
      </c>
    </row>
    <row r="64" spans="1:26" ht="12" customHeight="1" x14ac:dyDescent="0.2">
      <c r="A64" s="117"/>
    </row>
    <row r="65" spans="1:1" ht="12" customHeight="1" x14ac:dyDescent="0.2">
      <c r="A65" s="116" t="s">
        <v>136</v>
      </c>
    </row>
  </sheetData>
  <mergeCells count="10">
    <mergeCell ref="K2:K4"/>
    <mergeCell ref="C2:C4"/>
    <mergeCell ref="A1:L1"/>
    <mergeCell ref="L2:L4"/>
    <mergeCell ref="B2:B4"/>
    <mergeCell ref="G2:J4"/>
    <mergeCell ref="D2:D4"/>
    <mergeCell ref="E2:E4"/>
    <mergeCell ref="A2:A4"/>
    <mergeCell ref="F2:F4"/>
  </mergeCells>
  <phoneticPr fontId="0" type="noConversion"/>
  <printOptions horizontalCentered="1"/>
  <pageMargins left="0.34" right="0.3" top="0.61" bottom="0.56000000000000005" header="0.5" footer="0.5"/>
  <pageSetup scale="78"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21F1F347886E84295F7605DA6381019" ma:contentTypeVersion="8" ma:contentTypeDescription="Create a new document." ma:contentTypeScope="" ma:versionID="b12f2ffa634240256fea88526c5c4d5d">
  <xsd:schema xmlns:xsd="http://www.w3.org/2001/XMLSchema" xmlns:xs="http://www.w3.org/2001/XMLSchema" xmlns:p="http://schemas.microsoft.com/office/2006/metadata/properties" xmlns:ns3="52d641ed-ddf1-4be8-8d26-857fca950052" targetNamespace="http://schemas.microsoft.com/office/2006/metadata/properties" ma:root="true" ma:fieldsID="afb9a04b0e0abcebcee72fe7ab1018a2" ns3:_="">
    <xsd:import namespace="52d641ed-ddf1-4be8-8d26-857fca950052"/>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d641ed-ddf1-4be8-8d26-857fca95005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AAC972D-C347-430F-9A27-22D2F4883C46}">
  <ds:schemaRefs>
    <ds:schemaRef ds:uri="http://schemas.microsoft.com/sharepoint/v3/contenttype/forms"/>
  </ds:schemaRefs>
</ds:datastoreItem>
</file>

<file path=customXml/itemProps2.xml><?xml version="1.0" encoding="utf-8"?>
<ds:datastoreItem xmlns:ds="http://schemas.openxmlformats.org/officeDocument/2006/customXml" ds:itemID="{C70E7F5E-F2F8-44BA-8257-2A1C94B494F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2d641ed-ddf1-4be8-8d26-857fca95005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8E12284-033F-49D5-B77D-D0CD5BCA7BDA}">
  <ds:schemaRefs>
    <ds:schemaRef ds:uri="http://purl.org/dc/dcmitype/"/>
    <ds:schemaRef ds:uri="http://schemas.microsoft.com/office/2006/documentManagement/types"/>
    <ds:schemaRef ds:uri="http://purl.org/dc/elements/1.1/"/>
    <ds:schemaRef ds:uri="http://purl.org/dc/terms/"/>
    <ds:schemaRef ds:uri="http://www.w3.org/XML/1998/namespace"/>
    <ds:schemaRef ds:uri="http://schemas.microsoft.com/office/2006/metadata/properties"/>
    <ds:schemaRef ds:uri="http://schemas.openxmlformats.org/package/2006/metadata/core-properties"/>
    <ds:schemaRef ds:uri="http://schemas.microsoft.com/office/infopath/2007/PartnerControls"/>
    <ds:schemaRef ds:uri="52d641ed-ddf1-4be8-8d26-857fca95005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48</vt:i4>
      </vt:variant>
      <vt:variant>
        <vt:lpstr>Named Ranges</vt:lpstr>
      </vt:variant>
      <vt:variant>
        <vt:i4>46</vt:i4>
      </vt:variant>
    </vt:vector>
  </HeadingPairs>
  <TitlesOfParts>
    <vt:vector size="94" baseType="lpstr">
      <vt:lpstr>TableOfContents</vt:lpstr>
      <vt:lpstr>Plain whole milk</vt:lpstr>
      <vt:lpstr>2 percent milk</vt:lpstr>
      <vt:lpstr>1 percent milk</vt:lpstr>
      <vt:lpstr>Skim milk</vt:lpstr>
      <vt:lpstr>All plain milk</vt:lpstr>
      <vt:lpstr>Whole flavored milk</vt:lpstr>
      <vt:lpstr>Lower fat flavored milk</vt:lpstr>
      <vt:lpstr>All flavored milk</vt:lpstr>
      <vt:lpstr>Buttermilk</vt:lpstr>
      <vt:lpstr>Eggnog</vt:lpstr>
      <vt:lpstr>Miscellaneous fluid milk</vt:lpstr>
      <vt:lpstr>All beverage milks</vt:lpstr>
      <vt:lpstr>Yogurt</vt:lpstr>
      <vt:lpstr>Cheddar cheese</vt:lpstr>
      <vt:lpstr>Other American cheese</vt:lpstr>
      <vt:lpstr>All American cheese</vt:lpstr>
      <vt:lpstr>Provolone cheese</vt:lpstr>
      <vt:lpstr>Romano cheese</vt:lpstr>
      <vt:lpstr>Parmesan cheese</vt:lpstr>
      <vt:lpstr>Mozzarella cheese</vt:lpstr>
      <vt:lpstr>Ricotta cheese</vt:lpstr>
      <vt:lpstr>Other Italian cheese</vt:lpstr>
      <vt:lpstr>All Italian cheese</vt:lpstr>
      <vt:lpstr>Swiss cheese</vt:lpstr>
      <vt:lpstr>Brick cheese</vt:lpstr>
      <vt:lpstr>Muenster cheese</vt:lpstr>
      <vt:lpstr>Blue cheese</vt:lpstr>
      <vt:lpstr>Other miscellaneous cheese</vt:lpstr>
      <vt:lpstr>Total miscellaneous cheese</vt:lpstr>
      <vt:lpstr>Total cheese</vt:lpstr>
      <vt:lpstr>Regular cottage cheese</vt:lpstr>
      <vt:lpstr>Lowfat cottage cheese</vt:lpstr>
      <vt:lpstr>Total cottage cheese</vt:lpstr>
      <vt:lpstr>Regular ice cream</vt:lpstr>
      <vt:lpstr>Lowfat and nonfat ice cream</vt:lpstr>
      <vt:lpstr>Other frozen</vt:lpstr>
      <vt:lpstr>Frozen dairy products</vt:lpstr>
      <vt:lpstr>Evap cond canned whole milk</vt:lpstr>
      <vt:lpstr>Evap cond bulk whole milk</vt:lpstr>
      <vt:lpstr>Evap cond skim milk</vt:lpstr>
      <vt:lpstr>All evaporated condensed milk</vt:lpstr>
      <vt:lpstr>Dry whole milk</vt:lpstr>
      <vt:lpstr>Nonfat dry milk</vt:lpstr>
      <vt:lpstr>Dry buttermilk</vt:lpstr>
      <vt:lpstr>Dry milk products</vt:lpstr>
      <vt:lpstr>Half and half</vt:lpstr>
      <vt:lpstr>Total dairy products</vt:lpstr>
      <vt:lpstr>'1 percent milk'!Print_Titles</vt:lpstr>
      <vt:lpstr>'2 percent milk'!Print_Titles</vt:lpstr>
      <vt:lpstr>'All American cheese'!Print_Titles</vt:lpstr>
      <vt:lpstr>'All beverage milks'!Print_Titles</vt:lpstr>
      <vt:lpstr>'All evaporated condensed milk'!Print_Titles</vt:lpstr>
      <vt:lpstr>'All flavored milk'!Print_Titles</vt:lpstr>
      <vt:lpstr>'All Italian cheese'!Print_Titles</vt:lpstr>
      <vt:lpstr>'All plain milk'!Print_Titles</vt:lpstr>
      <vt:lpstr>'Blue cheese'!Print_Titles</vt:lpstr>
      <vt:lpstr>'Brick cheese'!Print_Titles</vt:lpstr>
      <vt:lpstr>Buttermilk!Print_Titles</vt:lpstr>
      <vt:lpstr>'Cheddar cheese'!Print_Titles</vt:lpstr>
      <vt:lpstr>'Dry buttermilk'!Print_Titles</vt:lpstr>
      <vt:lpstr>'Dry milk products'!Print_Titles</vt:lpstr>
      <vt:lpstr>'Dry whole milk'!Print_Titles</vt:lpstr>
      <vt:lpstr>Eggnog!Print_Titles</vt:lpstr>
      <vt:lpstr>'Evap cond bulk whole milk'!Print_Titles</vt:lpstr>
      <vt:lpstr>'Evap cond canned whole milk'!Print_Titles</vt:lpstr>
      <vt:lpstr>'Evap cond skim milk'!Print_Titles</vt:lpstr>
      <vt:lpstr>'Frozen dairy products'!Print_Titles</vt:lpstr>
      <vt:lpstr>'Half and half'!Print_Titles</vt:lpstr>
      <vt:lpstr>'Lower fat flavored milk'!Print_Titles</vt:lpstr>
      <vt:lpstr>'Lowfat and nonfat ice cream'!Print_Titles</vt:lpstr>
      <vt:lpstr>'Lowfat cottage cheese'!Print_Titles</vt:lpstr>
      <vt:lpstr>'Mozzarella cheese'!Print_Titles</vt:lpstr>
      <vt:lpstr>'Muenster cheese'!Print_Titles</vt:lpstr>
      <vt:lpstr>'Nonfat dry milk'!Print_Titles</vt:lpstr>
      <vt:lpstr>'Other American cheese'!Print_Titles</vt:lpstr>
      <vt:lpstr>'Other frozen'!Print_Titles</vt:lpstr>
      <vt:lpstr>'Other Italian cheese'!Print_Titles</vt:lpstr>
      <vt:lpstr>'Other miscellaneous cheese'!Print_Titles</vt:lpstr>
      <vt:lpstr>'Parmesan cheese'!Print_Titles</vt:lpstr>
      <vt:lpstr>'Plain whole milk'!Print_Titles</vt:lpstr>
      <vt:lpstr>'Provolone cheese'!Print_Titles</vt:lpstr>
      <vt:lpstr>'Regular cottage cheese'!Print_Titles</vt:lpstr>
      <vt:lpstr>'Regular ice cream'!Print_Titles</vt:lpstr>
      <vt:lpstr>'Ricotta cheese'!Print_Titles</vt:lpstr>
      <vt:lpstr>'Romano cheese'!Print_Titles</vt:lpstr>
      <vt:lpstr>'Skim milk'!Print_Titles</vt:lpstr>
      <vt:lpstr>'Swiss cheese'!Print_Titles</vt:lpstr>
      <vt:lpstr>'Total cheese'!Print_Titles</vt:lpstr>
      <vt:lpstr>'Total cottage cheese'!Print_Titles</vt:lpstr>
      <vt:lpstr>'Total dairy products'!Print_Titles</vt:lpstr>
      <vt:lpstr>'Total miscellaneous cheese'!Print_Titles</vt:lpstr>
      <vt:lpstr>'Whole flavored milk'!Print_Titles</vt:lpstr>
      <vt:lpstr>Yogurt!Print_Titles</vt:lpstr>
    </vt:vector>
  </TitlesOfParts>
  <Manager/>
  <Company>USDA, Economic Research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Dairy (fluid milk, cream, and other products)</dc:title>
  <dc:subject>Agricultural economics</dc:subject>
  <dc:creator>Andrzej Blazejczyk; Linda Kantor</dc:creator>
  <cp:keywords>Dairy, food loss, loss-adjusted food availability, food, consumption, availability, Food Pattern Equivalents, food loss, milk, fluid milk, beverage milk, cream, cheese, frozen dairy products, eggnog, yogurt, buttermilk, cheddar, American cheese, Italian cheese, provolone, romano, Parmesan, mozzarella, ricotta, U.S. Department of Agriculture, USDA, Economic Research Service, ERS</cp:keywords>
  <cp:lastModifiedBy>Blazejczyk, Andrzej - REE-ERS</cp:lastModifiedBy>
  <cp:lastPrinted>2013-03-29T17:20:37Z</cp:lastPrinted>
  <dcterms:created xsi:type="dcterms:W3CDTF">2001-11-14T12:38:29Z</dcterms:created>
  <dcterms:modified xsi:type="dcterms:W3CDTF">2022-12-14T22:19:49Z</dcterms:modified>
  <cp:category>Loss-adjusted food availability</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0x010100821F1F347886E84295F7605DA6381019</vt:lpwstr>
  </property>
</Properties>
</file>