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J:\FADS\2010\2020\FINAL FILES\Dairy\"/>
    </mc:Choice>
  </mc:AlternateContent>
  <xr:revisionPtr revIDLastSave="0" documentId="13_ncr:1_{A56E3305-0633-4F0B-B438-F30FC1982191}" xr6:coauthVersionLast="45" xr6:coauthVersionMax="45" xr10:uidLastSave="{00000000-0000-0000-0000-000000000000}"/>
  <bookViews>
    <workbookView xWindow="24" yWindow="24" windowWidth="23016" windowHeight="12936" tabRatio="774" xr2:uid="{00000000-000D-0000-FFFF-FFFF00000000}"/>
  </bookViews>
  <sheets>
    <sheet name="TableOfContents" sheetId="49" r:id="rId1"/>
    <sheet name="AllDairy" sheetId="12" r:id="rId2"/>
    <sheet name="AllDairyPcc" sheetId="31" r:id="rId3"/>
    <sheet name="TotalCheese" sheetId="20" r:id="rId4"/>
    <sheet name="AmCheese" sheetId="16" r:id="rId5"/>
    <sheet name="OthCheese" sheetId="18" r:id="rId6"/>
    <sheet name="CheesePcc1970-94" sheetId="50" r:id="rId7"/>
    <sheet name="CheesePcc" sheetId="14" r:id="rId8"/>
    <sheet name="CottageCheese" sheetId="34" r:id="rId9"/>
    <sheet name="Non-FrozenSoft" sheetId="52" r:id="rId10"/>
    <sheet name="Non-FrozenSoft-Butterfat" sheetId="53" r:id="rId11"/>
    <sheet name="FrozenDairy" sheetId="35" r:id="rId12"/>
    <sheet name="DrySkimMilkS&amp;U" sheetId="37" r:id="rId13"/>
    <sheet name="DryMilkPcc" sheetId="40" r:id="rId14"/>
    <sheet name="C&amp;EMilkS&amp;U" sheetId="39" r:id="rId15"/>
    <sheet name="C&amp;EMilkPcc" sheetId="38" r:id="rId16"/>
  </sheets>
  <definedNames>
    <definedName name="_xlnm.Print_Area" localSheetId="1">AllDairy!$A$1:$U$121</definedName>
    <definedName name="_xlnm.Print_Area" localSheetId="4">AmCheese!$A$8:$M$122</definedName>
    <definedName name="_xlnm.Print_Area" localSheetId="15">'C&amp;EMilkPcc'!$A$1:$L$123</definedName>
    <definedName name="_xlnm.Print_Area" localSheetId="14">'C&amp;EMilkS&amp;U'!$A$8:$K$121</definedName>
    <definedName name="_xlnm.Print_Area" localSheetId="7">CheesePcc!$A$1:$J$86</definedName>
    <definedName name="_xlnm.Print_Area" localSheetId="8">CottageCheese!$A$1:$H$59</definedName>
    <definedName name="_xlnm.Print_Area" localSheetId="13">DryMilkPcc!$A$1:$L$123</definedName>
    <definedName name="_xlnm.Print_Area" localSheetId="12">'DrySkimMilkS&amp;U'!$A$8:$N$121</definedName>
    <definedName name="_xlnm.Print_Area" localSheetId="11">FrozenDairy!$A$1:$T$120</definedName>
    <definedName name="_xlnm.Print_Area" localSheetId="5">OthCheese!$A$8:$K$121</definedName>
    <definedName name="_xlnm.Print_Area" localSheetId="3">TotalCheese!$A$8:$M$123</definedName>
    <definedName name="_xlnm.Print_Titles" localSheetId="1">AllDairy!$1:$7</definedName>
    <definedName name="_xlnm.Print_Titles" localSheetId="2">AllDairyPcc!$1:$6</definedName>
    <definedName name="_xlnm.Print_Titles" localSheetId="4">AmCheese!$1:$7</definedName>
    <definedName name="_xlnm.Print_Titles" localSheetId="15">'C&amp;EMilkPcc'!$1:$6</definedName>
    <definedName name="_xlnm.Print_Titles" localSheetId="14">'C&amp;EMilkS&amp;U'!$1:$7</definedName>
    <definedName name="_xlnm.Print_Titles" localSheetId="13">DryMilkPcc!$1:$6</definedName>
    <definedName name="_xlnm.Print_Titles" localSheetId="12">'DrySkimMilkS&amp;U'!$1:$7</definedName>
    <definedName name="_xlnm.Print_Titles" localSheetId="11">FrozenDairy!$1:$6</definedName>
    <definedName name="_xlnm.Print_Titles" localSheetId="5">OthCheese!$1:$7</definedName>
    <definedName name="_xlnm.Print_Titles" localSheetId="3">TotalCheese!$1:$7</definedName>
    <definedName name="Z_54C66FF3_B451_11D2_8C41_400002400070_.wvu.PrintArea" localSheetId="1" hidden="1">AllDairy!$A$8:$U$110</definedName>
    <definedName name="Z_54C66FF3_B451_11D2_8C41_400002400070_.wvu.PrintArea" localSheetId="2" hidden="1">AllDairyPcc!$A$7:$Q$109</definedName>
    <definedName name="Z_54C66FF3_B451_11D2_8C41_400002400070_.wvu.PrintArea" localSheetId="4" hidden="1">AmCheese!$A$8:$M$110</definedName>
    <definedName name="Z_54C66FF3_B451_11D2_8C41_400002400070_.wvu.PrintArea" localSheetId="15" hidden="1">'C&amp;EMilkPcc'!$A$68:$K$122</definedName>
    <definedName name="Z_54C66FF3_B451_11D2_8C41_400002400070_.wvu.PrintArea" localSheetId="14" hidden="1">'C&amp;EMilkS&amp;U'!$A$8:$K$121</definedName>
    <definedName name="Z_54C66FF3_B451_11D2_8C41_400002400070_.wvu.PrintArea" localSheetId="7" hidden="1">CheesePcc!$A$6:$J$35</definedName>
    <definedName name="Z_54C66FF3_B451_11D2_8C41_400002400070_.wvu.PrintArea" localSheetId="8" hidden="1">CottageCheese!$A$7:$H$43</definedName>
    <definedName name="Z_54C66FF3_B451_11D2_8C41_400002400070_.wvu.PrintArea" localSheetId="13" hidden="1">DryMilkPcc!$A$68:$K$121</definedName>
    <definedName name="Z_54C66FF3_B451_11D2_8C41_400002400070_.wvu.PrintArea" localSheetId="12" hidden="1">'DrySkimMilkS&amp;U'!$A$8:$N$110</definedName>
    <definedName name="Z_54C66FF3_B451_11D2_8C41_400002400070_.wvu.PrintArea" localSheetId="11" hidden="1">FrozenDairy!$A$68:$M$120</definedName>
    <definedName name="Z_54C66FF3_B451_11D2_8C41_400002400070_.wvu.PrintArea" localSheetId="5" hidden="1">OthCheese!$A$8:$K$110</definedName>
    <definedName name="Z_54C66FF3_B451_11D2_8C41_400002400070_.wvu.PrintArea" localSheetId="3" hidden="1">TotalCheese!$A$8:$M$110</definedName>
    <definedName name="Z_54C66FF3_B451_11D2_8C41_400002400070_.wvu.PrintTitles" localSheetId="1" hidden="1">AllDairy!$1:$7</definedName>
    <definedName name="Z_54C66FF3_B451_11D2_8C41_400002400070_.wvu.PrintTitles" localSheetId="2" hidden="1">AllDairyPcc!$1:$6</definedName>
    <definedName name="Z_54C66FF3_B451_11D2_8C41_400002400070_.wvu.PrintTitles" localSheetId="4" hidden="1">AmCheese!$1:$7</definedName>
    <definedName name="Z_54C66FF3_B451_11D2_8C41_400002400070_.wvu.PrintTitles" localSheetId="15" hidden="1">'C&amp;EMilkPcc'!$1:$6</definedName>
    <definedName name="Z_54C66FF3_B451_11D2_8C41_400002400070_.wvu.PrintTitles" localSheetId="14" hidden="1">'C&amp;EMilkS&amp;U'!$1:$7</definedName>
    <definedName name="Z_54C66FF3_B451_11D2_8C41_400002400070_.wvu.PrintTitles" localSheetId="7" hidden="1">CheesePcc!$1:$5</definedName>
    <definedName name="Z_54C66FF3_B451_11D2_8C41_400002400070_.wvu.PrintTitles" localSheetId="8" hidden="1">CottageCheese!$1:$6</definedName>
    <definedName name="Z_54C66FF3_B451_11D2_8C41_400002400070_.wvu.PrintTitles" localSheetId="13" hidden="1">DryMilkPcc!$1:$6</definedName>
    <definedName name="Z_54C66FF3_B451_11D2_8C41_400002400070_.wvu.PrintTitles" localSheetId="12" hidden="1">'DrySkimMilkS&amp;U'!$1:$7</definedName>
    <definedName name="Z_54C66FF3_B451_11D2_8C41_400002400070_.wvu.PrintTitles" localSheetId="11" hidden="1">FrozenDairy!$1:$6</definedName>
    <definedName name="Z_54C66FF3_B451_11D2_8C41_400002400070_.wvu.PrintTitles" localSheetId="5" hidden="1">OthCheese!$1:$7</definedName>
    <definedName name="Z_54C66FF3_B451_11D2_8C41_400002400070_.wvu.PrintTitles" localSheetId="3" hidden="1">TotalCheese!$1:$7</definedName>
    <definedName name="Z_54CA0371_B6B1_11D2_8C42_400002400070_.wvu.PrintArea" localSheetId="1" hidden="1">AllDairy!$A$8:$U$110</definedName>
    <definedName name="Z_54CA0371_B6B1_11D2_8C42_400002400070_.wvu.PrintArea" localSheetId="2" hidden="1">AllDairyPcc!$A$7:$Q$109</definedName>
    <definedName name="Z_54CA0371_B6B1_11D2_8C42_400002400070_.wvu.PrintArea" localSheetId="4" hidden="1">AmCheese!$A$8:$M$110</definedName>
    <definedName name="Z_54CA0371_B6B1_11D2_8C42_400002400070_.wvu.PrintArea" localSheetId="15" hidden="1">'C&amp;EMilkPcc'!$A$68:$K$122</definedName>
    <definedName name="Z_54CA0371_B6B1_11D2_8C42_400002400070_.wvu.PrintArea" localSheetId="14" hidden="1">'C&amp;EMilkS&amp;U'!$A$8:$K$121</definedName>
    <definedName name="Z_54CA0371_B6B1_11D2_8C42_400002400070_.wvu.PrintArea" localSheetId="7" hidden="1">CheesePcc!$A$6:$J$35</definedName>
    <definedName name="Z_54CA0371_B6B1_11D2_8C42_400002400070_.wvu.PrintArea" localSheetId="8" hidden="1">CottageCheese!$A$7:$H$43</definedName>
    <definedName name="Z_54CA0371_B6B1_11D2_8C42_400002400070_.wvu.PrintArea" localSheetId="13" hidden="1">DryMilkPcc!$A$68:$K$121</definedName>
    <definedName name="Z_54CA0371_B6B1_11D2_8C42_400002400070_.wvu.PrintArea" localSheetId="12" hidden="1">'DrySkimMilkS&amp;U'!$A$8:$N$110</definedName>
    <definedName name="Z_54CA0371_B6B1_11D2_8C42_400002400070_.wvu.PrintArea" localSheetId="11" hidden="1">FrozenDairy!$A$68:$M$120</definedName>
    <definedName name="Z_54CA0371_B6B1_11D2_8C42_400002400070_.wvu.PrintArea" localSheetId="5" hidden="1">OthCheese!$A$8:$K$110</definedName>
    <definedName name="Z_54CA0371_B6B1_11D2_8C42_400002400070_.wvu.PrintArea" localSheetId="3" hidden="1">TotalCheese!$A$8:$M$110</definedName>
    <definedName name="Z_54CA0371_B6B1_11D2_8C42_400002400070_.wvu.PrintTitles" localSheetId="1" hidden="1">AllDairy!$1:$7</definedName>
    <definedName name="Z_54CA0371_B6B1_11D2_8C42_400002400070_.wvu.PrintTitles" localSheetId="2" hidden="1">AllDairyPcc!$1:$6</definedName>
    <definedName name="Z_54CA0371_B6B1_11D2_8C42_400002400070_.wvu.PrintTitles" localSheetId="4" hidden="1">AmCheese!$1:$7</definedName>
    <definedName name="Z_54CA0371_B6B1_11D2_8C42_400002400070_.wvu.PrintTitles" localSheetId="15" hidden="1">'C&amp;EMilkPcc'!$1:$6</definedName>
    <definedName name="Z_54CA0371_B6B1_11D2_8C42_400002400070_.wvu.PrintTitles" localSheetId="14" hidden="1">'C&amp;EMilkS&amp;U'!$1:$7</definedName>
    <definedName name="Z_54CA0371_B6B1_11D2_8C42_400002400070_.wvu.PrintTitles" localSheetId="7" hidden="1">CheesePcc!$1:$5</definedName>
    <definedName name="Z_54CA0371_B6B1_11D2_8C42_400002400070_.wvu.PrintTitles" localSheetId="8" hidden="1">CottageCheese!$1:$6</definedName>
    <definedName name="Z_54CA0371_B6B1_11D2_8C42_400002400070_.wvu.PrintTitles" localSheetId="13" hidden="1">DryMilkPcc!$1:$6</definedName>
    <definedName name="Z_54CA0371_B6B1_11D2_8C42_400002400070_.wvu.PrintTitles" localSheetId="12" hidden="1">'DrySkimMilkS&amp;U'!$1:$7</definedName>
    <definedName name="Z_54CA0371_B6B1_11D2_8C42_400002400070_.wvu.PrintTitles" localSheetId="11" hidden="1">FrozenDairy!$1:$6</definedName>
    <definedName name="Z_54CA0371_B6B1_11D2_8C42_400002400070_.wvu.PrintTitles" localSheetId="5" hidden="1">OthCheese!$1:$7</definedName>
    <definedName name="Z_54CA0371_B6B1_11D2_8C42_400002400070_.wvu.PrintTitles" localSheetId="3" hidden="1">TotalCheese!$1:$7</definedName>
    <definedName name="Z_9CE49E61_B9D9_11D2_8C46_400002400070_.wvu.PrintArea" localSheetId="1" hidden="1">AllDairy!$A$8:$U$110</definedName>
    <definedName name="Z_9CE49E61_B9D9_11D2_8C46_400002400070_.wvu.PrintArea" localSheetId="2" hidden="1">AllDairyPcc!$A$7:$Q$109</definedName>
    <definedName name="Z_9CE49E61_B9D9_11D2_8C46_400002400070_.wvu.PrintArea" localSheetId="4" hidden="1">AmCheese!$A$8:$M$110</definedName>
    <definedName name="Z_9CE49E61_B9D9_11D2_8C46_400002400070_.wvu.PrintArea" localSheetId="15" hidden="1">'C&amp;EMilkPcc'!$A$68:$K$122</definedName>
    <definedName name="Z_9CE49E61_B9D9_11D2_8C46_400002400070_.wvu.PrintArea" localSheetId="14" hidden="1">'C&amp;EMilkS&amp;U'!$A$8:$K$121</definedName>
    <definedName name="Z_9CE49E61_B9D9_11D2_8C46_400002400070_.wvu.PrintArea" localSheetId="7" hidden="1">CheesePcc!$A$6:$J$35</definedName>
    <definedName name="Z_9CE49E61_B9D9_11D2_8C46_400002400070_.wvu.PrintArea" localSheetId="8" hidden="1">CottageCheese!$A$7:$H$43</definedName>
    <definedName name="Z_9CE49E61_B9D9_11D2_8C46_400002400070_.wvu.PrintArea" localSheetId="13" hidden="1">DryMilkPcc!$A$68:$K$121</definedName>
    <definedName name="Z_9CE49E61_B9D9_11D2_8C46_400002400070_.wvu.PrintArea" localSheetId="12" hidden="1">'DrySkimMilkS&amp;U'!$A$8:$N$110</definedName>
    <definedName name="Z_9CE49E61_B9D9_11D2_8C46_400002400070_.wvu.PrintArea" localSheetId="11" hidden="1">FrozenDairy!$A$68:$M$120</definedName>
    <definedName name="Z_9CE49E61_B9D9_11D2_8C46_400002400070_.wvu.PrintArea" localSheetId="5" hidden="1">OthCheese!$A$8:$K$110</definedName>
    <definedName name="Z_9CE49E61_B9D9_11D2_8C46_400002400070_.wvu.PrintArea" localSheetId="3" hidden="1">TotalCheese!$A$8:$M$110</definedName>
    <definedName name="Z_9CE49E61_B9D9_11D2_8C46_400002400070_.wvu.PrintTitles" localSheetId="1" hidden="1">AllDairy!$1:$7</definedName>
    <definedName name="Z_9CE49E61_B9D9_11D2_8C46_400002400070_.wvu.PrintTitles" localSheetId="2" hidden="1">AllDairyPcc!$1:$6</definedName>
    <definedName name="Z_9CE49E61_B9D9_11D2_8C46_400002400070_.wvu.PrintTitles" localSheetId="4" hidden="1">AmCheese!$1:$7</definedName>
    <definedName name="Z_9CE49E61_B9D9_11D2_8C46_400002400070_.wvu.PrintTitles" localSheetId="15" hidden="1">'C&amp;EMilkPcc'!$1:$6</definedName>
    <definedName name="Z_9CE49E61_B9D9_11D2_8C46_400002400070_.wvu.PrintTitles" localSheetId="14" hidden="1">'C&amp;EMilkS&amp;U'!$1:$7</definedName>
    <definedName name="Z_9CE49E61_B9D9_11D2_8C46_400002400070_.wvu.PrintTitles" localSheetId="7" hidden="1">CheesePcc!$1:$5</definedName>
    <definedName name="Z_9CE49E61_B9D9_11D2_8C46_400002400070_.wvu.PrintTitles" localSheetId="8" hidden="1">CottageCheese!$1:$6</definedName>
    <definedName name="Z_9CE49E61_B9D9_11D2_8C46_400002400070_.wvu.PrintTitles" localSheetId="13" hidden="1">DryMilkPcc!$1:$6</definedName>
    <definedName name="Z_9CE49E61_B9D9_11D2_8C46_400002400070_.wvu.PrintTitles" localSheetId="12" hidden="1">'DrySkimMilkS&amp;U'!$1:$7</definedName>
    <definedName name="Z_9CE49E61_B9D9_11D2_8C46_400002400070_.wvu.PrintTitles" localSheetId="11" hidden="1">FrozenDairy!$1:$6</definedName>
    <definedName name="Z_9CE49E61_B9D9_11D2_8C46_400002400070_.wvu.PrintTitles" localSheetId="5" hidden="1">OthCheese!$1:$7</definedName>
    <definedName name="Z_9CE49E61_B9D9_11D2_8C46_400002400070_.wvu.PrintTitles" localSheetId="3" hidden="1">TotalCheese!$1:$7</definedName>
    <definedName name="Z_9CE49E62_B9D9_11D2_8C46_400002400070_.wvu.PrintArea" localSheetId="1" hidden="1">AllDairy!$A$8:$U$110</definedName>
    <definedName name="Z_9CE49E62_B9D9_11D2_8C46_400002400070_.wvu.PrintArea" localSheetId="2" hidden="1">AllDairyPcc!$A$7:$Q$109</definedName>
    <definedName name="Z_9CE49E62_B9D9_11D2_8C46_400002400070_.wvu.PrintArea" localSheetId="4" hidden="1">AmCheese!$A$8:$M$110</definedName>
    <definedName name="Z_9CE49E62_B9D9_11D2_8C46_400002400070_.wvu.PrintArea" localSheetId="15" hidden="1">'C&amp;EMilkPcc'!$A$68:$K$122</definedName>
    <definedName name="Z_9CE49E62_B9D9_11D2_8C46_400002400070_.wvu.PrintArea" localSheetId="14" hidden="1">'C&amp;EMilkS&amp;U'!$A$8:$K$121</definedName>
    <definedName name="Z_9CE49E62_B9D9_11D2_8C46_400002400070_.wvu.PrintArea" localSheetId="7" hidden="1">CheesePcc!$A$6:$J$35</definedName>
    <definedName name="Z_9CE49E62_B9D9_11D2_8C46_400002400070_.wvu.PrintArea" localSheetId="8" hidden="1">CottageCheese!$A$7:$H$43</definedName>
    <definedName name="Z_9CE49E62_B9D9_11D2_8C46_400002400070_.wvu.PrintArea" localSheetId="13" hidden="1">DryMilkPcc!$A$68:$K$121</definedName>
    <definedName name="Z_9CE49E62_B9D9_11D2_8C46_400002400070_.wvu.PrintArea" localSheetId="12" hidden="1">'DrySkimMilkS&amp;U'!$A$8:$N$110</definedName>
    <definedName name="Z_9CE49E62_B9D9_11D2_8C46_400002400070_.wvu.PrintArea" localSheetId="11" hidden="1">FrozenDairy!$A$68:$M$120</definedName>
    <definedName name="Z_9CE49E62_B9D9_11D2_8C46_400002400070_.wvu.PrintArea" localSheetId="5" hidden="1">OthCheese!$A$8:$K$110</definedName>
    <definedName name="Z_9CE49E62_B9D9_11D2_8C46_400002400070_.wvu.PrintArea" localSheetId="3" hidden="1">TotalCheese!$A$8:$M$110</definedName>
    <definedName name="Z_9CE49E62_B9D9_11D2_8C46_400002400070_.wvu.PrintTitles" localSheetId="1" hidden="1">AllDairy!$1:$7</definedName>
    <definedName name="Z_9CE49E62_B9D9_11D2_8C46_400002400070_.wvu.PrintTitles" localSheetId="2" hidden="1">AllDairyPcc!$1:$6</definedName>
    <definedName name="Z_9CE49E62_B9D9_11D2_8C46_400002400070_.wvu.PrintTitles" localSheetId="4" hidden="1">AmCheese!$1:$7</definedName>
    <definedName name="Z_9CE49E62_B9D9_11D2_8C46_400002400070_.wvu.PrintTitles" localSheetId="15" hidden="1">'C&amp;EMilkPcc'!$1:$6</definedName>
    <definedName name="Z_9CE49E62_B9D9_11D2_8C46_400002400070_.wvu.PrintTitles" localSheetId="14" hidden="1">'C&amp;EMilkS&amp;U'!$1:$7</definedName>
    <definedName name="Z_9CE49E62_B9D9_11D2_8C46_400002400070_.wvu.PrintTitles" localSheetId="7" hidden="1">CheesePcc!$1:$5</definedName>
    <definedName name="Z_9CE49E62_B9D9_11D2_8C46_400002400070_.wvu.PrintTitles" localSheetId="8" hidden="1">CottageCheese!$1:$6</definedName>
    <definedName name="Z_9CE49E62_B9D9_11D2_8C46_400002400070_.wvu.PrintTitles" localSheetId="13" hidden="1">DryMilkPcc!$1:$6</definedName>
    <definedName name="Z_9CE49E62_B9D9_11D2_8C46_400002400070_.wvu.PrintTitles" localSheetId="12" hidden="1">'DrySkimMilkS&amp;U'!$1:$7</definedName>
    <definedName name="Z_9CE49E62_B9D9_11D2_8C46_400002400070_.wvu.PrintTitles" localSheetId="11" hidden="1">FrozenDairy!$1:$6</definedName>
    <definedName name="Z_9CE49E62_B9D9_11D2_8C46_400002400070_.wvu.PrintTitles" localSheetId="5" hidden="1">OthCheese!$1:$7</definedName>
    <definedName name="Z_9CE49E62_B9D9_11D2_8C46_400002400070_.wvu.PrintTitles" localSheetId="3" hidden="1">TotalCheese!$1:$7</definedName>
    <definedName name="Z_BD4FAC51_B78D_11D2_8C45_400002400070_.wvu.PrintArea" localSheetId="1" hidden="1">AllDairy!$A$8:$U$110</definedName>
    <definedName name="Z_BD4FAC51_B78D_11D2_8C45_400002400070_.wvu.PrintArea" localSheetId="2" hidden="1">AllDairyPcc!$A$7:$Q$109</definedName>
    <definedName name="Z_BD4FAC51_B78D_11D2_8C45_400002400070_.wvu.PrintArea" localSheetId="4" hidden="1">AmCheese!$A$8:$M$110</definedName>
    <definedName name="Z_BD4FAC51_B78D_11D2_8C45_400002400070_.wvu.PrintArea" localSheetId="15" hidden="1">'C&amp;EMilkPcc'!$A$68:$K$122</definedName>
    <definedName name="Z_BD4FAC51_B78D_11D2_8C45_400002400070_.wvu.PrintArea" localSheetId="14" hidden="1">'C&amp;EMilkS&amp;U'!$A$8:$K$121</definedName>
    <definedName name="Z_BD4FAC51_B78D_11D2_8C45_400002400070_.wvu.PrintArea" localSheetId="7" hidden="1">CheesePcc!$A$6:$J$35</definedName>
    <definedName name="Z_BD4FAC51_B78D_11D2_8C45_400002400070_.wvu.PrintArea" localSheetId="8" hidden="1">CottageCheese!$A$7:$H$43</definedName>
    <definedName name="Z_BD4FAC51_B78D_11D2_8C45_400002400070_.wvu.PrintArea" localSheetId="13" hidden="1">DryMilkPcc!$A$68:$K$121</definedName>
    <definedName name="Z_BD4FAC51_B78D_11D2_8C45_400002400070_.wvu.PrintArea" localSheetId="12" hidden="1">'DrySkimMilkS&amp;U'!$A$8:$N$110</definedName>
    <definedName name="Z_BD4FAC51_B78D_11D2_8C45_400002400070_.wvu.PrintArea" localSheetId="11" hidden="1">FrozenDairy!$A$68:$M$120</definedName>
    <definedName name="Z_BD4FAC51_B78D_11D2_8C45_400002400070_.wvu.PrintArea" localSheetId="5" hidden="1">OthCheese!$A$8:$K$110</definedName>
    <definedName name="Z_BD4FAC51_B78D_11D2_8C45_400002400070_.wvu.PrintArea" localSheetId="3" hidden="1">TotalCheese!$A$8:$M$110</definedName>
    <definedName name="Z_BD4FAC51_B78D_11D2_8C45_400002400070_.wvu.PrintTitles" localSheetId="1" hidden="1">AllDairy!$1:$7</definedName>
    <definedName name="Z_BD4FAC51_B78D_11D2_8C45_400002400070_.wvu.PrintTitles" localSheetId="2" hidden="1">AllDairyPcc!$1:$6</definedName>
    <definedName name="Z_BD4FAC51_B78D_11D2_8C45_400002400070_.wvu.PrintTitles" localSheetId="4" hidden="1">AmCheese!$1:$7</definedName>
    <definedName name="Z_BD4FAC51_B78D_11D2_8C45_400002400070_.wvu.PrintTitles" localSheetId="15" hidden="1">'C&amp;EMilkPcc'!$1:$6</definedName>
    <definedName name="Z_BD4FAC51_B78D_11D2_8C45_400002400070_.wvu.PrintTitles" localSheetId="14" hidden="1">'C&amp;EMilkS&amp;U'!$1:$7</definedName>
    <definedName name="Z_BD4FAC51_B78D_11D2_8C45_400002400070_.wvu.PrintTitles" localSheetId="7" hidden="1">CheesePcc!$1:$5</definedName>
    <definedName name="Z_BD4FAC51_B78D_11D2_8C45_400002400070_.wvu.PrintTitles" localSheetId="8" hidden="1">CottageCheese!$1:$6</definedName>
    <definedName name="Z_BD4FAC51_B78D_11D2_8C45_400002400070_.wvu.PrintTitles" localSheetId="13" hidden="1">DryMilkPcc!$1:$6</definedName>
    <definedName name="Z_BD4FAC51_B78D_11D2_8C45_400002400070_.wvu.PrintTitles" localSheetId="12" hidden="1">'DrySkimMilkS&amp;U'!$1:$7</definedName>
    <definedName name="Z_BD4FAC51_B78D_11D2_8C45_400002400070_.wvu.PrintTitles" localSheetId="11" hidden="1">FrozenDairy!$1:$6</definedName>
    <definedName name="Z_BD4FAC51_B78D_11D2_8C45_400002400070_.wvu.PrintTitles" localSheetId="5" hidden="1">OthCheese!$1:$7</definedName>
    <definedName name="Z_BD4FAC51_B78D_11D2_8C45_400002400070_.wvu.PrintTitles" localSheetId="3" hidden="1">TotalCheese!$1:$7</definedName>
    <definedName name="Z_E91DC9F9_B471_11D2_8C41_400002400070_.wvu.PrintArea" localSheetId="1" hidden="1">AllDairy!$A$8:$U$110</definedName>
    <definedName name="Z_E91DC9F9_B471_11D2_8C41_400002400070_.wvu.PrintArea" localSheetId="2" hidden="1">AllDairyPcc!$A$7:$Q$109</definedName>
    <definedName name="Z_E91DC9F9_B471_11D2_8C41_400002400070_.wvu.PrintArea" localSheetId="4" hidden="1">AmCheese!$A$8:$M$110</definedName>
    <definedName name="Z_E91DC9F9_B471_11D2_8C41_400002400070_.wvu.PrintArea" localSheetId="15" hidden="1">'C&amp;EMilkPcc'!$A$68:$K$122</definedName>
    <definedName name="Z_E91DC9F9_B471_11D2_8C41_400002400070_.wvu.PrintArea" localSheetId="14" hidden="1">'C&amp;EMilkS&amp;U'!$A$8:$K$121</definedName>
    <definedName name="Z_E91DC9F9_B471_11D2_8C41_400002400070_.wvu.PrintArea" localSheetId="7" hidden="1">CheesePcc!$A$6:$J$35</definedName>
    <definedName name="Z_E91DC9F9_B471_11D2_8C41_400002400070_.wvu.PrintArea" localSheetId="8" hidden="1">CottageCheese!$A$7:$H$43</definedName>
    <definedName name="Z_E91DC9F9_B471_11D2_8C41_400002400070_.wvu.PrintArea" localSheetId="13" hidden="1">DryMilkPcc!$A$68:$K$121</definedName>
    <definedName name="Z_E91DC9F9_B471_11D2_8C41_400002400070_.wvu.PrintArea" localSheetId="12" hidden="1">'DrySkimMilkS&amp;U'!$A$8:$N$110</definedName>
    <definedName name="Z_E91DC9F9_B471_11D2_8C41_400002400070_.wvu.PrintArea" localSheetId="11" hidden="1">FrozenDairy!$A$68:$M$120</definedName>
    <definedName name="Z_E91DC9F9_B471_11D2_8C41_400002400070_.wvu.PrintArea" localSheetId="5" hidden="1">OthCheese!$A$8:$K$110</definedName>
    <definedName name="Z_E91DC9F9_B471_11D2_8C41_400002400070_.wvu.PrintArea" localSheetId="3" hidden="1">TotalCheese!$A$8:$M$110</definedName>
    <definedName name="Z_E91DC9F9_B471_11D2_8C41_400002400070_.wvu.PrintTitles" localSheetId="1" hidden="1">AllDairy!$1:$7</definedName>
    <definedName name="Z_E91DC9F9_B471_11D2_8C41_400002400070_.wvu.PrintTitles" localSheetId="2" hidden="1">AllDairyPcc!$1:$6</definedName>
    <definedName name="Z_E91DC9F9_B471_11D2_8C41_400002400070_.wvu.PrintTitles" localSheetId="4" hidden="1">AmCheese!$1:$7</definedName>
    <definedName name="Z_E91DC9F9_B471_11D2_8C41_400002400070_.wvu.PrintTitles" localSheetId="15" hidden="1">'C&amp;EMilkPcc'!$1:$6</definedName>
    <definedName name="Z_E91DC9F9_B471_11D2_8C41_400002400070_.wvu.PrintTitles" localSheetId="14" hidden="1">'C&amp;EMilkS&amp;U'!$1:$7</definedName>
    <definedName name="Z_E91DC9F9_B471_11D2_8C41_400002400070_.wvu.PrintTitles" localSheetId="7" hidden="1">CheesePcc!$1:$5</definedName>
    <definedName name="Z_E91DC9F9_B471_11D2_8C41_400002400070_.wvu.PrintTitles" localSheetId="8" hidden="1">CottageCheese!$1:$6</definedName>
    <definedName name="Z_E91DC9F9_B471_11D2_8C41_400002400070_.wvu.PrintTitles" localSheetId="13" hidden="1">DryMilkPcc!$1:$6</definedName>
    <definedName name="Z_E91DC9F9_B471_11D2_8C41_400002400070_.wvu.PrintTitles" localSheetId="12" hidden="1">'DrySkimMilkS&amp;U'!$1:$7</definedName>
    <definedName name="Z_E91DC9F9_B471_11D2_8C41_400002400070_.wvu.PrintTitles" localSheetId="11" hidden="1">FrozenDairy!$1:$6</definedName>
    <definedName name="Z_E91DC9F9_B471_11D2_8C41_400002400070_.wvu.PrintTitles" localSheetId="5" hidden="1">OthCheese!$1:$7</definedName>
    <definedName name="Z_E91DC9F9_B471_11D2_8C41_400002400070_.wvu.PrintTitles" localSheetId="3" hidden="1">TotalCheese!$1:$7</definedName>
  </definedNames>
  <calcPr calcId="191029"/>
  <customWorkbookViews>
    <customWorkbookView name="Pork" guid="{9CE49E62-B9D9-11D2-8C46-400002400070}" maximized="1" windowWidth="763" windowHeight="438" tabRatio="500" activeSheetId="15"/>
    <customWorkbookView name="Total" guid="{9CE49E61-B9D9-11D2-8C46-400002400070}" maximized="1" windowWidth="763" windowHeight="438" tabRatio="500" activeSheetId="16"/>
    <customWorkbookView name="Lamb" guid="{BD4FAC51-B78D-11D2-8C45-400002400070}" maximized="1" windowWidth="763" windowHeight="438" tabRatio="500" activeSheetId="13"/>
    <customWorkbookView name="Beef" guid="{E91DC9F9-B471-11D2-8C41-400002400070}" maximized="1" windowWidth="763" windowHeight="438" tabRatio="500" activeSheetId="12"/>
    <customWorkbookView name="Veal" guid="{54CA0371-B6B1-11D2-8C42-400002400070}" maximized="1" windowWidth="763" windowHeight="438"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1" i="14" l="1"/>
  <c r="C118" i="31" l="1"/>
  <c r="C119" i="31"/>
  <c r="K119" i="16" l="1"/>
  <c r="K120" i="16"/>
  <c r="I118" i="40" l="1"/>
  <c r="I119" i="40"/>
  <c r="G118" i="38" l="1"/>
  <c r="K118" i="38" s="1"/>
  <c r="G119" i="38"/>
  <c r="K119" i="38" s="1"/>
  <c r="G111" i="12" l="1"/>
  <c r="G112" i="12"/>
  <c r="G113" i="12"/>
  <c r="G114" i="12"/>
  <c r="G115" i="12"/>
  <c r="G116" i="12"/>
  <c r="G117" i="12"/>
  <c r="G118" i="12"/>
  <c r="G119" i="12"/>
  <c r="G120" i="12"/>
  <c r="G110" i="12"/>
  <c r="D119" i="40" l="1"/>
  <c r="T119" i="31" s="1"/>
  <c r="L119" i="40"/>
  <c r="X119" i="31" s="1"/>
  <c r="H119" i="40"/>
  <c r="V119" i="31" s="1"/>
  <c r="F119" i="40"/>
  <c r="U119" i="31" s="1"/>
  <c r="D118" i="40"/>
  <c r="T118" i="31" s="1"/>
  <c r="H118" i="40"/>
  <c r="V118" i="31" s="1"/>
  <c r="F118" i="40"/>
  <c r="U118" i="31" s="1"/>
  <c r="L118" i="40"/>
  <c r="X118" i="31" s="1"/>
  <c r="H119" i="38"/>
  <c r="Q119" i="31" s="1"/>
  <c r="J119" i="38"/>
  <c r="R119" i="31" s="1"/>
  <c r="L119" i="38"/>
  <c r="H118" i="38"/>
  <c r="Q118" i="31" s="1"/>
  <c r="S118" i="31" s="1"/>
  <c r="L118" i="38"/>
  <c r="J118" i="38"/>
  <c r="R118" i="31" s="1"/>
  <c r="D119" i="38"/>
  <c r="F119" i="38"/>
  <c r="D118" i="38"/>
  <c r="F118" i="38"/>
  <c r="J119" i="20"/>
  <c r="J120" i="20"/>
  <c r="S119" i="31" l="1"/>
  <c r="J119" i="40"/>
  <c r="W119" i="31" s="1"/>
  <c r="J118" i="40"/>
  <c r="W118" i="31" s="1"/>
  <c r="J119" i="12"/>
  <c r="Q119" i="12" s="1"/>
  <c r="J120" i="12"/>
  <c r="Q120" i="12" s="1"/>
  <c r="I119" i="20"/>
  <c r="I120" i="20"/>
  <c r="H119" i="20"/>
  <c r="H120" i="20"/>
  <c r="G119" i="20"/>
  <c r="G120" i="20"/>
  <c r="E119" i="20"/>
  <c r="E120" i="20"/>
  <c r="D119" i="20"/>
  <c r="D120" i="20"/>
  <c r="C119" i="20"/>
  <c r="C120" i="20"/>
  <c r="W32" i="14"/>
  <c r="P31" i="14"/>
  <c r="P32" i="14"/>
  <c r="H31" i="14"/>
  <c r="H32" i="14"/>
  <c r="T119" i="12" l="1"/>
  <c r="U119" i="12" s="1"/>
  <c r="Y118" i="31" s="1"/>
  <c r="R119" i="12"/>
  <c r="T120" i="12"/>
  <c r="U120" i="12" s="1"/>
  <c r="Y119" i="31" s="1"/>
  <c r="R120" i="12"/>
  <c r="F119" i="37"/>
  <c r="M119" i="37" s="1"/>
  <c r="L119" i="37" s="1"/>
  <c r="F120" i="37"/>
  <c r="M120" i="37" s="1"/>
  <c r="L120" i="37" s="1"/>
  <c r="F119" i="39"/>
  <c r="J119" i="39" s="1"/>
  <c r="F120" i="39"/>
  <c r="J120" i="39" s="1"/>
  <c r="F119" i="18"/>
  <c r="F120" i="18"/>
  <c r="K120" i="39" l="1"/>
  <c r="K119" i="39"/>
  <c r="J119" i="18"/>
  <c r="L119" i="20" s="1"/>
  <c r="K119" i="20" s="1"/>
  <c r="J120" i="18"/>
  <c r="L120" i="20" s="1"/>
  <c r="K120" i="20" s="1"/>
  <c r="N120" i="37"/>
  <c r="N119" i="37"/>
  <c r="F119" i="16"/>
  <c r="F119" i="20" s="1"/>
  <c r="F120" i="16"/>
  <c r="F120" i="20" s="1"/>
  <c r="M119" i="16"/>
  <c r="G118" i="31" s="1"/>
  <c r="M120" i="16"/>
  <c r="G119" i="31" s="1"/>
  <c r="S118" i="35"/>
  <c r="S119" i="35"/>
  <c r="K119" i="18" l="1"/>
  <c r="K120" i="18"/>
  <c r="E32" i="14"/>
  <c r="E31" i="14"/>
  <c r="G58" i="34"/>
  <c r="G57" i="34"/>
  <c r="G121" i="52"/>
  <c r="D119" i="31" s="1"/>
  <c r="G120" i="52"/>
  <c r="D118" i="31" s="1"/>
  <c r="D58" i="34"/>
  <c r="H57" i="34" l="1"/>
  <c r="J118" i="31" s="1"/>
  <c r="M120" i="20"/>
  <c r="H119" i="31"/>
  <c r="I119" i="31" s="1"/>
  <c r="M119" i="20"/>
  <c r="H118" i="31"/>
  <c r="I118" i="31" s="1"/>
  <c r="H121" i="52"/>
  <c r="F121" i="53"/>
  <c r="H120" i="52"/>
  <c r="F120" i="53"/>
  <c r="J118" i="35"/>
  <c r="M118" i="31" s="1"/>
  <c r="R118" i="35"/>
  <c r="T118" i="35"/>
  <c r="P118" i="31" s="1"/>
  <c r="N119" i="35"/>
  <c r="N119" i="31" s="1"/>
  <c r="R119" i="35"/>
  <c r="T119" i="35"/>
  <c r="P119" i="31" s="1"/>
  <c r="F58" i="34"/>
  <c r="F57" i="34"/>
  <c r="D57" i="34"/>
  <c r="N118" i="35"/>
  <c r="N118" i="31" s="1"/>
  <c r="P119" i="35"/>
  <c r="P118" i="35"/>
  <c r="D119" i="35"/>
  <c r="K119" i="31" s="1"/>
  <c r="D118" i="35"/>
  <c r="K118" i="31" s="1"/>
  <c r="D121" i="52"/>
  <c r="E119" i="31" s="1"/>
  <c r="F119" i="35"/>
  <c r="H58" i="34"/>
  <c r="J119" i="31" s="1"/>
  <c r="D120" i="52"/>
  <c r="E118" i="31" s="1"/>
  <c r="F118" i="35"/>
  <c r="H119" i="35"/>
  <c r="H118" i="35"/>
  <c r="J119" i="35"/>
  <c r="M119" i="31" s="1"/>
  <c r="L9" i="37"/>
  <c r="L10" i="37"/>
  <c r="L11" i="37"/>
  <c r="L12" i="37"/>
  <c r="L13" i="37"/>
  <c r="L14" i="37"/>
  <c r="L15" i="37"/>
  <c r="L16" i="37"/>
  <c r="L17" i="37"/>
  <c r="L18" i="37"/>
  <c r="L8" i="37"/>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I91" i="37"/>
  <c r="S117" i="35"/>
  <c r="S116" i="35"/>
  <c r="S115" i="35"/>
  <c r="S114" i="35"/>
  <c r="S113" i="35"/>
  <c r="E8" i="31"/>
  <c r="E9" i="31"/>
  <c r="E10" i="31"/>
  <c r="E11" i="31"/>
  <c r="E12" i="31"/>
  <c r="E13" i="31"/>
  <c r="E14" i="31"/>
  <c r="E15" i="31"/>
  <c r="E16" i="31"/>
  <c r="E17" i="31"/>
  <c r="E18" i="31"/>
  <c r="E19" i="31"/>
  <c r="E20" i="31"/>
  <c r="E21" i="31"/>
  <c r="E22" i="31"/>
  <c r="E23" i="31"/>
  <c r="E24" i="31"/>
  <c r="E25" i="31"/>
  <c r="E26" i="31"/>
  <c r="E27" i="31"/>
  <c r="E28" i="31"/>
  <c r="E29" i="31"/>
  <c r="E30" i="31"/>
  <c r="E31" i="31"/>
  <c r="E32" i="31"/>
  <c r="E33" i="31"/>
  <c r="E34" i="31"/>
  <c r="E35" i="31"/>
  <c r="E36" i="31"/>
  <c r="E37" i="31"/>
  <c r="E38" i="31"/>
  <c r="E39" i="31"/>
  <c r="E40" i="31"/>
  <c r="E41" i="31"/>
  <c r="E42" i="31"/>
  <c r="E43" i="31"/>
  <c r="E44" i="31"/>
  <c r="E45" i="31"/>
  <c r="E46" i="31"/>
  <c r="E47" i="31"/>
  <c r="E48" i="31"/>
  <c r="E49" i="31"/>
  <c r="E50" i="31"/>
  <c r="E51" i="31"/>
  <c r="E7" i="31"/>
  <c r="C105" i="31"/>
  <c r="C106" i="31"/>
  <c r="C107" i="31"/>
  <c r="C108" i="31"/>
  <c r="C109" i="31"/>
  <c r="C110" i="31"/>
  <c r="C111" i="31"/>
  <c r="C112" i="31"/>
  <c r="C113" i="31"/>
  <c r="C114" i="31"/>
  <c r="C115" i="31"/>
  <c r="C116" i="31"/>
  <c r="C11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7" i="31"/>
  <c r="AA102" i="52"/>
  <c r="AA103" i="52"/>
  <c r="AA104" i="52"/>
  <c r="AA105" i="52"/>
  <c r="AA106" i="52"/>
  <c r="AA47" i="52"/>
  <c r="AA48" i="52"/>
  <c r="AA49" i="52"/>
  <c r="AA50" i="52"/>
  <c r="AA51" i="52"/>
  <c r="AA52" i="52"/>
  <c r="AA53" i="52"/>
  <c r="AA26" i="52"/>
  <c r="AA27" i="52"/>
  <c r="AA28" i="52"/>
  <c r="AA29" i="52"/>
  <c r="AA30" i="52"/>
  <c r="AA31" i="52"/>
  <c r="AA32" i="52"/>
  <c r="AA33" i="52"/>
  <c r="AA34" i="52"/>
  <c r="AA35" i="52"/>
  <c r="AA36" i="52"/>
  <c r="AA37" i="52"/>
  <c r="AA38" i="52"/>
  <c r="AA39" i="52"/>
  <c r="AA40" i="52"/>
  <c r="AA41" i="52"/>
  <c r="AA42" i="52"/>
  <c r="AA43" i="52"/>
  <c r="AA44" i="52"/>
  <c r="AA45" i="52"/>
  <c r="AA46" i="52"/>
  <c r="AA12" i="52"/>
  <c r="AA13" i="52"/>
  <c r="AA14" i="52"/>
  <c r="AA15" i="52"/>
  <c r="AA16" i="52"/>
  <c r="AA17" i="52"/>
  <c r="AA18" i="52"/>
  <c r="AA19" i="52"/>
  <c r="AA20" i="52"/>
  <c r="AA21" i="52"/>
  <c r="AA22" i="52"/>
  <c r="AA23" i="52"/>
  <c r="AA24" i="52"/>
  <c r="AA25" i="52"/>
  <c r="AA10" i="52"/>
  <c r="AA11" i="52"/>
  <c r="AA9" i="52"/>
  <c r="U100" i="52"/>
  <c r="AA100" i="52" s="1"/>
  <c r="U101" i="52"/>
  <c r="AA101" i="52" s="1"/>
  <c r="R55" i="52"/>
  <c r="U55" i="52" s="1"/>
  <c r="AA55" i="52" s="1"/>
  <c r="R56" i="52"/>
  <c r="U56" i="52" s="1"/>
  <c r="AA56" i="52" s="1"/>
  <c r="R57" i="52"/>
  <c r="U57" i="52" s="1"/>
  <c r="R58" i="52"/>
  <c r="U58" i="52" s="1"/>
  <c r="AA58" i="52" s="1"/>
  <c r="R59" i="52"/>
  <c r="U59" i="52" s="1"/>
  <c r="R60" i="52"/>
  <c r="U60" i="52" s="1"/>
  <c r="AA60" i="52" s="1"/>
  <c r="R61" i="52"/>
  <c r="U61" i="52" s="1"/>
  <c r="R62" i="52"/>
  <c r="U62" i="52" s="1"/>
  <c r="AA62" i="52" s="1"/>
  <c r="R63" i="52"/>
  <c r="U63" i="52" s="1"/>
  <c r="AA63" i="52" s="1"/>
  <c r="R64" i="52"/>
  <c r="U64" i="52" s="1"/>
  <c r="AA64" i="52" s="1"/>
  <c r="R65" i="52"/>
  <c r="U65" i="52" s="1"/>
  <c r="AA65" i="52" s="1"/>
  <c r="R66" i="52"/>
  <c r="U66" i="52" s="1"/>
  <c r="R67" i="52"/>
  <c r="U67" i="52" s="1"/>
  <c r="R68" i="52"/>
  <c r="U68" i="52" s="1"/>
  <c r="R69" i="52"/>
  <c r="U69" i="52" s="1"/>
  <c r="R70" i="52"/>
  <c r="U70" i="52" s="1"/>
  <c r="R71" i="52"/>
  <c r="U71" i="52" s="1"/>
  <c r="AA71" i="52" s="1"/>
  <c r="R72" i="52"/>
  <c r="U72" i="52" s="1"/>
  <c r="AA72" i="52" s="1"/>
  <c r="R73" i="52"/>
  <c r="U73" i="52" s="1"/>
  <c r="AA73" i="52" s="1"/>
  <c r="R74" i="52"/>
  <c r="U74" i="52" s="1"/>
  <c r="AA74" i="52" s="1"/>
  <c r="R75" i="52"/>
  <c r="U75" i="52" s="1"/>
  <c r="AA75" i="52" s="1"/>
  <c r="R76" i="52"/>
  <c r="U76" i="52" s="1"/>
  <c r="R77" i="52"/>
  <c r="U77" i="52" s="1"/>
  <c r="AA77" i="52" s="1"/>
  <c r="R78" i="52"/>
  <c r="U78" i="52" s="1"/>
  <c r="AA78" i="52" s="1"/>
  <c r="R79" i="52"/>
  <c r="U79" i="52" s="1"/>
  <c r="R80" i="52"/>
  <c r="U80" i="52" s="1"/>
  <c r="AA80" i="52" s="1"/>
  <c r="R81" i="52"/>
  <c r="U81" i="52" s="1"/>
  <c r="AA81" i="52" s="1"/>
  <c r="R82" i="52"/>
  <c r="U82" i="52" s="1"/>
  <c r="AA82" i="52" s="1"/>
  <c r="R83" i="52"/>
  <c r="U83" i="52" s="1"/>
  <c r="AA83" i="52" s="1"/>
  <c r="R84" i="52"/>
  <c r="U84" i="52" s="1"/>
  <c r="R85" i="52"/>
  <c r="U85" i="52" s="1"/>
  <c r="AA85" i="52" s="1"/>
  <c r="R86" i="52"/>
  <c r="U86" i="52" s="1"/>
  <c r="AA86" i="52" s="1"/>
  <c r="R87" i="52"/>
  <c r="U87" i="52" s="1"/>
  <c r="AA87" i="52" s="1"/>
  <c r="R88" i="52"/>
  <c r="U88" i="52" s="1"/>
  <c r="AA88" i="52" s="1"/>
  <c r="R89" i="52"/>
  <c r="U89" i="52" s="1"/>
  <c r="AA89" i="52" s="1"/>
  <c r="R90" i="52"/>
  <c r="U90" i="52" s="1"/>
  <c r="R91" i="52"/>
  <c r="U91" i="52" s="1"/>
  <c r="R92" i="52"/>
  <c r="U92" i="52" s="1"/>
  <c r="R93" i="52"/>
  <c r="U93" i="52" s="1"/>
  <c r="R94" i="52"/>
  <c r="U94" i="52" s="1"/>
  <c r="R95" i="52"/>
  <c r="U95" i="52" s="1"/>
  <c r="AA95" i="52" s="1"/>
  <c r="R96" i="52"/>
  <c r="U96" i="52" s="1"/>
  <c r="R97" i="52"/>
  <c r="U97" i="52" s="1"/>
  <c r="AA97" i="52" s="1"/>
  <c r="R98" i="52"/>
  <c r="U98" i="52" s="1"/>
  <c r="AA98" i="52" s="1"/>
  <c r="R99" i="52"/>
  <c r="U99" i="52" s="1"/>
  <c r="R54" i="52"/>
  <c r="U54" i="52" s="1"/>
  <c r="AA54" i="52" s="1"/>
  <c r="D55" i="52"/>
  <c r="P56" i="52"/>
  <c r="P57" i="52"/>
  <c r="J58" i="52"/>
  <c r="D59" i="52"/>
  <c r="D59" i="53" s="1"/>
  <c r="D60" i="52"/>
  <c r="G61" i="52"/>
  <c r="M62" i="52"/>
  <c r="J63" i="52"/>
  <c r="K63" i="52" s="1"/>
  <c r="G64" i="52"/>
  <c r="M65" i="52"/>
  <c r="P66" i="52"/>
  <c r="Q66" i="52" s="1"/>
  <c r="P67" i="52"/>
  <c r="Y68" i="52"/>
  <c r="G69" i="52"/>
  <c r="H69" i="52" s="1"/>
  <c r="M70" i="52"/>
  <c r="N70" i="52" s="1"/>
  <c r="D71" i="52"/>
  <c r="D71" i="53" s="1"/>
  <c r="D72" i="52"/>
  <c r="E70" i="31" s="1"/>
  <c r="G73" i="52"/>
  <c r="H73" i="52" s="1"/>
  <c r="M74" i="52"/>
  <c r="J74" i="53" s="1"/>
  <c r="G75" i="52"/>
  <c r="H75" i="52" s="1"/>
  <c r="M76" i="52"/>
  <c r="J77" i="52"/>
  <c r="K77" i="52" s="1"/>
  <c r="J78" i="52"/>
  <c r="H78" i="53" s="1"/>
  <c r="V79" i="52"/>
  <c r="P79" i="53" s="1"/>
  <c r="M80" i="52"/>
  <c r="D81" i="52"/>
  <c r="D82" i="52"/>
  <c r="M84" i="52"/>
  <c r="J84" i="53" s="1"/>
  <c r="J85" i="52"/>
  <c r="K85" i="52" s="1"/>
  <c r="G86" i="52"/>
  <c r="H86" i="52" s="1"/>
  <c r="D87" i="52"/>
  <c r="E87" i="52" s="1"/>
  <c r="G88" i="52"/>
  <c r="D89" i="52"/>
  <c r="E87" i="31" s="1"/>
  <c r="G90" i="52"/>
  <c r="D88" i="31" s="1"/>
  <c r="G91" i="52"/>
  <c r="H91" i="52" s="1"/>
  <c r="G92" i="52"/>
  <c r="D90" i="31" s="1"/>
  <c r="J93" i="52"/>
  <c r="J94" i="52"/>
  <c r="G95" i="52"/>
  <c r="D93" i="31" s="1"/>
  <c r="G96" i="52"/>
  <c r="P97" i="52"/>
  <c r="L97" i="53" s="1"/>
  <c r="G98" i="52"/>
  <c r="D96" i="31" s="1"/>
  <c r="G99" i="52"/>
  <c r="H99" i="52" s="1"/>
  <c r="D100" i="52"/>
  <c r="S101" i="52"/>
  <c r="T101" i="52" s="1"/>
  <c r="V102" i="52"/>
  <c r="AB103" i="52"/>
  <c r="T103" i="53" s="1"/>
  <c r="G104" i="52"/>
  <c r="H104" i="52" s="1"/>
  <c r="D105" i="52"/>
  <c r="E103" i="31" s="1"/>
  <c r="G107" i="52"/>
  <c r="D105" i="31" s="1"/>
  <c r="G108" i="52"/>
  <c r="H108" i="52" s="1"/>
  <c r="D109" i="52"/>
  <c r="D109" i="53" s="1"/>
  <c r="G110" i="52"/>
  <c r="D111" i="52"/>
  <c r="E109" i="31" s="1"/>
  <c r="G112" i="52"/>
  <c r="F112" i="53" s="1"/>
  <c r="G113" i="52"/>
  <c r="F113" i="53" s="1"/>
  <c r="D114" i="52"/>
  <c r="E114" i="52" s="1"/>
  <c r="D115" i="52"/>
  <c r="E113" i="31" s="1"/>
  <c r="G116" i="52"/>
  <c r="D114" i="31" s="1"/>
  <c r="D117" i="52"/>
  <c r="E117" i="52" s="1"/>
  <c r="D118" i="52"/>
  <c r="D119" i="52"/>
  <c r="E119" i="52" s="1"/>
  <c r="AB9" i="52"/>
  <c r="C7" i="31" s="1"/>
  <c r="V10" i="52"/>
  <c r="W10" i="52" s="1"/>
  <c r="V11" i="52"/>
  <c r="W11" i="52" s="1"/>
  <c r="Y12" i="52"/>
  <c r="Z12" i="52" s="1"/>
  <c r="Y13" i="52"/>
  <c r="Y14" i="52"/>
  <c r="Z14" i="52" s="1"/>
  <c r="AB15" i="52"/>
  <c r="C13" i="31" s="1"/>
  <c r="Y16" i="52"/>
  <c r="R16" i="53" s="1"/>
  <c r="Y17" i="52"/>
  <c r="R17" i="53" s="1"/>
  <c r="V18" i="52"/>
  <c r="W18" i="52" s="1"/>
  <c r="Y19" i="52"/>
  <c r="V20" i="52"/>
  <c r="W20" i="52" s="1"/>
  <c r="V21" i="52"/>
  <c r="W21" i="52" s="1"/>
  <c r="AB22" i="52"/>
  <c r="C20" i="31" s="1"/>
  <c r="Y23" i="52"/>
  <c r="Z23" i="52" s="1"/>
  <c r="V24" i="52"/>
  <c r="W24" i="52" s="1"/>
  <c r="V25" i="52"/>
  <c r="W25" i="52" s="1"/>
  <c r="V26" i="52"/>
  <c r="W26" i="52" s="1"/>
  <c r="AB27" i="52"/>
  <c r="C25" i="31" s="1"/>
  <c r="V28" i="52"/>
  <c r="W28" i="52" s="1"/>
  <c r="Y29" i="52"/>
  <c r="V30" i="52"/>
  <c r="W30" i="52" s="1"/>
  <c r="Y31" i="52"/>
  <c r="Y32" i="52"/>
  <c r="Z32" i="52" s="1"/>
  <c r="Y33" i="52"/>
  <c r="R33" i="53" s="1"/>
  <c r="Y34" i="52"/>
  <c r="R34" i="53" s="1"/>
  <c r="Y35" i="52"/>
  <c r="AB37" i="52"/>
  <c r="C35" i="31" s="1"/>
  <c r="AB38" i="52"/>
  <c r="C36" i="31" s="1"/>
  <c r="Y39" i="52"/>
  <c r="Z39" i="52" s="1"/>
  <c r="Y40" i="52"/>
  <c r="Z40" i="52" s="1"/>
  <c r="J41" i="52"/>
  <c r="K41" i="52" s="1"/>
  <c r="Y42" i="52"/>
  <c r="Z42" i="52" s="1"/>
  <c r="J43" i="52"/>
  <c r="K43" i="52" s="1"/>
  <c r="Y44" i="52"/>
  <c r="R44" i="53" s="1"/>
  <c r="AB45" i="52"/>
  <c r="C43" i="31" s="1"/>
  <c r="AB46" i="52"/>
  <c r="C44" i="31" s="1"/>
  <c r="Y47" i="52"/>
  <c r="R47" i="53" s="1"/>
  <c r="AB48" i="52"/>
  <c r="C46" i="31" s="1"/>
  <c r="Y49" i="52"/>
  <c r="Y50" i="52"/>
  <c r="Z50" i="52" s="1"/>
  <c r="Y51" i="52"/>
  <c r="Z51" i="52" s="1"/>
  <c r="V52" i="52"/>
  <c r="W52" i="52" s="1"/>
  <c r="Y53" i="52"/>
  <c r="R53" i="53" s="1"/>
  <c r="D54" i="52"/>
  <c r="J118" i="12"/>
  <c r="Q118" i="12" s="1"/>
  <c r="R118" i="12" s="1"/>
  <c r="I116" i="40"/>
  <c r="I117" i="40"/>
  <c r="G116" i="38"/>
  <c r="K116" i="38" s="1"/>
  <c r="G117" i="38"/>
  <c r="K117" i="38" s="1"/>
  <c r="G56" i="34"/>
  <c r="G55" i="34"/>
  <c r="F19" i="37"/>
  <c r="M19" i="37" s="1"/>
  <c r="L19" i="37" s="1"/>
  <c r="F20" i="37"/>
  <c r="M20" i="37" s="1"/>
  <c r="E19" i="40" s="1"/>
  <c r="F21" i="37"/>
  <c r="M21" i="37" s="1"/>
  <c r="F22" i="37"/>
  <c r="M22" i="37" s="1"/>
  <c r="F23" i="37"/>
  <c r="M23" i="37" s="1"/>
  <c r="E22" i="40" s="1"/>
  <c r="F24" i="37"/>
  <c r="M24" i="37" s="1"/>
  <c r="E23" i="40" s="1"/>
  <c r="F25" i="37"/>
  <c r="M25" i="37" s="1"/>
  <c r="F26" i="37"/>
  <c r="M26" i="37" s="1"/>
  <c r="E25" i="40" s="1"/>
  <c r="F27" i="37"/>
  <c r="M27" i="37" s="1"/>
  <c r="F28" i="37"/>
  <c r="M28" i="37" s="1"/>
  <c r="L28" i="37" s="1"/>
  <c r="F29" i="37"/>
  <c r="M29" i="37" s="1"/>
  <c r="F30" i="37"/>
  <c r="M30" i="37" s="1"/>
  <c r="E29" i="40" s="1"/>
  <c r="F31" i="37"/>
  <c r="M31" i="37" s="1"/>
  <c r="F32" i="37"/>
  <c r="M32" i="37" s="1"/>
  <c r="F33" i="37"/>
  <c r="M33" i="37" s="1"/>
  <c r="L33" i="37" s="1"/>
  <c r="F34" i="37"/>
  <c r="M34" i="37" s="1"/>
  <c r="L34" i="37" s="1"/>
  <c r="F35" i="37"/>
  <c r="M35" i="37" s="1"/>
  <c r="F36" i="37"/>
  <c r="M36" i="37" s="1"/>
  <c r="F37" i="37"/>
  <c r="M37" i="37" s="1"/>
  <c r="F38" i="37"/>
  <c r="M38" i="37" s="1"/>
  <c r="L38" i="37" s="1"/>
  <c r="F39" i="37"/>
  <c r="M39" i="37" s="1"/>
  <c r="E38" i="40" s="1"/>
  <c r="F40" i="37"/>
  <c r="M40" i="37" s="1"/>
  <c r="F41" i="37"/>
  <c r="M41" i="37" s="1"/>
  <c r="L41" i="37" s="1"/>
  <c r="F42" i="37"/>
  <c r="M42" i="37" s="1"/>
  <c r="F43" i="37"/>
  <c r="M43" i="37" s="1"/>
  <c r="F44" i="37"/>
  <c r="M44" i="37" s="1"/>
  <c r="L44" i="37" s="1"/>
  <c r="F45" i="37"/>
  <c r="M45" i="37" s="1"/>
  <c r="F46" i="37"/>
  <c r="M46" i="37" s="1"/>
  <c r="F47" i="37"/>
  <c r="M47" i="37" s="1"/>
  <c r="E46" i="40" s="1"/>
  <c r="F48" i="37"/>
  <c r="M48" i="37" s="1"/>
  <c r="F49" i="37"/>
  <c r="M49" i="37" s="1"/>
  <c r="L49" i="37" s="1"/>
  <c r="F50" i="37"/>
  <c r="M50" i="37" s="1"/>
  <c r="F51" i="37"/>
  <c r="M51" i="37" s="1"/>
  <c r="F52" i="37"/>
  <c r="M52" i="37" s="1"/>
  <c r="L52" i="37" s="1"/>
  <c r="F53" i="37"/>
  <c r="M53" i="37" s="1"/>
  <c r="F54" i="37"/>
  <c r="M54" i="37" s="1"/>
  <c r="E53" i="40" s="1"/>
  <c r="F55" i="37"/>
  <c r="M55" i="37" s="1"/>
  <c r="F56" i="37"/>
  <c r="M56" i="37" s="1"/>
  <c r="F57" i="37"/>
  <c r="M57" i="37" s="1"/>
  <c r="F58" i="37"/>
  <c r="M58" i="37" s="1"/>
  <c r="E57" i="40" s="1"/>
  <c r="F59" i="37"/>
  <c r="M59" i="37" s="1"/>
  <c r="F60" i="37"/>
  <c r="M60" i="37" s="1"/>
  <c r="L60" i="37" s="1"/>
  <c r="F61" i="37"/>
  <c r="M61" i="37" s="1"/>
  <c r="E60" i="40" s="1"/>
  <c r="F62" i="37"/>
  <c r="M62" i="37" s="1"/>
  <c r="F63" i="37"/>
  <c r="M63" i="37" s="1"/>
  <c r="F64" i="37"/>
  <c r="M64" i="37" s="1"/>
  <c r="L64" i="37" s="1"/>
  <c r="F65" i="37"/>
  <c r="M65" i="37" s="1"/>
  <c r="L65" i="37" s="1"/>
  <c r="F66" i="37"/>
  <c r="M66" i="37" s="1"/>
  <c r="L66" i="37" s="1"/>
  <c r="F67" i="37"/>
  <c r="M67" i="37" s="1"/>
  <c r="L67" i="37" s="1"/>
  <c r="F68" i="37"/>
  <c r="M68" i="37" s="1"/>
  <c r="L68" i="37" s="1"/>
  <c r="F69" i="37"/>
  <c r="M69" i="37" s="1"/>
  <c r="L69" i="37" s="1"/>
  <c r="F70" i="37"/>
  <c r="M70" i="37" s="1"/>
  <c r="L70" i="37" s="1"/>
  <c r="F71" i="37"/>
  <c r="M71" i="37" s="1"/>
  <c r="F72" i="37"/>
  <c r="M72" i="37" s="1"/>
  <c r="L72" i="37" s="1"/>
  <c r="F73" i="37"/>
  <c r="M73" i="37" s="1"/>
  <c r="L73" i="37" s="1"/>
  <c r="F74" i="37"/>
  <c r="M74" i="37" s="1"/>
  <c r="L74" i="37" s="1"/>
  <c r="F75" i="37"/>
  <c r="M75" i="37" s="1"/>
  <c r="F76" i="37"/>
  <c r="M76" i="37" s="1"/>
  <c r="L76" i="37" s="1"/>
  <c r="F77" i="37"/>
  <c r="M77" i="37" s="1"/>
  <c r="L77" i="37" s="1"/>
  <c r="F78" i="37"/>
  <c r="M78" i="37" s="1"/>
  <c r="L78" i="37" s="1"/>
  <c r="F79" i="37"/>
  <c r="M79" i="37" s="1"/>
  <c r="L79" i="37" s="1"/>
  <c r="F80" i="37"/>
  <c r="M80" i="37" s="1"/>
  <c r="L80" i="37" s="1"/>
  <c r="F81" i="37"/>
  <c r="M81" i="37" s="1"/>
  <c r="L81" i="37" s="1"/>
  <c r="F82" i="37"/>
  <c r="M82" i="37" s="1"/>
  <c r="L82" i="37" s="1"/>
  <c r="F83" i="37"/>
  <c r="M83" i="37" s="1"/>
  <c r="F84" i="37"/>
  <c r="M84" i="37" s="1"/>
  <c r="L84" i="37" s="1"/>
  <c r="F85" i="37"/>
  <c r="M85" i="37" s="1"/>
  <c r="L85" i="37" s="1"/>
  <c r="F86" i="37"/>
  <c r="M86" i="37" s="1"/>
  <c r="L86" i="37" s="1"/>
  <c r="F87" i="37"/>
  <c r="M87" i="37" s="1"/>
  <c r="L87" i="37" s="1"/>
  <c r="F88" i="37"/>
  <c r="M88" i="37" s="1"/>
  <c r="L88" i="37" s="1"/>
  <c r="F89" i="37"/>
  <c r="M89" i="37" s="1"/>
  <c r="L89" i="37" s="1"/>
  <c r="F90" i="37"/>
  <c r="M90" i="37" s="1"/>
  <c r="L90" i="37" s="1"/>
  <c r="F91" i="37"/>
  <c r="F92" i="37"/>
  <c r="M92" i="37" s="1"/>
  <c r="L92" i="37" s="1"/>
  <c r="F93" i="37"/>
  <c r="M93" i="37" s="1"/>
  <c r="F94" i="37"/>
  <c r="M94" i="37" s="1"/>
  <c r="L94" i="37" s="1"/>
  <c r="F95" i="37"/>
  <c r="M95" i="37" s="1"/>
  <c r="L95" i="37" s="1"/>
  <c r="F96" i="37"/>
  <c r="M96" i="37" s="1"/>
  <c r="L96" i="37" s="1"/>
  <c r="F97" i="37"/>
  <c r="M97" i="37" s="1"/>
  <c r="L97" i="37" s="1"/>
  <c r="F98" i="37"/>
  <c r="M98" i="37" s="1"/>
  <c r="L98" i="37" s="1"/>
  <c r="F99" i="37"/>
  <c r="M99" i="37" s="1"/>
  <c r="L99" i="37" s="1"/>
  <c r="F100" i="37"/>
  <c r="M100" i="37" s="1"/>
  <c r="L100" i="37" s="1"/>
  <c r="F101" i="37"/>
  <c r="M101" i="37" s="1"/>
  <c r="L101" i="37" s="1"/>
  <c r="F102" i="37"/>
  <c r="M102" i="37" s="1"/>
  <c r="L102" i="37" s="1"/>
  <c r="F103" i="37"/>
  <c r="M103" i="37" s="1"/>
  <c r="F104" i="37"/>
  <c r="M104" i="37" s="1"/>
  <c r="L104" i="37" s="1"/>
  <c r="F105" i="37"/>
  <c r="M105" i="37" s="1"/>
  <c r="F106" i="37"/>
  <c r="M106" i="37" s="1"/>
  <c r="L106" i="37" s="1"/>
  <c r="F107" i="37"/>
  <c r="M107" i="37" s="1"/>
  <c r="L107" i="37" s="1"/>
  <c r="F108" i="37"/>
  <c r="M108" i="37" s="1"/>
  <c r="L108" i="37" s="1"/>
  <c r="F109" i="37"/>
  <c r="M109" i="37" s="1"/>
  <c r="L109" i="37" s="1"/>
  <c r="F110" i="37"/>
  <c r="M110" i="37" s="1"/>
  <c r="L110" i="37" s="1"/>
  <c r="F111" i="37"/>
  <c r="M111" i="37" s="1"/>
  <c r="L111" i="37" s="1"/>
  <c r="F112" i="37"/>
  <c r="M112" i="37" s="1"/>
  <c r="L112" i="37" s="1"/>
  <c r="F113" i="37"/>
  <c r="M113" i="37" s="1"/>
  <c r="L113" i="37" s="1"/>
  <c r="F114" i="37"/>
  <c r="M114" i="37" s="1"/>
  <c r="L114" i="37" s="1"/>
  <c r="F115" i="37"/>
  <c r="M115" i="37" s="1"/>
  <c r="L115" i="37" s="1"/>
  <c r="F116" i="37"/>
  <c r="M116" i="37" s="1"/>
  <c r="L116" i="37" s="1"/>
  <c r="F117" i="37"/>
  <c r="M117" i="37" s="1"/>
  <c r="L117" i="37" s="1"/>
  <c r="F118" i="37"/>
  <c r="M118" i="37" s="1"/>
  <c r="L118" i="37" s="1"/>
  <c r="F8" i="39"/>
  <c r="J8" i="39" s="1"/>
  <c r="F9" i="39"/>
  <c r="J9" i="39" s="1"/>
  <c r="F10" i="39"/>
  <c r="J10" i="39" s="1"/>
  <c r="F11" i="39"/>
  <c r="J11" i="39" s="1"/>
  <c r="F12" i="39"/>
  <c r="J12" i="39" s="1"/>
  <c r="F13" i="39"/>
  <c r="J13" i="39" s="1"/>
  <c r="F14" i="39"/>
  <c r="J14" i="39" s="1"/>
  <c r="F15" i="39"/>
  <c r="J15" i="39" s="1"/>
  <c r="F16" i="39"/>
  <c r="J16" i="39" s="1"/>
  <c r="F17" i="39"/>
  <c r="J17" i="39" s="1"/>
  <c r="F18" i="39"/>
  <c r="J18" i="39" s="1"/>
  <c r="F19" i="39"/>
  <c r="J19" i="39" s="1"/>
  <c r="F20" i="39"/>
  <c r="J20" i="39" s="1"/>
  <c r="F21" i="39"/>
  <c r="J21" i="39" s="1"/>
  <c r="F22" i="39"/>
  <c r="J22" i="39" s="1"/>
  <c r="F23" i="39"/>
  <c r="J23" i="39" s="1"/>
  <c r="F24" i="39"/>
  <c r="J24" i="39" s="1"/>
  <c r="F25" i="39"/>
  <c r="J25" i="39" s="1"/>
  <c r="F26" i="39"/>
  <c r="J26" i="39" s="1"/>
  <c r="F27" i="39"/>
  <c r="J27" i="39" s="1"/>
  <c r="F28" i="39"/>
  <c r="J28" i="39" s="1"/>
  <c r="F29" i="39"/>
  <c r="J29" i="39" s="1"/>
  <c r="F30" i="39"/>
  <c r="J30" i="39" s="1"/>
  <c r="F31" i="39"/>
  <c r="J31" i="39" s="1"/>
  <c r="F32" i="39"/>
  <c r="J32" i="39" s="1"/>
  <c r="F33" i="39"/>
  <c r="J33" i="39" s="1"/>
  <c r="F34" i="39"/>
  <c r="J34" i="39" s="1"/>
  <c r="F35" i="39"/>
  <c r="J35" i="39" s="1"/>
  <c r="F36" i="39"/>
  <c r="J36" i="39" s="1"/>
  <c r="F37" i="39"/>
  <c r="J37" i="39" s="1"/>
  <c r="F38" i="39"/>
  <c r="J38" i="39" s="1"/>
  <c r="F39" i="39"/>
  <c r="J39" i="39" s="1"/>
  <c r="F40" i="39"/>
  <c r="J40" i="39" s="1"/>
  <c r="F41" i="39"/>
  <c r="J41" i="39" s="1"/>
  <c r="F42" i="39"/>
  <c r="J42" i="39" s="1"/>
  <c r="F43" i="39"/>
  <c r="J43" i="39" s="1"/>
  <c r="F44" i="39"/>
  <c r="J44" i="39" s="1"/>
  <c r="F45" i="39"/>
  <c r="J45" i="39" s="1"/>
  <c r="F46" i="39"/>
  <c r="J46" i="39" s="1"/>
  <c r="F47" i="39"/>
  <c r="J47" i="39" s="1"/>
  <c r="F48" i="39"/>
  <c r="J48" i="39" s="1"/>
  <c r="F49" i="39"/>
  <c r="J49" i="39" s="1"/>
  <c r="F50" i="39"/>
  <c r="J50" i="39" s="1"/>
  <c r="F51" i="39"/>
  <c r="J51" i="39" s="1"/>
  <c r="F52" i="39"/>
  <c r="J52" i="39" s="1"/>
  <c r="F53" i="39"/>
  <c r="J53" i="39" s="1"/>
  <c r="F54" i="39"/>
  <c r="J54" i="39" s="1"/>
  <c r="F55" i="39"/>
  <c r="J55" i="39" s="1"/>
  <c r="F56" i="39"/>
  <c r="J56" i="39" s="1"/>
  <c r="F57" i="39"/>
  <c r="J57" i="39" s="1"/>
  <c r="F58" i="39"/>
  <c r="J58" i="39" s="1"/>
  <c r="F59" i="39"/>
  <c r="J59" i="39" s="1"/>
  <c r="F60" i="39"/>
  <c r="J60" i="39" s="1"/>
  <c r="F61" i="39"/>
  <c r="J61" i="39" s="1"/>
  <c r="F62" i="39"/>
  <c r="J62" i="39" s="1"/>
  <c r="F63" i="39"/>
  <c r="J63" i="39" s="1"/>
  <c r="F64" i="39"/>
  <c r="J64" i="39" s="1"/>
  <c r="F65" i="39"/>
  <c r="J65" i="39" s="1"/>
  <c r="F66" i="39"/>
  <c r="J66" i="39" s="1"/>
  <c r="F67" i="39"/>
  <c r="J67" i="39" s="1"/>
  <c r="F68" i="39"/>
  <c r="J68" i="39" s="1"/>
  <c r="F69" i="39"/>
  <c r="J69" i="39" s="1"/>
  <c r="F70" i="39"/>
  <c r="J70" i="39" s="1"/>
  <c r="F71" i="39"/>
  <c r="J71" i="39" s="1"/>
  <c r="F72" i="39"/>
  <c r="J72" i="39" s="1"/>
  <c r="F73" i="39"/>
  <c r="J73" i="39" s="1"/>
  <c r="F74" i="39"/>
  <c r="J74" i="39" s="1"/>
  <c r="F75" i="39"/>
  <c r="J75" i="39" s="1"/>
  <c r="F76" i="39"/>
  <c r="J76" i="39" s="1"/>
  <c r="F77" i="39"/>
  <c r="J77" i="39" s="1"/>
  <c r="F78" i="39"/>
  <c r="J78" i="39" s="1"/>
  <c r="F79" i="39"/>
  <c r="J79" i="39" s="1"/>
  <c r="F80" i="39"/>
  <c r="J80" i="39" s="1"/>
  <c r="F81" i="39"/>
  <c r="J81" i="39" s="1"/>
  <c r="F82" i="39"/>
  <c r="J82" i="39" s="1"/>
  <c r="F83" i="39"/>
  <c r="J83" i="39" s="1"/>
  <c r="F84" i="39"/>
  <c r="J84" i="39" s="1"/>
  <c r="F85" i="39"/>
  <c r="J85" i="39" s="1"/>
  <c r="F86" i="39"/>
  <c r="J86" i="39" s="1"/>
  <c r="F87" i="39"/>
  <c r="J87" i="39" s="1"/>
  <c r="F88" i="39"/>
  <c r="J88" i="39" s="1"/>
  <c r="F89" i="39"/>
  <c r="J89" i="39" s="1"/>
  <c r="F90" i="39"/>
  <c r="J90" i="39" s="1"/>
  <c r="F91" i="39"/>
  <c r="J91" i="39" s="1"/>
  <c r="F92" i="39"/>
  <c r="J92" i="39" s="1"/>
  <c r="F93" i="39"/>
  <c r="J93" i="39" s="1"/>
  <c r="F94" i="39"/>
  <c r="J94" i="39" s="1"/>
  <c r="F95" i="39"/>
  <c r="J95" i="39" s="1"/>
  <c r="F96" i="39"/>
  <c r="J96" i="39" s="1"/>
  <c r="F97" i="39"/>
  <c r="J97" i="39" s="1"/>
  <c r="F98" i="39"/>
  <c r="J98" i="39" s="1"/>
  <c r="F99" i="39"/>
  <c r="J99" i="39" s="1"/>
  <c r="F100" i="39"/>
  <c r="J100" i="39" s="1"/>
  <c r="F101" i="39"/>
  <c r="J101" i="39" s="1"/>
  <c r="F102" i="39"/>
  <c r="J102" i="39" s="1"/>
  <c r="F103" i="39"/>
  <c r="J103" i="39" s="1"/>
  <c r="F104" i="39"/>
  <c r="J104" i="39" s="1"/>
  <c r="F105" i="39"/>
  <c r="J105" i="39" s="1"/>
  <c r="F106" i="39"/>
  <c r="J106" i="39" s="1"/>
  <c r="F107" i="39"/>
  <c r="J107" i="39" s="1"/>
  <c r="F108" i="39"/>
  <c r="J108" i="39" s="1"/>
  <c r="F109" i="39"/>
  <c r="J109" i="39" s="1"/>
  <c r="F110" i="39"/>
  <c r="J110" i="39" s="1"/>
  <c r="F111" i="39"/>
  <c r="J111" i="39" s="1"/>
  <c r="F112" i="39"/>
  <c r="J112" i="39" s="1"/>
  <c r="F113" i="39"/>
  <c r="J113" i="39" s="1"/>
  <c r="F114" i="39"/>
  <c r="J114" i="39" s="1"/>
  <c r="F115" i="39"/>
  <c r="J115" i="39" s="1"/>
  <c r="F116" i="39"/>
  <c r="J116" i="39" s="1"/>
  <c r="F117" i="39"/>
  <c r="J117" i="39" s="1"/>
  <c r="F118" i="39"/>
  <c r="J118" i="39" s="1"/>
  <c r="C8" i="20"/>
  <c r="D8" i="20"/>
  <c r="G8" i="20"/>
  <c r="C9" i="20"/>
  <c r="D9" i="20"/>
  <c r="G9" i="20"/>
  <c r="C10" i="20"/>
  <c r="D10" i="20"/>
  <c r="G10" i="20"/>
  <c r="C11" i="20"/>
  <c r="D11" i="20"/>
  <c r="G11" i="20"/>
  <c r="C12" i="20"/>
  <c r="D12" i="20"/>
  <c r="G12" i="20"/>
  <c r="C13" i="20"/>
  <c r="D13" i="20"/>
  <c r="G13" i="20"/>
  <c r="C14" i="20"/>
  <c r="D14" i="20"/>
  <c r="G14" i="20"/>
  <c r="C15" i="20"/>
  <c r="D15" i="20"/>
  <c r="E15" i="20"/>
  <c r="G15" i="20"/>
  <c r="I15" i="20"/>
  <c r="C16" i="20"/>
  <c r="D16" i="20"/>
  <c r="E16" i="20"/>
  <c r="G16" i="20"/>
  <c r="I16" i="20"/>
  <c r="C17" i="20"/>
  <c r="D17" i="20"/>
  <c r="E17" i="20"/>
  <c r="G17" i="20"/>
  <c r="I17" i="20"/>
  <c r="C18" i="20"/>
  <c r="D18" i="20"/>
  <c r="E18" i="20"/>
  <c r="G18" i="20"/>
  <c r="I18" i="20"/>
  <c r="C19" i="20"/>
  <c r="D19" i="20"/>
  <c r="E19" i="20"/>
  <c r="G19" i="20"/>
  <c r="I19" i="20"/>
  <c r="C20" i="20"/>
  <c r="D20" i="20"/>
  <c r="E20" i="20"/>
  <c r="G20" i="20"/>
  <c r="I20" i="20"/>
  <c r="C21" i="20"/>
  <c r="D21" i="20"/>
  <c r="E21" i="20"/>
  <c r="G21" i="20"/>
  <c r="I21" i="20"/>
  <c r="C22" i="20"/>
  <c r="D22" i="20"/>
  <c r="E22" i="20"/>
  <c r="G22" i="20"/>
  <c r="I22" i="20"/>
  <c r="C23" i="20"/>
  <c r="D23" i="20"/>
  <c r="E23" i="20"/>
  <c r="G23" i="20"/>
  <c r="H23" i="20"/>
  <c r="I23" i="20"/>
  <c r="C24" i="20"/>
  <c r="D24" i="20"/>
  <c r="E24" i="20"/>
  <c r="G24" i="20"/>
  <c r="H24" i="20"/>
  <c r="I24" i="20"/>
  <c r="C25" i="20"/>
  <c r="D25" i="20"/>
  <c r="E25" i="20"/>
  <c r="G25" i="20"/>
  <c r="H25" i="20"/>
  <c r="I25" i="20"/>
  <c r="C26" i="20"/>
  <c r="D26" i="20"/>
  <c r="E26" i="20"/>
  <c r="G26" i="20"/>
  <c r="H26" i="20"/>
  <c r="I26" i="20"/>
  <c r="C27" i="20"/>
  <c r="D27" i="20"/>
  <c r="E27" i="20"/>
  <c r="G27" i="20"/>
  <c r="H27" i="20"/>
  <c r="I27" i="20"/>
  <c r="C28" i="20"/>
  <c r="D28" i="20"/>
  <c r="E28" i="20"/>
  <c r="G28" i="20"/>
  <c r="H28" i="20"/>
  <c r="I28" i="20"/>
  <c r="C29" i="20"/>
  <c r="D29" i="20"/>
  <c r="E29" i="20"/>
  <c r="G29" i="20"/>
  <c r="H29" i="20"/>
  <c r="I29" i="20"/>
  <c r="C30" i="20"/>
  <c r="D30" i="20"/>
  <c r="E30" i="20"/>
  <c r="G30" i="20"/>
  <c r="H30" i="20"/>
  <c r="I30" i="20"/>
  <c r="C31" i="20"/>
  <c r="D31" i="20"/>
  <c r="E31" i="20"/>
  <c r="G31" i="20"/>
  <c r="H31" i="20"/>
  <c r="I31" i="20"/>
  <c r="C32" i="20"/>
  <c r="D32" i="20"/>
  <c r="E32" i="20"/>
  <c r="G32" i="20"/>
  <c r="H32" i="20"/>
  <c r="I32" i="20"/>
  <c r="C33" i="20"/>
  <c r="D33" i="20"/>
  <c r="E33" i="20"/>
  <c r="G33" i="20"/>
  <c r="H33" i="20"/>
  <c r="I33" i="20"/>
  <c r="C34" i="20"/>
  <c r="D34" i="20"/>
  <c r="E34" i="20"/>
  <c r="G34" i="20"/>
  <c r="H34" i="20"/>
  <c r="I34" i="20"/>
  <c r="C35" i="20"/>
  <c r="D35" i="20"/>
  <c r="E35" i="20"/>
  <c r="G35" i="20"/>
  <c r="H35" i="20"/>
  <c r="I35" i="20"/>
  <c r="C36" i="20"/>
  <c r="D36" i="20"/>
  <c r="E36" i="20"/>
  <c r="G36" i="20"/>
  <c r="H36" i="20"/>
  <c r="I36" i="20"/>
  <c r="C37" i="20"/>
  <c r="D37" i="20"/>
  <c r="E37" i="20"/>
  <c r="G37" i="20"/>
  <c r="H37" i="20"/>
  <c r="I37" i="20"/>
  <c r="C38" i="20"/>
  <c r="D38" i="20"/>
  <c r="E38" i="20"/>
  <c r="G38" i="20"/>
  <c r="H38" i="20"/>
  <c r="I38" i="20"/>
  <c r="C39" i="20"/>
  <c r="D39" i="20"/>
  <c r="E39" i="20"/>
  <c r="G39" i="20"/>
  <c r="H39" i="20"/>
  <c r="I39" i="20"/>
  <c r="C40" i="20"/>
  <c r="D40" i="20"/>
  <c r="E40" i="20"/>
  <c r="G40" i="20"/>
  <c r="H40" i="20"/>
  <c r="I40" i="20"/>
  <c r="C41" i="20"/>
  <c r="D41" i="20"/>
  <c r="E41" i="20"/>
  <c r="G41" i="20"/>
  <c r="H41" i="20"/>
  <c r="I41" i="20"/>
  <c r="C42" i="20"/>
  <c r="D42" i="20"/>
  <c r="E42" i="20"/>
  <c r="G42" i="20"/>
  <c r="H42" i="20"/>
  <c r="I42" i="20"/>
  <c r="C43" i="20"/>
  <c r="D43" i="20"/>
  <c r="E43" i="20"/>
  <c r="G43" i="20"/>
  <c r="H43" i="20"/>
  <c r="I43" i="20"/>
  <c r="C44" i="20"/>
  <c r="D44" i="20"/>
  <c r="E44" i="20"/>
  <c r="G44" i="20"/>
  <c r="H44" i="20"/>
  <c r="I44" i="20"/>
  <c r="C45" i="20"/>
  <c r="D45" i="20"/>
  <c r="E45" i="20"/>
  <c r="G45" i="20"/>
  <c r="H45" i="20"/>
  <c r="I45" i="20"/>
  <c r="C46" i="20"/>
  <c r="D46" i="20"/>
  <c r="E46" i="20"/>
  <c r="G46" i="20"/>
  <c r="H46" i="20"/>
  <c r="I46" i="20"/>
  <c r="C47" i="20"/>
  <c r="D47" i="20"/>
  <c r="E47" i="20"/>
  <c r="G47" i="20"/>
  <c r="H47" i="20"/>
  <c r="I47" i="20"/>
  <c r="C48" i="20"/>
  <c r="D48" i="20"/>
  <c r="E48" i="20"/>
  <c r="G48" i="20"/>
  <c r="H48" i="20"/>
  <c r="I48" i="20"/>
  <c r="C49" i="20"/>
  <c r="D49" i="20"/>
  <c r="E49" i="20"/>
  <c r="G49" i="20"/>
  <c r="H49" i="20"/>
  <c r="I49" i="20"/>
  <c r="C50" i="20"/>
  <c r="D50" i="20"/>
  <c r="E50" i="20"/>
  <c r="G50" i="20"/>
  <c r="H50" i="20"/>
  <c r="I50" i="20"/>
  <c r="C51" i="20"/>
  <c r="D51" i="20"/>
  <c r="E51" i="20"/>
  <c r="G51" i="20"/>
  <c r="H51" i="20"/>
  <c r="I51" i="20"/>
  <c r="C52" i="20"/>
  <c r="D52" i="20"/>
  <c r="E52" i="20"/>
  <c r="G52" i="20"/>
  <c r="H52" i="20"/>
  <c r="I52" i="20"/>
  <c r="C53" i="20"/>
  <c r="D53" i="20"/>
  <c r="E53" i="20"/>
  <c r="G53" i="20"/>
  <c r="H53" i="20"/>
  <c r="I53" i="20"/>
  <c r="C54" i="20"/>
  <c r="D54" i="20"/>
  <c r="E54" i="20"/>
  <c r="G54" i="20"/>
  <c r="H54" i="20"/>
  <c r="I54" i="20"/>
  <c r="C55" i="20"/>
  <c r="D55" i="20"/>
  <c r="E55" i="20"/>
  <c r="G55" i="20"/>
  <c r="H55" i="20"/>
  <c r="I55" i="20"/>
  <c r="C56" i="20"/>
  <c r="D56" i="20"/>
  <c r="E56" i="20"/>
  <c r="G56" i="20"/>
  <c r="H56" i="20"/>
  <c r="I56" i="20"/>
  <c r="C57" i="20"/>
  <c r="D57" i="20"/>
  <c r="E57" i="20"/>
  <c r="G57" i="20"/>
  <c r="H57" i="20"/>
  <c r="I57" i="20"/>
  <c r="C58" i="20"/>
  <c r="D58" i="20"/>
  <c r="E58" i="20"/>
  <c r="G58" i="20"/>
  <c r="H58" i="20"/>
  <c r="I58" i="20"/>
  <c r="C59" i="20"/>
  <c r="D59" i="20"/>
  <c r="E59" i="20"/>
  <c r="G59" i="20"/>
  <c r="H59" i="20"/>
  <c r="I59" i="20"/>
  <c r="C60" i="20"/>
  <c r="D60" i="20"/>
  <c r="E60" i="20"/>
  <c r="G60" i="20"/>
  <c r="H60" i="20"/>
  <c r="I60" i="20"/>
  <c r="C61" i="20"/>
  <c r="D61" i="20"/>
  <c r="E61" i="20"/>
  <c r="G61" i="20"/>
  <c r="H61" i="20"/>
  <c r="I61" i="20"/>
  <c r="C62" i="20"/>
  <c r="D62" i="20"/>
  <c r="E62" i="20"/>
  <c r="G62" i="20"/>
  <c r="H62" i="20"/>
  <c r="I62" i="20"/>
  <c r="C63" i="20"/>
  <c r="D63" i="20"/>
  <c r="E63" i="20"/>
  <c r="G63" i="20"/>
  <c r="H63" i="20"/>
  <c r="I63" i="20"/>
  <c r="C64" i="20"/>
  <c r="D64" i="20"/>
  <c r="E64" i="20"/>
  <c r="G64" i="20"/>
  <c r="H64" i="20"/>
  <c r="I64" i="20"/>
  <c r="C65" i="20"/>
  <c r="D65" i="20"/>
  <c r="E65" i="20"/>
  <c r="G65" i="20"/>
  <c r="H65" i="20"/>
  <c r="I65" i="20"/>
  <c r="C66" i="20"/>
  <c r="D66" i="20"/>
  <c r="E66" i="20"/>
  <c r="G66" i="20"/>
  <c r="H66" i="20"/>
  <c r="I66" i="20"/>
  <c r="C67" i="20"/>
  <c r="D67" i="20"/>
  <c r="E67" i="20"/>
  <c r="G67" i="20"/>
  <c r="H67" i="20"/>
  <c r="I67" i="20"/>
  <c r="C68" i="20"/>
  <c r="D68" i="20"/>
  <c r="E68" i="20"/>
  <c r="G68" i="20"/>
  <c r="H68" i="20"/>
  <c r="I68" i="20"/>
  <c r="C69" i="20"/>
  <c r="D69" i="20"/>
  <c r="E69" i="20"/>
  <c r="G69" i="20"/>
  <c r="H69" i="20"/>
  <c r="I69" i="20"/>
  <c r="C70" i="20"/>
  <c r="D70" i="20"/>
  <c r="E70" i="20"/>
  <c r="G70" i="20"/>
  <c r="H70" i="20"/>
  <c r="I70" i="20"/>
  <c r="C71" i="20"/>
  <c r="D71" i="20"/>
  <c r="E71" i="20"/>
  <c r="G71" i="20"/>
  <c r="H71" i="20"/>
  <c r="I71" i="20"/>
  <c r="C72" i="20"/>
  <c r="D72" i="20"/>
  <c r="E72" i="20"/>
  <c r="G72" i="20"/>
  <c r="H72" i="20"/>
  <c r="I72" i="20"/>
  <c r="C73" i="20"/>
  <c r="D73" i="20"/>
  <c r="E73" i="20"/>
  <c r="G73" i="20"/>
  <c r="H73" i="20"/>
  <c r="I73" i="20"/>
  <c r="C74" i="20"/>
  <c r="D74" i="20"/>
  <c r="E74" i="20"/>
  <c r="G74" i="20"/>
  <c r="H74" i="20"/>
  <c r="I74" i="20"/>
  <c r="C75" i="20"/>
  <c r="D75" i="20"/>
  <c r="E75" i="20"/>
  <c r="G75" i="20"/>
  <c r="H75" i="20"/>
  <c r="I75" i="20"/>
  <c r="C76" i="20"/>
  <c r="D76" i="20"/>
  <c r="E76" i="20"/>
  <c r="G76" i="20"/>
  <c r="H76" i="20"/>
  <c r="I76" i="20"/>
  <c r="C77" i="20"/>
  <c r="D77" i="20"/>
  <c r="E77" i="20"/>
  <c r="G77" i="20"/>
  <c r="H77" i="20"/>
  <c r="I77" i="20"/>
  <c r="C78" i="20"/>
  <c r="D78" i="20"/>
  <c r="E78" i="20"/>
  <c r="G78" i="20"/>
  <c r="H78" i="20"/>
  <c r="I78" i="20"/>
  <c r="C79" i="20"/>
  <c r="D79" i="20"/>
  <c r="E79" i="20"/>
  <c r="G79" i="20"/>
  <c r="H79" i="20"/>
  <c r="I79" i="20"/>
  <c r="C80" i="20"/>
  <c r="D80" i="20"/>
  <c r="E80" i="20"/>
  <c r="G80" i="20"/>
  <c r="H80" i="20"/>
  <c r="I80" i="20"/>
  <c r="C81" i="20"/>
  <c r="D81" i="20"/>
  <c r="E81" i="20"/>
  <c r="G81" i="20"/>
  <c r="H81" i="20"/>
  <c r="I81" i="20"/>
  <c r="C82" i="20"/>
  <c r="D82" i="20"/>
  <c r="E82" i="20"/>
  <c r="G82" i="20"/>
  <c r="H82" i="20"/>
  <c r="I82" i="20"/>
  <c r="C83" i="20"/>
  <c r="D83" i="20"/>
  <c r="E83" i="20"/>
  <c r="G83" i="20"/>
  <c r="H83" i="20"/>
  <c r="I83" i="20"/>
  <c r="C84" i="20"/>
  <c r="D84" i="20"/>
  <c r="E84" i="20"/>
  <c r="G84" i="20"/>
  <c r="H84" i="20"/>
  <c r="I84" i="20"/>
  <c r="C85" i="20"/>
  <c r="D85" i="20"/>
  <c r="E85" i="20"/>
  <c r="G85" i="20"/>
  <c r="H85" i="20"/>
  <c r="I85" i="20"/>
  <c r="C86" i="20"/>
  <c r="D86" i="20"/>
  <c r="E86" i="20"/>
  <c r="G86" i="20"/>
  <c r="H86" i="20"/>
  <c r="I86" i="20"/>
  <c r="C87" i="20"/>
  <c r="D87" i="20"/>
  <c r="E87" i="20"/>
  <c r="G87" i="20"/>
  <c r="H87" i="20"/>
  <c r="I87" i="20"/>
  <c r="C88" i="20"/>
  <c r="D88" i="20"/>
  <c r="E88" i="20"/>
  <c r="G88" i="20"/>
  <c r="H88" i="20"/>
  <c r="I88" i="20"/>
  <c r="C89" i="20"/>
  <c r="D89" i="20"/>
  <c r="E89" i="20"/>
  <c r="G89" i="20"/>
  <c r="H89" i="20"/>
  <c r="I89" i="20"/>
  <c r="C90" i="20"/>
  <c r="D90" i="20"/>
  <c r="E90" i="20"/>
  <c r="G90" i="20"/>
  <c r="H90" i="20"/>
  <c r="I90" i="20"/>
  <c r="C91" i="20"/>
  <c r="D91" i="20"/>
  <c r="E91" i="20"/>
  <c r="G91" i="20"/>
  <c r="H91" i="20"/>
  <c r="I91" i="20"/>
  <c r="C92" i="20"/>
  <c r="D92" i="20"/>
  <c r="E92" i="20"/>
  <c r="G92" i="20"/>
  <c r="H92" i="20"/>
  <c r="I92" i="20"/>
  <c r="C93" i="20"/>
  <c r="D93" i="20"/>
  <c r="E93" i="20"/>
  <c r="G93" i="20"/>
  <c r="H93" i="20"/>
  <c r="I93" i="20"/>
  <c r="C94" i="20"/>
  <c r="D94" i="20"/>
  <c r="E94" i="20"/>
  <c r="G94" i="20"/>
  <c r="H94" i="20"/>
  <c r="I94" i="20"/>
  <c r="C95" i="20"/>
  <c r="D95" i="20"/>
  <c r="E95" i="20"/>
  <c r="G95" i="20"/>
  <c r="H95" i="20"/>
  <c r="I95" i="20"/>
  <c r="C96" i="20"/>
  <c r="D96" i="20"/>
  <c r="E96" i="20"/>
  <c r="G96" i="20"/>
  <c r="H96" i="20"/>
  <c r="I96" i="20"/>
  <c r="C97" i="20"/>
  <c r="D97" i="20"/>
  <c r="E97" i="20"/>
  <c r="G97" i="20"/>
  <c r="H97" i="20"/>
  <c r="I97" i="20"/>
  <c r="C98" i="20"/>
  <c r="D98" i="20"/>
  <c r="E98" i="20"/>
  <c r="G98" i="20"/>
  <c r="H98" i="20"/>
  <c r="I98" i="20"/>
  <c r="C99" i="20"/>
  <c r="D99" i="20"/>
  <c r="E99" i="20"/>
  <c r="G99" i="20"/>
  <c r="H99" i="20"/>
  <c r="I99" i="20"/>
  <c r="C100" i="20"/>
  <c r="D100" i="20"/>
  <c r="E100" i="20"/>
  <c r="G100" i="20"/>
  <c r="H100" i="20"/>
  <c r="I100" i="20"/>
  <c r="C101" i="20"/>
  <c r="D101" i="20"/>
  <c r="E101" i="20"/>
  <c r="G101" i="20"/>
  <c r="H101" i="20"/>
  <c r="I101" i="20"/>
  <c r="C102" i="20"/>
  <c r="D102" i="20"/>
  <c r="E102" i="20"/>
  <c r="G102" i="20"/>
  <c r="H102" i="20"/>
  <c r="I102" i="20"/>
  <c r="C103" i="20"/>
  <c r="D103" i="20"/>
  <c r="E103" i="20"/>
  <c r="G103" i="20"/>
  <c r="H103" i="20"/>
  <c r="I103" i="20"/>
  <c r="C104" i="20"/>
  <c r="D104" i="20"/>
  <c r="E104" i="20"/>
  <c r="G104" i="20"/>
  <c r="H104" i="20"/>
  <c r="I104" i="20"/>
  <c r="C105" i="20"/>
  <c r="D105" i="20"/>
  <c r="E105" i="20"/>
  <c r="G105" i="20"/>
  <c r="H105" i="20"/>
  <c r="I105" i="20"/>
  <c r="C106" i="20"/>
  <c r="D106" i="20"/>
  <c r="E106" i="20"/>
  <c r="G106" i="20"/>
  <c r="H106" i="20"/>
  <c r="I106" i="20"/>
  <c r="C107" i="20"/>
  <c r="D107" i="20"/>
  <c r="E107" i="20"/>
  <c r="G107" i="20"/>
  <c r="H107" i="20"/>
  <c r="I107" i="20"/>
  <c r="C108" i="20"/>
  <c r="D108" i="20"/>
  <c r="E108" i="20"/>
  <c r="G108" i="20"/>
  <c r="H108" i="20"/>
  <c r="I108" i="20"/>
  <c r="C109" i="20"/>
  <c r="D109" i="20"/>
  <c r="E109" i="20"/>
  <c r="G109" i="20"/>
  <c r="H109" i="20"/>
  <c r="I109" i="20"/>
  <c r="C110" i="20"/>
  <c r="D110" i="20"/>
  <c r="E110" i="20"/>
  <c r="G110" i="20"/>
  <c r="H110" i="20"/>
  <c r="I110" i="20"/>
  <c r="C111" i="20"/>
  <c r="D111" i="20"/>
  <c r="E111" i="20"/>
  <c r="G111" i="20"/>
  <c r="H111" i="20"/>
  <c r="I111" i="20"/>
  <c r="C112" i="20"/>
  <c r="D112" i="20"/>
  <c r="E112" i="20"/>
  <c r="G112" i="20"/>
  <c r="H112" i="20"/>
  <c r="I112" i="20"/>
  <c r="C113" i="20"/>
  <c r="D113" i="20"/>
  <c r="E113" i="20"/>
  <c r="G113" i="20"/>
  <c r="H113" i="20"/>
  <c r="I113" i="20"/>
  <c r="C114" i="20"/>
  <c r="D114" i="20"/>
  <c r="E114" i="20"/>
  <c r="G114" i="20"/>
  <c r="H114" i="20"/>
  <c r="I114" i="20"/>
  <c r="C115" i="20"/>
  <c r="D115" i="20"/>
  <c r="E115" i="20"/>
  <c r="G115" i="20"/>
  <c r="H115" i="20"/>
  <c r="I115" i="20"/>
  <c r="C116" i="20"/>
  <c r="D116" i="20"/>
  <c r="E116" i="20"/>
  <c r="G116" i="20"/>
  <c r="H116" i="20"/>
  <c r="I116" i="20"/>
  <c r="C117" i="20"/>
  <c r="D117" i="20"/>
  <c r="E117" i="20"/>
  <c r="G117" i="20"/>
  <c r="H117" i="20"/>
  <c r="I117" i="20"/>
  <c r="C118" i="20"/>
  <c r="D118" i="20"/>
  <c r="E118" i="20"/>
  <c r="G118" i="20"/>
  <c r="H118" i="20"/>
  <c r="I118" i="20"/>
  <c r="F8" i="18"/>
  <c r="J8" i="18" s="1"/>
  <c r="F9" i="18"/>
  <c r="J9" i="18" s="1"/>
  <c r="F10" i="18"/>
  <c r="J10" i="18" s="1"/>
  <c r="F11" i="18"/>
  <c r="J11" i="18" s="1"/>
  <c r="F12" i="18"/>
  <c r="J12" i="18" s="1"/>
  <c r="F13" i="18"/>
  <c r="J13" i="18" s="1"/>
  <c r="F14" i="18"/>
  <c r="J14" i="18" s="1"/>
  <c r="F15" i="18"/>
  <c r="J15" i="18" s="1"/>
  <c r="F16" i="18"/>
  <c r="J16" i="18" s="1"/>
  <c r="F17" i="18"/>
  <c r="J17" i="18" s="1"/>
  <c r="F18" i="18"/>
  <c r="J18" i="18" s="1"/>
  <c r="F19" i="18"/>
  <c r="J19" i="18" s="1"/>
  <c r="F20" i="18"/>
  <c r="J20" i="18" s="1"/>
  <c r="F21" i="18"/>
  <c r="J21" i="18" s="1"/>
  <c r="F22" i="18"/>
  <c r="J22" i="18" s="1"/>
  <c r="F23" i="18"/>
  <c r="J23" i="18" s="1"/>
  <c r="F24" i="18"/>
  <c r="J24" i="18" s="1"/>
  <c r="F25" i="18"/>
  <c r="J25" i="18" s="1"/>
  <c r="F26" i="18"/>
  <c r="J26" i="18" s="1"/>
  <c r="F27" i="18"/>
  <c r="J27" i="18" s="1"/>
  <c r="F28" i="18"/>
  <c r="J28" i="18" s="1"/>
  <c r="F29" i="18"/>
  <c r="J29" i="18" s="1"/>
  <c r="F30" i="18"/>
  <c r="J30" i="18" s="1"/>
  <c r="F31" i="18"/>
  <c r="J31" i="18" s="1"/>
  <c r="F32" i="18"/>
  <c r="J32" i="18" s="1"/>
  <c r="F33" i="18"/>
  <c r="J33" i="18" s="1"/>
  <c r="F34" i="18"/>
  <c r="F35" i="18"/>
  <c r="J35" i="18" s="1"/>
  <c r="F36" i="18"/>
  <c r="J36" i="18"/>
  <c r="F37" i="18"/>
  <c r="J37" i="18" s="1"/>
  <c r="F38" i="18"/>
  <c r="J38" i="18" s="1"/>
  <c r="F39" i="18"/>
  <c r="J39" i="18" s="1"/>
  <c r="F40" i="18"/>
  <c r="J40" i="18" s="1"/>
  <c r="F41" i="18"/>
  <c r="J41" i="18" s="1"/>
  <c r="F42" i="18"/>
  <c r="J42" i="18" s="1"/>
  <c r="F43" i="18"/>
  <c r="J43" i="18" s="1"/>
  <c r="F44" i="18"/>
  <c r="J44" i="18" s="1"/>
  <c r="F45" i="18"/>
  <c r="F46" i="18"/>
  <c r="J46" i="18" s="1"/>
  <c r="F47" i="18"/>
  <c r="J47" i="18" s="1"/>
  <c r="F48" i="18"/>
  <c r="J48" i="18" s="1"/>
  <c r="F49" i="18"/>
  <c r="J49" i="18" s="1"/>
  <c r="F50" i="18"/>
  <c r="J50" i="18" s="1"/>
  <c r="F51" i="18"/>
  <c r="J51" i="18" s="1"/>
  <c r="F52" i="18"/>
  <c r="J52" i="18" s="1"/>
  <c r="F53" i="18"/>
  <c r="J53" i="18" s="1"/>
  <c r="F54" i="18"/>
  <c r="J54" i="18" s="1"/>
  <c r="F55" i="18"/>
  <c r="F56" i="18"/>
  <c r="J56" i="18" s="1"/>
  <c r="F57" i="18"/>
  <c r="F58" i="18"/>
  <c r="J58" i="18" s="1"/>
  <c r="F59" i="18"/>
  <c r="J59" i="18" s="1"/>
  <c r="F60" i="18"/>
  <c r="J60" i="18" s="1"/>
  <c r="F61" i="18"/>
  <c r="F62" i="18"/>
  <c r="J62" i="18" s="1"/>
  <c r="F63" i="18"/>
  <c r="J63" i="18" s="1"/>
  <c r="F64" i="18"/>
  <c r="J64" i="18" s="1"/>
  <c r="F65" i="18"/>
  <c r="J65" i="18" s="1"/>
  <c r="F66" i="18"/>
  <c r="J66" i="18" s="1"/>
  <c r="F67" i="18"/>
  <c r="J67" i="18" s="1"/>
  <c r="F68" i="18"/>
  <c r="J68" i="18" s="1"/>
  <c r="F69" i="18"/>
  <c r="F70" i="18"/>
  <c r="J70" i="18" s="1"/>
  <c r="F71" i="18"/>
  <c r="J71" i="18" s="1"/>
  <c r="F72" i="18"/>
  <c r="J72" i="18" s="1"/>
  <c r="F73" i="18"/>
  <c r="J73" i="18" s="1"/>
  <c r="F74" i="18"/>
  <c r="J74" i="18" s="1"/>
  <c r="F75" i="18"/>
  <c r="J75" i="18" s="1"/>
  <c r="F76" i="18"/>
  <c r="J76" i="18" s="1"/>
  <c r="F77" i="18"/>
  <c r="J77" i="18" s="1"/>
  <c r="F78" i="18"/>
  <c r="F79" i="18"/>
  <c r="J79" i="18" s="1"/>
  <c r="F80" i="18"/>
  <c r="F81" i="18"/>
  <c r="J81" i="18" s="1"/>
  <c r="F82" i="18"/>
  <c r="J82" i="18" s="1"/>
  <c r="F83" i="18"/>
  <c r="J83" i="18" s="1"/>
  <c r="F84" i="18"/>
  <c r="J84" i="18" s="1"/>
  <c r="F85" i="18"/>
  <c r="J85" i="18" s="1"/>
  <c r="F86" i="18"/>
  <c r="J86" i="18" s="1"/>
  <c r="F87" i="18"/>
  <c r="J87" i="18" s="1"/>
  <c r="F88" i="18"/>
  <c r="J88" i="18" s="1"/>
  <c r="F89" i="18"/>
  <c r="J89" i="18" s="1"/>
  <c r="F90" i="18"/>
  <c r="J90" i="18" s="1"/>
  <c r="F91" i="18"/>
  <c r="J91" i="18" s="1"/>
  <c r="F92" i="18"/>
  <c r="J92" i="18" s="1"/>
  <c r="F93" i="18"/>
  <c r="J93" i="18" s="1"/>
  <c r="F94" i="18"/>
  <c r="J94" i="18" s="1"/>
  <c r="F95" i="18"/>
  <c r="J95" i="18" s="1"/>
  <c r="F96" i="18"/>
  <c r="J96" i="18" s="1"/>
  <c r="F97" i="18"/>
  <c r="J97" i="18" s="1"/>
  <c r="F98" i="18"/>
  <c r="J98" i="18" s="1"/>
  <c r="F99" i="18"/>
  <c r="J99" i="18" s="1"/>
  <c r="F100" i="18"/>
  <c r="J100" i="18" s="1"/>
  <c r="F101" i="18"/>
  <c r="J101" i="18" s="1"/>
  <c r="F102" i="18"/>
  <c r="J102" i="18" s="1"/>
  <c r="F103" i="18"/>
  <c r="J103" i="18" s="1"/>
  <c r="F104" i="18"/>
  <c r="J104" i="18" s="1"/>
  <c r="F105" i="18"/>
  <c r="J105" i="18" s="1"/>
  <c r="F106" i="18"/>
  <c r="J106" i="18" s="1"/>
  <c r="F107" i="18"/>
  <c r="J107" i="18" s="1"/>
  <c r="F108" i="18"/>
  <c r="J108" i="18" s="1"/>
  <c r="F109" i="18"/>
  <c r="J109" i="18" s="1"/>
  <c r="F110" i="18"/>
  <c r="J110" i="18" s="1"/>
  <c r="F111" i="18"/>
  <c r="J111" i="18" s="1"/>
  <c r="F112" i="18"/>
  <c r="J112" i="18" s="1"/>
  <c r="F113" i="18"/>
  <c r="J113" i="18" s="1"/>
  <c r="F114" i="18"/>
  <c r="J114" i="18" s="1"/>
  <c r="F115" i="18"/>
  <c r="J115" i="18" s="1"/>
  <c r="F116" i="18"/>
  <c r="J116" i="18" s="1"/>
  <c r="F117" i="18"/>
  <c r="J117" i="18" s="1"/>
  <c r="F118" i="18"/>
  <c r="J118" i="18" s="1"/>
  <c r="F8" i="16"/>
  <c r="F9" i="16"/>
  <c r="L9" i="16" s="1"/>
  <c r="F10" i="16"/>
  <c r="L10" i="16" s="1"/>
  <c r="K10" i="16" s="1"/>
  <c r="F11" i="16"/>
  <c r="L11" i="16" s="1"/>
  <c r="F12" i="16"/>
  <c r="L12" i="16" s="1"/>
  <c r="F13" i="16"/>
  <c r="F14" i="16"/>
  <c r="F15" i="16"/>
  <c r="L15" i="16" s="1"/>
  <c r="F16" i="16"/>
  <c r="F16" i="20" s="1"/>
  <c r="F17" i="16"/>
  <c r="L17" i="16" s="1"/>
  <c r="F18" i="16"/>
  <c r="F19" i="16"/>
  <c r="L19" i="16" s="1"/>
  <c r="F20" i="16"/>
  <c r="F21" i="16"/>
  <c r="L21" i="16" s="1"/>
  <c r="F22" i="16"/>
  <c r="L22" i="16" s="1"/>
  <c r="K22" i="16" s="1"/>
  <c r="F23" i="16"/>
  <c r="L23" i="16" s="1"/>
  <c r="F24" i="16"/>
  <c r="L24" i="16" s="1"/>
  <c r="K24" i="16" s="1"/>
  <c r="F25" i="16"/>
  <c r="L25" i="16" s="1"/>
  <c r="M26" i="16"/>
  <c r="F26" i="16"/>
  <c r="L26" i="16" s="1"/>
  <c r="F27" i="16"/>
  <c r="F28" i="16"/>
  <c r="F29" i="16"/>
  <c r="L29" i="16" s="1"/>
  <c r="K29" i="16" s="1"/>
  <c r="F30" i="16"/>
  <c r="F30" i="20" s="1"/>
  <c r="F31" i="16"/>
  <c r="F32" i="16"/>
  <c r="L32" i="16" s="1"/>
  <c r="K32" i="16" s="1"/>
  <c r="F33" i="16"/>
  <c r="F34" i="16"/>
  <c r="L34" i="16" s="1"/>
  <c r="F35" i="16"/>
  <c r="L35" i="16" s="1"/>
  <c r="F36" i="16"/>
  <c r="F37" i="16"/>
  <c r="F38" i="16"/>
  <c r="L38" i="16" s="1"/>
  <c r="F39" i="16"/>
  <c r="L39" i="16" s="1"/>
  <c r="F40" i="16"/>
  <c r="L40" i="16" s="1"/>
  <c r="F41" i="16"/>
  <c r="L41" i="16"/>
  <c r="K41" i="16" s="1"/>
  <c r="F42" i="16"/>
  <c r="F43" i="16"/>
  <c r="L43" i="16" s="1"/>
  <c r="K43" i="16" s="1"/>
  <c r="F44" i="16"/>
  <c r="L44" i="16" s="1"/>
  <c r="F45" i="16"/>
  <c r="L45" i="16" s="1"/>
  <c r="F46" i="16"/>
  <c r="L46" i="16" s="1"/>
  <c r="K46" i="16" s="1"/>
  <c r="F47" i="16"/>
  <c r="L47" i="16" s="1"/>
  <c r="K47" i="16" s="1"/>
  <c r="F48" i="16"/>
  <c r="L48" i="16" s="1"/>
  <c r="K48" i="16" s="1"/>
  <c r="F49" i="16"/>
  <c r="F50" i="16"/>
  <c r="L50" i="16" s="1"/>
  <c r="F51" i="16"/>
  <c r="F51" i="20" s="1"/>
  <c r="F52" i="16"/>
  <c r="F53" i="16"/>
  <c r="F54" i="16"/>
  <c r="L54" i="16" s="1"/>
  <c r="K54" i="16" s="1"/>
  <c r="F55" i="16"/>
  <c r="L55" i="16" s="1"/>
  <c r="F56" i="16"/>
  <c r="L56" i="16" s="1"/>
  <c r="F57" i="16"/>
  <c r="L57" i="16" s="1"/>
  <c r="F58" i="16"/>
  <c r="L58" i="16" s="1"/>
  <c r="K58" i="16" s="1"/>
  <c r="F59" i="16"/>
  <c r="F60" i="16"/>
  <c r="F61" i="16"/>
  <c r="F62" i="16"/>
  <c r="F62" i="20" s="1"/>
  <c r="F63" i="16"/>
  <c r="F64" i="16"/>
  <c r="F65" i="16"/>
  <c r="L65" i="16" s="1"/>
  <c r="F66" i="16"/>
  <c r="F67" i="16"/>
  <c r="F67" i="20" s="1"/>
  <c r="F68" i="16"/>
  <c r="F69" i="16"/>
  <c r="F69" i="20" s="1"/>
  <c r="F70" i="16"/>
  <c r="L70" i="16" s="1"/>
  <c r="K70" i="16" s="1"/>
  <c r="F71" i="16"/>
  <c r="L71" i="16" s="1"/>
  <c r="F72" i="16"/>
  <c r="L72" i="16" s="1"/>
  <c r="F73" i="16"/>
  <c r="F73" i="20" s="1"/>
  <c r="F74" i="16"/>
  <c r="L74" i="16" s="1"/>
  <c r="K74" i="16" s="1"/>
  <c r="F75" i="16"/>
  <c r="F75" i="20" s="1"/>
  <c r="F76" i="16"/>
  <c r="F76" i="20" s="1"/>
  <c r="F77" i="16"/>
  <c r="L77" i="16" s="1"/>
  <c r="K77" i="16" s="1"/>
  <c r="F78" i="16"/>
  <c r="F79" i="16"/>
  <c r="F80" i="16"/>
  <c r="L80" i="16" s="1"/>
  <c r="K80" i="16" s="1"/>
  <c r="F81" i="16"/>
  <c r="L81" i="16" s="1"/>
  <c r="F82" i="16"/>
  <c r="F83" i="16"/>
  <c r="L83" i="16" s="1"/>
  <c r="F84" i="16"/>
  <c r="L84" i="16" s="1"/>
  <c r="K84" i="16" s="1"/>
  <c r="F85" i="16"/>
  <c r="F86" i="16"/>
  <c r="L86" i="16" s="1"/>
  <c r="K86" i="16" s="1"/>
  <c r="F87" i="16"/>
  <c r="L87" i="16" s="1"/>
  <c r="K87" i="16" s="1"/>
  <c r="F88" i="16"/>
  <c r="F89" i="16"/>
  <c r="L89" i="16" s="1"/>
  <c r="F90" i="16"/>
  <c r="F91" i="16"/>
  <c r="L91" i="16" s="1"/>
  <c r="F92" i="16"/>
  <c r="F92" i="20" s="1"/>
  <c r="F93" i="16"/>
  <c r="F94" i="16"/>
  <c r="L94" i="16" s="1"/>
  <c r="F95" i="16"/>
  <c r="F96" i="16"/>
  <c r="F97" i="16"/>
  <c r="F98" i="16"/>
  <c r="F99" i="16"/>
  <c r="F100" i="16"/>
  <c r="L100" i="16" s="1"/>
  <c r="K100" i="16" s="1"/>
  <c r="F101" i="16"/>
  <c r="L101" i="16" s="1"/>
  <c r="K101" i="16" s="1"/>
  <c r="F102" i="16"/>
  <c r="F103" i="16"/>
  <c r="F103" i="20" s="1"/>
  <c r="F104" i="16"/>
  <c r="L104" i="16" s="1"/>
  <c r="K104" i="16" s="1"/>
  <c r="F105" i="16"/>
  <c r="F106" i="16"/>
  <c r="L106" i="16" s="1"/>
  <c r="K106" i="16" s="1"/>
  <c r="F107" i="16"/>
  <c r="L107" i="16" s="1"/>
  <c r="F108" i="16"/>
  <c r="L108" i="16" s="1"/>
  <c r="F109" i="16"/>
  <c r="F109" i="20" s="1"/>
  <c r="F110" i="16"/>
  <c r="L110" i="16" s="1"/>
  <c r="K110" i="16" s="1"/>
  <c r="F111" i="16"/>
  <c r="F112" i="16"/>
  <c r="L112" i="16" s="1"/>
  <c r="F113" i="16"/>
  <c r="L113" i="16" s="1"/>
  <c r="F114" i="16"/>
  <c r="L114" i="16" s="1"/>
  <c r="F115" i="16"/>
  <c r="L115" i="16" s="1"/>
  <c r="F116" i="16"/>
  <c r="L116" i="16" s="1"/>
  <c r="F117" i="16"/>
  <c r="L117" i="16" s="1"/>
  <c r="K117" i="16" s="1"/>
  <c r="F118" i="16"/>
  <c r="L118" i="16" s="1"/>
  <c r="K118" i="16" s="1"/>
  <c r="D7" i="35"/>
  <c r="K7" i="31" s="1"/>
  <c r="S7" i="35"/>
  <c r="V7" i="35"/>
  <c r="D8" i="35"/>
  <c r="K8" i="31" s="1"/>
  <c r="S8" i="35"/>
  <c r="V8" i="35"/>
  <c r="D9" i="35"/>
  <c r="K9" i="31" s="1"/>
  <c r="S9" i="35"/>
  <c r="V9" i="35"/>
  <c r="S10" i="35"/>
  <c r="V10" i="35"/>
  <c r="D11" i="35"/>
  <c r="K11" i="31" s="1"/>
  <c r="S11" i="35"/>
  <c r="V11" i="35"/>
  <c r="T12" i="35"/>
  <c r="P12" i="31" s="1"/>
  <c r="S12" i="35"/>
  <c r="V12" i="35"/>
  <c r="S13" i="35"/>
  <c r="V13" i="35"/>
  <c r="D14" i="35"/>
  <c r="K14" i="31" s="1"/>
  <c r="S14" i="35"/>
  <c r="V14" i="35"/>
  <c r="D15" i="35"/>
  <c r="K15" i="31" s="1"/>
  <c r="S15" i="35"/>
  <c r="V15" i="35"/>
  <c r="T16" i="35"/>
  <c r="P16" i="31" s="1"/>
  <c r="S16" i="35"/>
  <c r="V16" i="35"/>
  <c r="D17" i="35"/>
  <c r="K17" i="31" s="1"/>
  <c r="S17" i="35"/>
  <c r="V17" i="35"/>
  <c r="D18" i="35"/>
  <c r="K18" i="31" s="1"/>
  <c r="S18" i="35"/>
  <c r="V18" i="35"/>
  <c r="S19" i="35"/>
  <c r="V19" i="35"/>
  <c r="T20" i="35"/>
  <c r="P20" i="31" s="1"/>
  <c r="S20" i="35"/>
  <c r="V20" i="35"/>
  <c r="D21" i="35"/>
  <c r="K21" i="31" s="1"/>
  <c r="S21" i="35"/>
  <c r="V21" i="35"/>
  <c r="D22" i="35"/>
  <c r="K22" i="31" s="1"/>
  <c r="S22" i="35"/>
  <c r="V22" i="35"/>
  <c r="S23" i="35"/>
  <c r="V23" i="35"/>
  <c r="T24" i="35"/>
  <c r="P24" i="31" s="1"/>
  <c r="S24" i="35"/>
  <c r="V24" i="35"/>
  <c r="D25" i="35"/>
  <c r="K25" i="31" s="1"/>
  <c r="S25" i="35"/>
  <c r="V25" i="35"/>
  <c r="S26" i="35"/>
  <c r="V26" i="35"/>
  <c r="D27" i="35"/>
  <c r="K27" i="31" s="1"/>
  <c r="S27" i="35"/>
  <c r="V27" i="35"/>
  <c r="D28" i="35"/>
  <c r="K28" i="31" s="1"/>
  <c r="S28" i="35"/>
  <c r="V28" i="35"/>
  <c r="D29" i="35"/>
  <c r="K29" i="31" s="1"/>
  <c r="S29" i="35"/>
  <c r="V29" i="35"/>
  <c r="D30" i="35"/>
  <c r="K30" i="31" s="1"/>
  <c r="S30" i="35"/>
  <c r="V30" i="35"/>
  <c r="D31" i="35"/>
  <c r="K31" i="31" s="1"/>
  <c r="S31" i="35"/>
  <c r="V31" i="35"/>
  <c r="D32" i="35"/>
  <c r="K32" i="31" s="1"/>
  <c r="S32" i="35"/>
  <c r="V32" i="35"/>
  <c r="S33" i="35"/>
  <c r="V33" i="35"/>
  <c r="D34" i="35"/>
  <c r="K34" i="31" s="1"/>
  <c r="S34" i="35"/>
  <c r="V34" i="35"/>
  <c r="D35" i="35"/>
  <c r="K35" i="31" s="1"/>
  <c r="S35" i="35"/>
  <c r="V35" i="35"/>
  <c r="D36" i="35"/>
  <c r="K36" i="31" s="1"/>
  <c r="S36" i="35"/>
  <c r="V36" i="35"/>
  <c r="S37" i="35"/>
  <c r="V37" i="35"/>
  <c r="D38" i="35"/>
  <c r="K38" i="31" s="1"/>
  <c r="S38" i="35"/>
  <c r="D39" i="35"/>
  <c r="K39" i="31" s="1"/>
  <c r="S39" i="35"/>
  <c r="F40" i="35"/>
  <c r="L40" i="31" s="1"/>
  <c r="S40" i="35"/>
  <c r="F41" i="35"/>
  <c r="L41" i="31" s="1"/>
  <c r="S41" i="35"/>
  <c r="F42" i="35"/>
  <c r="L42" i="31" s="1"/>
  <c r="S42" i="35"/>
  <c r="F43" i="35"/>
  <c r="L43" i="31" s="1"/>
  <c r="S43" i="35"/>
  <c r="D44" i="35"/>
  <c r="K44" i="31" s="1"/>
  <c r="S44" i="35"/>
  <c r="D45" i="35"/>
  <c r="K45" i="31" s="1"/>
  <c r="S45" i="35"/>
  <c r="D46" i="35"/>
  <c r="K46" i="31" s="1"/>
  <c r="S46" i="35"/>
  <c r="S47" i="35"/>
  <c r="P48" i="35"/>
  <c r="S48" i="35"/>
  <c r="D49" i="35"/>
  <c r="K49" i="31" s="1"/>
  <c r="S49" i="35"/>
  <c r="P50" i="35"/>
  <c r="S50" i="35"/>
  <c r="J51" i="35"/>
  <c r="M51" i="31" s="1"/>
  <c r="S51" i="35"/>
  <c r="J52" i="35"/>
  <c r="M52" i="31" s="1"/>
  <c r="S52" i="35"/>
  <c r="F53" i="35"/>
  <c r="L53" i="31" s="1"/>
  <c r="S53" i="35"/>
  <c r="P54" i="35"/>
  <c r="S54" i="35"/>
  <c r="R55" i="35"/>
  <c r="S55" i="35"/>
  <c r="R56" i="35"/>
  <c r="S56" i="35"/>
  <c r="D57" i="35"/>
  <c r="K57" i="31" s="1"/>
  <c r="S57" i="35"/>
  <c r="F58" i="35"/>
  <c r="L58" i="31" s="1"/>
  <c r="S58" i="35"/>
  <c r="J59" i="35"/>
  <c r="M59" i="31" s="1"/>
  <c r="S59" i="35"/>
  <c r="F60" i="35"/>
  <c r="L60" i="31" s="1"/>
  <c r="S60" i="35"/>
  <c r="P61" i="35"/>
  <c r="S61" i="35"/>
  <c r="D62" i="35"/>
  <c r="K62" i="31" s="1"/>
  <c r="S62" i="35"/>
  <c r="S63" i="35"/>
  <c r="P64" i="35"/>
  <c r="S64" i="35"/>
  <c r="D65" i="35"/>
  <c r="K65" i="31" s="1"/>
  <c r="S65" i="35"/>
  <c r="P66" i="35"/>
  <c r="S66" i="35"/>
  <c r="D67" i="35"/>
  <c r="K67" i="31" s="1"/>
  <c r="S67" i="35"/>
  <c r="P68" i="35"/>
  <c r="S68" i="35"/>
  <c r="L69" i="35"/>
  <c r="S69" i="35"/>
  <c r="P70" i="35"/>
  <c r="S70" i="35"/>
  <c r="F71" i="35"/>
  <c r="L71" i="31" s="1"/>
  <c r="S71" i="35"/>
  <c r="P72" i="35"/>
  <c r="S72" i="35"/>
  <c r="R73" i="35"/>
  <c r="S73" i="35"/>
  <c r="L74" i="35"/>
  <c r="S74" i="35"/>
  <c r="R75" i="35"/>
  <c r="S75" i="35"/>
  <c r="J76" i="35"/>
  <c r="M76" i="31" s="1"/>
  <c r="S76" i="35"/>
  <c r="L77" i="35"/>
  <c r="S77" i="35"/>
  <c r="J78" i="35"/>
  <c r="M78" i="31" s="1"/>
  <c r="S78" i="35"/>
  <c r="P79" i="35"/>
  <c r="S79" i="35"/>
  <c r="R80" i="35"/>
  <c r="S80" i="35"/>
  <c r="P81" i="35"/>
  <c r="S81" i="35"/>
  <c r="L82" i="35"/>
  <c r="S82" i="35"/>
  <c r="P83" i="35"/>
  <c r="S83" i="35"/>
  <c r="J84" i="35"/>
  <c r="M84" i="31" s="1"/>
  <c r="S84" i="35"/>
  <c r="S85" i="35"/>
  <c r="R86" i="35"/>
  <c r="S86" i="35"/>
  <c r="D87" i="35"/>
  <c r="K87" i="31" s="1"/>
  <c r="S87" i="35"/>
  <c r="P88" i="35"/>
  <c r="S88" i="35"/>
  <c r="D89" i="35"/>
  <c r="K89" i="31" s="1"/>
  <c r="S89" i="35"/>
  <c r="R90" i="35"/>
  <c r="S90" i="35"/>
  <c r="R91" i="35"/>
  <c r="S91" i="35"/>
  <c r="N92" i="35"/>
  <c r="N92" i="31" s="1"/>
  <c r="S92" i="35"/>
  <c r="J93" i="35"/>
  <c r="M93" i="31" s="1"/>
  <c r="S93" i="35"/>
  <c r="F94" i="35"/>
  <c r="S94" i="35"/>
  <c r="P95" i="35"/>
  <c r="S95" i="35"/>
  <c r="R96" i="35"/>
  <c r="S96" i="35"/>
  <c r="R97" i="35"/>
  <c r="S97" i="35"/>
  <c r="F98" i="35"/>
  <c r="S98" i="35"/>
  <c r="D99" i="35"/>
  <c r="K99" i="31" s="1"/>
  <c r="S99" i="35"/>
  <c r="D100" i="35"/>
  <c r="K100" i="31" s="1"/>
  <c r="S100" i="35"/>
  <c r="P101" i="35"/>
  <c r="S101" i="35"/>
  <c r="J102" i="35"/>
  <c r="M102" i="31" s="1"/>
  <c r="S102" i="35"/>
  <c r="N103" i="35"/>
  <c r="N103" i="31" s="1"/>
  <c r="S103" i="35"/>
  <c r="H104" i="35"/>
  <c r="S104" i="35"/>
  <c r="N105" i="35"/>
  <c r="N105" i="31" s="1"/>
  <c r="S105" i="35"/>
  <c r="P106" i="35"/>
  <c r="S106" i="35"/>
  <c r="R107" i="35"/>
  <c r="S107" i="35"/>
  <c r="R108" i="35"/>
  <c r="S108" i="35"/>
  <c r="R109" i="35"/>
  <c r="S109" i="35"/>
  <c r="J110" i="35"/>
  <c r="M110" i="31" s="1"/>
  <c r="S110" i="35"/>
  <c r="R111" i="35"/>
  <c r="S111" i="35"/>
  <c r="J112" i="35"/>
  <c r="M112" i="31" s="1"/>
  <c r="S112" i="35"/>
  <c r="H113" i="35"/>
  <c r="P114" i="35"/>
  <c r="R115" i="35"/>
  <c r="J116" i="35"/>
  <c r="M116" i="31" s="1"/>
  <c r="P117" i="35"/>
  <c r="G23" i="12"/>
  <c r="J23" i="12" s="1"/>
  <c r="Q23" i="12" s="1"/>
  <c r="R23" i="12" s="1"/>
  <c r="G24" i="12"/>
  <c r="J24" i="12" s="1"/>
  <c r="Q24" i="12" s="1"/>
  <c r="R24" i="12" s="1"/>
  <c r="G25" i="12"/>
  <c r="J25" i="12" s="1"/>
  <c r="Q25" i="12" s="1"/>
  <c r="R25" i="12" s="1"/>
  <c r="G26" i="12"/>
  <c r="J26" i="12" s="1"/>
  <c r="Q26" i="12" s="1"/>
  <c r="G27" i="12"/>
  <c r="J27" i="12" s="1"/>
  <c r="Q27" i="12" s="1"/>
  <c r="R27" i="12" s="1"/>
  <c r="G28" i="12"/>
  <c r="J28" i="12" s="1"/>
  <c r="Q28" i="12" s="1"/>
  <c r="R28" i="12" s="1"/>
  <c r="G29" i="12"/>
  <c r="J29" i="12" s="1"/>
  <c r="Q29" i="12" s="1"/>
  <c r="R29" i="12" s="1"/>
  <c r="G30" i="12"/>
  <c r="J30" i="12" s="1"/>
  <c r="Q30" i="12" s="1"/>
  <c r="R30" i="12" s="1"/>
  <c r="G31" i="12"/>
  <c r="J31" i="12" s="1"/>
  <c r="Q31" i="12" s="1"/>
  <c r="R31" i="12" s="1"/>
  <c r="G32" i="12"/>
  <c r="J32" i="12" s="1"/>
  <c r="Q32" i="12" s="1"/>
  <c r="R32" i="12" s="1"/>
  <c r="G33" i="12"/>
  <c r="J33" i="12" s="1"/>
  <c r="Q33" i="12" s="1"/>
  <c r="R33" i="12" s="1"/>
  <c r="G34" i="12"/>
  <c r="J34" i="12" s="1"/>
  <c r="Q34" i="12" s="1"/>
  <c r="G35" i="12"/>
  <c r="J35" i="12" s="1"/>
  <c r="Q35" i="12" s="1"/>
  <c r="R35" i="12" s="1"/>
  <c r="G36" i="12"/>
  <c r="J36" i="12" s="1"/>
  <c r="Q36" i="12" s="1"/>
  <c r="R36" i="12" s="1"/>
  <c r="G37" i="12"/>
  <c r="J37" i="12" s="1"/>
  <c r="Q37" i="12" s="1"/>
  <c r="R37" i="12" s="1"/>
  <c r="G38" i="12"/>
  <c r="J38" i="12" s="1"/>
  <c r="Q38" i="12" s="1"/>
  <c r="G39" i="12"/>
  <c r="J39" i="12" s="1"/>
  <c r="Q39" i="12" s="1"/>
  <c r="R39" i="12" s="1"/>
  <c r="G40" i="12"/>
  <c r="J40" i="12" s="1"/>
  <c r="Q40" i="12" s="1"/>
  <c r="R40" i="12" s="1"/>
  <c r="G41" i="12"/>
  <c r="J41" i="12" s="1"/>
  <c r="Q41" i="12" s="1"/>
  <c r="G42" i="12"/>
  <c r="J42" i="12" s="1"/>
  <c r="Q42" i="12" s="1"/>
  <c r="R42" i="12" s="1"/>
  <c r="G43" i="12"/>
  <c r="J43" i="12" s="1"/>
  <c r="Q43" i="12" s="1"/>
  <c r="R43" i="12" s="1"/>
  <c r="G44" i="12"/>
  <c r="J44" i="12" s="1"/>
  <c r="Q44" i="12" s="1"/>
  <c r="G45" i="12"/>
  <c r="J45" i="12" s="1"/>
  <c r="Q45" i="12" s="1"/>
  <c r="R45" i="12" s="1"/>
  <c r="G46" i="12"/>
  <c r="J46" i="12" s="1"/>
  <c r="Q46" i="12" s="1"/>
  <c r="R46" i="12" s="1"/>
  <c r="G47" i="12"/>
  <c r="J47" i="12" s="1"/>
  <c r="Q47" i="12" s="1"/>
  <c r="R47" i="12" s="1"/>
  <c r="S48" i="12"/>
  <c r="G48" i="12"/>
  <c r="J48" i="12" s="1"/>
  <c r="Q48" i="12" s="1"/>
  <c r="S49" i="12"/>
  <c r="G49" i="12"/>
  <c r="J49" i="12" s="1"/>
  <c r="Q49" i="12" s="1"/>
  <c r="R49" i="12" s="1"/>
  <c r="S50" i="12"/>
  <c r="G50" i="12"/>
  <c r="J50" i="12" s="1"/>
  <c r="Q50" i="12" s="1"/>
  <c r="R50" i="12" s="1"/>
  <c r="S51" i="12"/>
  <c r="G51" i="12"/>
  <c r="J51" i="12" s="1"/>
  <c r="Q51" i="12" s="1"/>
  <c r="S52" i="12"/>
  <c r="G52" i="12"/>
  <c r="J52" i="12" s="1"/>
  <c r="Q52" i="12" s="1"/>
  <c r="R52" i="12" s="1"/>
  <c r="S53" i="12"/>
  <c r="G53" i="12"/>
  <c r="J53" i="12" s="1"/>
  <c r="Q53" i="12" s="1"/>
  <c r="S54" i="12"/>
  <c r="G54" i="12"/>
  <c r="J54" i="12" s="1"/>
  <c r="Q54" i="12" s="1"/>
  <c r="G55" i="12"/>
  <c r="J55" i="12" s="1"/>
  <c r="Q55" i="12" s="1"/>
  <c r="R55" i="12" s="1"/>
  <c r="S56" i="12"/>
  <c r="G56" i="12"/>
  <c r="J56" i="12" s="1"/>
  <c r="Q56" i="12" s="1"/>
  <c r="R56" i="12" s="1"/>
  <c r="S57" i="12"/>
  <c r="G57" i="12"/>
  <c r="J57" i="12" s="1"/>
  <c r="Q57" i="12" s="1"/>
  <c r="R57" i="12" s="1"/>
  <c r="G58" i="12"/>
  <c r="J58" i="12" s="1"/>
  <c r="Q58" i="12" s="1"/>
  <c r="R58" i="12" s="1"/>
  <c r="S59" i="12"/>
  <c r="G59" i="12"/>
  <c r="J59" i="12" s="1"/>
  <c r="Q59" i="12" s="1"/>
  <c r="R59" i="12" s="1"/>
  <c r="S60" i="12"/>
  <c r="G60" i="12"/>
  <c r="J60" i="12" s="1"/>
  <c r="Q60" i="12" s="1"/>
  <c r="R60" i="12" s="1"/>
  <c r="S61" i="12"/>
  <c r="G61" i="12"/>
  <c r="J61" i="12" s="1"/>
  <c r="Q61" i="12" s="1"/>
  <c r="R61" i="12" s="1"/>
  <c r="S62" i="12"/>
  <c r="G62" i="12"/>
  <c r="J62" i="12" s="1"/>
  <c r="Q62" i="12" s="1"/>
  <c r="R62" i="12" s="1"/>
  <c r="S63" i="12"/>
  <c r="G63" i="12"/>
  <c r="J63" i="12" s="1"/>
  <c r="Q63" i="12" s="1"/>
  <c r="S64" i="12"/>
  <c r="G64" i="12"/>
  <c r="J64" i="12" s="1"/>
  <c r="Q64" i="12" s="1"/>
  <c r="S65" i="12"/>
  <c r="G65" i="12"/>
  <c r="J65" i="12" s="1"/>
  <c r="Q65" i="12" s="1"/>
  <c r="R65" i="12" s="1"/>
  <c r="S66" i="12"/>
  <c r="G66" i="12"/>
  <c r="J66" i="12" s="1"/>
  <c r="Q66" i="12" s="1"/>
  <c r="R66" i="12" s="1"/>
  <c r="S67" i="12"/>
  <c r="G67" i="12"/>
  <c r="J67" i="12" s="1"/>
  <c r="Q67" i="12" s="1"/>
  <c r="R67" i="12" s="1"/>
  <c r="S68" i="12"/>
  <c r="G68" i="12"/>
  <c r="J68" i="12" s="1"/>
  <c r="Q68" i="12" s="1"/>
  <c r="S69" i="12"/>
  <c r="G69" i="12"/>
  <c r="J69" i="12" s="1"/>
  <c r="Q69" i="12" s="1"/>
  <c r="R69" i="12" s="1"/>
  <c r="S70" i="12"/>
  <c r="G70" i="12"/>
  <c r="J70" i="12" s="1"/>
  <c r="Q70" i="12" s="1"/>
  <c r="R70" i="12" s="1"/>
  <c r="S71" i="12"/>
  <c r="G71" i="12"/>
  <c r="J71" i="12" s="1"/>
  <c r="Q71" i="12" s="1"/>
  <c r="S72" i="12"/>
  <c r="G72" i="12"/>
  <c r="J72" i="12" s="1"/>
  <c r="Q72" i="12" s="1"/>
  <c r="S73" i="12"/>
  <c r="G73" i="12"/>
  <c r="J73" i="12" s="1"/>
  <c r="Q73" i="12" s="1"/>
  <c r="R73" i="12" s="1"/>
  <c r="S74" i="12"/>
  <c r="G74" i="12"/>
  <c r="J74" i="12" s="1"/>
  <c r="Q74" i="12" s="1"/>
  <c r="G75" i="12"/>
  <c r="J75" i="12" s="1"/>
  <c r="Q75" i="12" s="1"/>
  <c r="R75" i="12" s="1"/>
  <c r="S76" i="12"/>
  <c r="G76" i="12"/>
  <c r="J76" i="12" s="1"/>
  <c r="Q76" i="12" s="1"/>
  <c r="S77" i="12"/>
  <c r="G77" i="12"/>
  <c r="J77" i="12" s="1"/>
  <c r="Q77" i="12" s="1"/>
  <c r="S78" i="12"/>
  <c r="G78" i="12"/>
  <c r="J78" i="12" s="1"/>
  <c r="Q78" i="12" s="1"/>
  <c r="S79" i="12"/>
  <c r="G79" i="12"/>
  <c r="J79" i="12" s="1"/>
  <c r="Q79" i="12" s="1"/>
  <c r="R79" i="12" s="1"/>
  <c r="S80" i="12"/>
  <c r="G80" i="12"/>
  <c r="J80" i="12" s="1"/>
  <c r="Q80" i="12" s="1"/>
  <c r="S81" i="12"/>
  <c r="G81" i="12"/>
  <c r="J81" i="12" s="1"/>
  <c r="Q81" i="12" s="1"/>
  <c r="S82" i="12"/>
  <c r="G82" i="12"/>
  <c r="J82" i="12" s="1"/>
  <c r="Q82" i="12" s="1"/>
  <c r="S83" i="12"/>
  <c r="G83" i="12"/>
  <c r="J83" i="12" s="1"/>
  <c r="Q83" i="12" s="1"/>
  <c r="R83" i="12" s="1"/>
  <c r="S84" i="12"/>
  <c r="G84" i="12"/>
  <c r="J84" i="12" s="1"/>
  <c r="Q84" i="12" s="1"/>
  <c r="R84" i="12" s="1"/>
  <c r="S85" i="12"/>
  <c r="G85" i="12"/>
  <c r="J85" i="12" s="1"/>
  <c r="Q85" i="12" s="1"/>
  <c r="S86" i="12"/>
  <c r="G86" i="12"/>
  <c r="J86" i="12" s="1"/>
  <c r="Q86" i="12" s="1"/>
  <c r="S87" i="12"/>
  <c r="G87" i="12"/>
  <c r="J87" i="12" s="1"/>
  <c r="Q87" i="12" s="1"/>
  <c r="R87" i="12" s="1"/>
  <c r="S88" i="12"/>
  <c r="G88" i="12"/>
  <c r="J88" i="12" s="1"/>
  <c r="Q88" i="12" s="1"/>
  <c r="R88" i="12" s="1"/>
  <c r="S89" i="12"/>
  <c r="G89" i="12"/>
  <c r="J89" i="12" s="1"/>
  <c r="Q89" i="12" s="1"/>
  <c r="R89" i="12" s="1"/>
  <c r="S90" i="12"/>
  <c r="G90" i="12"/>
  <c r="J90" i="12" s="1"/>
  <c r="Q90" i="12" s="1"/>
  <c r="R90" i="12" s="1"/>
  <c r="S91" i="12"/>
  <c r="G91" i="12"/>
  <c r="J91" i="12" s="1"/>
  <c r="Q91" i="12" s="1"/>
  <c r="S92" i="12"/>
  <c r="G92" i="12"/>
  <c r="J92" i="12" s="1"/>
  <c r="Q92" i="12" s="1"/>
  <c r="R92" i="12" s="1"/>
  <c r="S93" i="12"/>
  <c r="G93" i="12"/>
  <c r="J93" i="12" s="1"/>
  <c r="Q93" i="12" s="1"/>
  <c r="R93" i="12" s="1"/>
  <c r="S94" i="12"/>
  <c r="G94" i="12"/>
  <c r="J94" i="12" s="1"/>
  <c r="Q94" i="12" s="1"/>
  <c r="R94" i="12" s="1"/>
  <c r="S95" i="12"/>
  <c r="G95" i="12"/>
  <c r="J95" i="12" s="1"/>
  <c r="Q95" i="12" s="1"/>
  <c r="S96" i="12"/>
  <c r="G96" i="12"/>
  <c r="J96" i="12" s="1"/>
  <c r="Q96" i="12" s="1"/>
  <c r="R96" i="12" s="1"/>
  <c r="S97" i="12"/>
  <c r="G97" i="12"/>
  <c r="J97" i="12" s="1"/>
  <c r="Q97" i="12" s="1"/>
  <c r="R97" i="12" s="1"/>
  <c r="G98" i="12"/>
  <c r="J98" i="12" s="1"/>
  <c r="Q98" i="12" s="1"/>
  <c r="R98" i="12" s="1"/>
  <c r="S99" i="12"/>
  <c r="G99" i="12"/>
  <c r="J99" i="12" s="1"/>
  <c r="Q99" i="12" s="1"/>
  <c r="R99" i="12" s="1"/>
  <c r="S100" i="12"/>
  <c r="G100" i="12"/>
  <c r="J100" i="12" s="1"/>
  <c r="Q100" i="12" s="1"/>
  <c r="R100" i="12" s="1"/>
  <c r="S101" i="12"/>
  <c r="G101" i="12"/>
  <c r="J101" i="12" s="1"/>
  <c r="Q101" i="12" s="1"/>
  <c r="R101" i="12" s="1"/>
  <c r="S102" i="12"/>
  <c r="G102" i="12"/>
  <c r="J102" i="12" s="1"/>
  <c r="Q102" i="12" s="1"/>
  <c r="S103" i="12"/>
  <c r="G103" i="12"/>
  <c r="J103" i="12" s="1"/>
  <c r="Q103" i="12" s="1"/>
  <c r="S104" i="12"/>
  <c r="G104" i="12"/>
  <c r="J104" i="12" s="1"/>
  <c r="Q104" i="12" s="1"/>
  <c r="R104" i="12" s="1"/>
  <c r="S105" i="12"/>
  <c r="G105" i="12"/>
  <c r="J105" i="12" s="1"/>
  <c r="Q105" i="12" s="1"/>
  <c r="S106" i="12"/>
  <c r="G106" i="12"/>
  <c r="J106" i="12" s="1"/>
  <c r="Q106" i="12" s="1"/>
  <c r="R106" i="12" s="1"/>
  <c r="S107" i="12"/>
  <c r="G107" i="12"/>
  <c r="J107" i="12" s="1"/>
  <c r="Q107" i="12" s="1"/>
  <c r="S108" i="12"/>
  <c r="G108" i="12"/>
  <c r="J108" i="12" s="1"/>
  <c r="Q108" i="12" s="1"/>
  <c r="S109" i="12"/>
  <c r="G109" i="12"/>
  <c r="J109" i="12" s="1"/>
  <c r="Q109" i="12" s="1"/>
  <c r="J110" i="12"/>
  <c r="J111" i="12"/>
  <c r="J112" i="12"/>
  <c r="Q112" i="12" s="1"/>
  <c r="J113" i="12"/>
  <c r="J114" i="12"/>
  <c r="Q114" i="12" s="1"/>
  <c r="J115" i="12"/>
  <c r="J116" i="12"/>
  <c r="Q116" i="12" s="1"/>
  <c r="J117" i="12"/>
  <c r="J17" i="40"/>
  <c r="H64" i="40"/>
  <c r="V64" i="31" s="1"/>
  <c r="I64" i="40"/>
  <c r="F65" i="40"/>
  <c r="I65" i="40"/>
  <c r="H66" i="40"/>
  <c r="I66" i="40"/>
  <c r="F67" i="40"/>
  <c r="I67" i="40"/>
  <c r="H68" i="40"/>
  <c r="V68" i="31" s="1"/>
  <c r="I68" i="40"/>
  <c r="D69" i="40"/>
  <c r="T69" i="31" s="1"/>
  <c r="I69" i="40"/>
  <c r="F70" i="40"/>
  <c r="U70" i="31" s="1"/>
  <c r="I70" i="40"/>
  <c r="D71" i="40"/>
  <c r="T71" i="31" s="1"/>
  <c r="I71" i="40"/>
  <c r="L72" i="40"/>
  <c r="X72" i="31" s="1"/>
  <c r="I72" i="40"/>
  <c r="H73" i="40"/>
  <c r="V73" i="31" s="1"/>
  <c r="I73" i="40"/>
  <c r="D74" i="40"/>
  <c r="T74" i="31" s="1"/>
  <c r="I74" i="40"/>
  <c r="F75" i="40"/>
  <c r="I75" i="40"/>
  <c r="L76" i="40"/>
  <c r="X76" i="31" s="1"/>
  <c r="I76" i="40"/>
  <c r="L77" i="40"/>
  <c r="X77" i="31" s="1"/>
  <c r="I77" i="40"/>
  <c r="F78" i="40"/>
  <c r="U78" i="31" s="1"/>
  <c r="I78" i="40"/>
  <c r="H79" i="40"/>
  <c r="V79" i="31" s="1"/>
  <c r="I79" i="40"/>
  <c r="F80" i="40"/>
  <c r="U80" i="31" s="1"/>
  <c r="I80" i="40"/>
  <c r="H81" i="40"/>
  <c r="V81" i="31" s="1"/>
  <c r="I81" i="40"/>
  <c r="H82" i="40"/>
  <c r="V82" i="31" s="1"/>
  <c r="I82" i="40"/>
  <c r="D83" i="40"/>
  <c r="T83" i="31" s="1"/>
  <c r="I83" i="40"/>
  <c r="D84" i="40"/>
  <c r="T84" i="31" s="1"/>
  <c r="I84" i="40"/>
  <c r="H85" i="40"/>
  <c r="V85" i="31" s="1"/>
  <c r="I85" i="40"/>
  <c r="I86" i="40"/>
  <c r="D87" i="40"/>
  <c r="I87" i="40"/>
  <c r="F88" i="40"/>
  <c r="U88" i="31" s="1"/>
  <c r="I88" i="40"/>
  <c r="H89" i="40"/>
  <c r="V89" i="31" s="1"/>
  <c r="I89" i="40"/>
  <c r="D90" i="40"/>
  <c r="I90" i="40"/>
  <c r="L91" i="40"/>
  <c r="X91" i="31" s="1"/>
  <c r="I91" i="40"/>
  <c r="D92" i="40"/>
  <c r="T92" i="31" s="1"/>
  <c r="I92" i="40"/>
  <c r="H93" i="40"/>
  <c r="V93" i="31" s="1"/>
  <c r="I93" i="40"/>
  <c r="D94" i="40"/>
  <c r="T94" i="31" s="1"/>
  <c r="I94" i="40"/>
  <c r="L95" i="40"/>
  <c r="X95" i="31" s="1"/>
  <c r="I95" i="40"/>
  <c r="L96" i="40"/>
  <c r="X96" i="31" s="1"/>
  <c r="I96" i="40"/>
  <c r="L97" i="40"/>
  <c r="X97" i="31" s="1"/>
  <c r="I97" i="40"/>
  <c r="F98" i="40"/>
  <c r="U98" i="31" s="1"/>
  <c r="I98" i="40"/>
  <c r="L99" i="40"/>
  <c r="X99" i="31" s="1"/>
  <c r="I99" i="40"/>
  <c r="D100" i="40"/>
  <c r="T100" i="31" s="1"/>
  <c r="I100" i="40"/>
  <c r="L101" i="40"/>
  <c r="X101" i="31" s="1"/>
  <c r="I101" i="40"/>
  <c r="D102" i="40"/>
  <c r="T102" i="31" s="1"/>
  <c r="I102" i="40"/>
  <c r="D103" i="40"/>
  <c r="I103" i="40"/>
  <c r="L104" i="40"/>
  <c r="X104" i="31" s="1"/>
  <c r="I104" i="40"/>
  <c r="H105" i="40"/>
  <c r="V105" i="31" s="1"/>
  <c r="I105" i="40"/>
  <c r="L106" i="40"/>
  <c r="X106" i="31" s="1"/>
  <c r="I106" i="40"/>
  <c r="F107" i="40"/>
  <c r="U107" i="31" s="1"/>
  <c r="I107" i="40"/>
  <c r="H108" i="40"/>
  <c r="V108" i="31" s="1"/>
  <c r="I108" i="40"/>
  <c r="H109" i="40"/>
  <c r="V109" i="31" s="1"/>
  <c r="I109" i="40"/>
  <c r="H110" i="40"/>
  <c r="V110" i="31" s="1"/>
  <c r="I110" i="40"/>
  <c r="F111" i="40"/>
  <c r="U111" i="31" s="1"/>
  <c r="I111" i="40"/>
  <c r="D112" i="40"/>
  <c r="T112" i="31" s="1"/>
  <c r="I112" i="40"/>
  <c r="H113" i="40"/>
  <c r="V113" i="31" s="1"/>
  <c r="I113" i="40"/>
  <c r="F114" i="40"/>
  <c r="U114" i="31" s="1"/>
  <c r="I114" i="40"/>
  <c r="D115" i="40"/>
  <c r="I115" i="40"/>
  <c r="L116" i="40"/>
  <c r="X116" i="31" s="1"/>
  <c r="H117" i="40"/>
  <c r="V117" i="31" s="1"/>
  <c r="H7" i="38"/>
  <c r="Q7" i="31" s="1"/>
  <c r="K7" i="38"/>
  <c r="K8" i="38"/>
  <c r="H9" i="38"/>
  <c r="Q9" i="31" s="1"/>
  <c r="K9" i="38"/>
  <c r="H10" i="38"/>
  <c r="Q10" i="31" s="1"/>
  <c r="K10" i="38"/>
  <c r="J11" i="38"/>
  <c r="R11" i="31" s="1"/>
  <c r="K11" i="38"/>
  <c r="J12" i="38"/>
  <c r="R12" i="31" s="1"/>
  <c r="K12" i="38"/>
  <c r="J13" i="38"/>
  <c r="R13" i="31" s="1"/>
  <c r="K13" i="38"/>
  <c r="J14" i="38"/>
  <c r="R14" i="31" s="1"/>
  <c r="K14" i="38"/>
  <c r="K15" i="38"/>
  <c r="K16" i="38"/>
  <c r="K17" i="38"/>
  <c r="J18" i="38"/>
  <c r="R18" i="31" s="1"/>
  <c r="K18" i="38"/>
  <c r="H19" i="38"/>
  <c r="Q19" i="31" s="1"/>
  <c r="K19" i="38"/>
  <c r="H20" i="38"/>
  <c r="Q20" i="31" s="1"/>
  <c r="K20" i="38"/>
  <c r="J21" i="38"/>
  <c r="R21" i="31" s="1"/>
  <c r="K21" i="38"/>
  <c r="J22" i="38"/>
  <c r="R22" i="31" s="1"/>
  <c r="K22" i="38"/>
  <c r="H23" i="38"/>
  <c r="Q23" i="31" s="1"/>
  <c r="K23" i="38"/>
  <c r="H24" i="38"/>
  <c r="Q24" i="31" s="1"/>
  <c r="K24" i="38"/>
  <c r="J25" i="38"/>
  <c r="R25" i="31" s="1"/>
  <c r="K25" i="38"/>
  <c r="J26" i="38"/>
  <c r="R26" i="31" s="1"/>
  <c r="K26" i="38"/>
  <c r="H27" i="38"/>
  <c r="Q27" i="31" s="1"/>
  <c r="K27" i="38"/>
  <c r="J28" i="38"/>
  <c r="R28" i="31" s="1"/>
  <c r="K28" i="38"/>
  <c r="H29" i="38"/>
  <c r="Q29" i="31" s="1"/>
  <c r="K29" i="38"/>
  <c r="J30" i="38"/>
  <c r="R30" i="31" s="1"/>
  <c r="K30" i="38"/>
  <c r="J31" i="38"/>
  <c r="R31" i="31" s="1"/>
  <c r="K31" i="38"/>
  <c r="J32" i="38"/>
  <c r="R32" i="31" s="1"/>
  <c r="K32" i="38"/>
  <c r="J33" i="38"/>
  <c r="R33" i="31" s="1"/>
  <c r="K33" i="38"/>
  <c r="J34" i="38"/>
  <c r="R34" i="31" s="1"/>
  <c r="K34" i="38"/>
  <c r="H35" i="38"/>
  <c r="Q35" i="31" s="1"/>
  <c r="K35" i="38"/>
  <c r="H36" i="38"/>
  <c r="Q36" i="31" s="1"/>
  <c r="K36" i="38"/>
  <c r="H37" i="38"/>
  <c r="Q37" i="31" s="1"/>
  <c r="K37" i="38"/>
  <c r="H38" i="38"/>
  <c r="Q38" i="31" s="1"/>
  <c r="K38" i="38"/>
  <c r="J39" i="38"/>
  <c r="R39" i="31" s="1"/>
  <c r="K39" i="38"/>
  <c r="K40" i="38"/>
  <c r="H41" i="38"/>
  <c r="Q41" i="31" s="1"/>
  <c r="K41" i="38"/>
  <c r="H42" i="38"/>
  <c r="Q42" i="31" s="1"/>
  <c r="K42" i="38"/>
  <c r="J43" i="38"/>
  <c r="R43" i="31" s="1"/>
  <c r="K43" i="38"/>
  <c r="K44" i="38"/>
  <c r="J45" i="38"/>
  <c r="R45" i="31" s="1"/>
  <c r="K45" i="38"/>
  <c r="H46" i="38"/>
  <c r="Q46" i="31" s="1"/>
  <c r="K46" i="38"/>
  <c r="J47" i="38"/>
  <c r="R47" i="31" s="1"/>
  <c r="K47" i="38"/>
  <c r="J48" i="38"/>
  <c r="R48" i="31" s="1"/>
  <c r="K48" i="38"/>
  <c r="J49" i="38"/>
  <c r="R49" i="31" s="1"/>
  <c r="K49" i="38"/>
  <c r="H50" i="38"/>
  <c r="Q50" i="31" s="1"/>
  <c r="K50" i="38"/>
  <c r="J51" i="38"/>
  <c r="R51" i="31" s="1"/>
  <c r="K51" i="38"/>
  <c r="H52" i="38"/>
  <c r="Q52" i="31" s="1"/>
  <c r="K52" i="38"/>
  <c r="H53" i="38"/>
  <c r="Q53" i="31" s="1"/>
  <c r="K53" i="38"/>
  <c r="J54" i="38"/>
  <c r="R54" i="31" s="1"/>
  <c r="K54" i="38"/>
  <c r="H55" i="38"/>
  <c r="Q55" i="31" s="1"/>
  <c r="K55" i="38"/>
  <c r="J56" i="38"/>
  <c r="R56" i="31" s="1"/>
  <c r="K56" i="38"/>
  <c r="K57" i="38"/>
  <c r="J58" i="38"/>
  <c r="R58" i="31" s="1"/>
  <c r="K58" i="38"/>
  <c r="J59" i="38"/>
  <c r="R59" i="31" s="1"/>
  <c r="K59" i="38"/>
  <c r="H60" i="38"/>
  <c r="Q60" i="31" s="1"/>
  <c r="K60" i="38"/>
  <c r="K61" i="38"/>
  <c r="J62" i="38"/>
  <c r="R62" i="31" s="1"/>
  <c r="K62" i="38"/>
  <c r="J63" i="38"/>
  <c r="R63" i="31" s="1"/>
  <c r="K63" i="38"/>
  <c r="F64" i="38"/>
  <c r="G64" i="38"/>
  <c r="K64" i="38" s="1"/>
  <c r="G65" i="38"/>
  <c r="K65" i="38" s="1"/>
  <c r="G66" i="38"/>
  <c r="K66" i="38" s="1"/>
  <c r="F67" i="38"/>
  <c r="G67" i="38"/>
  <c r="K67" i="38" s="1"/>
  <c r="G68" i="38"/>
  <c r="G69" i="38"/>
  <c r="K69" i="38" s="1"/>
  <c r="J70" i="38"/>
  <c r="R70" i="31" s="1"/>
  <c r="G70" i="38"/>
  <c r="K70" i="38" s="1"/>
  <c r="G71" i="38"/>
  <c r="K71" i="38" s="1"/>
  <c r="D72" i="38"/>
  <c r="G72" i="38"/>
  <c r="K72" i="38" s="1"/>
  <c r="D73" i="38"/>
  <c r="G73" i="38"/>
  <c r="K73" i="38" s="1"/>
  <c r="F74" i="38"/>
  <c r="G74" i="38"/>
  <c r="K74" i="38" s="1"/>
  <c r="F75" i="38"/>
  <c r="G75" i="38"/>
  <c r="K75" i="38" s="1"/>
  <c r="F76" i="38"/>
  <c r="G76" i="38"/>
  <c r="K76" i="38" s="1"/>
  <c r="D77" i="38"/>
  <c r="G77" i="38"/>
  <c r="K77" i="38" s="1"/>
  <c r="D78" i="38"/>
  <c r="G78" i="38"/>
  <c r="K78" i="38" s="1"/>
  <c r="J79" i="38"/>
  <c r="R79" i="31" s="1"/>
  <c r="G79" i="38"/>
  <c r="K79" i="38" s="1"/>
  <c r="F80" i="38"/>
  <c r="G80" i="38"/>
  <c r="D81" i="38"/>
  <c r="G81" i="38"/>
  <c r="K81" i="38" s="1"/>
  <c r="J82" i="38"/>
  <c r="R82" i="31" s="1"/>
  <c r="G82" i="38"/>
  <c r="K82" i="38" s="1"/>
  <c r="D83" i="38"/>
  <c r="G83" i="38"/>
  <c r="K83" i="38" s="1"/>
  <c r="G84" i="38"/>
  <c r="K84" i="38" s="1"/>
  <c r="F85" i="38"/>
  <c r="G85" i="38"/>
  <c r="K85" i="38" s="1"/>
  <c r="G86" i="38"/>
  <c r="K86" i="38" s="1"/>
  <c r="F87" i="38"/>
  <c r="G87" i="38"/>
  <c r="K87" i="38" s="1"/>
  <c r="G88" i="38"/>
  <c r="J89" i="38"/>
  <c r="R89" i="31" s="1"/>
  <c r="G89" i="38"/>
  <c r="K89" i="38" s="1"/>
  <c r="D90" i="38"/>
  <c r="G90" i="38"/>
  <c r="K90" i="38" s="1"/>
  <c r="G91" i="38"/>
  <c r="K91" i="38" s="1"/>
  <c r="D92" i="38"/>
  <c r="G92" i="38"/>
  <c r="K92" i="38" s="1"/>
  <c r="D93" i="38"/>
  <c r="G93" i="38"/>
  <c r="K93" i="38" s="1"/>
  <c r="D94" i="38"/>
  <c r="G94" i="38"/>
  <c r="K94" i="38" s="1"/>
  <c r="F95" i="38"/>
  <c r="G95" i="38"/>
  <c r="K95" i="38" s="1"/>
  <c r="G96" i="38"/>
  <c r="K96" i="38" s="1"/>
  <c r="J97" i="38"/>
  <c r="R97" i="31" s="1"/>
  <c r="G97" i="38"/>
  <c r="K97" i="38" s="1"/>
  <c r="D98" i="38"/>
  <c r="G98" i="38"/>
  <c r="K98" i="38" s="1"/>
  <c r="J99" i="38"/>
  <c r="R99" i="31" s="1"/>
  <c r="G99" i="38"/>
  <c r="K99" i="38" s="1"/>
  <c r="F100" i="38"/>
  <c r="G100" i="38"/>
  <c r="K100" i="38" s="1"/>
  <c r="J101" i="38"/>
  <c r="R101" i="31" s="1"/>
  <c r="G101" i="38"/>
  <c r="K101" i="38" s="1"/>
  <c r="F102" i="38"/>
  <c r="G102" i="38"/>
  <c r="K102" i="38" s="1"/>
  <c r="J103" i="38"/>
  <c r="R103" i="31" s="1"/>
  <c r="G103" i="38"/>
  <c r="K103" i="38" s="1"/>
  <c r="J104" i="38"/>
  <c r="R104" i="31" s="1"/>
  <c r="G104" i="38"/>
  <c r="K104" i="38" s="1"/>
  <c r="G105" i="38"/>
  <c r="K105" i="38" s="1"/>
  <c r="F106" i="38"/>
  <c r="G106" i="38"/>
  <c r="K106" i="38" s="1"/>
  <c r="D107" i="38"/>
  <c r="G107" i="38"/>
  <c r="K107" i="38" s="1"/>
  <c r="F108" i="38"/>
  <c r="G108" i="38"/>
  <c r="K108" i="38" s="1"/>
  <c r="G109" i="38"/>
  <c r="K109" i="38" s="1"/>
  <c r="F110" i="38"/>
  <c r="G110" i="38"/>
  <c r="K110" i="38" s="1"/>
  <c r="D111" i="38"/>
  <c r="G111" i="38"/>
  <c r="K111" i="38" s="1"/>
  <c r="J112" i="38"/>
  <c r="R112" i="31" s="1"/>
  <c r="G112" i="38"/>
  <c r="K112" i="38" s="1"/>
  <c r="D113" i="38"/>
  <c r="G113" i="38"/>
  <c r="K113" i="38" s="1"/>
  <c r="J114" i="38"/>
  <c r="R114" i="31" s="1"/>
  <c r="G114" i="38"/>
  <c r="K114" i="38" s="1"/>
  <c r="F115" i="38"/>
  <c r="G115" i="38"/>
  <c r="K115" i="38" s="1"/>
  <c r="F117" i="38"/>
  <c r="D7" i="34"/>
  <c r="G7" i="34"/>
  <c r="D8" i="34"/>
  <c r="G8" i="34"/>
  <c r="D9" i="34"/>
  <c r="G9" i="34"/>
  <c r="F10" i="34"/>
  <c r="G10" i="34"/>
  <c r="G11" i="34"/>
  <c r="F12" i="34"/>
  <c r="G12" i="34"/>
  <c r="F13" i="34"/>
  <c r="G13" i="34"/>
  <c r="F14" i="34"/>
  <c r="G14" i="34"/>
  <c r="F15" i="34"/>
  <c r="G15" i="34"/>
  <c r="D16" i="34"/>
  <c r="G16" i="34"/>
  <c r="D17" i="34"/>
  <c r="G17" i="34"/>
  <c r="D18" i="34"/>
  <c r="G18" i="34"/>
  <c r="G19" i="34"/>
  <c r="F20" i="34"/>
  <c r="G20" i="34"/>
  <c r="F21" i="34"/>
  <c r="G21" i="34"/>
  <c r="D22" i="34"/>
  <c r="G22" i="34"/>
  <c r="F23" i="34"/>
  <c r="G23" i="34"/>
  <c r="D24" i="34"/>
  <c r="G24" i="34"/>
  <c r="D25" i="34"/>
  <c r="G25" i="34"/>
  <c r="D26" i="34"/>
  <c r="G26" i="34"/>
  <c r="F27" i="34"/>
  <c r="G27" i="34"/>
  <c r="D28" i="34"/>
  <c r="G28" i="34"/>
  <c r="G29" i="34"/>
  <c r="F30" i="34"/>
  <c r="G30" i="34"/>
  <c r="D31" i="34"/>
  <c r="G31" i="34"/>
  <c r="F32" i="34"/>
  <c r="G32" i="34"/>
  <c r="D33" i="34"/>
  <c r="G33" i="34"/>
  <c r="F34" i="34"/>
  <c r="G34" i="34"/>
  <c r="F35" i="34"/>
  <c r="G35" i="34"/>
  <c r="F36" i="34"/>
  <c r="G36" i="34"/>
  <c r="F37" i="34"/>
  <c r="G37" i="34"/>
  <c r="G38" i="34"/>
  <c r="D39" i="34"/>
  <c r="G39" i="34"/>
  <c r="D40" i="34"/>
  <c r="G40" i="34"/>
  <c r="F41" i="34"/>
  <c r="G41" i="34"/>
  <c r="D42" i="34"/>
  <c r="G42" i="34"/>
  <c r="F43" i="34"/>
  <c r="G43" i="34"/>
  <c r="D44" i="34"/>
  <c r="G44" i="34"/>
  <c r="F45" i="34"/>
  <c r="G45" i="34"/>
  <c r="F46" i="34"/>
  <c r="G46" i="34"/>
  <c r="D47" i="34"/>
  <c r="G47" i="34"/>
  <c r="F48" i="34"/>
  <c r="G48" i="34"/>
  <c r="G49" i="34"/>
  <c r="D50" i="34"/>
  <c r="G50" i="34"/>
  <c r="D51" i="34"/>
  <c r="G51" i="34"/>
  <c r="D52" i="34"/>
  <c r="G52" i="34"/>
  <c r="D53" i="34"/>
  <c r="G53" i="34"/>
  <c r="G54" i="34"/>
  <c r="D55" i="34"/>
  <c r="D56" i="34"/>
  <c r="L7" i="50"/>
  <c r="T7" i="50"/>
  <c r="L8" i="50"/>
  <c r="T8" i="50"/>
  <c r="L9" i="50"/>
  <c r="T9" i="50"/>
  <c r="L10" i="50"/>
  <c r="T10" i="50"/>
  <c r="L11" i="50"/>
  <c r="T11" i="50"/>
  <c r="L12" i="50"/>
  <c r="T12" i="50"/>
  <c r="L13" i="50"/>
  <c r="T13" i="50"/>
  <c r="L14" i="50"/>
  <c r="T14" i="50"/>
  <c r="L15" i="50"/>
  <c r="T15" i="50"/>
  <c r="L16" i="50"/>
  <c r="T16" i="50"/>
  <c r="L17" i="50"/>
  <c r="T17" i="50"/>
  <c r="L18" i="50"/>
  <c r="T18" i="50"/>
  <c r="L19" i="50"/>
  <c r="T19" i="50"/>
  <c r="L20" i="50"/>
  <c r="T20" i="50"/>
  <c r="L21" i="50"/>
  <c r="T21" i="50"/>
  <c r="L22" i="50"/>
  <c r="T22" i="50"/>
  <c r="L23" i="50"/>
  <c r="T23" i="50"/>
  <c r="L24" i="50"/>
  <c r="T24" i="50"/>
  <c r="L25" i="50"/>
  <c r="T25" i="50"/>
  <c r="L26" i="50"/>
  <c r="T26" i="50"/>
  <c r="L27" i="50"/>
  <c r="T27" i="50"/>
  <c r="L28" i="50"/>
  <c r="T28" i="50"/>
  <c r="L29" i="50"/>
  <c r="T29" i="50"/>
  <c r="L30" i="50"/>
  <c r="T30" i="50"/>
  <c r="L31" i="50"/>
  <c r="T31" i="50"/>
  <c r="H6" i="14"/>
  <c r="P6" i="14"/>
  <c r="W6" i="14"/>
  <c r="H7" i="14"/>
  <c r="P7" i="14"/>
  <c r="W7" i="14"/>
  <c r="H8" i="14"/>
  <c r="P8" i="14"/>
  <c r="W8" i="14"/>
  <c r="H9" i="14"/>
  <c r="P9" i="14"/>
  <c r="W9" i="14"/>
  <c r="H10" i="14"/>
  <c r="P10" i="14"/>
  <c r="W10" i="14"/>
  <c r="H11" i="14"/>
  <c r="P11" i="14"/>
  <c r="W11" i="14"/>
  <c r="H12" i="14"/>
  <c r="P12" i="14"/>
  <c r="W12" i="14"/>
  <c r="H13" i="14"/>
  <c r="P13" i="14"/>
  <c r="W13" i="14"/>
  <c r="H14" i="14"/>
  <c r="P14" i="14"/>
  <c r="W14" i="14"/>
  <c r="H15" i="14"/>
  <c r="P15" i="14"/>
  <c r="W15" i="14"/>
  <c r="H16" i="14"/>
  <c r="P16" i="14"/>
  <c r="W16" i="14"/>
  <c r="H17" i="14"/>
  <c r="P17" i="14"/>
  <c r="W17" i="14"/>
  <c r="H18" i="14"/>
  <c r="P18" i="14"/>
  <c r="W18" i="14"/>
  <c r="H19" i="14"/>
  <c r="P19" i="14"/>
  <c r="W19" i="14"/>
  <c r="H20" i="14"/>
  <c r="P20" i="14"/>
  <c r="W20" i="14"/>
  <c r="H21" i="14"/>
  <c r="P21" i="14"/>
  <c r="W21" i="14"/>
  <c r="H22" i="14"/>
  <c r="P22" i="14"/>
  <c r="W22" i="14"/>
  <c r="H23" i="14"/>
  <c r="P23" i="14"/>
  <c r="W23" i="14"/>
  <c r="H24" i="14"/>
  <c r="P24" i="14"/>
  <c r="W24" i="14"/>
  <c r="H25" i="14"/>
  <c r="P25" i="14"/>
  <c r="W25" i="14"/>
  <c r="H26" i="14"/>
  <c r="P26" i="14"/>
  <c r="W26" i="14"/>
  <c r="H27" i="14"/>
  <c r="P27" i="14"/>
  <c r="W27" i="14"/>
  <c r="H28" i="14"/>
  <c r="P28" i="14"/>
  <c r="W28" i="14"/>
  <c r="H29" i="14"/>
  <c r="P29" i="14"/>
  <c r="W29" i="14"/>
  <c r="H30" i="14"/>
  <c r="P30" i="14"/>
  <c r="W30" i="14"/>
  <c r="M7" i="31"/>
  <c r="N7" i="31"/>
  <c r="T7" i="31"/>
  <c r="U7" i="31"/>
  <c r="V7" i="31"/>
  <c r="W7" i="31"/>
  <c r="X7" i="31"/>
  <c r="Y7" i="31"/>
  <c r="M8" i="31"/>
  <c r="N8" i="31"/>
  <c r="T8" i="31"/>
  <c r="U8" i="31"/>
  <c r="V8" i="31"/>
  <c r="W8" i="31"/>
  <c r="X8" i="31"/>
  <c r="Y8" i="31"/>
  <c r="M9" i="31"/>
  <c r="N9" i="31"/>
  <c r="T9" i="31"/>
  <c r="U9" i="31"/>
  <c r="V9" i="31"/>
  <c r="W9" i="31"/>
  <c r="X9" i="31"/>
  <c r="Y9" i="31"/>
  <c r="M10" i="31"/>
  <c r="N10" i="31"/>
  <c r="T10" i="31"/>
  <c r="U10" i="31"/>
  <c r="V10" i="31"/>
  <c r="W10" i="31"/>
  <c r="X10" i="31"/>
  <c r="Y10" i="31"/>
  <c r="M11" i="31"/>
  <c r="N11" i="31"/>
  <c r="T11" i="31"/>
  <c r="U11" i="31"/>
  <c r="V11" i="31"/>
  <c r="W11" i="31"/>
  <c r="X11" i="31"/>
  <c r="Y11" i="31"/>
  <c r="M12" i="31"/>
  <c r="N12" i="31"/>
  <c r="T12" i="31"/>
  <c r="U12" i="31"/>
  <c r="V12" i="31"/>
  <c r="W12" i="31"/>
  <c r="X12" i="31"/>
  <c r="Y12" i="31"/>
  <c r="M13" i="31"/>
  <c r="N13" i="31"/>
  <c r="T13" i="31"/>
  <c r="U13" i="31"/>
  <c r="V13" i="31"/>
  <c r="W13" i="31"/>
  <c r="X13" i="31"/>
  <c r="Y13" i="31"/>
  <c r="M14" i="31"/>
  <c r="N14" i="31"/>
  <c r="T14" i="31"/>
  <c r="U14" i="31"/>
  <c r="V14" i="31"/>
  <c r="W14" i="31"/>
  <c r="X14" i="31"/>
  <c r="Y14" i="31"/>
  <c r="M15" i="31"/>
  <c r="N15" i="31"/>
  <c r="T15" i="31"/>
  <c r="U15" i="31"/>
  <c r="V15" i="31"/>
  <c r="W15" i="31"/>
  <c r="X15" i="31"/>
  <c r="Y15" i="31"/>
  <c r="M16" i="31"/>
  <c r="N16" i="31"/>
  <c r="T16" i="31"/>
  <c r="U16" i="31"/>
  <c r="V16" i="31"/>
  <c r="W16" i="31"/>
  <c r="X16" i="31"/>
  <c r="Y16" i="31"/>
  <c r="M17" i="31"/>
  <c r="N17" i="31"/>
  <c r="T17" i="31"/>
  <c r="U17" i="31"/>
  <c r="V17" i="31"/>
  <c r="W17" i="31"/>
  <c r="X17" i="31"/>
  <c r="Y17" i="31"/>
  <c r="M18" i="31"/>
  <c r="N18" i="31"/>
  <c r="T18" i="31"/>
  <c r="V18" i="31"/>
  <c r="X18" i="31"/>
  <c r="Y18" i="31"/>
  <c r="M19" i="31"/>
  <c r="N19" i="31"/>
  <c r="T19" i="31"/>
  <c r="V19" i="31"/>
  <c r="X19" i="31"/>
  <c r="Y19" i="31"/>
  <c r="M20" i="31"/>
  <c r="N20" i="31"/>
  <c r="T20" i="31"/>
  <c r="V20" i="31"/>
  <c r="X20" i="31"/>
  <c r="Y20" i="31"/>
  <c r="M21" i="31"/>
  <c r="N21" i="31"/>
  <c r="T21" i="31"/>
  <c r="V21" i="31"/>
  <c r="X21" i="31"/>
  <c r="Y21" i="31"/>
  <c r="M22" i="31"/>
  <c r="N22" i="31"/>
  <c r="T22" i="31"/>
  <c r="V22" i="31"/>
  <c r="X22" i="31"/>
  <c r="M23" i="31"/>
  <c r="N23" i="31"/>
  <c r="T23" i="31"/>
  <c r="V23" i="31"/>
  <c r="X23" i="31"/>
  <c r="M24" i="31"/>
  <c r="N24" i="31"/>
  <c r="T24" i="31"/>
  <c r="V24" i="31"/>
  <c r="X24" i="31"/>
  <c r="M25" i="31"/>
  <c r="N25" i="31"/>
  <c r="T25" i="31"/>
  <c r="V25" i="31"/>
  <c r="X25" i="31"/>
  <c r="M26" i="31"/>
  <c r="N26" i="31"/>
  <c r="T26" i="31"/>
  <c r="V26" i="31"/>
  <c r="X26" i="31"/>
  <c r="M27" i="31"/>
  <c r="N27" i="31"/>
  <c r="T27" i="31"/>
  <c r="V27" i="31"/>
  <c r="X27" i="31"/>
  <c r="M28" i="31"/>
  <c r="N28" i="31"/>
  <c r="T28" i="31"/>
  <c r="V28" i="31"/>
  <c r="X28" i="31"/>
  <c r="M29" i="31"/>
  <c r="N29" i="31"/>
  <c r="T29" i="31"/>
  <c r="V29" i="31"/>
  <c r="X29" i="31"/>
  <c r="M30" i="31"/>
  <c r="N30" i="31"/>
  <c r="T30" i="31"/>
  <c r="V30" i="31"/>
  <c r="X30" i="31"/>
  <c r="M31" i="31"/>
  <c r="N31" i="31"/>
  <c r="T31" i="31"/>
  <c r="V31" i="31"/>
  <c r="X31" i="31"/>
  <c r="M32" i="31"/>
  <c r="N32" i="31"/>
  <c r="T32" i="31"/>
  <c r="V32" i="31"/>
  <c r="X32" i="31"/>
  <c r="M33" i="31"/>
  <c r="N33" i="31"/>
  <c r="T33" i="31"/>
  <c r="V33" i="31"/>
  <c r="X33" i="31"/>
  <c r="M34" i="31"/>
  <c r="N34" i="31"/>
  <c r="T34" i="31"/>
  <c r="V34" i="31"/>
  <c r="X34" i="31"/>
  <c r="M35" i="31"/>
  <c r="N35" i="31"/>
  <c r="T35" i="31"/>
  <c r="V35" i="31"/>
  <c r="X35" i="31"/>
  <c r="M36" i="31"/>
  <c r="N36" i="31"/>
  <c r="T36" i="31"/>
  <c r="V36" i="31"/>
  <c r="X36" i="31"/>
  <c r="M37" i="31"/>
  <c r="N37" i="31"/>
  <c r="T37" i="31"/>
  <c r="V37" i="31"/>
  <c r="X37" i="31"/>
  <c r="M38" i="31"/>
  <c r="N38" i="31"/>
  <c r="T38" i="31"/>
  <c r="V38" i="31"/>
  <c r="X38" i="31"/>
  <c r="M39" i="31"/>
  <c r="N39" i="31"/>
  <c r="T39" i="31"/>
  <c r="V39" i="31"/>
  <c r="X39" i="31"/>
  <c r="M40" i="31"/>
  <c r="N40" i="31"/>
  <c r="T40" i="31"/>
  <c r="V40" i="31"/>
  <c r="X40" i="31"/>
  <c r="M41" i="31"/>
  <c r="N41" i="31"/>
  <c r="T41" i="31"/>
  <c r="V41" i="31"/>
  <c r="X41" i="31"/>
  <c r="M42" i="31"/>
  <c r="N42" i="31"/>
  <c r="T42" i="31"/>
  <c r="V42" i="31"/>
  <c r="X42" i="31"/>
  <c r="M43" i="31"/>
  <c r="N43" i="31"/>
  <c r="T43" i="31"/>
  <c r="V43" i="31"/>
  <c r="X43" i="31"/>
  <c r="M44" i="31"/>
  <c r="N44" i="31"/>
  <c r="T44" i="31"/>
  <c r="V44" i="31"/>
  <c r="X44" i="31"/>
  <c r="M45" i="31"/>
  <c r="N45" i="31"/>
  <c r="T45" i="31"/>
  <c r="V45" i="31"/>
  <c r="X45" i="31"/>
  <c r="M46" i="31"/>
  <c r="N46" i="31"/>
  <c r="T46" i="31"/>
  <c r="V46" i="31"/>
  <c r="X46" i="31"/>
  <c r="M47" i="31"/>
  <c r="N47" i="31"/>
  <c r="T47" i="31"/>
  <c r="V47" i="31"/>
  <c r="X47" i="31"/>
  <c r="N48" i="31"/>
  <c r="T48" i="31"/>
  <c r="V48" i="31"/>
  <c r="X48" i="31"/>
  <c r="N49" i="31"/>
  <c r="T49" i="31"/>
  <c r="V49" i="31"/>
  <c r="X49" i="31"/>
  <c r="N50" i="31"/>
  <c r="T50" i="31"/>
  <c r="V50" i="31"/>
  <c r="X50" i="31"/>
  <c r="N51" i="31"/>
  <c r="T51" i="31"/>
  <c r="V51" i="31"/>
  <c r="X51" i="31"/>
  <c r="N52" i="31"/>
  <c r="T52" i="31"/>
  <c r="V52" i="31"/>
  <c r="X52" i="31"/>
  <c r="N53" i="31"/>
  <c r="T53" i="31"/>
  <c r="V53" i="31"/>
  <c r="X53" i="31"/>
  <c r="N54" i="31"/>
  <c r="T54" i="31"/>
  <c r="V54" i="31"/>
  <c r="X54" i="31"/>
  <c r="N55" i="31"/>
  <c r="T55" i="31"/>
  <c r="V55" i="31"/>
  <c r="X55" i="31"/>
  <c r="N56" i="31"/>
  <c r="T56" i="31"/>
  <c r="V56" i="31"/>
  <c r="X56" i="31"/>
  <c r="N57" i="31"/>
  <c r="T57" i="31"/>
  <c r="V57" i="31"/>
  <c r="X57" i="31"/>
  <c r="N58" i="31"/>
  <c r="T58" i="31"/>
  <c r="V58" i="31"/>
  <c r="X58" i="31"/>
  <c r="N59" i="31"/>
  <c r="T59" i="31"/>
  <c r="V59" i="31"/>
  <c r="X59" i="31"/>
  <c r="N60" i="31"/>
  <c r="T60" i="31"/>
  <c r="V60" i="31"/>
  <c r="X60" i="31"/>
  <c r="N61" i="31"/>
  <c r="T61" i="31"/>
  <c r="V61" i="31"/>
  <c r="X61" i="31"/>
  <c r="N62" i="31"/>
  <c r="T62" i="31"/>
  <c r="V62" i="31"/>
  <c r="X62" i="31"/>
  <c r="N63" i="31"/>
  <c r="T63" i="31"/>
  <c r="V63" i="31"/>
  <c r="X63" i="31"/>
  <c r="N64" i="31"/>
  <c r="N65" i="31"/>
  <c r="N66" i="31"/>
  <c r="N67" i="31"/>
  <c r="N68" i="31"/>
  <c r="N69" i="31"/>
  <c r="N70" i="31"/>
  <c r="N71" i="31"/>
  <c r="N72" i="31"/>
  <c r="N73" i="31"/>
  <c r="N74" i="31"/>
  <c r="N75" i="31"/>
  <c r="N76" i="31"/>
  <c r="N77" i="31"/>
  <c r="N78" i="31"/>
  <c r="N79" i="31"/>
  <c r="N80" i="31"/>
  <c r="N81" i="31"/>
  <c r="N82" i="31"/>
  <c r="N83" i="31"/>
  <c r="N84" i="31"/>
  <c r="N85" i="31"/>
  <c r="N86" i="31"/>
  <c r="F36" i="20"/>
  <c r="L95" i="16"/>
  <c r="K95" i="16" s="1"/>
  <c r="L42" i="16"/>
  <c r="K42" i="16" s="1"/>
  <c r="L99" i="16"/>
  <c r="K99" i="16" s="1"/>
  <c r="L37" i="16"/>
  <c r="L98" i="16"/>
  <c r="K98" i="16" s="1"/>
  <c r="L20" i="16"/>
  <c r="K20" i="16" s="1"/>
  <c r="L96" i="16"/>
  <c r="K96" i="16" s="1"/>
  <c r="L63" i="16"/>
  <c r="L85" i="16"/>
  <c r="K85" i="16" s="1"/>
  <c r="L36" i="16"/>
  <c r="K36" i="16" s="1"/>
  <c r="L31" i="16"/>
  <c r="K31" i="16" s="1"/>
  <c r="L111" i="16"/>
  <c r="K111" i="16" s="1"/>
  <c r="L28" i="16"/>
  <c r="K28" i="16" s="1"/>
  <c r="L18" i="16"/>
  <c r="K18" i="16" s="1"/>
  <c r="L8" i="16"/>
  <c r="L66" i="16"/>
  <c r="K66" i="16" s="1"/>
  <c r="L90" i="16"/>
  <c r="K90" i="16" s="1"/>
  <c r="L30" i="16"/>
  <c r="K30" i="16" s="1"/>
  <c r="L16" i="16"/>
  <c r="K16" i="16" s="1"/>
  <c r="F40" i="20"/>
  <c r="J69" i="18"/>
  <c r="J45" i="18"/>
  <c r="L14" i="16"/>
  <c r="K14" i="16" s="1"/>
  <c r="L52" i="16"/>
  <c r="K52" i="16" s="1"/>
  <c r="AA68" i="52"/>
  <c r="AA59" i="52"/>
  <c r="AA57" i="52"/>
  <c r="AA93" i="52"/>
  <c r="AA92" i="52"/>
  <c r="AA67" i="52"/>
  <c r="AA79" i="52"/>
  <c r="AA61" i="52"/>
  <c r="AA70" i="52"/>
  <c r="H23" i="34"/>
  <c r="J84" i="31" s="1"/>
  <c r="D23" i="34"/>
  <c r="P71" i="52"/>
  <c r="Q71" i="52" s="1"/>
  <c r="G71" i="52"/>
  <c r="H71" i="52" s="1"/>
  <c r="P109" i="35"/>
  <c r="K68" i="38"/>
  <c r="F52" i="20"/>
  <c r="F32" i="20"/>
  <c r="F91" i="20"/>
  <c r="L27" i="16"/>
  <c r="K27" i="16" s="1"/>
  <c r="L61" i="16"/>
  <c r="K61" i="16" s="1"/>
  <c r="R78" i="12"/>
  <c r="R109" i="12"/>
  <c r="E37" i="40"/>
  <c r="E18" i="40"/>
  <c r="E43" i="40"/>
  <c r="E50" i="40"/>
  <c r="E61" i="40"/>
  <c r="E44" i="40"/>
  <c r="L78" i="16"/>
  <c r="K78" i="16" s="1"/>
  <c r="L60" i="16"/>
  <c r="K60" i="16" s="1"/>
  <c r="L62" i="16"/>
  <c r="K62" i="16" s="1"/>
  <c r="L13" i="16"/>
  <c r="L67" i="16"/>
  <c r="K67" i="16" s="1"/>
  <c r="L109" i="16"/>
  <c r="K109" i="16" s="1"/>
  <c r="L73" i="16"/>
  <c r="K73" i="16" s="1"/>
  <c r="F56" i="20"/>
  <c r="L103" i="16"/>
  <c r="K103" i="16" s="1"/>
  <c r="F12" i="20"/>
  <c r="F70" i="20"/>
  <c r="L29" i="20"/>
  <c r="K29" i="20" s="1"/>
  <c r="L79" i="16"/>
  <c r="K79" i="16" s="1"/>
  <c r="L33" i="16"/>
  <c r="K33" i="16" s="1"/>
  <c r="Y59" i="52"/>
  <c r="R59" i="53" s="1"/>
  <c r="F55" i="35"/>
  <c r="L55" i="31" s="1"/>
  <c r="L73" i="20"/>
  <c r="D95" i="40"/>
  <c r="T95" i="31" s="1"/>
  <c r="H83" i="40"/>
  <c r="V83" i="31" s="1"/>
  <c r="T97" i="35"/>
  <c r="P97" i="31" s="1"/>
  <c r="T91" i="35"/>
  <c r="P91" i="31" s="1"/>
  <c r="J59" i="52"/>
  <c r="H59" i="53" s="1"/>
  <c r="M59" i="52"/>
  <c r="F77" i="40"/>
  <c r="U77" i="31" s="1"/>
  <c r="H71" i="40"/>
  <c r="V71" i="31" s="1"/>
  <c r="H33" i="38"/>
  <c r="Q33" i="31" s="1"/>
  <c r="G119" i="52"/>
  <c r="F119" i="53" s="1"/>
  <c r="D113" i="35" l="1"/>
  <c r="K113" i="31" s="1"/>
  <c r="J111" i="38"/>
  <c r="R111" i="31" s="1"/>
  <c r="E27" i="40"/>
  <c r="E33" i="40"/>
  <c r="E59" i="40"/>
  <c r="L55" i="37"/>
  <c r="E54" i="40"/>
  <c r="N107" i="37"/>
  <c r="N38" i="37"/>
  <c r="E40" i="40"/>
  <c r="N97" i="37"/>
  <c r="N85" i="37"/>
  <c r="N100" i="37"/>
  <c r="N96" i="37"/>
  <c r="N84" i="37"/>
  <c r="N26" i="37"/>
  <c r="N37" i="37"/>
  <c r="N101" i="37"/>
  <c r="N60" i="37"/>
  <c r="N80" i="37"/>
  <c r="N63" i="37"/>
  <c r="N78" i="37"/>
  <c r="N61" i="37"/>
  <c r="N88" i="37"/>
  <c r="N55" i="37"/>
  <c r="N92" i="37"/>
  <c r="M91" i="37"/>
  <c r="L91" i="37" s="1"/>
  <c r="T26" i="35"/>
  <c r="P26" i="31" s="1"/>
  <c r="T10" i="35"/>
  <c r="P10" i="31" s="1"/>
  <c r="L119" i="31"/>
  <c r="T37" i="35"/>
  <c r="P37" i="31" s="1"/>
  <c r="T33" i="35"/>
  <c r="P33" i="31" s="1"/>
  <c r="T13" i="35"/>
  <c r="P13" i="31" s="1"/>
  <c r="T23" i="35"/>
  <c r="P23" i="31" s="1"/>
  <c r="T19" i="35"/>
  <c r="P19" i="31" s="1"/>
  <c r="J58" i="35"/>
  <c r="M58" i="31" s="1"/>
  <c r="F76" i="35"/>
  <c r="L76" i="31" s="1"/>
  <c r="N106" i="35"/>
  <c r="N106" i="31" s="1"/>
  <c r="R88" i="35"/>
  <c r="N94" i="35"/>
  <c r="N94" i="31" s="1"/>
  <c r="R76" i="35"/>
  <c r="R52" i="35"/>
  <c r="D52" i="35"/>
  <c r="K52" i="31" s="1"/>
  <c r="N88" i="35"/>
  <c r="N88" i="31" s="1"/>
  <c r="D82" i="35"/>
  <c r="K82" i="31" s="1"/>
  <c r="F88" i="35"/>
  <c r="L88" i="31" s="1"/>
  <c r="V12" i="52"/>
  <c r="W12" i="52" s="1"/>
  <c r="AB12" i="52"/>
  <c r="C10" i="31" s="1"/>
  <c r="E111" i="52"/>
  <c r="G111" i="52"/>
  <c r="D109" i="31" s="1"/>
  <c r="R12" i="53"/>
  <c r="F31" i="34"/>
  <c r="F25" i="34"/>
  <c r="F19" i="20"/>
  <c r="F96" i="20"/>
  <c r="F108" i="20"/>
  <c r="F102" i="20"/>
  <c r="F98" i="20"/>
  <c r="F33" i="20"/>
  <c r="F27" i="20"/>
  <c r="K56" i="18"/>
  <c r="H55" i="31" s="1"/>
  <c r="K43" i="18"/>
  <c r="H42" i="31" s="1"/>
  <c r="K83" i="18"/>
  <c r="H82" i="31" s="1"/>
  <c r="L89" i="20"/>
  <c r="K89" i="20" s="1"/>
  <c r="F35" i="20"/>
  <c r="F17" i="20"/>
  <c r="F13" i="20"/>
  <c r="F59" i="20"/>
  <c r="F85" i="20"/>
  <c r="F41" i="20"/>
  <c r="F53" i="20"/>
  <c r="F24" i="20"/>
  <c r="K66" i="18"/>
  <c r="H65" i="31" s="1"/>
  <c r="K14" i="18"/>
  <c r="H13" i="31" s="1"/>
  <c r="F111" i="20"/>
  <c r="F99" i="20"/>
  <c r="F77" i="20"/>
  <c r="F9" i="20"/>
  <c r="F83" i="20"/>
  <c r="F49" i="20"/>
  <c r="F88" i="20"/>
  <c r="F26" i="20"/>
  <c r="F48" i="20"/>
  <c r="F43" i="20"/>
  <c r="F37" i="20"/>
  <c r="F66" i="20"/>
  <c r="F60" i="20"/>
  <c r="F14" i="20"/>
  <c r="F71" i="20"/>
  <c r="M72" i="16"/>
  <c r="L16" i="20"/>
  <c r="K16" i="20" s="1"/>
  <c r="M65" i="16"/>
  <c r="G64" i="31" s="1"/>
  <c r="F29" i="20"/>
  <c r="M58" i="16"/>
  <c r="G57" i="31" s="1"/>
  <c r="L58" i="20"/>
  <c r="K58" i="20" s="1"/>
  <c r="F117" i="20"/>
  <c r="F65" i="20"/>
  <c r="L88" i="16"/>
  <c r="L76" i="16"/>
  <c r="L98" i="20"/>
  <c r="K98" i="20" s="1"/>
  <c r="F81" i="20"/>
  <c r="M27" i="16"/>
  <c r="G26" i="31" s="1"/>
  <c r="M91" i="16"/>
  <c r="G90" i="31" s="1"/>
  <c r="M73" i="16"/>
  <c r="F94" i="20"/>
  <c r="F46" i="20"/>
  <c r="F47" i="20"/>
  <c r="L75" i="16"/>
  <c r="K75" i="16" s="1"/>
  <c r="K25" i="16"/>
  <c r="L25" i="20"/>
  <c r="K25" i="20" s="1"/>
  <c r="M50" i="16"/>
  <c r="G49" i="31" s="1"/>
  <c r="M21" i="16"/>
  <c r="L47" i="20"/>
  <c r="K47" i="20" s="1"/>
  <c r="L18" i="20"/>
  <c r="K18" i="20" s="1"/>
  <c r="M95" i="16"/>
  <c r="G94" i="31" s="1"/>
  <c r="L14" i="20"/>
  <c r="K14" i="20" s="1"/>
  <c r="L51" i="16"/>
  <c r="M51" i="16" s="1"/>
  <c r="G50" i="31" s="1"/>
  <c r="L46" i="20"/>
  <c r="K46" i="20" s="1"/>
  <c r="F22" i="20"/>
  <c r="F87" i="20"/>
  <c r="L102" i="16"/>
  <c r="K102" i="16" s="1"/>
  <c r="L53" i="16"/>
  <c r="L59" i="16"/>
  <c r="F50" i="20"/>
  <c r="M87" i="16"/>
  <c r="E25" i="50" s="1"/>
  <c r="M18" i="16"/>
  <c r="G17" i="31" s="1"/>
  <c r="M13" i="16"/>
  <c r="F21" i="20"/>
  <c r="M98" i="16"/>
  <c r="E10" i="14" s="1"/>
  <c r="M70" i="16"/>
  <c r="G69" i="31" s="1"/>
  <c r="F55" i="20"/>
  <c r="K22" i="39"/>
  <c r="L43" i="37"/>
  <c r="E42" i="40"/>
  <c r="F42" i="40" s="1"/>
  <c r="L42" i="37"/>
  <c r="E41" i="40"/>
  <c r="F41" i="40" s="1"/>
  <c r="J41" i="40" s="1"/>
  <c r="W41" i="31" s="1"/>
  <c r="F59" i="40"/>
  <c r="U59" i="31" s="1"/>
  <c r="N70" i="37"/>
  <c r="N49" i="37"/>
  <c r="N39" i="37"/>
  <c r="N109" i="37"/>
  <c r="N90" i="37"/>
  <c r="N33" i="37"/>
  <c r="F23" i="40"/>
  <c r="J23" i="40" s="1"/>
  <c r="W23" i="31" s="1"/>
  <c r="N104" i="37"/>
  <c r="N43" i="37"/>
  <c r="E48" i="40"/>
  <c r="F48" i="40" s="1"/>
  <c r="F22" i="40"/>
  <c r="J22" i="40" s="1"/>
  <c r="W22" i="31" s="1"/>
  <c r="N108" i="37"/>
  <c r="N94" i="37"/>
  <c r="N89" i="37"/>
  <c r="N73" i="37"/>
  <c r="N68" i="37"/>
  <c r="N58" i="37"/>
  <c r="N31" i="37"/>
  <c r="N57" i="37"/>
  <c r="N52" i="37"/>
  <c r="N72" i="37"/>
  <c r="N25" i="37"/>
  <c r="N106" i="37"/>
  <c r="N87" i="37"/>
  <c r="N82" i="37"/>
  <c r="N77" i="37"/>
  <c r="N66" i="37"/>
  <c r="F38" i="40"/>
  <c r="U38" i="31" s="1"/>
  <c r="N76" i="37"/>
  <c r="N50" i="37"/>
  <c r="N44" i="37"/>
  <c r="N34" i="37"/>
  <c r="T63" i="35"/>
  <c r="P63" i="31" s="1"/>
  <c r="T25" i="35"/>
  <c r="P25" i="31" s="1"/>
  <c r="D73" i="52"/>
  <c r="E71" i="31" s="1"/>
  <c r="Y61" i="52"/>
  <c r="R61" i="53" s="1"/>
  <c r="P85" i="52"/>
  <c r="AB36" i="52"/>
  <c r="C34" i="31" s="1"/>
  <c r="H38" i="34"/>
  <c r="J99" i="31" s="1"/>
  <c r="H49" i="34"/>
  <c r="J110" i="31" s="1"/>
  <c r="H19" i="34"/>
  <c r="J80" i="31" s="1"/>
  <c r="H29" i="34"/>
  <c r="J90" i="31" s="1"/>
  <c r="F25" i="20"/>
  <c r="L17" i="20"/>
  <c r="K17" i="20" s="1"/>
  <c r="K68" i="18"/>
  <c r="H67" i="31" s="1"/>
  <c r="F10" i="20"/>
  <c r="K19" i="18"/>
  <c r="H18" i="31" s="1"/>
  <c r="F74" i="20"/>
  <c r="K60" i="18"/>
  <c r="H59" i="31" s="1"/>
  <c r="F58" i="20"/>
  <c r="F90" i="20"/>
  <c r="F100" i="20"/>
  <c r="F31" i="20"/>
  <c r="K65" i="18"/>
  <c r="H64" i="31" s="1"/>
  <c r="I64" i="31" s="1"/>
  <c r="F20" i="20"/>
  <c r="F63" i="20"/>
  <c r="F42" i="20"/>
  <c r="F95" i="20"/>
  <c r="L59" i="20"/>
  <c r="K59" i="20" s="1"/>
  <c r="K81" i="16"/>
  <c r="L81" i="20"/>
  <c r="K81" i="20" s="1"/>
  <c r="K40" i="16"/>
  <c r="L40" i="20"/>
  <c r="K40" i="20" s="1"/>
  <c r="K83" i="16"/>
  <c r="M83" i="16"/>
  <c r="E21" i="50" s="1"/>
  <c r="K9" i="16"/>
  <c r="L9" i="20"/>
  <c r="K9" i="20" s="1"/>
  <c r="K56" i="16"/>
  <c r="L56" i="20"/>
  <c r="K56" i="20" s="1"/>
  <c r="M84" i="16"/>
  <c r="G83" i="31" s="1"/>
  <c r="M80" i="16"/>
  <c r="G79" i="31" s="1"/>
  <c r="M74" i="16"/>
  <c r="L100" i="20"/>
  <c r="K100" i="20" s="1"/>
  <c r="F110" i="20"/>
  <c r="L31" i="20"/>
  <c r="K31" i="20" s="1"/>
  <c r="L43" i="20"/>
  <c r="K43" i="20" s="1"/>
  <c r="M100" i="16"/>
  <c r="E12" i="14" s="1"/>
  <c r="M28" i="16"/>
  <c r="G27" i="31" s="1"/>
  <c r="F57" i="20"/>
  <c r="L41" i="20"/>
  <c r="K41" i="20" s="1"/>
  <c r="F11" i="20"/>
  <c r="M88" i="16"/>
  <c r="G87" i="31" s="1"/>
  <c r="M43" i="16"/>
  <c r="G42" i="31" s="1"/>
  <c r="I42" i="31" s="1"/>
  <c r="M33" i="16"/>
  <c r="G32" i="31" s="1"/>
  <c r="M12" i="16"/>
  <c r="G11" i="31" s="1"/>
  <c r="L24" i="20"/>
  <c r="K24" i="20" s="1"/>
  <c r="M99" i="16"/>
  <c r="G98" i="31" s="1"/>
  <c r="M38" i="16"/>
  <c r="G37" i="31" s="1"/>
  <c r="F78" i="20"/>
  <c r="L103" i="20"/>
  <c r="K103" i="20" s="1"/>
  <c r="F104" i="20"/>
  <c r="L36" i="20"/>
  <c r="K36" i="20" s="1"/>
  <c r="L96" i="20"/>
  <c r="K96" i="20" s="1"/>
  <c r="M108" i="16"/>
  <c r="G107" i="31" s="1"/>
  <c r="M103" i="16"/>
  <c r="G102" i="31" s="1"/>
  <c r="L92" i="16"/>
  <c r="K92" i="16" s="1"/>
  <c r="M78" i="16"/>
  <c r="E16" i="50" s="1"/>
  <c r="M16" i="16"/>
  <c r="G15" i="31" s="1"/>
  <c r="M11" i="16"/>
  <c r="G10" i="31" s="1"/>
  <c r="L104" i="20"/>
  <c r="K104" i="20" s="1"/>
  <c r="F39" i="20"/>
  <c r="L66" i="20"/>
  <c r="K66" i="20" s="1"/>
  <c r="L20" i="20"/>
  <c r="K20" i="20" s="1"/>
  <c r="M77" i="16"/>
  <c r="E15" i="50" s="1"/>
  <c r="M31" i="16"/>
  <c r="G30" i="31" s="1"/>
  <c r="M15" i="16"/>
  <c r="G14" i="31" s="1"/>
  <c r="M10" i="16"/>
  <c r="G9" i="31" s="1"/>
  <c r="L28" i="20"/>
  <c r="K28" i="20" s="1"/>
  <c r="L77" i="20"/>
  <c r="K77" i="20" s="1"/>
  <c r="M102" i="16"/>
  <c r="E14" i="14" s="1"/>
  <c r="M61" i="16"/>
  <c r="G60" i="31" s="1"/>
  <c r="M46" i="16"/>
  <c r="G45" i="31" s="1"/>
  <c r="M36" i="16"/>
  <c r="G35" i="31" s="1"/>
  <c r="L44" i="20"/>
  <c r="K44" i="20" s="1"/>
  <c r="M62" i="16"/>
  <c r="G61" i="31" s="1"/>
  <c r="L49" i="16"/>
  <c r="L54" i="20"/>
  <c r="K54" i="20" s="1"/>
  <c r="L27" i="20"/>
  <c r="K27" i="20" s="1"/>
  <c r="F89" i="20"/>
  <c r="M86" i="16"/>
  <c r="G85" i="31" s="1"/>
  <c r="M76" i="16"/>
  <c r="F45" i="20"/>
  <c r="M14" i="16"/>
  <c r="G13" i="31" s="1"/>
  <c r="I13" i="31" s="1"/>
  <c r="L69" i="16"/>
  <c r="K69" i="16" s="1"/>
  <c r="F15" i="20"/>
  <c r="M106" i="16"/>
  <c r="G105" i="31" s="1"/>
  <c r="M96" i="16"/>
  <c r="E8" i="14" s="1"/>
  <c r="M66" i="16"/>
  <c r="G65" i="31" s="1"/>
  <c r="M30" i="16"/>
  <c r="G29" i="31" s="1"/>
  <c r="M19" i="16"/>
  <c r="G18" i="31" s="1"/>
  <c r="L86" i="20"/>
  <c r="K86" i="20" s="1"/>
  <c r="L37" i="20"/>
  <c r="K37" i="20" s="1"/>
  <c r="M23" i="16"/>
  <c r="G22" i="31" s="1"/>
  <c r="F44" i="20"/>
  <c r="M52" i="16"/>
  <c r="G51" i="31" s="1"/>
  <c r="K73" i="20"/>
  <c r="L33" i="20"/>
  <c r="K33" i="20" s="1"/>
  <c r="F107" i="20"/>
  <c r="F54" i="20"/>
  <c r="M101" i="16"/>
  <c r="E13" i="14" s="1"/>
  <c r="M90" i="16"/>
  <c r="G89" i="31" s="1"/>
  <c r="M60" i="16"/>
  <c r="G59" i="31" s="1"/>
  <c r="M45" i="16"/>
  <c r="G44" i="31" s="1"/>
  <c r="M40" i="16"/>
  <c r="G39" i="31" s="1"/>
  <c r="M24" i="16"/>
  <c r="G23" i="31" s="1"/>
  <c r="L101" i="20"/>
  <c r="K101" i="20" s="1"/>
  <c r="L95" i="20"/>
  <c r="K95" i="20" s="1"/>
  <c r="L75" i="20"/>
  <c r="K75" i="20" s="1"/>
  <c r="L48" i="20"/>
  <c r="K48" i="20" s="1"/>
  <c r="F73" i="35"/>
  <c r="L73" i="31" s="1"/>
  <c r="N91" i="35"/>
  <c r="N91" i="31" s="1"/>
  <c r="V71" i="52"/>
  <c r="P71" i="53" s="1"/>
  <c r="T79" i="35"/>
  <c r="P79" i="31" s="1"/>
  <c r="F109" i="35"/>
  <c r="L117" i="40"/>
  <c r="X117" i="31" s="1"/>
  <c r="P59" i="52"/>
  <c r="Q59" i="52" s="1"/>
  <c r="D117" i="40"/>
  <c r="T117" i="31" s="1"/>
  <c r="J55" i="35"/>
  <c r="M55" i="31" s="1"/>
  <c r="G59" i="52"/>
  <c r="D57" i="31" s="1"/>
  <c r="F117" i="40"/>
  <c r="U117" i="31" s="1"/>
  <c r="H107" i="52"/>
  <c r="M96" i="52"/>
  <c r="J96" i="53" s="1"/>
  <c r="F107" i="53"/>
  <c r="AB59" i="52"/>
  <c r="T59" i="53" s="1"/>
  <c r="T117" i="35"/>
  <c r="P117" i="31" s="1"/>
  <c r="D96" i="52"/>
  <c r="D96" i="53" s="1"/>
  <c r="J97" i="35"/>
  <c r="M97" i="31" s="1"/>
  <c r="V59" i="52"/>
  <c r="P59" i="53" s="1"/>
  <c r="T43" i="35"/>
  <c r="P43" i="31" s="1"/>
  <c r="H109" i="35"/>
  <c r="J117" i="35"/>
  <c r="M117" i="31" s="1"/>
  <c r="P97" i="35"/>
  <c r="F27" i="40"/>
  <c r="U27" i="31" s="1"/>
  <c r="D107" i="52"/>
  <c r="E107" i="52" s="1"/>
  <c r="J49" i="35"/>
  <c r="M49" i="31" s="1"/>
  <c r="Q110" i="12"/>
  <c r="R110" i="12" s="1"/>
  <c r="Q115" i="12"/>
  <c r="R115" i="12" s="1"/>
  <c r="Q113" i="12"/>
  <c r="R113" i="12" s="1"/>
  <c r="T35" i="12"/>
  <c r="U35" i="12" s="1"/>
  <c r="Y34" i="31" s="1"/>
  <c r="Q117" i="12"/>
  <c r="R117" i="12" s="1"/>
  <c r="Q111" i="12"/>
  <c r="T111" i="12" s="1"/>
  <c r="U111" i="12" s="1"/>
  <c r="Y110" i="31" s="1"/>
  <c r="L17" i="38"/>
  <c r="H116" i="38"/>
  <c r="Q116" i="31" s="1"/>
  <c r="H91" i="38"/>
  <c r="Q91" i="31" s="1"/>
  <c r="K103" i="39"/>
  <c r="K27" i="39"/>
  <c r="K83" i="39"/>
  <c r="K26" i="39"/>
  <c r="K30" i="39"/>
  <c r="K60" i="39"/>
  <c r="K49" i="39"/>
  <c r="K98" i="39"/>
  <c r="K86" i="39"/>
  <c r="K95" i="39"/>
  <c r="K80" i="39"/>
  <c r="K19" i="39"/>
  <c r="K90" i="39"/>
  <c r="K75" i="39"/>
  <c r="K56" i="39"/>
  <c r="K38" i="39"/>
  <c r="K28" i="39"/>
  <c r="K23" i="39"/>
  <c r="K107" i="39"/>
  <c r="K102" i="39"/>
  <c r="K87" i="39"/>
  <c r="K77" i="39"/>
  <c r="K11" i="39"/>
  <c r="K48" i="39"/>
  <c r="K76" i="39"/>
  <c r="K68" i="39"/>
  <c r="K35" i="39"/>
  <c r="K25" i="39"/>
  <c r="R14" i="53"/>
  <c r="AB14" i="52"/>
  <c r="C12" i="31" s="1"/>
  <c r="J50" i="52"/>
  <c r="K50" i="52" s="1"/>
  <c r="K115" i="39"/>
  <c r="J74" i="38"/>
  <c r="R74" i="31" s="1"/>
  <c r="L84" i="40"/>
  <c r="X84" i="31" s="1"/>
  <c r="T59" i="12"/>
  <c r="U59" i="12" s="1"/>
  <c r="Y58" i="31" s="1"/>
  <c r="L110" i="20"/>
  <c r="K110" i="20" s="1"/>
  <c r="V46" i="52"/>
  <c r="W46" i="52" s="1"/>
  <c r="V61" i="52"/>
  <c r="P61" i="53" s="1"/>
  <c r="J47" i="52"/>
  <c r="K47" i="52" s="1"/>
  <c r="Y73" i="52"/>
  <c r="Z73" i="52" s="1"/>
  <c r="D85" i="52"/>
  <c r="D85" i="53" s="1"/>
  <c r="H98" i="52"/>
  <c r="F116" i="35"/>
  <c r="D33" i="35"/>
  <c r="K33" i="31" s="1"/>
  <c r="V47" i="52"/>
  <c r="W47" i="52" s="1"/>
  <c r="P74" i="52"/>
  <c r="S74" i="52" s="1"/>
  <c r="N74" i="53" s="1"/>
  <c r="G85" i="52"/>
  <c r="F85" i="53" s="1"/>
  <c r="M85" i="52"/>
  <c r="J85" i="53" s="1"/>
  <c r="T21" i="35"/>
  <c r="P21" i="31" s="1"/>
  <c r="H116" i="35"/>
  <c r="AB85" i="52"/>
  <c r="C83" i="31" s="1"/>
  <c r="M116" i="16"/>
  <c r="G115" i="31" s="1"/>
  <c r="J86" i="52"/>
  <c r="K86" i="52" s="1"/>
  <c r="P116" i="35"/>
  <c r="P73" i="52"/>
  <c r="D13" i="35"/>
  <c r="K13" i="31" s="1"/>
  <c r="R116" i="35"/>
  <c r="M73" i="52"/>
  <c r="N73" i="52" s="1"/>
  <c r="T29" i="35"/>
  <c r="P29" i="31" s="1"/>
  <c r="N116" i="35"/>
  <c r="N116" i="31" s="1"/>
  <c r="F73" i="53"/>
  <c r="D71" i="31"/>
  <c r="V85" i="52"/>
  <c r="P85" i="53" s="1"/>
  <c r="J24" i="38"/>
  <c r="R24" i="31" s="1"/>
  <c r="S24" i="31" s="1"/>
  <c r="D37" i="35"/>
  <c r="K37" i="31" s="1"/>
  <c r="F115" i="35"/>
  <c r="AB61" i="52"/>
  <c r="T61" i="53" s="1"/>
  <c r="V22" i="52"/>
  <c r="W22" i="52" s="1"/>
  <c r="AB73" i="52"/>
  <c r="T73" i="53" s="1"/>
  <c r="D116" i="35"/>
  <c r="K116" i="31" s="1"/>
  <c r="P61" i="52"/>
  <c r="L61" i="53" s="1"/>
  <c r="L118" i="31"/>
  <c r="O118" i="31" s="1"/>
  <c r="P98" i="52"/>
  <c r="Q98" i="52" s="1"/>
  <c r="H85" i="53"/>
  <c r="F86" i="53"/>
  <c r="V73" i="52"/>
  <c r="P73" i="53" s="1"/>
  <c r="T116" i="35"/>
  <c r="P116" i="31" s="1"/>
  <c r="M61" i="52"/>
  <c r="N61" i="52" s="1"/>
  <c r="O119" i="31"/>
  <c r="J73" i="52"/>
  <c r="H73" i="53" s="1"/>
  <c r="J61" i="52"/>
  <c r="K61" i="52" s="1"/>
  <c r="K42" i="18"/>
  <c r="H41" i="31" s="1"/>
  <c r="F81" i="38"/>
  <c r="Y46" i="52"/>
  <c r="Z46" i="52" s="1"/>
  <c r="Y26" i="52"/>
  <c r="Z26" i="52" s="1"/>
  <c r="AC26" i="52" s="1"/>
  <c r="AB34" i="52"/>
  <c r="C32" i="31" s="1"/>
  <c r="P84" i="52"/>
  <c r="L84" i="53" s="1"/>
  <c r="R60" i="35"/>
  <c r="J46" i="52"/>
  <c r="K46" i="52" s="1"/>
  <c r="V34" i="52"/>
  <c r="W34" i="52" s="1"/>
  <c r="P60" i="52"/>
  <c r="L60" i="53" s="1"/>
  <c r="D37" i="34"/>
  <c r="Y22" i="52"/>
  <c r="Z22" i="52" s="1"/>
  <c r="D13" i="34"/>
  <c r="H13" i="34"/>
  <c r="J74" i="31" s="1"/>
  <c r="D54" i="35"/>
  <c r="K54" i="31" s="1"/>
  <c r="Z34" i="52"/>
  <c r="H114" i="35"/>
  <c r="D78" i="35"/>
  <c r="K78" i="31" s="1"/>
  <c r="T114" i="35"/>
  <c r="P114" i="31" s="1"/>
  <c r="E120" i="52"/>
  <c r="D120" i="53"/>
  <c r="H37" i="34"/>
  <c r="J98" i="31" s="1"/>
  <c r="K61" i="39"/>
  <c r="E121" i="52"/>
  <c r="D121" i="53"/>
  <c r="F7" i="34"/>
  <c r="F19" i="34"/>
  <c r="H25" i="34"/>
  <c r="J86" i="31" s="1"/>
  <c r="R70" i="35"/>
  <c r="J94" i="35"/>
  <c r="M94" i="31" s="1"/>
  <c r="P94" i="35"/>
  <c r="D94" i="35"/>
  <c r="K94" i="31" s="1"/>
  <c r="T58" i="35"/>
  <c r="P58" i="31" s="1"/>
  <c r="F46" i="35"/>
  <c r="L46" i="31" s="1"/>
  <c r="L88" i="35"/>
  <c r="N100" i="35"/>
  <c r="N100" i="31" s="1"/>
  <c r="D58" i="35"/>
  <c r="K58" i="31" s="1"/>
  <c r="L64" i="35"/>
  <c r="J100" i="35"/>
  <c r="M100" i="31" s="1"/>
  <c r="R112" i="35"/>
  <c r="T52" i="35"/>
  <c r="P52" i="31" s="1"/>
  <c r="D76" i="35"/>
  <c r="K76" i="31" s="1"/>
  <c r="P58" i="35"/>
  <c r="H112" i="35"/>
  <c r="T40" i="35"/>
  <c r="P40" i="31" s="1"/>
  <c r="T46" i="35"/>
  <c r="P46" i="31" s="1"/>
  <c r="P112" i="35"/>
  <c r="D88" i="35"/>
  <c r="K88" i="31" s="1"/>
  <c r="F106" i="35"/>
  <c r="T112" i="35"/>
  <c r="P112" i="31" s="1"/>
  <c r="F52" i="35"/>
  <c r="L52" i="31" s="1"/>
  <c r="R58" i="35"/>
  <c r="D40" i="35"/>
  <c r="K40" i="31" s="1"/>
  <c r="T88" i="35"/>
  <c r="P88" i="31" s="1"/>
  <c r="P52" i="35"/>
  <c r="D112" i="35"/>
  <c r="K112" i="31" s="1"/>
  <c r="N112" i="35"/>
  <c r="N112" i="31" s="1"/>
  <c r="R64" i="35"/>
  <c r="F64" i="35"/>
  <c r="L64" i="31" s="1"/>
  <c r="R106" i="35"/>
  <c r="H100" i="35"/>
  <c r="T100" i="35"/>
  <c r="P100" i="31" s="1"/>
  <c r="F112" i="35"/>
  <c r="T76" i="35"/>
  <c r="P76" i="31" s="1"/>
  <c r="AB93" i="52"/>
  <c r="T93" i="53" s="1"/>
  <c r="R94" i="35"/>
  <c r="T94" i="35"/>
  <c r="P94" i="31" s="1"/>
  <c r="R82" i="35"/>
  <c r="D64" i="35"/>
  <c r="K64" i="31" s="1"/>
  <c r="K48" i="18"/>
  <c r="H47" i="31" s="1"/>
  <c r="K101" i="18"/>
  <c r="H100" i="31" s="1"/>
  <c r="K95" i="18"/>
  <c r="H94" i="31" s="1"/>
  <c r="K90" i="18"/>
  <c r="H89" i="31" s="1"/>
  <c r="K47" i="18"/>
  <c r="H46" i="31" s="1"/>
  <c r="K33" i="18"/>
  <c r="H32" i="31" s="1"/>
  <c r="K67" i="18"/>
  <c r="H66" i="31" s="1"/>
  <c r="F86" i="20"/>
  <c r="F106" i="20"/>
  <c r="K27" i="18"/>
  <c r="H26" i="31" s="1"/>
  <c r="I26" i="31" s="1"/>
  <c r="F23" i="20"/>
  <c r="J57" i="18"/>
  <c r="L57" i="20" s="1"/>
  <c r="K57" i="20" s="1"/>
  <c r="F84" i="20"/>
  <c r="K85" i="18"/>
  <c r="H84" i="31" s="1"/>
  <c r="J55" i="18"/>
  <c r="L55" i="20" s="1"/>
  <c r="K55" i="20" s="1"/>
  <c r="K17" i="18"/>
  <c r="H16" i="31" s="1"/>
  <c r="K104" i="18"/>
  <c r="H103" i="31" s="1"/>
  <c r="K79" i="18"/>
  <c r="H78" i="31" s="1"/>
  <c r="K21" i="18"/>
  <c r="H20" i="31" s="1"/>
  <c r="F38" i="20"/>
  <c r="F79" i="20"/>
  <c r="K98" i="18"/>
  <c r="H97" i="31" s="1"/>
  <c r="J78" i="18"/>
  <c r="L78" i="20" s="1"/>
  <c r="K78" i="20" s="1"/>
  <c r="K64" i="18"/>
  <c r="H63" i="31" s="1"/>
  <c r="F8" i="20"/>
  <c r="K54" i="18"/>
  <c r="H53" i="31" s="1"/>
  <c r="K40" i="18"/>
  <c r="H39" i="31" s="1"/>
  <c r="K25" i="18"/>
  <c r="H24" i="31" s="1"/>
  <c r="F72" i="20"/>
  <c r="F18" i="20"/>
  <c r="F101" i="20"/>
  <c r="F28" i="20"/>
  <c r="K87" i="18"/>
  <c r="H86" i="31" s="1"/>
  <c r="K44" i="18"/>
  <c r="H43" i="31" s="1"/>
  <c r="K117" i="18"/>
  <c r="H116" i="31" s="1"/>
  <c r="L14" i="38"/>
  <c r="K114" i="18"/>
  <c r="H113" i="31" s="1"/>
  <c r="D66" i="52"/>
  <c r="E66" i="52" s="1"/>
  <c r="D96" i="35"/>
  <c r="K96" i="31" s="1"/>
  <c r="H115" i="35"/>
  <c r="J54" i="35"/>
  <c r="M54" i="31" s="1"/>
  <c r="D48" i="35"/>
  <c r="K48" i="31" s="1"/>
  <c r="T72" i="35"/>
  <c r="P72" i="31" s="1"/>
  <c r="R84" i="35"/>
  <c r="P102" i="35"/>
  <c r="N90" i="35"/>
  <c r="N90" i="31" s="1"/>
  <c r="J48" i="35"/>
  <c r="M48" i="31" s="1"/>
  <c r="F56" i="34"/>
  <c r="R66" i="35"/>
  <c r="P115" i="35"/>
  <c r="D108" i="35"/>
  <c r="K108" i="31" s="1"/>
  <c r="V15" i="52"/>
  <c r="W15" i="52" s="1"/>
  <c r="R42" i="53"/>
  <c r="J61" i="53"/>
  <c r="T107" i="35"/>
  <c r="P107" i="31" s="1"/>
  <c r="E59" i="52"/>
  <c r="C57" i="31"/>
  <c r="M87" i="52"/>
  <c r="J87" i="53" s="1"/>
  <c r="M99" i="52"/>
  <c r="N99" i="52" s="1"/>
  <c r="D99" i="52"/>
  <c r="D99" i="53" s="1"/>
  <c r="J101" i="35"/>
  <c r="M101" i="31" s="1"/>
  <c r="P53" i="35"/>
  <c r="J69" i="52"/>
  <c r="K69" i="52" s="1"/>
  <c r="J98" i="35"/>
  <c r="M98" i="31" s="1"/>
  <c r="D111" i="53"/>
  <c r="D97" i="31"/>
  <c r="P81" i="52"/>
  <c r="L81" i="53" s="1"/>
  <c r="F65" i="35"/>
  <c r="L65" i="31" s="1"/>
  <c r="F99" i="53"/>
  <c r="R83" i="35"/>
  <c r="T8" i="35"/>
  <c r="P8" i="31" s="1"/>
  <c r="J99" i="52"/>
  <c r="H99" i="53" s="1"/>
  <c r="P99" i="52"/>
  <c r="L99" i="53" s="1"/>
  <c r="H84" i="38"/>
  <c r="Q84" i="31" s="1"/>
  <c r="J27" i="38"/>
  <c r="R27" i="31" s="1"/>
  <c r="S27" i="31" s="1"/>
  <c r="D79" i="38"/>
  <c r="L9" i="38"/>
  <c r="L51" i="38"/>
  <c r="H111" i="38"/>
  <c r="Q111" i="31" s="1"/>
  <c r="S111" i="31" s="1"/>
  <c r="H96" i="38"/>
  <c r="Q96" i="31" s="1"/>
  <c r="D76" i="38"/>
  <c r="H83" i="38"/>
  <c r="Q83" i="31" s="1"/>
  <c r="D95" i="38"/>
  <c r="F84" i="38"/>
  <c r="L74" i="38"/>
  <c r="F101" i="38"/>
  <c r="F111" i="38"/>
  <c r="H109" i="38"/>
  <c r="Q109" i="31" s="1"/>
  <c r="H86" i="38"/>
  <c r="Q86" i="31" s="1"/>
  <c r="H105" i="38"/>
  <c r="Q105" i="31" s="1"/>
  <c r="L57" i="38"/>
  <c r="L45" i="38"/>
  <c r="L15" i="38"/>
  <c r="L61" i="38"/>
  <c r="H78" i="38"/>
  <c r="Q78" i="31" s="1"/>
  <c r="L44" i="38"/>
  <c r="J100" i="38"/>
  <c r="R100" i="31" s="1"/>
  <c r="J115" i="38"/>
  <c r="R115" i="31" s="1"/>
  <c r="F92" i="38"/>
  <c r="L111" i="38"/>
  <c r="J73" i="38"/>
  <c r="R73" i="31" s="1"/>
  <c r="H66" i="38"/>
  <c r="Q66" i="31" s="1"/>
  <c r="H71" i="38"/>
  <c r="Q71" i="31" s="1"/>
  <c r="L65" i="38"/>
  <c r="H69" i="38"/>
  <c r="Q69" i="31" s="1"/>
  <c r="L58" i="38"/>
  <c r="L52" i="38"/>
  <c r="L16" i="38"/>
  <c r="L84" i="38"/>
  <c r="L68" i="38"/>
  <c r="H73" i="38"/>
  <c r="Q73" i="31" s="1"/>
  <c r="J95" i="38"/>
  <c r="R95" i="31" s="1"/>
  <c r="F86" i="38"/>
  <c r="H95" i="38"/>
  <c r="Q95" i="31" s="1"/>
  <c r="D86" i="38"/>
  <c r="D66" i="38"/>
  <c r="L86" i="38"/>
  <c r="J66" i="38"/>
  <c r="R66" i="31" s="1"/>
  <c r="L82" i="38"/>
  <c r="L100" i="38"/>
  <c r="J86" i="38"/>
  <c r="R86" i="31" s="1"/>
  <c r="D82" i="38"/>
  <c r="T52" i="12"/>
  <c r="U52" i="12" s="1"/>
  <c r="Y51" i="31" s="1"/>
  <c r="T94" i="12"/>
  <c r="U94" i="12" s="1"/>
  <c r="Y93" i="31" s="1"/>
  <c r="T104" i="12"/>
  <c r="U104" i="12" s="1"/>
  <c r="Y103" i="31" s="1"/>
  <c r="T83" i="12"/>
  <c r="U83" i="12" s="1"/>
  <c r="Y82" i="31" s="1"/>
  <c r="T75" i="12"/>
  <c r="T110" i="12"/>
  <c r="U110" i="12" s="1"/>
  <c r="Y109" i="31" s="1"/>
  <c r="T98" i="12"/>
  <c r="T49" i="12"/>
  <c r="U49" i="12" s="1"/>
  <c r="Y48" i="31" s="1"/>
  <c r="R91" i="12"/>
  <c r="T91" i="12"/>
  <c r="U91" i="12" s="1"/>
  <c r="Y90" i="31" s="1"/>
  <c r="R63" i="12"/>
  <c r="T63" i="12"/>
  <c r="U63" i="12" s="1"/>
  <c r="Y62" i="31" s="1"/>
  <c r="T55" i="12"/>
  <c r="T90" i="12"/>
  <c r="U90" i="12" s="1"/>
  <c r="Y89" i="31" s="1"/>
  <c r="T58" i="12"/>
  <c r="T43" i="12"/>
  <c r="U43" i="12" s="1"/>
  <c r="Y42" i="31" s="1"/>
  <c r="T37" i="12"/>
  <c r="U37" i="12" s="1"/>
  <c r="Y36" i="31" s="1"/>
  <c r="T87" i="12"/>
  <c r="U87" i="12" s="1"/>
  <c r="Y86" i="31" s="1"/>
  <c r="F105" i="40"/>
  <c r="U105" i="31" s="1"/>
  <c r="F71" i="40"/>
  <c r="U71" i="31" s="1"/>
  <c r="L83" i="40"/>
  <c r="X83" i="31" s="1"/>
  <c r="L113" i="40"/>
  <c r="X113" i="31" s="1"/>
  <c r="H77" i="40"/>
  <c r="V77" i="31" s="1"/>
  <c r="F83" i="40"/>
  <c r="J83" i="40" s="1"/>
  <c r="W83" i="31" s="1"/>
  <c r="D77" i="40"/>
  <c r="T77" i="31" s="1"/>
  <c r="H65" i="40"/>
  <c r="V65" i="31" s="1"/>
  <c r="D65" i="40"/>
  <c r="T65" i="31" s="1"/>
  <c r="L65" i="40"/>
  <c r="X65" i="31" s="1"/>
  <c r="D66" i="40"/>
  <c r="T66" i="31" s="1"/>
  <c r="D89" i="40"/>
  <c r="T89" i="31" s="1"/>
  <c r="L71" i="40"/>
  <c r="X71" i="31" s="1"/>
  <c r="F84" i="40"/>
  <c r="U84" i="31" s="1"/>
  <c r="F60" i="40"/>
  <c r="U60" i="31" s="1"/>
  <c r="J15" i="38"/>
  <c r="R15" i="31" s="1"/>
  <c r="D116" i="38"/>
  <c r="H39" i="38"/>
  <c r="Q39" i="31" s="1"/>
  <c r="S39" i="31" s="1"/>
  <c r="J108" i="38"/>
  <c r="R108" i="31" s="1"/>
  <c r="H51" i="38"/>
  <c r="Q51" i="31" s="1"/>
  <c r="S51" i="31" s="1"/>
  <c r="H15" i="38"/>
  <c r="Q15" i="31" s="1"/>
  <c r="L21" i="38"/>
  <c r="H45" i="38"/>
  <c r="Q45" i="31" s="1"/>
  <c r="S45" i="31" s="1"/>
  <c r="H21" i="38"/>
  <c r="Q21" i="31" s="1"/>
  <c r="S21" i="31" s="1"/>
  <c r="F77" i="38"/>
  <c r="L108" i="38"/>
  <c r="L72" i="38"/>
  <c r="D104" i="38"/>
  <c r="H108" i="38"/>
  <c r="Q108" i="31" s="1"/>
  <c r="D108" i="38"/>
  <c r="H57" i="38"/>
  <c r="Q57" i="31" s="1"/>
  <c r="L104" i="38"/>
  <c r="F104" i="38"/>
  <c r="H104" i="38"/>
  <c r="Q104" i="31" s="1"/>
  <c r="S104" i="31" s="1"/>
  <c r="D102" i="38"/>
  <c r="T118" i="12"/>
  <c r="S58" i="12"/>
  <c r="U58" i="12" s="1"/>
  <c r="Y57" i="31" s="1"/>
  <c r="D96" i="38"/>
  <c r="H58" i="38"/>
  <c r="Q58" i="31" s="1"/>
  <c r="S58" i="31" s="1"/>
  <c r="H107" i="38"/>
  <c r="Q107" i="31" s="1"/>
  <c r="H76" i="40"/>
  <c r="V76" i="31" s="1"/>
  <c r="L78" i="40"/>
  <c r="X78" i="31" s="1"/>
  <c r="F76" i="40"/>
  <c r="U76" i="31" s="1"/>
  <c r="D114" i="40"/>
  <c r="T114" i="31" s="1"/>
  <c r="N114" i="35"/>
  <c r="N114" i="31" s="1"/>
  <c r="L67" i="38"/>
  <c r="F114" i="35"/>
  <c r="D114" i="35"/>
  <c r="K114" i="31" s="1"/>
  <c r="L103" i="38"/>
  <c r="L94" i="40"/>
  <c r="X94" i="31" s="1"/>
  <c r="J114" i="35"/>
  <c r="M114" i="31" s="1"/>
  <c r="L34" i="38"/>
  <c r="D72" i="40"/>
  <c r="T72" i="31" s="1"/>
  <c r="H22" i="38"/>
  <c r="Q22" i="31" s="1"/>
  <c r="S22" i="31" s="1"/>
  <c r="F96" i="38"/>
  <c r="H26" i="38"/>
  <c r="Q26" i="31" s="1"/>
  <c r="S26" i="31" s="1"/>
  <c r="F93" i="38"/>
  <c r="F107" i="38"/>
  <c r="R114" i="35"/>
  <c r="T67" i="12"/>
  <c r="U67" i="12" s="1"/>
  <c r="Y66" i="31" s="1"/>
  <c r="F44" i="40"/>
  <c r="J44" i="40" s="1"/>
  <c r="W44" i="31" s="1"/>
  <c r="H44" i="38"/>
  <c r="Q44" i="31" s="1"/>
  <c r="H90" i="40"/>
  <c r="V90" i="31" s="1"/>
  <c r="H84" i="40"/>
  <c r="V84" i="31" s="1"/>
  <c r="D78" i="40"/>
  <c r="T78" i="31" s="1"/>
  <c r="L90" i="40"/>
  <c r="X90" i="31" s="1"/>
  <c r="L32" i="38"/>
  <c r="D87" i="38"/>
  <c r="D103" i="38"/>
  <c r="F72" i="40"/>
  <c r="U72" i="31" s="1"/>
  <c r="H78" i="40"/>
  <c r="V78" i="31" s="1"/>
  <c r="F69" i="38"/>
  <c r="F66" i="40"/>
  <c r="U66" i="31" s="1"/>
  <c r="L83" i="38"/>
  <c r="L26" i="38"/>
  <c r="H103" i="38"/>
  <c r="Q103" i="31" s="1"/>
  <c r="S103" i="31" s="1"/>
  <c r="J46" i="38"/>
  <c r="R46" i="31" s="1"/>
  <c r="S46" i="31" s="1"/>
  <c r="H72" i="40"/>
  <c r="V72" i="31" s="1"/>
  <c r="F18" i="40"/>
  <c r="U18" i="31" s="1"/>
  <c r="F83" i="38"/>
  <c r="J20" i="38"/>
  <c r="R20" i="31" s="1"/>
  <c r="S20" i="31" s="1"/>
  <c r="F103" i="38"/>
  <c r="L66" i="40"/>
  <c r="X66" i="31" s="1"/>
  <c r="N118" i="37"/>
  <c r="N114" i="37"/>
  <c r="N113" i="37"/>
  <c r="N116" i="37"/>
  <c r="N110" i="37"/>
  <c r="N112" i="37"/>
  <c r="N117" i="37"/>
  <c r="F40" i="40"/>
  <c r="F50" i="40"/>
  <c r="J50" i="40" s="1"/>
  <c r="W50" i="31" s="1"/>
  <c r="F19" i="40"/>
  <c r="U19" i="31" s="1"/>
  <c r="E12" i="50"/>
  <c r="G73" i="31"/>
  <c r="J19" i="38"/>
  <c r="R19" i="31" s="1"/>
  <c r="S19" i="31" s="1"/>
  <c r="H30" i="38"/>
  <c r="Q30" i="31" s="1"/>
  <c r="S30" i="31" s="1"/>
  <c r="L42" i="38"/>
  <c r="J76" i="38"/>
  <c r="R76" i="31" s="1"/>
  <c r="L48" i="38"/>
  <c r="L31" i="38"/>
  <c r="L71" i="38"/>
  <c r="V51" i="52"/>
  <c r="W51" i="52" s="1"/>
  <c r="AC51" i="52" s="1"/>
  <c r="H56" i="34"/>
  <c r="J117" i="31" s="1"/>
  <c r="F92" i="35"/>
  <c r="L92" i="31" s="1"/>
  <c r="P74" i="35"/>
  <c r="D91" i="38"/>
  <c r="H18" i="38"/>
  <c r="Q18" i="31" s="1"/>
  <c r="S18" i="31" s="1"/>
  <c r="H25" i="38"/>
  <c r="Q25" i="31" s="1"/>
  <c r="S25" i="31" s="1"/>
  <c r="F82" i="38"/>
  <c r="J91" i="38"/>
  <c r="R91" i="31" s="1"/>
  <c r="J7" i="38"/>
  <c r="R7" i="31" s="1"/>
  <c r="S7" i="31" s="1"/>
  <c r="S98" i="12"/>
  <c r="J109" i="38"/>
  <c r="R109" i="31" s="1"/>
  <c r="D10" i="35"/>
  <c r="K10" i="31" s="1"/>
  <c r="E57" i="31"/>
  <c r="D105" i="40"/>
  <c r="T105" i="31" s="1"/>
  <c r="D74" i="35"/>
  <c r="K74" i="31" s="1"/>
  <c r="L91" i="38"/>
  <c r="J39" i="52"/>
  <c r="K39" i="52" s="1"/>
  <c r="H31" i="38"/>
  <c r="Q31" i="31" s="1"/>
  <c r="S31" i="31" s="1"/>
  <c r="H13" i="38"/>
  <c r="Q13" i="31" s="1"/>
  <c r="S13" i="31" s="1"/>
  <c r="D71" i="38"/>
  <c r="F74" i="40"/>
  <c r="U74" i="31" s="1"/>
  <c r="L95" i="38"/>
  <c r="J81" i="38"/>
  <c r="R81" i="31" s="1"/>
  <c r="L81" i="40"/>
  <c r="X81" i="31" s="1"/>
  <c r="H76" i="38"/>
  <c r="Q76" i="31" s="1"/>
  <c r="L105" i="40"/>
  <c r="X105" i="31" s="1"/>
  <c r="H111" i="40"/>
  <c r="V111" i="31" s="1"/>
  <c r="T66" i="12"/>
  <c r="U66" i="12" s="1"/>
  <c r="Y65" i="31" s="1"/>
  <c r="H80" i="40"/>
  <c r="V80" i="31" s="1"/>
  <c r="H61" i="38"/>
  <c r="Q61" i="31" s="1"/>
  <c r="J37" i="38"/>
  <c r="R37" i="31" s="1"/>
  <c r="S37" i="31" s="1"/>
  <c r="F99" i="40"/>
  <c r="U99" i="31" s="1"/>
  <c r="D93" i="40"/>
  <c r="T93" i="31" s="1"/>
  <c r="F93" i="40"/>
  <c r="U93" i="31" s="1"/>
  <c r="J61" i="38"/>
  <c r="R61" i="31" s="1"/>
  <c r="J66" i="52"/>
  <c r="K66" i="52" s="1"/>
  <c r="F18" i="34"/>
  <c r="H54" i="38"/>
  <c r="Q54" i="31" s="1"/>
  <c r="S54" i="31" s="1"/>
  <c r="D80" i="40"/>
  <c r="T80" i="31" s="1"/>
  <c r="H99" i="40"/>
  <c r="V99" i="31" s="1"/>
  <c r="H12" i="38"/>
  <c r="Q12" i="31" s="1"/>
  <c r="S12" i="31" s="1"/>
  <c r="F116" i="40"/>
  <c r="U116" i="31" s="1"/>
  <c r="L18" i="38"/>
  <c r="L93" i="40"/>
  <c r="X93" i="31" s="1"/>
  <c r="L80" i="40"/>
  <c r="X80" i="31" s="1"/>
  <c r="K112" i="18"/>
  <c r="H111" i="31" s="1"/>
  <c r="K84" i="39"/>
  <c r="L25" i="38"/>
  <c r="F91" i="38"/>
  <c r="L74" i="40"/>
  <c r="X74" i="31" s="1"/>
  <c r="L7" i="38"/>
  <c r="D109" i="38"/>
  <c r="L12" i="38"/>
  <c r="H82" i="38"/>
  <c r="Q82" i="31" s="1"/>
  <c r="S82" i="31" s="1"/>
  <c r="AB102" i="52"/>
  <c r="C100" i="31" s="1"/>
  <c r="P110" i="35"/>
  <c r="H81" i="38"/>
  <c r="Q81" i="31" s="1"/>
  <c r="L109" i="38"/>
  <c r="D99" i="40"/>
  <c r="T99" i="31" s="1"/>
  <c r="J42" i="38"/>
  <c r="R42" i="31" s="1"/>
  <c r="S42" i="31" s="1"/>
  <c r="L116" i="38"/>
  <c r="L36" i="38"/>
  <c r="F109" i="38"/>
  <c r="L111" i="40"/>
  <c r="X111" i="31" s="1"/>
  <c r="H74" i="40"/>
  <c r="V74" i="31" s="1"/>
  <c r="L30" i="38"/>
  <c r="D102" i="52"/>
  <c r="D102" i="53" s="1"/>
  <c r="H48" i="38"/>
  <c r="Q48" i="31" s="1"/>
  <c r="S48" i="31" s="1"/>
  <c r="D68" i="35"/>
  <c r="K68" i="31" s="1"/>
  <c r="N104" i="35"/>
  <c r="N104" i="31" s="1"/>
  <c r="D111" i="40"/>
  <c r="D100" i="38"/>
  <c r="G102" i="52"/>
  <c r="F102" i="53" s="1"/>
  <c r="H98" i="40"/>
  <c r="V98" i="31" s="1"/>
  <c r="G114" i="52"/>
  <c r="F114" i="53" s="1"/>
  <c r="L86" i="35"/>
  <c r="AB51" i="52"/>
  <c r="C49" i="31" s="1"/>
  <c r="H100" i="38"/>
  <c r="Q100" i="31" s="1"/>
  <c r="K114" i="39"/>
  <c r="K99" i="39"/>
  <c r="K46" i="39"/>
  <c r="K42" i="39"/>
  <c r="K74" i="39"/>
  <c r="L115" i="20"/>
  <c r="K115" i="20" s="1"/>
  <c r="F116" i="20"/>
  <c r="K113" i="18"/>
  <c r="H112" i="31" s="1"/>
  <c r="K71" i="18"/>
  <c r="H70" i="31" s="1"/>
  <c r="E81" i="52"/>
  <c r="E79" i="31"/>
  <c r="H32" i="38"/>
  <c r="Q32" i="31" s="1"/>
  <c r="S32" i="31" s="1"/>
  <c r="P78" i="35"/>
  <c r="J65" i="38"/>
  <c r="R65" i="31" s="1"/>
  <c r="D101" i="38"/>
  <c r="F54" i="35"/>
  <c r="L54" i="31" s="1"/>
  <c r="J72" i="35"/>
  <c r="M72" i="31" s="1"/>
  <c r="J96" i="35"/>
  <c r="M96" i="31" s="1"/>
  <c r="F115" i="40"/>
  <c r="U115" i="31" s="1"/>
  <c r="F66" i="35"/>
  <c r="L66" i="31" s="1"/>
  <c r="D42" i="35"/>
  <c r="K42" i="31" s="1"/>
  <c r="V57" i="52"/>
  <c r="P57" i="53" s="1"/>
  <c r="H11" i="38"/>
  <c r="Q11" i="31" s="1"/>
  <c r="S11" i="31" s="1"/>
  <c r="L115" i="40"/>
  <c r="X115" i="31" s="1"/>
  <c r="L38" i="38"/>
  <c r="D117" i="38"/>
  <c r="D69" i="52"/>
  <c r="E69" i="52" s="1"/>
  <c r="AB57" i="52"/>
  <c r="T57" i="53" s="1"/>
  <c r="AB78" i="52"/>
  <c r="T78" i="53" s="1"/>
  <c r="V66" i="52"/>
  <c r="P66" i="53" s="1"/>
  <c r="V19" i="52"/>
  <c r="W19" i="52" s="1"/>
  <c r="D109" i="40"/>
  <c r="T109" i="31" s="1"/>
  <c r="D106" i="40"/>
  <c r="T106" i="31" s="1"/>
  <c r="L78" i="35"/>
  <c r="F24" i="34"/>
  <c r="D65" i="38"/>
  <c r="H24" i="34"/>
  <c r="J85" i="31" s="1"/>
  <c r="T54" i="35"/>
  <c r="P54" i="31" s="1"/>
  <c r="F72" i="35"/>
  <c r="L72" i="31" s="1"/>
  <c r="P96" i="35"/>
  <c r="T60" i="35"/>
  <c r="P60" i="31" s="1"/>
  <c r="J44" i="38"/>
  <c r="R44" i="31" s="1"/>
  <c r="F91" i="40"/>
  <c r="U91" i="31" s="1"/>
  <c r="Y57" i="52"/>
  <c r="Z57" i="52" s="1"/>
  <c r="J38" i="38"/>
  <c r="R38" i="31" s="1"/>
  <c r="S38" i="31" s="1"/>
  <c r="H117" i="38"/>
  <c r="Q117" i="31" s="1"/>
  <c r="H112" i="40"/>
  <c r="V112" i="31" s="1"/>
  <c r="Y69" i="52"/>
  <c r="R69" i="53" s="1"/>
  <c r="F78" i="35"/>
  <c r="L78" i="31" s="1"/>
  <c r="Y30" i="52"/>
  <c r="R30" i="53" s="1"/>
  <c r="H101" i="38"/>
  <c r="Q101" i="31" s="1"/>
  <c r="S101" i="31" s="1"/>
  <c r="J85" i="38"/>
  <c r="R85" i="31" s="1"/>
  <c r="L85" i="38"/>
  <c r="F103" i="40"/>
  <c r="U103" i="31" s="1"/>
  <c r="D72" i="35"/>
  <c r="K72" i="31" s="1"/>
  <c r="L112" i="38"/>
  <c r="P60" i="35"/>
  <c r="J67" i="38"/>
  <c r="R67" i="31" s="1"/>
  <c r="D48" i="34"/>
  <c r="D60" i="35"/>
  <c r="K60" i="31" s="1"/>
  <c r="D80" i="38"/>
  <c r="T48" i="35"/>
  <c r="P48" i="31" s="1"/>
  <c r="D66" i="35"/>
  <c r="K66" i="31" s="1"/>
  <c r="L66" i="35"/>
  <c r="D70" i="40"/>
  <c r="T70" i="31" s="1"/>
  <c r="T42" i="35"/>
  <c r="P42" i="31" s="1"/>
  <c r="L41" i="38"/>
  <c r="H108" i="35"/>
  <c r="D115" i="35"/>
  <c r="K115" i="31" s="1"/>
  <c r="J87" i="38"/>
  <c r="R87" i="31" s="1"/>
  <c r="P69" i="52"/>
  <c r="Q69" i="52" s="1"/>
  <c r="F116" i="38"/>
  <c r="K51" i="39"/>
  <c r="N71" i="37"/>
  <c r="D107" i="53"/>
  <c r="L117" i="38"/>
  <c r="H106" i="40"/>
  <c r="V106" i="31" s="1"/>
  <c r="D12" i="34"/>
  <c r="L72" i="35"/>
  <c r="F112" i="38"/>
  <c r="H67" i="38"/>
  <c r="Q67" i="31" s="1"/>
  <c r="J80" i="38"/>
  <c r="R80" i="31" s="1"/>
  <c r="R48" i="35"/>
  <c r="D57" i="52"/>
  <c r="E55" i="31" s="1"/>
  <c r="N108" i="35"/>
  <c r="N108" i="31" s="1"/>
  <c r="L109" i="40"/>
  <c r="X109" i="31" s="1"/>
  <c r="N115" i="35"/>
  <c r="N115" i="31" s="1"/>
  <c r="L87" i="38"/>
  <c r="K23" i="18"/>
  <c r="H22" i="31" s="1"/>
  <c r="K94" i="39"/>
  <c r="K33" i="39"/>
  <c r="M81" i="52"/>
  <c r="N81" i="52" s="1"/>
  <c r="J96" i="38"/>
  <c r="R96" i="31" s="1"/>
  <c r="N102" i="35"/>
  <c r="N102" i="31" s="1"/>
  <c r="L50" i="38"/>
  <c r="D70" i="38"/>
  <c r="D67" i="38"/>
  <c r="F48" i="35"/>
  <c r="L48" i="31" s="1"/>
  <c r="J53" i="38"/>
  <c r="R53" i="31" s="1"/>
  <c r="S53" i="31" s="1"/>
  <c r="M57" i="52"/>
  <c r="S57" i="52" s="1"/>
  <c r="N57" i="53" s="1"/>
  <c r="L19" i="38"/>
  <c r="L13" i="38"/>
  <c r="F109" i="40"/>
  <c r="U109" i="31" s="1"/>
  <c r="G81" i="52"/>
  <c r="F81" i="53" s="1"/>
  <c r="L103" i="40"/>
  <c r="X103" i="31" s="1"/>
  <c r="L70" i="40"/>
  <c r="X70" i="31" s="1"/>
  <c r="L96" i="38"/>
  <c r="H102" i="35"/>
  <c r="T78" i="12"/>
  <c r="U78" i="12" s="1"/>
  <c r="Y77" i="31" s="1"/>
  <c r="J50" i="38"/>
  <c r="R50" i="31" s="1"/>
  <c r="S50" i="31" s="1"/>
  <c r="F85" i="40"/>
  <c r="U85" i="31" s="1"/>
  <c r="F70" i="38"/>
  <c r="J66" i="35"/>
  <c r="M66" i="31" s="1"/>
  <c r="D76" i="40"/>
  <c r="T76" i="31" s="1"/>
  <c r="T96" i="12"/>
  <c r="U96" i="12" s="1"/>
  <c r="Y95" i="31" s="1"/>
  <c r="L11" i="38"/>
  <c r="J115" i="35"/>
  <c r="M115" i="31" s="1"/>
  <c r="G57" i="52"/>
  <c r="L20" i="38"/>
  <c r="H112" i="38"/>
  <c r="Q112" i="31" s="1"/>
  <c r="S112" i="31" s="1"/>
  <c r="J81" i="52"/>
  <c r="J42" i="52"/>
  <c r="K42" i="52" s="1"/>
  <c r="H103" i="40"/>
  <c r="V103" i="31" s="1"/>
  <c r="H70" i="40"/>
  <c r="V70" i="31" s="1"/>
  <c r="R102" i="35"/>
  <c r="T90" i="35"/>
  <c r="P90" i="31" s="1"/>
  <c r="H115" i="40"/>
  <c r="V115" i="31" s="1"/>
  <c r="J83" i="38"/>
  <c r="R83" i="31" s="1"/>
  <c r="H70" i="38"/>
  <c r="Q70" i="31" s="1"/>
  <c r="S70" i="31" s="1"/>
  <c r="T66" i="35"/>
  <c r="P66" i="31" s="1"/>
  <c r="L82" i="40"/>
  <c r="X82" i="31" s="1"/>
  <c r="D91" i="40"/>
  <c r="T91" i="31" s="1"/>
  <c r="H87" i="38"/>
  <c r="Q87" i="31" s="1"/>
  <c r="L56" i="38"/>
  <c r="M69" i="52"/>
  <c r="J69" i="53" s="1"/>
  <c r="F46" i="40"/>
  <c r="U46" i="31" s="1"/>
  <c r="F65" i="38"/>
  <c r="D85" i="38"/>
  <c r="V42" i="52"/>
  <c r="W42" i="52" s="1"/>
  <c r="AC42" i="52" s="1"/>
  <c r="D90" i="35"/>
  <c r="K90" i="31" s="1"/>
  <c r="D82" i="40"/>
  <c r="T82" i="31" s="1"/>
  <c r="T106" i="12"/>
  <c r="U106" i="12" s="1"/>
  <c r="Y105" i="31" s="1"/>
  <c r="J75" i="38"/>
  <c r="R75" i="31" s="1"/>
  <c r="H56" i="38"/>
  <c r="Q56" i="31" s="1"/>
  <c r="S56" i="31" s="1"/>
  <c r="H14" i="38"/>
  <c r="Q14" i="31" s="1"/>
  <c r="S14" i="31" s="1"/>
  <c r="H91" i="40"/>
  <c r="V91" i="31" s="1"/>
  <c r="D85" i="40"/>
  <c r="T85" i="31" s="1"/>
  <c r="R54" i="35"/>
  <c r="H88" i="40"/>
  <c r="V88" i="31" s="1"/>
  <c r="J90" i="35"/>
  <c r="M90" i="31" s="1"/>
  <c r="J60" i="35"/>
  <c r="M60" i="31" s="1"/>
  <c r="F82" i="40"/>
  <c r="U82" i="31" s="1"/>
  <c r="L85" i="40"/>
  <c r="X85" i="31" s="1"/>
  <c r="J35" i="38"/>
  <c r="R35" i="31" s="1"/>
  <c r="S35" i="31" s="1"/>
  <c r="J57" i="52"/>
  <c r="J116" i="38"/>
  <c r="R116" i="31" s="1"/>
  <c r="S116" i="31" s="1"/>
  <c r="H62" i="38"/>
  <c r="Q62" i="31" s="1"/>
  <c r="S62" i="31" s="1"/>
  <c r="E11" i="50"/>
  <c r="G72" i="31"/>
  <c r="G71" i="31"/>
  <c r="E10" i="50"/>
  <c r="F106" i="40"/>
  <c r="U106" i="31" s="1"/>
  <c r="J92" i="38"/>
  <c r="R92" i="31" s="1"/>
  <c r="J56" i="35"/>
  <c r="M56" i="31" s="1"/>
  <c r="T56" i="35"/>
  <c r="P56" i="31" s="1"/>
  <c r="T62" i="35"/>
  <c r="P62" i="31" s="1"/>
  <c r="L105" i="38"/>
  <c r="J53" i="52"/>
  <c r="K53" i="52" s="1"/>
  <c r="P93" i="35"/>
  <c r="N98" i="35"/>
  <c r="N98" i="31" s="1"/>
  <c r="R92" i="35"/>
  <c r="D88" i="40"/>
  <c r="T88" i="31" s="1"/>
  <c r="F74" i="35"/>
  <c r="L74" i="31" s="1"/>
  <c r="H95" i="40"/>
  <c r="V95" i="31" s="1"/>
  <c r="F33" i="40"/>
  <c r="T69" i="35"/>
  <c r="P69" i="31" s="1"/>
  <c r="F26" i="34"/>
  <c r="D80" i="35"/>
  <c r="K80" i="31" s="1"/>
  <c r="L80" i="35"/>
  <c r="D112" i="38"/>
  <c r="S55" i="12"/>
  <c r="T110" i="35"/>
  <c r="P110" i="31" s="1"/>
  <c r="T104" i="35"/>
  <c r="P104" i="31" s="1"/>
  <c r="T98" i="35"/>
  <c r="P98" i="31" s="1"/>
  <c r="T92" i="35"/>
  <c r="P92" i="31" s="1"/>
  <c r="T74" i="35"/>
  <c r="P74" i="31" s="1"/>
  <c r="F62" i="35"/>
  <c r="L62" i="31" s="1"/>
  <c r="T30" i="35"/>
  <c r="P30" i="31" s="1"/>
  <c r="J92" i="35"/>
  <c r="M92" i="31" s="1"/>
  <c r="H94" i="40"/>
  <c r="V94" i="31" s="1"/>
  <c r="F68" i="35"/>
  <c r="L68" i="31" s="1"/>
  <c r="H114" i="38"/>
  <c r="Q114" i="31" s="1"/>
  <c r="S114" i="31" s="1"/>
  <c r="J74" i="35"/>
  <c r="M74" i="31" s="1"/>
  <c r="T61" i="12"/>
  <c r="U61" i="12" s="1"/>
  <c r="Y60" i="31" s="1"/>
  <c r="P104" i="35"/>
  <c r="R50" i="35"/>
  <c r="F50" i="34"/>
  <c r="J117" i="38"/>
  <c r="R117" i="31" s="1"/>
  <c r="V31" i="52"/>
  <c r="W31" i="52" s="1"/>
  <c r="P70" i="52"/>
  <c r="S70" i="52" s="1"/>
  <c r="N70" i="53" s="1"/>
  <c r="D98" i="35"/>
  <c r="K98" i="31" s="1"/>
  <c r="J71" i="38"/>
  <c r="R71" i="31" s="1"/>
  <c r="F110" i="35"/>
  <c r="J105" i="38"/>
  <c r="R105" i="31" s="1"/>
  <c r="H98" i="35"/>
  <c r="L98" i="31" s="1"/>
  <c r="L92" i="35"/>
  <c r="F94" i="40"/>
  <c r="U94" i="31" s="1"/>
  <c r="J68" i="35"/>
  <c r="M68" i="31" s="1"/>
  <c r="H15" i="34"/>
  <c r="J76" i="31" s="1"/>
  <c r="L114" i="38"/>
  <c r="J104" i="35"/>
  <c r="M104" i="31" s="1"/>
  <c r="F50" i="35"/>
  <c r="L50" i="31" s="1"/>
  <c r="D70" i="52"/>
  <c r="E70" i="52" s="1"/>
  <c r="V70" i="52"/>
  <c r="P70" i="53" s="1"/>
  <c r="F71" i="38"/>
  <c r="R68" i="35"/>
  <c r="D15" i="34"/>
  <c r="D114" i="38"/>
  <c r="R104" i="35"/>
  <c r="T65" i="12"/>
  <c r="U65" i="12" s="1"/>
  <c r="Y64" i="31" s="1"/>
  <c r="F78" i="38"/>
  <c r="J9" i="38"/>
  <c r="R9" i="31" s="1"/>
  <c r="S9" i="31" s="1"/>
  <c r="F112" i="40"/>
  <c r="U112" i="31" s="1"/>
  <c r="G70" i="52"/>
  <c r="F70" i="53" s="1"/>
  <c r="K13" i="18"/>
  <c r="H12" i="31" s="1"/>
  <c r="K8" i="39"/>
  <c r="F95" i="40"/>
  <c r="U95" i="31" s="1"/>
  <c r="P62" i="35"/>
  <c r="F113" i="38"/>
  <c r="R110" i="35"/>
  <c r="L68" i="35"/>
  <c r="F114" i="38"/>
  <c r="T57" i="35"/>
  <c r="P57" i="31" s="1"/>
  <c r="D104" i="35"/>
  <c r="K104" i="31" s="1"/>
  <c r="J50" i="35"/>
  <c r="M50" i="31" s="1"/>
  <c r="H32" i="34"/>
  <c r="J93" i="31" s="1"/>
  <c r="H92" i="38"/>
  <c r="Q92" i="31" s="1"/>
  <c r="F72" i="38"/>
  <c r="Y70" i="52"/>
  <c r="Z70" i="52" s="1"/>
  <c r="F104" i="35"/>
  <c r="L104" i="31" s="1"/>
  <c r="P98" i="35"/>
  <c r="M94" i="52"/>
  <c r="J94" i="53" s="1"/>
  <c r="V43" i="52"/>
  <c r="W43" i="52" s="1"/>
  <c r="L53" i="38"/>
  <c r="K13" i="39"/>
  <c r="L92" i="38"/>
  <c r="D56" i="35"/>
  <c r="K56" i="31" s="1"/>
  <c r="H113" i="38"/>
  <c r="Q113" i="31" s="1"/>
  <c r="R98" i="35"/>
  <c r="L100" i="40"/>
  <c r="X100" i="31" s="1"/>
  <c r="J86" i="35"/>
  <c r="M86" i="31" s="1"/>
  <c r="F75" i="35"/>
  <c r="L75" i="31" s="1"/>
  <c r="D50" i="35"/>
  <c r="K50" i="31" s="1"/>
  <c r="D32" i="34"/>
  <c r="J70" i="52"/>
  <c r="K70" i="52" s="1"/>
  <c r="P80" i="35"/>
  <c r="K115" i="18"/>
  <c r="H114" i="31" s="1"/>
  <c r="K93" i="39"/>
  <c r="H33" i="34"/>
  <c r="J94" i="31" s="1"/>
  <c r="P56" i="35"/>
  <c r="D110" i="35"/>
  <c r="K110" i="31" s="1"/>
  <c r="F73" i="38"/>
  <c r="F100" i="40"/>
  <c r="U100" i="31" s="1"/>
  <c r="F89" i="40"/>
  <c r="U89" i="31" s="1"/>
  <c r="F86" i="35"/>
  <c r="L86" i="31" s="1"/>
  <c r="L107" i="40"/>
  <c r="X107" i="31" s="1"/>
  <c r="L78" i="38"/>
  <c r="F43" i="40"/>
  <c r="H9" i="34"/>
  <c r="J70" i="31" s="1"/>
  <c r="J36" i="38"/>
  <c r="R36" i="31" s="1"/>
  <c r="S36" i="31" s="1"/>
  <c r="J77" i="38"/>
  <c r="R77" i="31" s="1"/>
  <c r="J113" i="38"/>
  <c r="R113" i="31" s="1"/>
  <c r="H110" i="35"/>
  <c r="F105" i="38"/>
  <c r="H100" i="40"/>
  <c r="V100" i="31" s="1"/>
  <c r="D26" i="35"/>
  <c r="K26" i="31" s="1"/>
  <c r="L89" i="40"/>
  <c r="X89" i="31" s="1"/>
  <c r="D86" i="35"/>
  <c r="K86" i="31" s="1"/>
  <c r="H107" i="40"/>
  <c r="V107" i="31" s="1"/>
  <c r="J72" i="38"/>
  <c r="R72" i="31" s="1"/>
  <c r="F80" i="35"/>
  <c r="L80" i="31" s="1"/>
  <c r="J80" i="35"/>
  <c r="M80" i="31" s="1"/>
  <c r="AB70" i="52"/>
  <c r="C68" i="31" s="1"/>
  <c r="K102" i="18"/>
  <c r="H101" i="31" s="1"/>
  <c r="J62" i="35"/>
  <c r="M62" i="31" s="1"/>
  <c r="R62" i="35"/>
  <c r="L77" i="38"/>
  <c r="F56" i="35"/>
  <c r="L56" i="31" s="1"/>
  <c r="D105" i="38"/>
  <c r="T87" i="35"/>
  <c r="P87" i="31" s="1"/>
  <c r="L88" i="40"/>
  <c r="X88" i="31" s="1"/>
  <c r="R74" i="35"/>
  <c r="P86" i="35"/>
  <c r="H44" i="34"/>
  <c r="J105" i="31" s="1"/>
  <c r="D107" i="40"/>
  <c r="F113" i="40"/>
  <c r="U113" i="31" s="1"/>
  <c r="J78" i="38"/>
  <c r="R78" i="31" s="1"/>
  <c r="L112" i="40"/>
  <c r="X112" i="31" s="1"/>
  <c r="J106" i="38"/>
  <c r="R106" i="31" s="1"/>
  <c r="J102" i="38"/>
  <c r="R102" i="31" s="1"/>
  <c r="L97" i="38"/>
  <c r="L39" i="38"/>
  <c r="H77" i="38"/>
  <c r="Q77" i="31" s="1"/>
  <c r="N110" i="35"/>
  <c r="N110" i="31" s="1"/>
  <c r="L73" i="38"/>
  <c r="D113" i="40"/>
  <c r="T113" i="31" s="1"/>
  <c r="T50" i="35"/>
  <c r="P50" i="31" s="1"/>
  <c r="H72" i="38"/>
  <c r="Q72" i="31" s="1"/>
  <c r="F112" i="20"/>
  <c r="M111" i="16"/>
  <c r="E23" i="14" s="1"/>
  <c r="L111" i="20"/>
  <c r="K111" i="20" s="1"/>
  <c r="M118" i="16"/>
  <c r="E30" i="14" s="1"/>
  <c r="K112" i="16"/>
  <c r="M112" i="16"/>
  <c r="L112" i="20"/>
  <c r="K112" i="20" s="1"/>
  <c r="F118" i="20"/>
  <c r="F115" i="20"/>
  <c r="K113" i="16"/>
  <c r="M113" i="16"/>
  <c r="E25" i="14" s="1"/>
  <c r="L113" i="20"/>
  <c r="K113" i="20" s="1"/>
  <c r="F113" i="20"/>
  <c r="F114" i="20"/>
  <c r="M110" i="16"/>
  <c r="E22" i="14" s="1"/>
  <c r="E8" i="50"/>
  <c r="F83" i="35"/>
  <c r="L83" i="31" s="1"/>
  <c r="D12" i="35"/>
  <c r="K12" i="31" s="1"/>
  <c r="J84" i="38"/>
  <c r="R84" i="31" s="1"/>
  <c r="T41" i="35"/>
  <c r="P41" i="31" s="1"/>
  <c r="H107" i="35"/>
  <c r="D84" i="38"/>
  <c r="L10" i="38"/>
  <c r="T53" i="35"/>
  <c r="P53" i="31" s="1"/>
  <c r="H101" i="35"/>
  <c r="T83" i="35"/>
  <c r="P83" i="31" s="1"/>
  <c r="F96" i="40"/>
  <c r="U96" i="31" s="1"/>
  <c r="P59" i="35"/>
  <c r="L114" i="40"/>
  <c r="X114" i="31" s="1"/>
  <c r="D83" i="35"/>
  <c r="K83" i="31" s="1"/>
  <c r="H96" i="40"/>
  <c r="V96" i="31" s="1"/>
  <c r="D71" i="35"/>
  <c r="K71" i="31" s="1"/>
  <c r="F102" i="40"/>
  <c r="U102" i="31" s="1"/>
  <c r="D24" i="35"/>
  <c r="K24" i="31" s="1"/>
  <c r="H114" i="40"/>
  <c r="V114" i="31" s="1"/>
  <c r="H16" i="38"/>
  <c r="Q16" i="31" s="1"/>
  <c r="R95" i="35"/>
  <c r="F68" i="38"/>
  <c r="D97" i="38"/>
  <c r="J53" i="35"/>
  <c r="M53" i="31" s="1"/>
  <c r="L113" i="38"/>
  <c r="D20" i="35"/>
  <c r="K20" i="31" s="1"/>
  <c r="T84" i="12"/>
  <c r="U84" i="12" s="1"/>
  <c r="Y83" i="31" s="1"/>
  <c r="S75" i="12"/>
  <c r="D16" i="35"/>
  <c r="K16" i="31" s="1"/>
  <c r="H97" i="38"/>
  <c r="Q97" i="31" s="1"/>
  <c r="S97" i="31" s="1"/>
  <c r="D96" i="40"/>
  <c r="L28" i="38"/>
  <c r="R113" i="35"/>
  <c r="J10" i="38"/>
  <c r="R10" i="31" s="1"/>
  <c r="S10" i="31" s="1"/>
  <c r="N95" i="35"/>
  <c r="N95" i="31" s="1"/>
  <c r="H102" i="38"/>
  <c r="Q102" i="31" s="1"/>
  <c r="D106" i="38"/>
  <c r="L79" i="38"/>
  <c r="T59" i="35"/>
  <c r="P59" i="31" s="1"/>
  <c r="R77" i="35"/>
  <c r="J52" i="38"/>
  <c r="R52" i="31" s="1"/>
  <c r="S52" i="31" s="1"/>
  <c r="F97" i="38"/>
  <c r="H63" i="38"/>
  <c r="Q63" i="31" s="1"/>
  <c r="S63" i="31" s="1"/>
  <c r="T28" i="35"/>
  <c r="P28" i="31" s="1"/>
  <c r="J71" i="35"/>
  <c r="M71" i="31" s="1"/>
  <c r="H28" i="38"/>
  <c r="Q28" i="31" s="1"/>
  <c r="S28" i="31" s="1"/>
  <c r="N107" i="35"/>
  <c r="N107" i="31" s="1"/>
  <c r="T62" i="12"/>
  <c r="U62" i="12" s="1"/>
  <c r="Y61" i="31" s="1"/>
  <c r="D95" i="35"/>
  <c r="K95" i="31" s="1"/>
  <c r="T99" i="12"/>
  <c r="U99" i="12" s="1"/>
  <c r="Y98" i="31" s="1"/>
  <c r="F89" i="35"/>
  <c r="L89" i="31" s="1"/>
  <c r="F40" i="34"/>
  <c r="H79" i="38"/>
  <c r="Q79" i="31" s="1"/>
  <c r="S79" i="31" s="1"/>
  <c r="L108" i="40"/>
  <c r="X108" i="31" s="1"/>
  <c r="L71" i="35"/>
  <c r="R71" i="35"/>
  <c r="H67" i="40"/>
  <c r="V67" i="31" s="1"/>
  <c r="T32" i="35"/>
  <c r="P32" i="31" s="1"/>
  <c r="H69" i="53"/>
  <c r="T95" i="35"/>
  <c r="P95" i="31" s="1"/>
  <c r="D68" i="38"/>
  <c r="J113" i="35"/>
  <c r="M113" i="31" s="1"/>
  <c r="N101" i="35"/>
  <c r="N101" i="31" s="1"/>
  <c r="L89" i="35"/>
  <c r="D41" i="35"/>
  <c r="K41" i="31" s="1"/>
  <c r="J65" i="35"/>
  <c r="M65" i="31" s="1"/>
  <c r="R59" i="35"/>
  <c r="P71" i="35"/>
  <c r="T89" i="12"/>
  <c r="U89" i="12" s="1"/>
  <c r="Y88" i="31" s="1"/>
  <c r="F37" i="40"/>
  <c r="H45" i="34"/>
  <c r="J106" i="31" s="1"/>
  <c r="D75" i="38"/>
  <c r="R89" i="35"/>
  <c r="J77" i="35"/>
  <c r="M77" i="31" s="1"/>
  <c r="K91" i="39"/>
  <c r="K58" i="39"/>
  <c r="K44" i="39"/>
  <c r="K40" i="39"/>
  <c r="K21" i="39"/>
  <c r="P107" i="35"/>
  <c r="L46" i="38"/>
  <c r="L79" i="40"/>
  <c r="X79" i="31" s="1"/>
  <c r="T79" i="12"/>
  <c r="U79" i="12" s="1"/>
  <c r="Y78" i="31" s="1"/>
  <c r="T65" i="35"/>
  <c r="P65" i="31" s="1"/>
  <c r="T36" i="35"/>
  <c r="P36" i="31" s="1"/>
  <c r="J89" i="35"/>
  <c r="M89" i="31" s="1"/>
  <c r="H95" i="35"/>
  <c r="T70" i="12"/>
  <c r="U70" i="12" s="1"/>
  <c r="Y69" i="31" s="1"/>
  <c r="L22" i="38"/>
  <c r="H75" i="38"/>
  <c r="Q75" i="31" s="1"/>
  <c r="L75" i="38"/>
  <c r="L70" i="38"/>
  <c r="H65" i="38"/>
  <c r="Q65" i="31" s="1"/>
  <c r="K92" i="18"/>
  <c r="H91" i="31" s="1"/>
  <c r="K112" i="39"/>
  <c r="K96" i="39"/>
  <c r="K81" i="39"/>
  <c r="D108" i="40"/>
  <c r="T108" i="31" s="1"/>
  <c r="J107" i="35"/>
  <c r="M107" i="31" s="1"/>
  <c r="T89" i="35"/>
  <c r="P89" i="31" s="1"/>
  <c r="F95" i="35"/>
  <c r="J68" i="38"/>
  <c r="R68" i="31" s="1"/>
  <c r="F101" i="35"/>
  <c r="R53" i="35"/>
  <c r="F79" i="40"/>
  <c r="U79" i="31" s="1"/>
  <c r="D67" i="40"/>
  <c r="T67" i="31" s="1"/>
  <c r="L83" i="35"/>
  <c r="D79" i="40"/>
  <c r="T79" i="31" s="1"/>
  <c r="H102" i="40"/>
  <c r="V102" i="31" s="1"/>
  <c r="S33" i="31"/>
  <c r="J57" i="38"/>
  <c r="R57" i="31" s="1"/>
  <c r="J83" i="35"/>
  <c r="M83" i="31" s="1"/>
  <c r="F107" i="35"/>
  <c r="H34" i="38"/>
  <c r="Q34" i="31" s="1"/>
  <c r="S34" i="31" s="1"/>
  <c r="F79" i="38"/>
  <c r="N89" i="35"/>
  <c r="N89" i="31" s="1"/>
  <c r="J16" i="38"/>
  <c r="R16" i="31" s="1"/>
  <c r="J95" i="35"/>
  <c r="M95" i="31" s="1"/>
  <c r="H106" i="38"/>
  <c r="Q106" i="31" s="1"/>
  <c r="L106" i="38"/>
  <c r="H74" i="38"/>
  <c r="Q74" i="31" s="1"/>
  <c r="AB55" i="52"/>
  <c r="T55" i="53" s="1"/>
  <c r="AB47" i="52"/>
  <c r="C45" i="31" s="1"/>
  <c r="F59" i="35"/>
  <c r="L59" i="31" s="1"/>
  <c r="F90" i="40"/>
  <c r="U90" i="31" s="1"/>
  <c r="L67" i="40"/>
  <c r="X67" i="31" s="1"/>
  <c r="L102" i="40"/>
  <c r="X102" i="31" s="1"/>
  <c r="L65" i="35"/>
  <c r="R65" i="35"/>
  <c r="F108" i="40"/>
  <c r="U108" i="31" s="1"/>
  <c r="T71" i="35"/>
  <c r="P71" i="31" s="1"/>
  <c r="D59" i="35"/>
  <c r="K59" i="31" s="1"/>
  <c r="P65" i="35"/>
  <c r="D107" i="35"/>
  <c r="K107" i="31" s="1"/>
  <c r="N113" i="35"/>
  <c r="N113" i="31" s="1"/>
  <c r="P89" i="35"/>
  <c r="D74" i="38"/>
  <c r="R101" i="35"/>
  <c r="D101" i="35"/>
  <c r="K101" i="31" s="1"/>
  <c r="D53" i="35"/>
  <c r="K53" i="31" s="1"/>
  <c r="T103" i="31"/>
  <c r="V66" i="31"/>
  <c r="T87" i="31"/>
  <c r="D115" i="38"/>
  <c r="P69" i="35"/>
  <c r="H93" i="38"/>
  <c r="Q93" i="31" s="1"/>
  <c r="D98" i="40"/>
  <c r="J105" i="35"/>
  <c r="M105" i="31" s="1"/>
  <c r="P63" i="35"/>
  <c r="H47" i="38"/>
  <c r="Q47" i="31" s="1"/>
  <c r="S47" i="31" s="1"/>
  <c r="L115" i="38"/>
  <c r="J57" i="35"/>
  <c r="M57" i="31" s="1"/>
  <c r="D75" i="35"/>
  <c r="K75" i="31" s="1"/>
  <c r="D116" i="40"/>
  <c r="T116" i="31" s="1"/>
  <c r="F52" i="34"/>
  <c r="D110" i="38"/>
  <c r="J69" i="38"/>
  <c r="R69" i="31" s="1"/>
  <c r="T45" i="35"/>
  <c r="P45" i="31" s="1"/>
  <c r="F87" i="40"/>
  <c r="U87" i="31" s="1"/>
  <c r="H68" i="38"/>
  <c r="Q68" i="31" s="1"/>
  <c r="L63" i="38"/>
  <c r="K89" i="18"/>
  <c r="H88" i="31" s="1"/>
  <c r="K37" i="18"/>
  <c r="H36" i="31" s="1"/>
  <c r="V76" i="52"/>
  <c r="P76" i="53" s="1"/>
  <c r="AB41" i="52"/>
  <c r="C39" i="31" s="1"/>
  <c r="H116" i="40"/>
  <c r="V116" i="31" s="1"/>
  <c r="D104" i="40"/>
  <c r="N87" i="35"/>
  <c r="N87" i="31" s="1"/>
  <c r="L89" i="38"/>
  <c r="T111" i="35"/>
  <c r="P111" i="31" s="1"/>
  <c r="H89" i="38"/>
  <c r="Q89" i="31" s="1"/>
  <c r="S89" i="31" s="1"/>
  <c r="AB16" i="52"/>
  <c r="C14" i="31" s="1"/>
  <c r="H69" i="40"/>
  <c r="V69" i="31" s="1"/>
  <c r="H115" i="38"/>
  <c r="Q115" i="31" s="1"/>
  <c r="R63" i="35"/>
  <c r="J23" i="38"/>
  <c r="R23" i="31" s="1"/>
  <c r="S23" i="31" s="1"/>
  <c r="H87" i="40"/>
  <c r="V87" i="31" s="1"/>
  <c r="R81" i="35"/>
  <c r="P91" i="52"/>
  <c r="F98" i="38"/>
  <c r="V104" i="52"/>
  <c r="P104" i="53" s="1"/>
  <c r="AB92" i="52"/>
  <c r="T92" i="53" s="1"/>
  <c r="N117" i="35"/>
  <c r="N117" i="31" s="1"/>
  <c r="T18" i="35"/>
  <c r="P18" i="31" s="1"/>
  <c r="K70" i="39"/>
  <c r="H99" i="35"/>
  <c r="D105" i="35"/>
  <c r="K105" i="31" s="1"/>
  <c r="F57" i="35"/>
  <c r="L57" i="31" s="1"/>
  <c r="L81" i="35"/>
  <c r="L75" i="40"/>
  <c r="X75" i="31" s="1"/>
  <c r="P99" i="35"/>
  <c r="P87" i="35"/>
  <c r="D111" i="35"/>
  <c r="K111" i="31" s="1"/>
  <c r="J63" i="35"/>
  <c r="M63" i="31" s="1"/>
  <c r="V29" i="52"/>
  <c r="W29" i="52" s="1"/>
  <c r="F81" i="35"/>
  <c r="L81" i="31" s="1"/>
  <c r="J64" i="38"/>
  <c r="R64" i="31" s="1"/>
  <c r="H110" i="38"/>
  <c r="Q110" i="31" s="1"/>
  <c r="L98" i="38"/>
  <c r="L35" i="38"/>
  <c r="P105" i="35"/>
  <c r="Y41" i="52"/>
  <c r="F45" i="35"/>
  <c r="L45" i="31" s="1"/>
  <c r="K65" i="39"/>
  <c r="F99" i="35"/>
  <c r="F93" i="35"/>
  <c r="H75" i="40"/>
  <c r="V75" i="31" s="1"/>
  <c r="J87" i="35"/>
  <c r="M87" i="31" s="1"/>
  <c r="L98" i="40"/>
  <c r="X98" i="31" s="1"/>
  <c r="H111" i="35"/>
  <c r="L110" i="40"/>
  <c r="X110" i="31" s="1"/>
  <c r="F63" i="35"/>
  <c r="L63" i="31" s="1"/>
  <c r="J17" i="38"/>
  <c r="R17" i="31" s="1"/>
  <c r="AB29" i="52"/>
  <c r="C27" i="31" s="1"/>
  <c r="H98" i="38"/>
  <c r="Q98" i="31" s="1"/>
  <c r="D64" i="40"/>
  <c r="L64" i="40"/>
  <c r="X64" i="31" s="1"/>
  <c r="T51" i="35"/>
  <c r="P51" i="31" s="1"/>
  <c r="H105" i="35"/>
  <c r="J93" i="38"/>
  <c r="R93" i="31" s="1"/>
  <c r="F89" i="38"/>
  <c r="L69" i="40"/>
  <c r="X69" i="31" s="1"/>
  <c r="H22" i="34"/>
  <c r="J83" i="31" s="1"/>
  <c r="N111" i="35"/>
  <c r="N111" i="31" s="1"/>
  <c r="F110" i="40"/>
  <c r="U110" i="31" s="1"/>
  <c r="D63" i="35"/>
  <c r="K63" i="31" s="1"/>
  <c r="H17" i="38"/>
  <c r="Q17" i="31" s="1"/>
  <c r="T81" i="35"/>
  <c r="P81" i="31" s="1"/>
  <c r="H59" i="38"/>
  <c r="Q59" i="31" s="1"/>
  <c r="S59" i="31" s="1"/>
  <c r="J29" i="38"/>
  <c r="R29" i="31" s="1"/>
  <c r="S29" i="31" s="1"/>
  <c r="H93" i="35"/>
  <c r="T35" i="35"/>
  <c r="P35" i="31" s="1"/>
  <c r="F69" i="35"/>
  <c r="L69" i="31" s="1"/>
  <c r="K11" i="18"/>
  <c r="H10" i="31" s="1"/>
  <c r="T115" i="35"/>
  <c r="P115" i="31" s="1"/>
  <c r="R51" i="35"/>
  <c r="T60" i="12"/>
  <c r="U60" i="12" s="1"/>
  <c r="Y59" i="31" s="1"/>
  <c r="D75" i="40"/>
  <c r="T75" i="31" s="1"/>
  <c r="T105" i="35"/>
  <c r="P105" i="31" s="1"/>
  <c r="V53" i="52"/>
  <c r="W53" i="52" s="1"/>
  <c r="F28" i="34"/>
  <c r="D34" i="34"/>
  <c r="F111" i="35"/>
  <c r="D110" i="40"/>
  <c r="T7" i="35"/>
  <c r="P7" i="31" s="1"/>
  <c r="H64" i="38"/>
  <c r="Q64" i="31" s="1"/>
  <c r="L29" i="38"/>
  <c r="J41" i="38"/>
  <c r="R41" i="31" s="1"/>
  <c r="S41" i="31" s="1"/>
  <c r="L75" i="35"/>
  <c r="K49" i="18"/>
  <c r="H48" i="31" s="1"/>
  <c r="K20" i="18"/>
  <c r="H19" i="31" s="1"/>
  <c r="K16" i="39"/>
  <c r="D93" i="35"/>
  <c r="K93" i="31" s="1"/>
  <c r="F87" i="35"/>
  <c r="L87" i="31" s="1"/>
  <c r="L92" i="40"/>
  <c r="X92" i="31" s="1"/>
  <c r="G76" i="31"/>
  <c r="F105" i="35"/>
  <c r="F69" i="40"/>
  <c r="U69" i="31" s="1"/>
  <c r="P111" i="35"/>
  <c r="T88" i="12"/>
  <c r="U88" i="12" s="1"/>
  <c r="Y87" i="31" s="1"/>
  <c r="E20" i="14"/>
  <c r="F104" i="40"/>
  <c r="U104" i="31" s="1"/>
  <c r="J110" i="38"/>
  <c r="R110" i="31" s="1"/>
  <c r="T69" i="12"/>
  <c r="U69" i="12" s="1"/>
  <c r="Y68" i="31" s="1"/>
  <c r="R69" i="35"/>
  <c r="J75" i="35"/>
  <c r="M75" i="31" s="1"/>
  <c r="F57" i="40"/>
  <c r="U57" i="31" s="1"/>
  <c r="R99" i="35"/>
  <c r="P75" i="35"/>
  <c r="Z17" i="52"/>
  <c r="D92" i="52"/>
  <c r="E90" i="31" s="1"/>
  <c r="P51" i="35"/>
  <c r="F51" i="35"/>
  <c r="L51" i="31" s="1"/>
  <c r="N99" i="35"/>
  <c r="N99" i="31" s="1"/>
  <c r="R87" i="35"/>
  <c r="D89" i="38"/>
  <c r="F16" i="34"/>
  <c r="F22" i="34"/>
  <c r="T11" i="35"/>
  <c r="P11" i="31" s="1"/>
  <c r="J81" i="35"/>
  <c r="M81" i="31" s="1"/>
  <c r="J98" i="38"/>
  <c r="R98" i="31" s="1"/>
  <c r="L47" i="38"/>
  <c r="D69" i="35"/>
  <c r="K69" i="31" s="1"/>
  <c r="D64" i="38"/>
  <c r="D81" i="35"/>
  <c r="K81" i="31" s="1"/>
  <c r="R57" i="35"/>
  <c r="D51" i="35"/>
  <c r="K51" i="31" s="1"/>
  <c r="R105" i="35"/>
  <c r="J99" i="35"/>
  <c r="M99" i="31" s="1"/>
  <c r="D81" i="40"/>
  <c r="T81" i="31" s="1"/>
  <c r="P57" i="35"/>
  <c r="T75" i="35"/>
  <c r="P75" i="31" s="1"/>
  <c r="AB80" i="52"/>
  <c r="C78" i="31" s="1"/>
  <c r="H104" i="40"/>
  <c r="V104" i="31" s="1"/>
  <c r="F64" i="40"/>
  <c r="U64" i="31" s="1"/>
  <c r="T73" i="12"/>
  <c r="U73" i="12" s="1"/>
  <c r="Y72" i="31" s="1"/>
  <c r="J69" i="35"/>
  <c r="M69" i="31" s="1"/>
  <c r="T93" i="35"/>
  <c r="P93" i="31" s="1"/>
  <c r="V41" i="52"/>
  <c r="W41" i="52" s="1"/>
  <c r="H85" i="38"/>
  <c r="Q85" i="31" s="1"/>
  <c r="K9" i="18"/>
  <c r="H8" i="31" s="1"/>
  <c r="K62" i="39"/>
  <c r="N83" i="37"/>
  <c r="L87" i="40"/>
  <c r="X87" i="31" s="1"/>
  <c r="N93" i="35"/>
  <c r="N93" i="31" s="1"/>
  <c r="L93" i="35"/>
  <c r="R93" i="35"/>
  <c r="F92" i="40"/>
  <c r="U92" i="31" s="1"/>
  <c r="H92" i="40"/>
  <c r="V92" i="31" s="1"/>
  <c r="L87" i="35"/>
  <c r="T99" i="35"/>
  <c r="P99" i="31" s="1"/>
  <c r="L64" i="38"/>
  <c r="D46" i="34"/>
  <c r="H52" i="34"/>
  <c r="J113" i="31" s="1"/>
  <c r="H46" i="34"/>
  <c r="J107" i="31" s="1"/>
  <c r="H40" i="34"/>
  <c r="J101" i="31" s="1"/>
  <c r="H28" i="34"/>
  <c r="J89" i="31" s="1"/>
  <c r="K72" i="18"/>
  <c r="H71" i="31" s="1"/>
  <c r="K52" i="18"/>
  <c r="K47" i="39"/>
  <c r="K43" i="39"/>
  <c r="K39" i="39"/>
  <c r="K10" i="39"/>
  <c r="T85" i="35"/>
  <c r="P85" i="31" s="1"/>
  <c r="F38" i="35"/>
  <c r="L38" i="31" s="1"/>
  <c r="F91" i="35"/>
  <c r="L91" i="31" s="1"/>
  <c r="R79" i="35"/>
  <c r="N109" i="35"/>
  <c r="N109" i="31" s="1"/>
  <c r="N97" i="35"/>
  <c r="N97" i="31" s="1"/>
  <c r="R117" i="35"/>
  <c r="H97" i="35"/>
  <c r="J73" i="35"/>
  <c r="M73" i="31" s="1"/>
  <c r="F97" i="35"/>
  <c r="R49" i="35"/>
  <c r="D85" i="35"/>
  <c r="K85" i="31" s="1"/>
  <c r="D97" i="35"/>
  <c r="K97" i="31" s="1"/>
  <c r="T73" i="35"/>
  <c r="P73" i="31" s="1"/>
  <c r="F103" i="35"/>
  <c r="J85" i="35"/>
  <c r="M85" i="31" s="1"/>
  <c r="D73" i="35"/>
  <c r="K73" i="31" s="1"/>
  <c r="L91" i="35"/>
  <c r="J103" i="35"/>
  <c r="M103" i="31" s="1"/>
  <c r="D79" i="35"/>
  <c r="K79" i="31" s="1"/>
  <c r="L79" i="35"/>
  <c r="F85" i="35"/>
  <c r="L85" i="31" s="1"/>
  <c r="H117" i="35"/>
  <c r="J79" i="35"/>
  <c r="M79" i="31" s="1"/>
  <c r="F117" i="35"/>
  <c r="D117" i="35"/>
  <c r="K117" i="31" s="1"/>
  <c r="L73" i="35"/>
  <c r="D91" i="35"/>
  <c r="K91" i="31" s="1"/>
  <c r="P103" i="35"/>
  <c r="F49" i="35"/>
  <c r="L49" i="31" s="1"/>
  <c r="T55" i="35"/>
  <c r="P55" i="31" s="1"/>
  <c r="T31" i="35"/>
  <c r="P31" i="31" s="1"/>
  <c r="F79" i="35"/>
  <c r="L79" i="31" s="1"/>
  <c r="P73" i="35"/>
  <c r="P85" i="35"/>
  <c r="T34" i="35"/>
  <c r="P34" i="31" s="1"/>
  <c r="P91" i="35"/>
  <c r="D103" i="35"/>
  <c r="K103" i="31" s="1"/>
  <c r="D55" i="35"/>
  <c r="K55" i="31" s="1"/>
  <c r="R85" i="35"/>
  <c r="T103" i="35"/>
  <c r="P103" i="31" s="1"/>
  <c r="T38" i="35"/>
  <c r="P38" i="31" s="1"/>
  <c r="J91" i="35"/>
  <c r="M91" i="31" s="1"/>
  <c r="F39" i="35"/>
  <c r="L39" i="31" s="1"/>
  <c r="P55" i="35"/>
  <c r="L85" i="35"/>
  <c r="R103" i="35"/>
  <c r="H103" i="35"/>
  <c r="P49" i="35"/>
  <c r="T109" i="35"/>
  <c r="P109" i="31" s="1"/>
  <c r="D109" i="35"/>
  <c r="K109" i="31" s="1"/>
  <c r="J109" i="35"/>
  <c r="M109" i="31" s="1"/>
  <c r="L70" i="35"/>
  <c r="P82" i="35"/>
  <c r="R100" i="35"/>
  <c r="T102" i="35"/>
  <c r="P102" i="31" s="1"/>
  <c r="L90" i="35"/>
  <c r="D43" i="35"/>
  <c r="K43" i="31" s="1"/>
  <c r="N96" i="35"/>
  <c r="N96" i="31" s="1"/>
  <c r="T84" i="35"/>
  <c r="P84" i="31" s="1"/>
  <c r="P108" i="35"/>
  <c r="J111" i="35"/>
  <c r="M111" i="31" s="1"/>
  <c r="F102" i="35"/>
  <c r="F90" i="35"/>
  <c r="L90" i="31" s="1"/>
  <c r="H96" i="35"/>
  <c r="T49" i="35"/>
  <c r="P49" i="31" s="1"/>
  <c r="D84" i="35"/>
  <c r="K84" i="31" s="1"/>
  <c r="L76" i="35"/>
  <c r="P76" i="35"/>
  <c r="F113" i="35"/>
  <c r="L113" i="31" s="1"/>
  <c r="F108" i="35"/>
  <c r="P113" i="35"/>
  <c r="J108" i="35"/>
  <c r="M108" i="31" s="1"/>
  <c r="T14" i="35"/>
  <c r="P14" i="31" s="1"/>
  <c r="D102" i="35"/>
  <c r="K102" i="31" s="1"/>
  <c r="P90" i="35"/>
  <c r="F84" i="35"/>
  <c r="L84" i="31" s="1"/>
  <c r="J64" i="35"/>
  <c r="M64" i="31" s="1"/>
  <c r="F70" i="35"/>
  <c r="L70" i="31" s="1"/>
  <c r="T78" i="35"/>
  <c r="P78" i="31" s="1"/>
  <c r="F100" i="35"/>
  <c r="L100" i="31" s="1"/>
  <c r="P100" i="35"/>
  <c r="T106" i="35"/>
  <c r="P106" i="31" s="1"/>
  <c r="H106" i="35"/>
  <c r="L106" i="31" s="1"/>
  <c r="J106" i="35"/>
  <c r="M106" i="31" s="1"/>
  <c r="F82" i="35"/>
  <c r="L82" i="31" s="1"/>
  <c r="J82" i="35"/>
  <c r="M82" i="31" s="1"/>
  <c r="R72" i="35"/>
  <c r="R78" i="35"/>
  <c r="J70" i="35"/>
  <c r="M70" i="31" s="1"/>
  <c r="H94" i="35"/>
  <c r="L94" i="31" s="1"/>
  <c r="L84" i="35"/>
  <c r="T113" i="35"/>
  <c r="P113" i="31" s="1"/>
  <c r="T108" i="35"/>
  <c r="P108" i="31" s="1"/>
  <c r="D70" i="35"/>
  <c r="K70" i="31" s="1"/>
  <c r="T82" i="35"/>
  <c r="P82" i="31" s="1"/>
  <c r="J88" i="35"/>
  <c r="M88" i="31" s="1"/>
  <c r="P84" i="35"/>
  <c r="T64" i="35"/>
  <c r="P64" i="31" s="1"/>
  <c r="D106" i="35"/>
  <c r="K106" i="31" s="1"/>
  <c r="E105" i="31"/>
  <c r="D81" i="53"/>
  <c r="J80" i="53"/>
  <c r="N80" i="52"/>
  <c r="W102" i="52"/>
  <c r="AC102" i="52" s="1"/>
  <c r="P102" i="53"/>
  <c r="E55" i="52"/>
  <c r="D55" i="53"/>
  <c r="R68" i="53"/>
  <c r="Z68" i="52"/>
  <c r="M56" i="52"/>
  <c r="S56" i="52" s="1"/>
  <c r="N56" i="53" s="1"/>
  <c r="R39" i="53"/>
  <c r="G66" i="52"/>
  <c r="D64" i="31" s="1"/>
  <c r="J68" i="52"/>
  <c r="K68" i="52" s="1"/>
  <c r="F104" i="53"/>
  <c r="P78" i="52"/>
  <c r="M55" i="52"/>
  <c r="J40" i="52"/>
  <c r="K40" i="52" s="1"/>
  <c r="J52" i="52"/>
  <c r="K52" i="52" s="1"/>
  <c r="AB13" i="52"/>
  <c r="C11" i="31" s="1"/>
  <c r="Y55" i="52"/>
  <c r="R50" i="53"/>
  <c r="K78" i="52"/>
  <c r="M91" i="52"/>
  <c r="J91" i="53" s="1"/>
  <c r="P68" i="52"/>
  <c r="L68" i="53" s="1"/>
  <c r="D102" i="31"/>
  <c r="D56" i="52"/>
  <c r="E54" i="31" s="1"/>
  <c r="J79" i="52"/>
  <c r="H79" i="53" s="1"/>
  <c r="D116" i="52"/>
  <c r="E114" i="31" s="1"/>
  <c r="AB104" i="52"/>
  <c r="T104" i="53" s="1"/>
  <c r="F90" i="53"/>
  <c r="D91" i="52"/>
  <c r="E91" i="52" s="1"/>
  <c r="D68" i="52"/>
  <c r="D68" i="53" s="1"/>
  <c r="V39" i="52"/>
  <c r="W39" i="52" s="1"/>
  <c r="P79" i="52"/>
  <c r="L79" i="53" s="1"/>
  <c r="M79" i="52"/>
  <c r="N79" i="52" s="1"/>
  <c r="AB56" i="52"/>
  <c r="G68" i="52"/>
  <c r="D66" i="31" s="1"/>
  <c r="V78" i="52"/>
  <c r="P78" i="53" s="1"/>
  <c r="Y56" i="52"/>
  <c r="Z56" i="52" s="1"/>
  <c r="AA66" i="52"/>
  <c r="AB66" i="52" s="1"/>
  <c r="T66" i="53" s="1"/>
  <c r="V68" i="52"/>
  <c r="P68" i="53" s="1"/>
  <c r="V56" i="52"/>
  <c r="P56" i="53" s="1"/>
  <c r="AB52" i="52"/>
  <c r="C50" i="31" s="1"/>
  <c r="R40" i="53"/>
  <c r="Y52" i="52"/>
  <c r="R52" i="53" s="1"/>
  <c r="M92" i="52"/>
  <c r="N92" i="52" s="1"/>
  <c r="V14" i="52"/>
  <c r="W14" i="52" s="1"/>
  <c r="AC14" i="52" s="1"/>
  <c r="G80" i="52"/>
  <c r="M90" i="52"/>
  <c r="J90" i="53" s="1"/>
  <c r="G78" i="52"/>
  <c r="J51" i="52"/>
  <c r="K51" i="52" s="1"/>
  <c r="P55" i="52"/>
  <c r="L55" i="53" s="1"/>
  <c r="J92" i="52"/>
  <c r="K92" i="52" s="1"/>
  <c r="M66" i="52"/>
  <c r="S66" i="52" s="1"/>
  <c r="N66" i="53" s="1"/>
  <c r="J80" i="52"/>
  <c r="K80" i="52" s="1"/>
  <c r="G79" i="52"/>
  <c r="F79" i="53" s="1"/>
  <c r="Y78" i="52"/>
  <c r="R78" i="53" s="1"/>
  <c r="J55" i="52"/>
  <c r="P92" i="52"/>
  <c r="Y66" i="52"/>
  <c r="AB28" i="52"/>
  <c r="C26" i="31" s="1"/>
  <c r="D80" i="52"/>
  <c r="E78" i="31" s="1"/>
  <c r="AB39" i="52"/>
  <c r="C37" i="31" s="1"/>
  <c r="J91" i="52"/>
  <c r="J56" i="52"/>
  <c r="H56" i="53" s="1"/>
  <c r="G56" i="52"/>
  <c r="H56" i="52" s="1"/>
  <c r="R51" i="53"/>
  <c r="G55" i="52"/>
  <c r="H55" i="52" s="1"/>
  <c r="F116" i="53"/>
  <c r="D104" i="52"/>
  <c r="E102" i="31" s="1"/>
  <c r="AB40" i="52"/>
  <c r="C38" i="31" s="1"/>
  <c r="V40" i="52"/>
  <c r="W40" i="52" s="1"/>
  <c r="AC40" i="52" s="1"/>
  <c r="AB68" i="52"/>
  <c r="T68" i="53" s="1"/>
  <c r="V92" i="52"/>
  <c r="P92" i="53" s="1"/>
  <c r="V16" i="52"/>
  <c r="W16" i="52" s="1"/>
  <c r="V50" i="52"/>
  <c r="W50" i="52" s="1"/>
  <c r="AC50" i="52" s="1"/>
  <c r="Y28" i="52"/>
  <c r="P80" i="52"/>
  <c r="S80" i="52" s="1"/>
  <c r="N80" i="53" s="1"/>
  <c r="D79" i="52"/>
  <c r="E79" i="52" s="1"/>
  <c r="D78" i="52"/>
  <c r="D78" i="53" s="1"/>
  <c r="H116" i="52"/>
  <c r="M68" i="52"/>
  <c r="N68" i="52" s="1"/>
  <c r="V80" i="52"/>
  <c r="P80" i="53" s="1"/>
  <c r="AB50" i="52"/>
  <c r="C48" i="31" s="1"/>
  <c r="M78" i="52"/>
  <c r="J78" i="53" s="1"/>
  <c r="AB26" i="52"/>
  <c r="C24" i="31" s="1"/>
  <c r="D89" i="31"/>
  <c r="G65" i="52"/>
  <c r="D63" i="31" s="1"/>
  <c r="F91" i="53"/>
  <c r="Q81" i="52"/>
  <c r="V37" i="52"/>
  <c r="W37" i="52" s="1"/>
  <c r="V84" i="52"/>
  <c r="P84" i="53" s="1"/>
  <c r="E83" i="31"/>
  <c r="J64" i="52"/>
  <c r="K64" i="52" s="1"/>
  <c r="E85" i="52"/>
  <c r="S100" i="52"/>
  <c r="N100" i="53" s="1"/>
  <c r="Z16" i="52"/>
  <c r="D73" i="53"/>
  <c r="P89" i="52"/>
  <c r="L89" i="53" s="1"/>
  <c r="AA76" i="52"/>
  <c r="AB76" i="52" s="1"/>
  <c r="C74" i="31" s="1"/>
  <c r="E73" i="52"/>
  <c r="P65" i="52"/>
  <c r="L65" i="53" s="1"/>
  <c r="D41" i="34"/>
  <c r="H41" i="34"/>
  <c r="J102" i="31" s="1"/>
  <c r="H35" i="34"/>
  <c r="J96" i="31" s="1"/>
  <c r="D29" i="34"/>
  <c r="D35" i="34"/>
  <c r="F29" i="34"/>
  <c r="H31" i="34"/>
  <c r="J92" i="31" s="1"/>
  <c r="H54" i="34"/>
  <c r="J115" i="31" s="1"/>
  <c r="D43" i="34"/>
  <c r="AA69" i="52"/>
  <c r="AB69" i="52" s="1"/>
  <c r="T69" i="53" s="1"/>
  <c r="V69" i="52"/>
  <c r="P69" i="53" s="1"/>
  <c r="J84" i="52"/>
  <c r="K84" i="52" s="1"/>
  <c r="M60" i="52"/>
  <c r="J60" i="53" s="1"/>
  <c r="V95" i="52"/>
  <c r="P95" i="53" s="1"/>
  <c r="D108" i="52"/>
  <c r="D108" i="53" s="1"/>
  <c r="AB19" i="52"/>
  <c r="C17" i="31" s="1"/>
  <c r="AB42" i="52"/>
  <c r="C40" i="31" s="1"/>
  <c r="AB30" i="52"/>
  <c r="C28" i="31" s="1"/>
  <c r="G84" i="52"/>
  <c r="F84" i="53" s="1"/>
  <c r="F59" i="53"/>
  <c r="Y60" i="52"/>
  <c r="V101" i="52"/>
  <c r="P101" i="53" s="1"/>
  <c r="P96" i="52"/>
  <c r="Q96" i="52" s="1"/>
  <c r="D84" i="52"/>
  <c r="AB81" i="52"/>
  <c r="C79" i="31" s="1"/>
  <c r="AB62" i="52"/>
  <c r="C60" i="31" s="1"/>
  <c r="AB100" i="52"/>
  <c r="C98" i="31" s="1"/>
  <c r="AA84" i="52"/>
  <c r="AB84" i="52" s="1"/>
  <c r="C82" i="31" s="1"/>
  <c r="N96" i="52"/>
  <c r="F108" i="53"/>
  <c r="J96" i="52"/>
  <c r="K96" i="52" s="1"/>
  <c r="Y9" i="52"/>
  <c r="D106" i="31"/>
  <c r="V55" i="52"/>
  <c r="P55" i="53" s="1"/>
  <c r="AB89" i="52"/>
  <c r="T89" i="53" s="1"/>
  <c r="N84" i="52"/>
  <c r="V60" i="52"/>
  <c r="P60" i="53" s="1"/>
  <c r="K59" i="52"/>
  <c r="G60" i="52"/>
  <c r="D58" i="31" s="1"/>
  <c r="V64" i="52"/>
  <c r="P64" i="53" s="1"/>
  <c r="V9" i="52"/>
  <c r="W9" i="52" s="1"/>
  <c r="J60" i="52"/>
  <c r="AB58" i="52"/>
  <c r="T58" i="53" s="1"/>
  <c r="AB60" i="52"/>
  <c r="T60" i="53" s="1"/>
  <c r="AA91" i="52"/>
  <c r="AB91" i="52" s="1"/>
  <c r="V91" i="52"/>
  <c r="P91" i="53" s="1"/>
  <c r="Z19" i="52"/>
  <c r="R19" i="53"/>
  <c r="R13" i="53"/>
  <c r="Z13" i="52"/>
  <c r="E98" i="31"/>
  <c r="E100" i="52"/>
  <c r="D100" i="53"/>
  <c r="AA96" i="52"/>
  <c r="AB96" i="52" s="1"/>
  <c r="T96" i="53" s="1"/>
  <c r="V96" i="52"/>
  <c r="P96" i="53" s="1"/>
  <c r="Y65" i="52"/>
  <c r="R65" i="53" s="1"/>
  <c r="V81" i="52"/>
  <c r="P81" i="53" s="1"/>
  <c r="G89" i="52"/>
  <c r="D77" i="52"/>
  <c r="D77" i="53" s="1"/>
  <c r="D112" i="52"/>
  <c r="G100" i="52"/>
  <c r="AB65" i="52"/>
  <c r="T65" i="53" s="1"/>
  <c r="AB88" i="52"/>
  <c r="C86" i="31" s="1"/>
  <c r="J100" i="52"/>
  <c r="M88" i="52"/>
  <c r="Y36" i="52"/>
  <c r="V13" i="52"/>
  <c r="W13" i="52" s="1"/>
  <c r="AB64" i="52"/>
  <c r="D110" i="31"/>
  <c r="H77" i="53"/>
  <c r="J48" i="52"/>
  <c r="K48" i="52" s="1"/>
  <c r="Y64" i="52"/>
  <c r="R64" i="53" s="1"/>
  <c r="M89" i="52"/>
  <c r="M77" i="52"/>
  <c r="J77" i="53" s="1"/>
  <c r="E89" i="52"/>
  <c r="J89" i="52"/>
  <c r="Y77" i="52"/>
  <c r="P76" i="52"/>
  <c r="L76" i="53" s="1"/>
  <c r="H112" i="52"/>
  <c r="AB23" i="52"/>
  <c r="C21" i="31" s="1"/>
  <c r="V48" i="52"/>
  <c r="W48" i="52" s="1"/>
  <c r="M64" i="52"/>
  <c r="J64" i="53" s="1"/>
  <c r="G76" i="52"/>
  <c r="Y76" i="52"/>
  <c r="R76" i="53" s="1"/>
  <c r="AB83" i="52"/>
  <c r="T83" i="53" s="1"/>
  <c r="V23" i="52"/>
  <c r="W23" i="52" s="1"/>
  <c r="AC23" i="52" s="1"/>
  <c r="Q60" i="52"/>
  <c r="H113" i="52"/>
  <c r="V89" i="52"/>
  <c r="P89" i="53" s="1"/>
  <c r="J65" i="52"/>
  <c r="J76" i="52"/>
  <c r="AB106" i="52"/>
  <c r="T106" i="53" s="1"/>
  <c r="D89" i="53"/>
  <c r="P77" i="52"/>
  <c r="D65" i="52"/>
  <c r="E65" i="52" s="1"/>
  <c r="D76" i="52"/>
  <c r="D88" i="52"/>
  <c r="D111" i="31"/>
  <c r="D64" i="52"/>
  <c r="E62" i="31" s="1"/>
  <c r="AB77" i="52"/>
  <c r="V77" i="52"/>
  <c r="P77" i="53" s="1"/>
  <c r="J88" i="52"/>
  <c r="G77" i="52"/>
  <c r="H77" i="52" s="1"/>
  <c r="P64" i="52"/>
  <c r="Q64" i="52" s="1"/>
  <c r="P88" i="52"/>
  <c r="V36" i="52"/>
  <c r="W36" i="52" s="1"/>
  <c r="V88" i="52"/>
  <c r="P88" i="53" s="1"/>
  <c r="D59" i="31"/>
  <c r="H61" i="52"/>
  <c r="F61" i="53"/>
  <c r="Z31" i="52"/>
  <c r="R31" i="53"/>
  <c r="D94" i="31"/>
  <c r="H96" i="52"/>
  <c r="F96" i="53"/>
  <c r="E54" i="52"/>
  <c r="E52" i="31"/>
  <c r="D54" i="53"/>
  <c r="F98" i="53"/>
  <c r="D84" i="31"/>
  <c r="J87" i="52"/>
  <c r="P54" i="52"/>
  <c r="AB44" i="52"/>
  <c r="C42" i="31" s="1"/>
  <c r="R32" i="53"/>
  <c r="Y10" i="52"/>
  <c r="AB21" i="52"/>
  <c r="C19" i="31" s="1"/>
  <c r="D61" i="52"/>
  <c r="D61" i="53" s="1"/>
  <c r="R23" i="53"/>
  <c r="G63" i="52"/>
  <c r="H63" i="52" s="1"/>
  <c r="D86" i="52"/>
  <c r="Y75" i="52"/>
  <c r="AB87" i="52"/>
  <c r="T87" i="53" s="1"/>
  <c r="G54" i="52"/>
  <c r="F54" i="53" s="1"/>
  <c r="AC39" i="52"/>
  <c r="J44" i="52"/>
  <c r="K44" i="52" s="1"/>
  <c r="V86" i="52"/>
  <c r="P86" i="53" s="1"/>
  <c r="Y74" i="52"/>
  <c r="Z74" i="52" s="1"/>
  <c r="M86" i="52"/>
  <c r="P63" i="52"/>
  <c r="L63" i="53" s="1"/>
  <c r="H63" i="53"/>
  <c r="G87" i="52"/>
  <c r="AB10" i="52"/>
  <c r="C8" i="31" s="1"/>
  <c r="V54" i="52"/>
  <c r="P54" i="53" s="1"/>
  <c r="V32" i="52"/>
  <c r="W32" i="52" s="1"/>
  <c r="AC32" i="52" s="1"/>
  <c r="G97" i="52"/>
  <c r="Y21" i="52"/>
  <c r="V97" i="52"/>
  <c r="P97" i="53" s="1"/>
  <c r="D74" i="52"/>
  <c r="V87" i="52"/>
  <c r="P87" i="53" s="1"/>
  <c r="M63" i="52"/>
  <c r="J63" i="53" s="1"/>
  <c r="D75" i="52"/>
  <c r="E73" i="31" s="1"/>
  <c r="P87" i="52"/>
  <c r="J54" i="52"/>
  <c r="H54" i="53" s="1"/>
  <c r="C59" i="31"/>
  <c r="N74" i="52"/>
  <c r="AB32" i="52"/>
  <c r="C30" i="31" s="1"/>
  <c r="J62" i="52"/>
  <c r="M97" i="52"/>
  <c r="J97" i="53" s="1"/>
  <c r="J97" i="52"/>
  <c r="K97" i="52" s="1"/>
  <c r="P75" i="52"/>
  <c r="D73" i="31"/>
  <c r="D110" i="52"/>
  <c r="E110" i="52" s="1"/>
  <c r="D63" i="52"/>
  <c r="E61" i="31" s="1"/>
  <c r="Y54" i="52"/>
  <c r="P62" i="52"/>
  <c r="D97" i="52"/>
  <c r="Z59" i="52"/>
  <c r="V98" i="52"/>
  <c r="P98" i="53" s="1"/>
  <c r="AB86" i="52"/>
  <c r="F75" i="53"/>
  <c r="S85" i="52"/>
  <c r="N85" i="53" s="1"/>
  <c r="M54" i="52"/>
  <c r="N54" i="52" s="1"/>
  <c r="Y20" i="52"/>
  <c r="AB20" i="52"/>
  <c r="C18" i="31" s="1"/>
  <c r="E107" i="31"/>
  <c r="V44" i="52"/>
  <c r="W44" i="52" s="1"/>
  <c r="AB97" i="52"/>
  <c r="L66" i="53"/>
  <c r="J74" i="52"/>
  <c r="H74" i="53" s="1"/>
  <c r="Y63" i="52"/>
  <c r="G74" i="52"/>
  <c r="F74" i="53" s="1"/>
  <c r="J98" i="52"/>
  <c r="V62" i="52"/>
  <c r="P62" i="53" s="1"/>
  <c r="D62" i="52"/>
  <c r="Y43" i="52"/>
  <c r="R43" i="53" s="1"/>
  <c r="J75" i="52"/>
  <c r="AB74" i="52"/>
  <c r="D98" i="52"/>
  <c r="E98" i="52" s="1"/>
  <c r="E85" i="31"/>
  <c r="AB11" i="52"/>
  <c r="C9" i="31" s="1"/>
  <c r="G62" i="52"/>
  <c r="AB43" i="52"/>
  <c r="C41" i="31" s="1"/>
  <c r="M75" i="52"/>
  <c r="AB63" i="52"/>
  <c r="C61" i="31" s="1"/>
  <c r="M98" i="52"/>
  <c r="J98" i="53" s="1"/>
  <c r="V75" i="52"/>
  <c r="P75" i="53" s="1"/>
  <c r="P86" i="52"/>
  <c r="V74" i="52"/>
  <c r="P74" i="53" s="1"/>
  <c r="AB98" i="52"/>
  <c r="T98" i="53" s="1"/>
  <c r="D87" i="53"/>
  <c r="Y11" i="52"/>
  <c r="R11" i="53" s="1"/>
  <c r="AB31" i="52"/>
  <c r="C29" i="31" s="1"/>
  <c r="Y62" i="52"/>
  <c r="G109" i="52"/>
  <c r="F109" i="53" s="1"/>
  <c r="AB75" i="52"/>
  <c r="D69" i="31"/>
  <c r="E109" i="52"/>
  <c r="AB54" i="52"/>
  <c r="T54" i="53" s="1"/>
  <c r="Z29" i="52"/>
  <c r="R29" i="53"/>
  <c r="D118" i="53"/>
  <c r="E116" i="31"/>
  <c r="E118" i="52"/>
  <c r="K94" i="52"/>
  <c r="H94" i="53"/>
  <c r="Z49" i="52"/>
  <c r="R49" i="53"/>
  <c r="K58" i="52"/>
  <c r="H58" i="53"/>
  <c r="L67" i="53"/>
  <c r="Q67" i="52"/>
  <c r="L57" i="53"/>
  <c r="Q57" i="52"/>
  <c r="L56" i="53"/>
  <c r="Q56" i="52"/>
  <c r="D62" i="31"/>
  <c r="F64" i="53"/>
  <c r="H64" i="52"/>
  <c r="H66" i="53"/>
  <c r="H96" i="53"/>
  <c r="V67" i="52"/>
  <c r="P67" i="53" s="1"/>
  <c r="G118" i="52"/>
  <c r="D116" i="31" s="1"/>
  <c r="H90" i="52"/>
  <c r="N65" i="52"/>
  <c r="V105" i="52"/>
  <c r="P105" i="53" s="1"/>
  <c r="E112" i="31"/>
  <c r="Y71" i="52"/>
  <c r="D83" i="52"/>
  <c r="J67" i="52"/>
  <c r="AB67" i="52"/>
  <c r="P94" i="52"/>
  <c r="D95" i="52"/>
  <c r="E93" i="31" s="1"/>
  <c r="M95" i="52"/>
  <c r="H119" i="52"/>
  <c r="M67" i="52"/>
  <c r="Y27" i="52"/>
  <c r="J83" i="52"/>
  <c r="D114" i="53"/>
  <c r="M83" i="52"/>
  <c r="AB24" i="52"/>
  <c r="C22" i="31" s="1"/>
  <c r="D90" i="52"/>
  <c r="M71" i="52"/>
  <c r="D94" i="52"/>
  <c r="G117" i="52"/>
  <c r="D117" i="31"/>
  <c r="E96" i="52"/>
  <c r="H59" i="52"/>
  <c r="P58" i="52"/>
  <c r="H95" i="52"/>
  <c r="G83" i="52"/>
  <c r="H83" i="52" s="1"/>
  <c r="Y37" i="52"/>
  <c r="R37" i="53" s="1"/>
  <c r="D72" i="53"/>
  <c r="D67" i="52"/>
  <c r="D113" i="52"/>
  <c r="J71" i="52"/>
  <c r="AB71" i="52"/>
  <c r="G94" i="52"/>
  <c r="Y24" i="52"/>
  <c r="Y79" i="52"/>
  <c r="M58" i="52"/>
  <c r="E53" i="31"/>
  <c r="F95" i="53"/>
  <c r="N101" i="53"/>
  <c r="H61" i="53"/>
  <c r="V106" i="52"/>
  <c r="E115" i="31"/>
  <c r="Y38" i="52"/>
  <c r="Z38" i="52" s="1"/>
  <c r="AB79" i="52"/>
  <c r="J90" i="52"/>
  <c r="P95" i="52"/>
  <c r="E94" i="31"/>
  <c r="Z53" i="52"/>
  <c r="D58" i="52"/>
  <c r="E105" i="52"/>
  <c r="V27" i="52"/>
  <c r="W27" i="52" s="1"/>
  <c r="G106" i="52"/>
  <c r="D117" i="53"/>
  <c r="J49" i="52"/>
  <c r="K49" i="52" s="1"/>
  <c r="V83" i="52"/>
  <c r="P83" i="53" s="1"/>
  <c r="G67" i="52"/>
  <c r="V17" i="52"/>
  <c r="W17" i="52" s="1"/>
  <c r="V33" i="52"/>
  <c r="W33" i="52" s="1"/>
  <c r="L74" i="53"/>
  <c r="D66" i="53"/>
  <c r="J73" i="53"/>
  <c r="G58" i="52"/>
  <c r="H58" i="52" s="1"/>
  <c r="D105" i="53"/>
  <c r="Z44" i="52"/>
  <c r="D106" i="52"/>
  <c r="E104" i="31" s="1"/>
  <c r="AB49" i="52"/>
  <c r="C47" i="31" s="1"/>
  <c r="V58" i="52"/>
  <c r="P58" i="53" s="1"/>
  <c r="D101" i="52"/>
  <c r="AB17" i="52"/>
  <c r="C15" i="31" s="1"/>
  <c r="V38" i="52"/>
  <c r="W38" i="52" s="1"/>
  <c r="Z47" i="52"/>
  <c r="AC47" i="52" s="1"/>
  <c r="Q74" i="52"/>
  <c r="E64" i="31"/>
  <c r="Y58" i="52"/>
  <c r="Z33" i="52"/>
  <c r="Q97" i="52"/>
  <c r="H111" i="52"/>
  <c r="Y18" i="52"/>
  <c r="V49" i="52"/>
  <c r="W49" i="52" s="1"/>
  <c r="P83" i="52"/>
  <c r="P90" i="52"/>
  <c r="AB33" i="52"/>
  <c r="C31" i="31" s="1"/>
  <c r="E117" i="31"/>
  <c r="H86" i="53"/>
  <c r="J65" i="53"/>
  <c r="AB105" i="52"/>
  <c r="F111" i="53"/>
  <c r="AB101" i="52"/>
  <c r="T101" i="53" s="1"/>
  <c r="Y67" i="52"/>
  <c r="J95" i="52"/>
  <c r="Y48" i="52"/>
  <c r="Z48" i="52" s="1"/>
  <c r="G105" i="52"/>
  <c r="G101" i="52"/>
  <c r="J101" i="52"/>
  <c r="F71" i="53"/>
  <c r="AB95" i="52"/>
  <c r="F51" i="34"/>
  <c r="H51" i="34"/>
  <c r="J112" i="31" s="1"/>
  <c r="F17" i="34"/>
  <c r="D45" i="34"/>
  <c r="H16" i="34"/>
  <c r="J77" i="31" s="1"/>
  <c r="H47" i="34"/>
  <c r="J108" i="31" s="1"/>
  <c r="D19" i="34"/>
  <c r="F39" i="34"/>
  <c r="H12" i="34"/>
  <c r="J73" i="31" s="1"/>
  <c r="F33" i="34"/>
  <c r="H39" i="34"/>
  <c r="J100" i="31" s="1"/>
  <c r="H36" i="34"/>
  <c r="J97" i="31" s="1"/>
  <c r="F8" i="34"/>
  <c r="F47" i="34"/>
  <c r="H50" i="34"/>
  <c r="J111" i="31" s="1"/>
  <c r="F53" i="34"/>
  <c r="F42" i="34"/>
  <c r="H7" i="34"/>
  <c r="J68" i="31" s="1"/>
  <c r="F44" i="34"/>
  <c r="F9" i="34"/>
  <c r="H53" i="34"/>
  <c r="J114" i="31" s="1"/>
  <c r="D20" i="34"/>
  <c r="H20" i="34"/>
  <c r="J81" i="31" s="1"/>
  <c r="H48" i="34"/>
  <c r="J109" i="31" s="1"/>
  <c r="D30" i="34"/>
  <c r="D14" i="34"/>
  <c r="H14" i="34"/>
  <c r="J75" i="31" s="1"/>
  <c r="D36" i="34"/>
  <c r="H8" i="34"/>
  <c r="J69" i="31" s="1"/>
  <c r="H42" i="34"/>
  <c r="J103" i="31" s="1"/>
  <c r="D27" i="34"/>
  <c r="K93" i="52"/>
  <c r="H93" i="53"/>
  <c r="U75" i="31"/>
  <c r="Z35" i="52"/>
  <c r="R35" i="53"/>
  <c r="T115" i="31"/>
  <c r="U67" i="31"/>
  <c r="H88" i="52"/>
  <c r="F88" i="53"/>
  <c r="D86" i="31"/>
  <c r="G20" i="31"/>
  <c r="N76" i="52"/>
  <c r="J76" i="53"/>
  <c r="U65" i="31"/>
  <c r="J107" i="38"/>
  <c r="R107" i="31" s="1"/>
  <c r="F68" i="40"/>
  <c r="U68" i="31" s="1"/>
  <c r="D93" i="52"/>
  <c r="J82" i="52"/>
  <c r="V103" i="52"/>
  <c r="K100" i="18"/>
  <c r="H99" i="31" s="1"/>
  <c r="K29" i="18"/>
  <c r="H28" i="31" s="1"/>
  <c r="K72" i="39"/>
  <c r="Q85" i="52"/>
  <c r="L43" i="38"/>
  <c r="G25" i="31"/>
  <c r="D10" i="34"/>
  <c r="D19" i="35"/>
  <c r="K19" i="31" s="1"/>
  <c r="F101" i="40"/>
  <c r="U101" i="31" s="1"/>
  <c r="L49" i="38"/>
  <c r="H21" i="34"/>
  <c r="J82" i="31" s="1"/>
  <c r="D54" i="34"/>
  <c r="V82" i="52"/>
  <c r="P82" i="53" s="1"/>
  <c r="G82" i="52"/>
  <c r="D80" i="31" s="1"/>
  <c r="V72" i="52"/>
  <c r="P72" i="53" s="1"/>
  <c r="H30" i="34"/>
  <c r="J91" i="31" s="1"/>
  <c r="L110" i="38"/>
  <c r="L102" i="38"/>
  <c r="T113" i="12"/>
  <c r="U113" i="12" s="1"/>
  <c r="Y112" i="31" s="1"/>
  <c r="T101" i="35"/>
  <c r="P101" i="31" s="1"/>
  <c r="K111" i="39"/>
  <c r="K20" i="39"/>
  <c r="AB18" i="52"/>
  <c r="C16" i="31" s="1"/>
  <c r="L85" i="53"/>
  <c r="D23" i="35"/>
  <c r="K23" i="31" s="1"/>
  <c r="T101" i="12"/>
  <c r="U101" i="12" s="1"/>
  <c r="Y100" i="31" s="1"/>
  <c r="L94" i="38"/>
  <c r="V100" i="52"/>
  <c r="P100" i="53" s="1"/>
  <c r="F69" i="53"/>
  <c r="D73" i="40"/>
  <c r="Y45" i="52"/>
  <c r="J60" i="38"/>
  <c r="R60" i="31" s="1"/>
  <c r="S60" i="31" s="1"/>
  <c r="L107" i="38"/>
  <c r="F94" i="38"/>
  <c r="F54" i="34"/>
  <c r="L23" i="38"/>
  <c r="K110" i="39"/>
  <c r="K85" i="39"/>
  <c r="K71" i="39"/>
  <c r="K67" i="39"/>
  <c r="D49" i="34"/>
  <c r="L60" i="38"/>
  <c r="C101" i="31"/>
  <c r="D67" i="31"/>
  <c r="D101" i="40"/>
  <c r="F90" i="38"/>
  <c r="J90" i="38"/>
  <c r="R90" i="31" s="1"/>
  <c r="L55" i="38"/>
  <c r="P72" i="52"/>
  <c r="T17" i="35"/>
  <c r="P17" i="31" s="1"/>
  <c r="K109" i="18"/>
  <c r="H108" i="31" s="1"/>
  <c r="K14" i="39"/>
  <c r="AB25" i="52"/>
  <c r="C23" i="31" s="1"/>
  <c r="L73" i="40"/>
  <c r="X73" i="31" s="1"/>
  <c r="F49" i="34"/>
  <c r="J70" i="53"/>
  <c r="T109" i="12"/>
  <c r="U109" i="12" s="1"/>
  <c r="Y108" i="31" s="1"/>
  <c r="J55" i="38"/>
  <c r="R55" i="31" s="1"/>
  <c r="S55" i="31" s="1"/>
  <c r="M72" i="52"/>
  <c r="AB72" i="52"/>
  <c r="H34" i="34"/>
  <c r="J95" i="31" s="1"/>
  <c r="H18" i="34"/>
  <c r="J79" i="31" s="1"/>
  <c r="L62" i="38"/>
  <c r="K103" i="18"/>
  <c r="K88" i="18"/>
  <c r="K109" i="39"/>
  <c r="T44" i="35"/>
  <c r="P44" i="31" s="1"/>
  <c r="T92" i="12"/>
  <c r="U92" i="12" s="1"/>
  <c r="Y91" i="31" s="1"/>
  <c r="H90" i="38"/>
  <c r="Q90" i="31" s="1"/>
  <c r="H49" i="38"/>
  <c r="Q49" i="31" s="1"/>
  <c r="S49" i="31" s="1"/>
  <c r="Y72" i="52"/>
  <c r="AB82" i="52"/>
  <c r="K97" i="18"/>
  <c r="H96" i="31" s="1"/>
  <c r="K26" i="18"/>
  <c r="H25" i="31" s="1"/>
  <c r="N105" i="37"/>
  <c r="T90" i="31"/>
  <c r="G115" i="52"/>
  <c r="L37" i="38"/>
  <c r="J45" i="52"/>
  <c r="K45" i="52" s="1"/>
  <c r="T15" i="35"/>
  <c r="P15" i="31" s="1"/>
  <c r="F44" i="35"/>
  <c r="L44" i="31" s="1"/>
  <c r="H101" i="40"/>
  <c r="V101" i="31" s="1"/>
  <c r="H94" i="38"/>
  <c r="Q94" i="31" s="1"/>
  <c r="F73" i="40"/>
  <c r="U73" i="31" s="1"/>
  <c r="G103" i="52"/>
  <c r="G72" i="52"/>
  <c r="M93" i="52"/>
  <c r="H17" i="34"/>
  <c r="J78" i="31" s="1"/>
  <c r="D103" i="52"/>
  <c r="L27" i="38"/>
  <c r="T86" i="35"/>
  <c r="P86" i="31" s="1"/>
  <c r="T80" i="35"/>
  <c r="P80" i="31" s="1"/>
  <c r="T68" i="35"/>
  <c r="P68" i="31" s="1"/>
  <c r="K108" i="39"/>
  <c r="K17" i="39"/>
  <c r="E115" i="52"/>
  <c r="Y25" i="52"/>
  <c r="D68" i="40"/>
  <c r="D21" i="34"/>
  <c r="H26" i="34"/>
  <c r="J87" i="31" s="1"/>
  <c r="V93" i="52"/>
  <c r="P93" i="53" s="1"/>
  <c r="P82" i="52"/>
  <c r="J72" i="52"/>
  <c r="H27" i="34"/>
  <c r="J88" i="31" s="1"/>
  <c r="L76" i="38"/>
  <c r="K59" i="39"/>
  <c r="K45" i="39"/>
  <c r="K41" i="39"/>
  <c r="K37" i="39"/>
  <c r="T97" i="12"/>
  <c r="U97" i="12" s="1"/>
  <c r="Y96" i="31" s="1"/>
  <c r="D115" i="53"/>
  <c r="V45" i="52"/>
  <c r="W45" i="52" s="1"/>
  <c r="T27" i="35"/>
  <c r="P27" i="31" s="1"/>
  <c r="L68" i="40"/>
  <c r="X68" i="31" s="1"/>
  <c r="E72" i="52"/>
  <c r="J94" i="38"/>
  <c r="R94" i="31" s="1"/>
  <c r="V35" i="52"/>
  <c r="W35" i="52" s="1"/>
  <c r="AB35" i="52"/>
  <c r="C33" i="31" s="1"/>
  <c r="P93" i="52"/>
  <c r="L93" i="53" s="1"/>
  <c r="M82" i="52"/>
  <c r="L90" i="38"/>
  <c r="T114" i="12"/>
  <c r="U114" i="12" s="1"/>
  <c r="Y113" i="31" s="1"/>
  <c r="K53" i="18"/>
  <c r="H52" i="31" s="1"/>
  <c r="K113" i="39"/>
  <c r="K97" i="39"/>
  <c r="K73" i="39"/>
  <c r="K69" i="39"/>
  <c r="K64" i="39"/>
  <c r="H43" i="38"/>
  <c r="Q43" i="31" s="1"/>
  <c r="S43" i="31" s="1"/>
  <c r="Y15" i="52"/>
  <c r="G93" i="52"/>
  <c r="F93" i="53" s="1"/>
  <c r="H43" i="34"/>
  <c r="J104" i="31" s="1"/>
  <c r="H10" i="34"/>
  <c r="J71" i="31" s="1"/>
  <c r="K111" i="18"/>
  <c r="K86" i="18"/>
  <c r="K35" i="18"/>
  <c r="H34" i="31" s="1"/>
  <c r="K30" i="18"/>
  <c r="K36" i="39"/>
  <c r="F92" i="53"/>
  <c r="F99" i="38"/>
  <c r="H99" i="38"/>
  <c r="Q99" i="31" s="1"/>
  <c r="S99" i="31" s="1"/>
  <c r="D99" i="38"/>
  <c r="L99" i="38"/>
  <c r="L32" i="37"/>
  <c r="N32" i="37"/>
  <c r="D82" i="53"/>
  <c r="E82" i="52"/>
  <c r="E80" i="31"/>
  <c r="H92" i="52"/>
  <c r="D60" i="53"/>
  <c r="E58" i="31"/>
  <c r="E60" i="52"/>
  <c r="R51" i="12"/>
  <c r="T51" i="12"/>
  <c r="U51" i="12" s="1"/>
  <c r="Y50" i="31" s="1"/>
  <c r="K35" i="16"/>
  <c r="L35" i="20"/>
  <c r="K35" i="20" s="1"/>
  <c r="M35" i="16"/>
  <c r="AA90" i="52"/>
  <c r="AB90" i="52" s="1"/>
  <c r="V90" i="52"/>
  <c r="P90" i="53" s="1"/>
  <c r="V63" i="52"/>
  <c r="P63" i="53" s="1"/>
  <c r="R107" i="12"/>
  <c r="T107" i="12"/>
  <c r="U107" i="12" s="1"/>
  <c r="Y106" i="31" s="1"/>
  <c r="R72" i="12"/>
  <c r="T72" i="12"/>
  <c r="U72" i="12" s="1"/>
  <c r="Y71" i="31" s="1"/>
  <c r="T68" i="12"/>
  <c r="U68" i="12" s="1"/>
  <c r="Y67" i="31" s="1"/>
  <c r="R68" i="12"/>
  <c r="T64" i="12"/>
  <c r="U64" i="12" s="1"/>
  <c r="Y63" i="31" s="1"/>
  <c r="R64" i="12"/>
  <c r="R41" i="12"/>
  <c r="T41" i="12"/>
  <c r="U41" i="12" s="1"/>
  <c r="Y40" i="31" s="1"/>
  <c r="L8" i="38"/>
  <c r="H8" i="38"/>
  <c r="Q8" i="31" s="1"/>
  <c r="J8" i="38"/>
  <c r="R8" i="31" s="1"/>
  <c r="J59" i="53"/>
  <c r="N59" i="52"/>
  <c r="T59" i="52" s="1"/>
  <c r="R112" i="12"/>
  <c r="T112" i="12"/>
  <c r="U112" i="12" s="1"/>
  <c r="Y111" i="31" s="1"/>
  <c r="R86" i="12"/>
  <c r="T86" i="12"/>
  <c r="U86" i="12" s="1"/>
  <c r="Y85" i="31" s="1"/>
  <c r="T80" i="12"/>
  <c r="U80" i="12" s="1"/>
  <c r="Y79" i="31" s="1"/>
  <c r="R80" i="12"/>
  <c r="R76" i="12"/>
  <c r="T76" i="12"/>
  <c r="U76" i="12" s="1"/>
  <c r="Y75" i="31" s="1"/>
  <c r="U83" i="31"/>
  <c r="E14" i="50"/>
  <c r="G75" i="31"/>
  <c r="R102" i="12"/>
  <c r="T102" i="12"/>
  <c r="U102" i="12" s="1"/>
  <c r="Y101" i="31" s="1"/>
  <c r="R95" i="12"/>
  <c r="T95" i="12"/>
  <c r="U95" i="12" s="1"/>
  <c r="Y94" i="31" s="1"/>
  <c r="L53" i="37"/>
  <c r="E52" i="40"/>
  <c r="F52" i="40" s="1"/>
  <c r="N53" i="37"/>
  <c r="AA99" i="52"/>
  <c r="AB99" i="52" s="1"/>
  <c r="V99" i="52"/>
  <c r="P99" i="53" s="1"/>
  <c r="D47" i="35"/>
  <c r="K47" i="31" s="1"/>
  <c r="T47" i="35"/>
  <c r="P47" i="31" s="1"/>
  <c r="F47" i="35"/>
  <c r="L47" i="31" s="1"/>
  <c r="K80" i="38"/>
  <c r="L80" i="38" s="1"/>
  <c r="H80" i="38"/>
  <c r="Q80" i="31" s="1"/>
  <c r="G12" i="31"/>
  <c r="L22" i="37"/>
  <c r="E21" i="40"/>
  <c r="F21" i="40" s="1"/>
  <c r="N22" i="37"/>
  <c r="R48" i="12"/>
  <c r="T48" i="12"/>
  <c r="U48" i="12" s="1"/>
  <c r="Y47" i="31" s="1"/>
  <c r="R34" i="12"/>
  <c r="T34" i="12"/>
  <c r="U34" i="12" s="1"/>
  <c r="Y33" i="31" s="1"/>
  <c r="D119" i="53"/>
  <c r="K13" i="16"/>
  <c r="L13" i="20"/>
  <c r="K13" i="20" s="1"/>
  <c r="E31" i="40"/>
  <c r="F31" i="40" s="1"/>
  <c r="K76" i="16"/>
  <c r="L76" i="20"/>
  <c r="K76" i="20" s="1"/>
  <c r="P92" i="35"/>
  <c r="D92" i="35"/>
  <c r="K92" i="31" s="1"/>
  <c r="F97" i="20"/>
  <c r="L97" i="16"/>
  <c r="K59" i="16"/>
  <c r="M59" i="16"/>
  <c r="K45" i="16"/>
  <c r="L45" i="20"/>
  <c r="K45" i="20" s="1"/>
  <c r="K39" i="18"/>
  <c r="H38" i="31" s="1"/>
  <c r="J34" i="18"/>
  <c r="L34" i="20" s="1"/>
  <c r="K34" i="20" s="1"/>
  <c r="F34" i="20"/>
  <c r="L47" i="37"/>
  <c r="N47" i="37"/>
  <c r="L37" i="37"/>
  <c r="E36" i="40"/>
  <c r="F36" i="40" s="1"/>
  <c r="L62" i="20"/>
  <c r="K62" i="20" s="1"/>
  <c r="L30" i="20"/>
  <c r="K30" i="20" s="1"/>
  <c r="R114" i="12"/>
  <c r="T85" i="12"/>
  <c r="U85" i="12" s="1"/>
  <c r="Y84" i="31" s="1"/>
  <c r="R85" i="12"/>
  <c r="T46" i="12"/>
  <c r="U46" i="12" s="1"/>
  <c r="Y45" i="31" s="1"/>
  <c r="L64" i="16"/>
  <c r="F64" i="20"/>
  <c r="J61" i="18"/>
  <c r="L61" i="20" s="1"/>
  <c r="K61" i="20" s="1"/>
  <c r="F61" i="20"/>
  <c r="K108" i="16"/>
  <c r="L108" i="20"/>
  <c r="K108" i="20" s="1"/>
  <c r="K88" i="38"/>
  <c r="L88" i="38" s="1"/>
  <c r="H88" i="38"/>
  <c r="Q88" i="31" s="1"/>
  <c r="L69" i="38"/>
  <c r="D69" i="38"/>
  <c r="R71" i="12"/>
  <c r="T71" i="12"/>
  <c r="U71" i="12" s="1"/>
  <c r="Y70" i="31" s="1"/>
  <c r="T54" i="12"/>
  <c r="U54" i="12" s="1"/>
  <c r="Y53" i="31" s="1"/>
  <c r="R54" i="12"/>
  <c r="K91" i="16"/>
  <c r="L91" i="20"/>
  <c r="K91" i="20" s="1"/>
  <c r="F82" i="20"/>
  <c r="L82" i="16"/>
  <c r="K44" i="16"/>
  <c r="M44" i="16"/>
  <c r="K39" i="16"/>
  <c r="L39" i="20"/>
  <c r="K39" i="20" s="1"/>
  <c r="K34" i="16"/>
  <c r="M34" i="16"/>
  <c r="K19" i="16"/>
  <c r="L19" i="20"/>
  <c r="K19" i="20" s="1"/>
  <c r="K99" i="18"/>
  <c r="H98" i="31" s="1"/>
  <c r="L99" i="20"/>
  <c r="K99" i="20" s="1"/>
  <c r="J80" i="18"/>
  <c r="K80" i="18" s="1"/>
  <c r="F80" i="20"/>
  <c r="L62" i="37"/>
  <c r="N62" i="37"/>
  <c r="K37" i="16"/>
  <c r="M37" i="16"/>
  <c r="F88" i="38"/>
  <c r="J88" i="38"/>
  <c r="R88" i="31" s="1"/>
  <c r="D88" i="38"/>
  <c r="F105" i="20"/>
  <c r="L105" i="16"/>
  <c r="L68" i="16"/>
  <c r="F68" i="20"/>
  <c r="L79" i="20"/>
  <c r="K79" i="20" s="1"/>
  <c r="L109" i="20"/>
  <c r="K109" i="20" s="1"/>
  <c r="L40" i="38"/>
  <c r="R105" i="12"/>
  <c r="T105" i="12"/>
  <c r="U105" i="12" s="1"/>
  <c r="Y104" i="31" s="1"/>
  <c r="T74" i="12"/>
  <c r="U74" i="12" s="1"/>
  <c r="Y73" i="31" s="1"/>
  <c r="R74" i="12"/>
  <c r="T53" i="12"/>
  <c r="U53" i="12" s="1"/>
  <c r="Y52" i="31" s="1"/>
  <c r="R53" i="12"/>
  <c r="T32" i="12"/>
  <c r="U32" i="12" s="1"/>
  <c r="Y31" i="31" s="1"/>
  <c r="T96" i="35"/>
  <c r="P96" i="31" s="1"/>
  <c r="F96" i="35"/>
  <c r="P67" i="35"/>
  <c r="F67" i="35"/>
  <c r="L67" i="31" s="1"/>
  <c r="L67" i="35"/>
  <c r="T67" i="35"/>
  <c r="P67" i="31" s="1"/>
  <c r="J67" i="35"/>
  <c r="M67" i="31" s="1"/>
  <c r="R67" i="35"/>
  <c r="R61" i="35"/>
  <c r="T61" i="35"/>
  <c r="P61" i="31" s="1"/>
  <c r="D61" i="35"/>
  <c r="K61" i="31" s="1"/>
  <c r="J61" i="35"/>
  <c r="M61" i="31" s="1"/>
  <c r="F61" i="35"/>
  <c r="L61" i="31" s="1"/>
  <c r="K115" i="16"/>
  <c r="M115" i="16"/>
  <c r="K38" i="16"/>
  <c r="L38" i="20"/>
  <c r="K38" i="20" s="1"/>
  <c r="K23" i="16"/>
  <c r="L23" i="20"/>
  <c r="K23" i="20" s="1"/>
  <c r="K34" i="39"/>
  <c r="K29" i="39"/>
  <c r="L60" i="20"/>
  <c r="K60" i="20" s="1"/>
  <c r="K63" i="16"/>
  <c r="L63" i="20"/>
  <c r="K63" i="20" s="1"/>
  <c r="M63" i="16"/>
  <c r="F11" i="34"/>
  <c r="H11" i="34"/>
  <c r="J72" i="31" s="1"/>
  <c r="D11" i="34"/>
  <c r="H40" i="38"/>
  <c r="Q40" i="31" s="1"/>
  <c r="J40" i="38"/>
  <c r="R40" i="31" s="1"/>
  <c r="T44" i="12"/>
  <c r="U44" i="12" s="1"/>
  <c r="Y43" i="31" s="1"/>
  <c r="R44" i="12"/>
  <c r="K72" i="16"/>
  <c r="L72" i="20"/>
  <c r="K72" i="20" s="1"/>
  <c r="K57" i="16"/>
  <c r="M57" i="16"/>
  <c r="M53" i="16"/>
  <c r="F38" i="34"/>
  <c r="D38" i="34"/>
  <c r="F81" i="40"/>
  <c r="T108" i="12"/>
  <c r="U108" i="12" s="1"/>
  <c r="Y107" i="31" s="1"/>
  <c r="R108" i="12"/>
  <c r="T27" i="12"/>
  <c r="U27" i="12" s="1"/>
  <c r="Y26" i="31" s="1"/>
  <c r="K114" i="16"/>
  <c r="M114" i="16"/>
  <c r="L114" i="20"/>
  <c r="K114" i="20" s="1"/>
  <c r="K94" i="16"/>
  <c r="L94" i="20"/>
  <c r="K94" i="20" s="1"/>
  <c r="L22" i="20"/>
  <c r="K22" i="20" s="1"/>
  <c r="K55" i="16"/>
  <c r="M55" i="16"/>
  <c r="K65" i="16"/>
  <c r="L65" i="20"/>
  <c r="K65" i="20" s="1"/>
  <c r="H86" i="40"/>
  <c r="V86" i="31" s="1"/>
  <c r="D86" i="40"/>
  <c r="F86" i="40"/>
  <c r="U86" i="31" s="1"/>
  <c r="L86" i="40"/>
  <c r="X86" i="31" s="1"/>
  <c r="T82" i="12"/>
  <c r="U82" i="12" s="1"/>
  <c r="Y81" i="31" s="1"/>
  <c r="R82" i="12"/>
  <c r="R77" i="12"/>
  <c r="T77" i="12"/>
  <c r="U77" i="12" s="1"/>
  <c r="Y76" i="31" s="1"/>
  <c r="T26" i="12"/>
  <c r="U26" i="12" s="1"/>
  <c r="Y25" i="31" s="1"/>
  <c r="R26" i="12"/>
  <c r="T77" i="35"/>
  <c r="P77" i="31" s="1"/>
  <c r="M109" i="16"/>
  <c r="K51" i="16"/>
  <c r="L51" i="20"/>
  <c r="K51" i="20" s="1"/>
  <c r="D97" i="40"/>
  <c r="F97" i="40"/>
  <c r="U97" i="31" s="1"/>
  <c r="H97" i="40"/>
  <c r="V97" i="31" s="1"/>
  <c r="T56" i="12"/>
  <c r="U56" i="12" s="1"/>
  <c r="Y55" i="31" s="1"/>
  <c r="T39" i="12"/>
  <c r="U39" i="12" s="1"/>
  <c r="Y38" i="31" s="1"/>
  <c r="D77" i="35"/>
  <c r="K77" i="31" s="1"/>
  <c r="F77" i="35"/>
  <c r="L77" i="31" s="1"/>
  <c r="P77" i="35"/>
  <c r="T22" i="35"/>
  <c r="P22" i="31" s="1"/>
  <c r="F93" i="20"/>
  <c r="L93" i="16"/>
  <c r="K89" i="16"/>
  <c r="M89" i="16"/>
  <c r="K71" i="16"/>
  <c r="L71" i="20"/>
  <c r="K71" i="20" s="1"/>
  <c r="M67" i="16"/>
  <c r="L67" i="20"/>
  <c r="K67" i="20" s="1"/>
  <c r="K116" i="16"/>
  <c r="L116" i="20"/>
  <c r="K116" i="20" s="1"/>
  <c r="F66" i="38"/>
  <c r="L66" i="38"/>
  <c r="T116" i="12"/>
  <c r="U116" i="12" s="1"/>
  <c r="Y115" i="31" s="1"/>
  <c r="R116" i="12"/>
  <c r="R103" i="12"/>
  <c r="T103" i="12"/>
  <c r="U103" i="12" s="1"/>
  <c r="Y102" i="31" s="1"/>
  <c r="T100" i="12"/>
  <c r="U100" i="12" s="1"/>
  <c r="Y99" i="31" s="1"/>
  <c r="R81" i="12"/>
  <c r="T81" i="12"/>
  <c r="U81" i="12" s="1"/>
  <c r="Y80" i="31" s="1"/>
  <c r="K26" i="16"/>
  <c r="L26" i="20"/>
  <c r="K26" i="20" s="1"/>
  <c r="K53" i="16"/>
  <c r="L53" i="20"/>
  <c r="K53" i="20" s="1"/>
  <c r="K8" i="16"/>
  <c r="L8" i="20"/>
  <c r="K8" i="20" s="1"/>
  <c r="T38" i="12"/>
  <c r="U38" i="12" s="1"/>
  <c r="Y37" i="31" s="1"/>
  <c r="R38" i="12"/>
  <c r="K107" i="16"/>
  <c r="M107" i="16"/>
  <c r="L107" i="20"/>
  <c r="K107" i="20" s="1"/>
  <c r="K50" i="16"/>
  <c r="L50" i="20"/>
  <c r="K50" i="20" s="1"/>
  <c r="K21" i="16"/>
  <c r="L21" i="20"/>
  <c r="K21" i="20" s="1"/>
  <c r="K10" i="18"/>
  <c r="L10" i="20"/>
  <c r="K10" i="20" s="1"/>
  <c r="L90" i="20"/>
  <c r="K90" i="20" s="1"/>
  <c r="L85" i="20"/>
  <c r="K85" i="20" s="1"/>
  <c r="L24" i="38"/>
  <c r="T117" i="12"/>
  <c r="U117" i="12" s="1"/>
  <c r="Y116" i="31" s="1"/>
  <c r="M75" i="16"/>
  <c r="M71" i="16"/>
  <c r="N111" i="37"/>
  <c r="L31" i="37"/>
  <c r="E30" i="40"/>
  <c r="F30" i="40" s="1"/>
  <c r="N21" i="37"/>
  <c r="L21" i="37"/>
  <c r="E20" i="40"/>
  <c r="F20" i="40" s="1"/>
  <c r="T29" i="12"/>
  <c r="U29" i="12" s="1"/>
  <c r="Y28" i="31" s="1"/>
  <c r="T24" i="12"/>
  <c r="U24" i="12" s="1"/>
  <c r="Y23" i="31" s="1"/>
  <c r="T70" i="35"/>
  <c r="P70" i="31" s="1"/>
  <c r="L92" i="20"/>
  <c r="K92" i="20" s="1"/>
  <c r="M79" i="16"/>
  <c r="L70" i="20"/>
  <c r="K70" i="20" s="1"/>
  <c r="M56" i="16"/>
  <c r="M41" i="16"/>
  <c r="M22" i="16"/>
  <c r="N115" i="37"/>
  <c r="E56" i="40"/>
  <c r="F56" i="40" s="1"/>
  <c r="L57" i="37"/>
  <c r="L46" i="37"/>
  <c r="E45" i="40"/>
  <c r="F45" i="40" s="1"/>
  <c r="U45" i="31" s="1"/>
  <c r="N36" i="37"/>
  <c r="E35" i="40"/>
  <c r="F35" i="40" s="1"/>
  <c r="L36" i="37"/>
  <c r="E24" i="40"/>
  <c r="F24" i="40" s="1"/>
  <c r="L25" i="37"/>
  <c r="L52" i="20"/>
  <c r="K52" i="20" s="1"/>
  <c r="T36" i="12"/>
  <c r="U36" i="12" s="1"/>
  <c r="Y35" i="31" s="1"/>
  <c r="M48" i="16"/>
  <c r="M25" i="16"/>
  <c r="L30" i="37"/>
  <c r="N30" i="37"/>
  <c r="L101" i="38"/>
  <c r="F29" i="40"/>
  <c r="T93" i="12"/>
  <c r="U93" i="12" s="1"/>
  <c r="Y92" i="31" s="1"/>
  <c r="M104" i="16"/>
  <c r="M85" i="16"/>
  <c r="M29" i="16"/>
  <c r="K88" i="39"/>
  <c r="L56" i="37"/>
  <c r="N56" i="37"/>
  <c r="E55" i="40"/>
  <c r="F55" i="40" s="1"/>
  <c r="L51" i="37"/>
  <c r="N51" i="37"/>
  <c r="N45" i="37"/>
  <c r="L45" i="37"/>
  <c r="E34" i="40"/>
  <c r="F34" i="40" s="1"/>
  <c r="L35" i="37"/>
  <c r="N35" i="37"/>
  <c r="L33" i="38"/>
  <c r="F54" i="40"/>
  <c r="T45" i="12"/>
  <c r="U45" i="12" s="1"/>
  <c r="Y44" i="31" s="1"/>
  <c r="T31" i="12"/>
  <c r="U31" i="12" s="1"/>
  <c r="Y30" i="31" s="1"/>
  <c r="L117" i="20"/>
  <c r="K117" i="20" s="1"/>
  <c r="K17" i="16"/>
  <c r="M17" i="16"/>
  <c r="K12" i="16"/>
  <c r="L12" i="20"/>
  <c r="K12" i="20" s="1"/>
  <c r="K106" i="39"/>
  <c r="K54" i="39"/>
  <c r="L75" i="37"/>
  <c r="N75" i="37"/>
  <c r="E39" i="40"/>
  <c r="F39" i="40" s="1"/>
  <c r="L40" i="37"/>
  <c r="L29" i="37"/>
  <c r="E28" i="40"/>
  <c r="F28" i="40" s="1"/>
  <c r="N29" i="37"/>
  <c r="F53" i="40"/>
  <c r="T50" i="12"/>
  <c r="U50" i="12" s="1"/>
  <c r="Y49" i="31" s="1"/>
  <c r="T33" i="12"/>
  <c r="U33" i="12" s="1"/>
  <c r="Y32" i="31" s="1"/>
  <c r="T39" i="35"/>
  <c r="P39" i="31" s="1"/>
  <c r="M81" i="16"/>
  <c r="L50" i="37"/>
  <c r="E49" i="40"/>
  <c r="F49" i="40" s="1"/>
  <c r="AA94" i="52"/>
  <c r="AB94" i="52" s="1"/>
  <c r="V94" i="52"/>
  <c r="P94" i="53" s="1"/>
  <c r="L118" i="20"/>
  <c r="K118" i="20" s="1"/>
  <c r="L42" i="20"/>
  <c r="K42" i="20" s="1"/>
  <c r="L59" i="38"/>
  <c r="L54" i="38"/>
  <c r="T40" i="12"/>
  <c r="U40" i="12" s="1"/>
  <c r="Y39" i="31" s="1"/>
  <c r="T28" i="12"/>
  <c r="U28" i="12" s="1"/>
  <c r="Y27" i="31" s="1"/>
  <c r="T23" i="12"/>
  <c r="U23" i="12" s="1"/>
  <c r="Y22" i="31" s="1"/>
  <c r="M47" i="16"/>
  <c r="K77" i="18"/>
  <c r="L74" i="20"/>
  <c r="K74" i="20" s="1"/>
  <c r="L93" i="38"/>
  <c r="F25" i="40"/>
  <c r="T57" i="12"/>
  <c r="U57" i="12" s="1"/>
  <c r="Y56" i="31" s="1"/>
  <c r="T47" i="12"/>
  <c r="U47" i="12" s="1"/>
  <c r="Y46" i="31" s="1"/>
  <c r="T9" i="35"/>
  <c r="P9" i="31" s="1"/>
  <c r="M117" i="16"/>
  <c r="L106" i="20"/>
  <c r="K106" i="20" s="1"/>
  <c r="L87" i="20"/>
  <c r="K87" i="20" s="1"/>
  <c r="L83" i="20"/>
  <c r="K83" i="20" s="1"/>
  <c r="M32" i="16"/>
  <c r="M20" i="16"/>
  <c r="K11" i="16"/>
  <c r="L11" i="20"/>
  <c r="K11" i="20" s="1"/>
  <c r="K63" i="39"/>
  <c r="N69" i="37"/>
  <c r="L59" i="37"/>
  <c r="E58" i="40"/>
  <c r="F58" i="40" s="1"/>
  <c r="AC12" i="52"/>
  <c r="L84" i="20"/>
  <c r="K84" i="20" s="1"/>
  <c r="L32" i="20"/>
  <c r="K32" i="20" s="1"/>
  <c r="F61" i="40"/>
  <c r="T42" i="12"/>
  <c r="U42" i="12" s="1"/>
  <c r="Y41" i="31" s="1"/>
  <c r="M94" i="16"/>
  <c r="M54" i="16"/>
  <c r="M39" i="16"/>
  <c r="L103" i="37"/>
  <c r="N103" i="37"/>
  <c r="N59" i="37"/>
  <c r="L54" i="37"/>
  <c r="N54" i="37"/>
  <c r="N27" i="37"/>
  <c r="E26" i="40"/>
  <c r="F26" i="40" s="1"/>
  <c r="L27" i="37"/>
  <c r="L81" i="38"/>
  <c r="T115" i="12"/>
  <c r="U115" i="12" s="1"/>
  <c r="Y114" i="31" s="1"/>
  <c r="T30" i="12"/>
  <c r="U30" i="12" s="1"/>
  <c r="Y29" i="31" s="1"/>
  <c r="T25" i="12"/>
  <c r="U25" i="12" s="1"/>
  <c r="Y24" i="31" s="1"/>
  <c r="M42" i="16"/>
  <c r="L15" i="20"/>
  <c r="K15" i="20" s="1"/>
  <c r="K15" i="16"/>
  <c r="K76" i="18"/>
  <c r="H75" i="31" s="1"/>
  <c r="K118" i="39"/>
  <c r="L93" i="37"/>
  <c r="N93" i="37"/>
  <c r="L63" i="37"/>
  <c r="E62" i="40"/>
  <c r="F62" i="40" s="1"/>
  <c r="E47" i="40"/>
  <c r="F47" i="40" s="1"/>
  <c r="L48" i="37"/>
  <c r="N48" i="37"/>
  <c r="N74" i="37"/>
  <c r="L61" i="37"/>
  <c r="K91" i="18"/>
  <c r="K84" i="18"/>
  <c r="K73" i="18"/>
  <c r="K69" i="18"/>
  <c r="K61" i="18"/>
  <c r="H60" i="31" s="1"/>
  <c r="K50" i="18"/>
  <c r="K28" i="18"/>
  <c r="K50" i="39"/>
  <c r="K12" i="39"/>
  <c r="N41" i="37"/>
  <c r="L26" i="37"/>
  <c r="L39" i="37"/>
  <c r="K116" i="18"/>
  <c r="H115" i="31" s="1"/>
  <c r="K105" i="18"/>
  <c r="H104" i="31" s="1"/>
  <c r="K31" i="18"/>
  <c r="K24" i="18"/>
  <c r="K57" i="39"/>
  <c r="K15" i="39"/>
  <c r="N81" i="37"/>
  <c r="N23" i="37"/>
  <c r="N20" i="37"/>
  <c r="L83" i="37"/>
  <c r="L71" i="37"/>
  <c r="M9" i="16"/>
  <c r="K94" i="18"/>
  <c r="H93" i="31" s="1"/>
  <c r="K46" i="18"/>
  <c r="K38" i="18"/>
  <c r="H37" i="31" s="1"/>
  <c r="K105" i="39"/>
  <c r="K101" i="39"/>
  <c r="K53" i="39"/>
  <c r="K18" i="39"/>
  <c r="L24" i="37"/>
  <c r="L58" i="37"/>
  <c r="AB53" i="52"/>
  <c r="C51" i="31" s="1"/>
  <c r="L23" i="37"/>
  <c r="L105" i="37"/>
  <c r="K108" i="18"/>
  <c r="K45" i="18"/>
  <c r="K16" i="18"/>
  <c r="K66" i="39"/>
  <c r="N65" i="37"/>
  <c r="N40" i="37"/>
  <c r="N28" i="37"/>
  <c r="N19" i="37"/>
  <c r="M8" i="16"/>
  <c r="K93" i="18"/>
  <c r="H92" i="31" s="1"/>
  <c r="K41" i="18"/>
  <c r="H40" i="31" s="1"/>
  <c r="K12" i="18"/>
  <c r="K104" i="39"/>
  <c r="K100" i="39"/>
  <c r="K79" i="39"/>
  <c r="K52" i="39"/>
  <c r="N99" i="37"/>
  <c r="N95" i="37"/>
  <c r="E63" i="40"/>
  <c r="F63" i="40" s="1"/>
  <c r="E51" i="40"/>
  <c r="F51" i="40" s="1"/>
  <c r="E32" i="40"/>
  <c r="F32" i="40" s="1"/>
  <c r="V65" i="52"/>
  <c r="P65" i="53" s="1"/>
  <c r="K82" i="18"/>
  <c r="H81" i="31" s="1"/>
  <c r="K75" i="18"/>
  <c r="H74" i="31" s="1"/>
  <c r="K63" i="18"/>
  <c r="H62" i="31" s="1"/>
  <c r="K59" i="18"/>
  <c r="H58" i="31" s="1"/>
  <c r="K117" i="39"/>
  <c r="K32" i="39"/>
  <c r="K24" i="39"/>
  <c r="L20" i="37"/>
  <c r="K107" i="18"/>
  <c r="H106" i="31" s="1"/>
  <c r="K15" i="18"/>
  <c r="K8" i="18"/>
  <c r="H7" i="31" s="1"/>
  <c r="K82" i="39"/>
  <c r="K55" i="39"/>
  <c r="N79" i="37"/>
  <c r="N46" i="37"/>
  <c r="K118" i="18"/>
  <c r="K96" i="18"/>
  <c r="K89" i="39"/>
  <c r="K78" i="39"/>
  <c r="N102" i="37"/>
  <c r="N98" i="37"/>
  <c r="N64" i="37"/>
  <c r="K110" i="18"/>
  <c r="K81" i="18"/>
  <c r="H80" i="31" s="1"/>
  <c r="K74" i="18"/>
  <c r="K62" i="18"/>
  <c r="K58" i="18"/>
  <c r="K51" i="18"/>
  <c r="K36" i="18"/>
  <c r="K22" i="18"/>
  <c r="H21" i="31" s="1"/>
  <c r="K116" i="39"/>
  <c r="K31" i="39"/>
  <c r="N86" i="37"/>
  <c r="N42" i="37"/>
  <c r="N24" i="37"/>
  <c r="K106" i="18"/>
  <c r="K70" i="18"/>
  <c r="K32" i="18"/>
  <c r="H31" i="31" s="1"/>
  <c r="K18" i="18"/>
  <c r="K92" i="39"/>
  <c r="K9" i="39"/>
  <c r="N67" i="37"/>
  <c r="S73" i="52"/>
  <c r="N73" i="53" s="1"/>
  <c r="L73" i="53"/>
  <c r="Q73" i="52"/>
  <c r="T73" i="52" s="1"/>
  <c r="D108" i="31"/>
  <c r="H110" i="52"/>
  <c r="F110" i="53"/>
  <c r="L91" i="53"/>
  <c r="Q91" i="52"/>
  <c r="T104" i="31"/>
  <c r="L59" i="53"/>
  <c r="E71" i="52"/>
  <c r="E69" i="31"/>
  <c r="J62" i="53"/>
  <c r="N62" i="52"/>
  <c r="H55" i="34"/>
  <c r="J116" i="31" s="1"/>
  <c r="F55" i="34"/>
  <c r="S59" i="52"/>
  <c r="N59" i="53" s="1"/>
  <c r="L71" i="53"/>
  <c r="L116" i="31" l="1"/>
  <c r="N91" i="37"/>
  <c r="U22" i="31"/>
  <c r="J59" i="40"/>
  <c r="W59" i="31" s="1"/>
  <c r="J38" i="40"/>
  <c r="W38" i="31" s="1"/>
  <c r="L109" i="31"/>
  <c r="O109" i="31" s="1"/>
  <c r="L115" i="31"/>
  <c r="O58" i="31"/>
  <c r="J92" i="53"/>
  <c r="R46" i="53"/>
  <c r="N85" i="52"/>
  <c r="AC34" i="52"/>
  <c r="I65" i="31"/>
  <c r="M66" i="20"/>
  <c r="L80" i="20"/>
  <c r="K80" i="20" s="1"/>
  <c r="M98" i="20"/>
  <c r="M27" i="20"/>
  <c r="M23" i="20"/>
  <c r="K55" i="18"/>
  <c r="H54" i="31" s="1"/>
  <c r="M21" i="20"/>
  <c r="M43" i="20"/>
  <c r="L69" i="20"/>
  <c r="K69" i="20" s="1"/>
  <c r="E7" i="14"/>
  <c r="K88" i="16"/>
  <c r="L88" i="20"/>
  <c r="K88" i="20" s="1"/>
  <c r="E22" i="50"/>
  <c r="E29" i="50"/>
  <c r="G100" i="31"/>
  <c r="M14" i="20"/>
  <c r="E18" i="14"/>
  <c r="E28" i="50"/>
  <c r="E26" i="50"/>
  <c r="G86" i="31"/>
  <c r="I86" i="31" s="1"/>
  <c r="M87" i="20"/>
  <c r="W25" i="50" s="1"/>
  <c r="I22" i="31"/>
  <c r="E11" i="14"/>
  <c r="G95" i="31"/>
  <c r="G101" i="31"/>
  <c r="E15" i="14"/>
  <c r="M19" i="20"/>
  <c r="M60" i="20"/>
  <c r="E24" i="50"/>
  <c r="M40" i="20"/>
  <c r="G99" i="31"/>
  <c r="I99" i="31" s="1"/>
  <c r="L102" i="20"/>
  <c r="K102" i="20" s="1"/>
  <c r="G82" i="31"/>
  <c r="I82" i="31" s="1"/>
  <c r="G97" i="31"/>
  <c r="I97" i="31" s="1"/>
  <c r="I18" i="31"/>
  <c r="O94" i="31"/>
  <c r="I59" i="31"/>
  <c r="O76" i="31"/>
  <c r="I20" i="31"/>
  <c r="I39" i="31"/>
  <c r="O52" i="31"/>
  <c r="S115" i="31"/>
  <c r="U42" i="31"/>
  <c r="J42" i="40"/>
  <c r="W42" i="31" s="1"/>
  <c r="U23" i="31"/>
  <c r="O116" i="31"/>
  <c r="AC46" i="52"/>
  <c r="Z61" i="52"/>
  <c r="Q84" i="52"/>
  <c r="S84" i="52"/>
  <c r="N84" i="53" s="1"/>
  <c r="C91" i="31"/>
  <c r="T85" i="53"/>
  <c r="I89" i="31"/>
  <c r="M90" i="20"/>
  <c r="W28" i="50" s="1"/>
  <c r="M65" i="20"/>
  <c r="K78" i="18"/>
  <c r="H77" i="31" s="1"/>
  <c r="M95" i="20"/>
  <c r="I94" i="31"/>
  <c r="E18" i="50"/>
  <c r="M69" i="16"/>
  <c r="M83" i="20"/>
  <c r="W21" i="50" s="1"/>
  <c r="K49" i="16"/>
  <c r="L49" i="20"/>
  <c r="K49" i="20" s="1"/>
  <c r="M49" i="16"/>
  <c r="G48" i="31" s="1"/>
  <c r="I48" i="31" s="1"/>
  <c r="G77" i="31"/>
  <c r="M92" i="16"/>
  <c r="L114" i="31"/>
  <c r="O114" i="31" s="1"/>
  <c r="U41" i="31"/>
  <c r="L69" i="53"/>
  <c r="D69" i="53"/>
  <c r="J117" i="40"/>
  <c r="W117" i="31" s="1"/>
  <c r="R26" i="53"/>
  <c r="C71" i="31"/>
  <c r="K79" i="52"/>
  <c r="J27" i="40"/>
  <c r="W27" i="31" s="1"/>
  <c r="S91" i="31"/>
  <c r="L98" i="53"/>
  <c r="D68" i="31"/>
  <c r="R111" i="12"/>
  <c r="S81" i="31"/>
  <c r="S67" i="31"/>
  <c r="S74" i="31"/>
  <c r="S69" i="31"/>
  <c r="S86" i="31"/>
  <c r="R73" i="53"/>
  <c r="E28" i="14"/>
  <c r="H114" i="52"/>
  <c r="L112" i="31"/>
  <c r="O112" i="31" s="1"/>
  <c r="K73" i="52"/>
  <c r="J60" i="40"/>
  <c r="W60" i="31" s="1"/>
  <c r="AC22" i="52"/>
  <c r="M101" i="20"/>
  <c r="S61" i="52"/>
  <c r="N61" i="53" s="1"/>
  <c r="S80" i="31"/>
  <c r="Q61" i="52"/>
  <c r="T61" i="52" s="1"/>
  <c r="W61" i="52" s="1"/>
  <c r="AC61" i="52" s="1"/>
  <c r="H85" i="52"/>
  <c r="S117" i="31"/>
  <c r="Q99" i="52"/>
  <c r="T99" i="52" s="1"/>
  <c r="D83" i="31"/>
  <c r="K99" i="52"/>
  <c r="Q68" i="52"/>
  <c r="T68" i="52" s="1"/>
  <c r="W68" i="52" s="1"/>
  <c r="AC68" i="52" s="1"/>
  <c r="T70" i="53"/>
  <c r="D112" i="31"/>
  <c r="J99" i="53"/>
  <c r="T102" i="53"/>
  <c r="O88" i="31"/>
  <c r="E99" i="52"/>
  <c r="J18" i="40"/>
  <c r="W18" i="31" s="1"/>
  <c r="L107" i="31"/>
  <c r="O107" i="31" s="1"/>
  <c r="S99" i="52"/>
  <c r="N99" i="53" s="1"/>
  <c r="AC19" i="52"/>
  <c r="E97" i="31"/>
  <c r="S78" i="31"/>
  <c r="R22" i="53"/>
  <c r="C52" i="31"/>
  <c r="O48" i="31"/>
  <c r="O64" i="31"/>
  <c r="O100" i="31"/>
  <c r="I100" i="31"/>
  <c r="O92" i="31"/>
  <c r="S16" i="31"/>
  <c r="J65" i="40"/>
  <c r="W65" i="31" s="1"/>
  <c r="I32" i="31"/>
  <c r="S109" i="31"/>
  <c r="S92" i="52"/>
  <c r="N92" i="53" s="1"/>
  <c r="O49" i="31"/>
  <c r="S83" i="31"/>
  <c r="O55" i="31"/>
  <c r="S57" i="31"/>
  <c r="K34" i="18"/>
  <c r="H33" i="31" s="1"/>
  <c r="M33" i="20"/>
  <c r="K57" i="18"/>
  <c r="H56" i="31" s="1"/>
  <c r="T74" i="52"/>
  <c r="S96" i="31"/>
  <c r="J71" i="40"/>
  <c r="W71" i="31" s="1"/>
  <c r="Z37" i="52"/>
  <c r="AC37" i="52" s="1"/>
  <c r="C102" i="31"/>
  <c r="J74" i="40"/>
  <c r="W74" i="31" s="1"/>
  <c r="H70" i="52"/>
  <c r="C81" i="31"/>
  <c r="C55" i="31"/>
  <c r="I10" i="31"/>
  <c r="D100" i="31"/>
  <c r="AC48" i="52"/>
  <c r="O72" i="31"/>
  <c r="S68" i="52"/>
  <c r="N68" i="53" s="1"/>
  <c r="E67" i="31"/>
  <c r="N69" i="52"/>
  <c r="T69" i="52" s="1"/>
  <c r="W69" i="52" s="1"/>
  <c r="S69" i="52"/>
  <c r="N69" i="53" s="1"/>
  <c r="S77" i="31"/>
  <c r="T63" i="53"/>
  <c r="O57" i="31"/>
  <c r="O54" i="31"/>
  <c r="J85" i="40"/>
  <c r="W85" i="31" s="1"/>
  <c r="H102" i="52"/>
  <c r="U50" i="31"/>
  <c r="N87" i="52"/>
  <c r="O90" i="31"/>
  <c r="Z30" i="52"/>
  <c r="AC30" i="52" s="1"/>
  <c r="H84" i="53"/>
  <c r="I71" i="31"/>
  <c r="D92" i="53"/>
  <c r="O53" i="31"/>
  <c r="L108" i="31"/>
  <c r="O108" i="31" s="1"/>
  <c r="J77" i="40"/>
  <c r="W77" i="31" s="1"/>
  <c r="S84" i="31"/>
  <c r="C53" i="31"/>
  <c r="S95" i="31"/>
  <c r="G110" i="31"/>
  <c r="J79" i="40"/>
  <c r="W79" i="31" s="1"/>
  <c r="O115" i="31"/>
  <c r="O98" i="31"/>
  <c r="E100" i="31"/>
  <c r="E102" i="52"/>
  <c r="S66" i="31"/>
  <c r="S100" i="31"/>
  <c r="S105" i="31"/>
  <c r="S73" i="31"/>
  <c r="S108" i="31"/>
  <c r="S61" i="31"/>
  <c r="S87" i="31"/>
  <c r="S71" i="31"/>
  <c r="S107" i="31"/>
  <c r="S110" i="31"/>
  <c r="S76" i="31"/>
  <c r="S102" i="31"/>
  <c r="S75" i="31"/>
  <c r="S85" i="31"/>
  <c r="S92" i="31"/>
  <c r="S15" i="31"/>
  <c r="U118" i="12"/>
  <c r="Y117" i="31" s="1"/>
  <c r="U98" i="12"/>
  <c r="Y97" i="31" s="1"/>
  <c r="U75" i="12"/>
  <c r="Y74" i="31" s="1"/>
  <c r="U55" i="12"/>
  <c r="Y54" i="31" s="1"/>
  <c r="J94" i="40"/>
  <c r="W94" i="31" s="1"/>
  <c r="J84" i="40"/>
  <c r="W84" i="31" s="1"/>
  <c r="J67" i="40"/>
  <c r="W67" i="31" s="1"/>
  <c r="J72" i="40"/>
  <c r="W72" i="31" s="1"/>
  <c r="U44" i="31"/>
  <c r="J78" i="40"/>
  <c r="W78" i="31" s="1"/>
  <c r="J105" i="40"/>
  <c r="W105" i="31" s="1"/>
  <c r="J19" i="40"/>
  <c r="W19" i="31" s="1"/>
  <c r="J66" i="40"/>
  <c r="W66" i="31" s="1"/>
  <c r="S44" i="31"/>
  <c r="S17" i="31"/>
  <c r="S65" i="31"/>
  <c r="L110" i="31"/>
  <c r="O110" i="31" s="1"/>
  <c r="J91" i="40"/>
  <c r="W91" i="31" s="1"/>
  <c r="O86" i="31"/>
  <c r="N94" i="52"/>
  <c r="N60" i="52"/>
  <c r="T60" i="52" s="1"/>
  <c r="D80" i="53"/>
  <c r="Q63" i="52"/>
  <c r="O78" i="31"/>
  <c r="S113" i="31"/>
  <c r="D75" i="53"/>
  <c r="AC17" i="52"/>
  <c r="O56" i="31"/>
  <c r="J102" i="40"/>
  <c r="W102" i="31" s="1"/>
  <c r="C58" i="31"/>
  <c r="J80" i="40"/>
  <c r="W80" i="31" s="1"/>
  <c r="S72" i="31"/>
  <c r="R56" i="53"/>
  <c r="S60" i="52"/>
  <c r="N60" i="53" s="1"/>
  <c r="E75" i="52"/>
  <c r="H92" i="53"/>
  <c r="O62" i="31"/>
  <c r="U40" i="31"/>
  <c r="J40" i="40"/>
  <c r="W40" i="31" s="1"/>
  <c r="T81" i="52"/>
  <c r="T96" i="52"/>
  <c r="W96" i="52" s="1"/>
  <c r="AC96" i="52" s="1"/>
  <c r="O104" i="31"/>
  <c r="J99" i="40"/>
  <c r="W99" i="31" s="1"/>
  <c r="O66" i="31"/>
  <c r="O60" i="31"/>
  <c r="O50" i="31"/>
  <c r="I12" i="31"/>
  <c r="J114" i="40"/>
  <c r="W114" i="31" s="1"/>
  <c r="J81" i="53"/>
  <c r="M13" i="20"/>
  <c r="C96" i="31"/>
  <c r="O71" i="31"/>
  <c r="O65" i="31"/>
  <c r="S81" i="52"/>
  <c r="N81" i="53" s="1"/>
  <c r="L96" i="53"/>
  <c r="R57" i="53"/>
  <c r="S106" i="31"/>
  <c r="J111" i="40"/>
  <c r="W111" i="31" s="1"/>
  <c r="T111" i="31"/>
  <c r="S96" i="52"/>
  <c r="N96" i="53" s="1"/>
  <c r="L99" i="31"/>
  <c r="O99" i="31" s="1"/>
  <c r="O74" i="31"/>
  <c r="D79" i="31"/>
  <c r="T80" i="53"/>
  <c r="O81" i="31"/>
  <c r="O68" i="31"/>
  <c r="D70" i="53"/>
  <c r="J93" i="40"/>
  <c r="W93" i="31" s="1"/>
  <c r="H81" i="52"/>
  <c r="T88" i="53"/>
  <c r="E68" i="31"/>
  <c r="J112" i="40"/>
  <c r="W112" i="31" s="1"/>
  <c r="J109" i="40"/>
  <c r="W109" i="31" s="1"/>
  <c r="O59" i="31"/>
  <c r="M72" i="20"/>
  <c r="W10" i="50" s="1"/>
  <c r="S94" i="31"/>
  <c r="J115" i="40"/>
  <c r="W115" i="31" s="1"/>
  <c r="S65" i="52"/>
  <c r="N65" i="53" s="1"/>
  <c r="N57" i="52"/>
  <c r="T57" i="52" s="1"/>
  <c r="J57" i="53"/>
  <c r="J57" i="40"/>
  <c r="W57" i="31" s="1"/>
  <c r="H80" i="53"/>
  <c r="D57" i="53"/>
  <c r="L101" i="31"/>
  <c r="O101" i="31" s="1"/>
  <c r="T100" i="52"/>
  <c r="AC29" i="52"/>
  <c r="AC31" i="52"/>
  <c r="O87" i="31"/>
  <c r="K74" i="52"/>
  <c r="O80" i="31"/>
  <c r="Q79" i="52"/>
  <c r="T79" i="52" s="1"/>
  <c r="J89" i="40"/>
  <c r="W89" i="31" s="1"/>
  <c r="J95" i="40"/>
  <c r="W95" i="31" s="1"/>
  <c r="H81" i="53"/>
  <c r="K81" i="52"/>
  <c r="K57" i="52"/>
  <c r="H57" i="53"/>
  <c r="J108" i="40"/>
  <c r="W108" i="31" s="1"/>
  <c r="J106" i="40"/>
  <c r="W106" i="31" s="1"/>
  <c r="Z52" i="52"/>
  <c r="AC52" i="52" s="1"/>
  <c r="J113" i="40"/>
  <c r="W113" i="31" s="1"/>
  <c r="S90" i="31"/>
  <c r="J116" i="40"/>
  <c r="W116" i="31" s="1"/>
  <c r="Q65" i="52"/>
  <c r="T65" i="52" s="1"/>
  <c r="F56" i="53"/>
  <c r="S91" i="52"/>
  <c r="N91" i="53" s="1"/>
  <c r="O91" i="31"/>
  <c r="J46" i="40"/>
  <c r="W46" i="31" s="1"/>
  <c r="J76" i="40"/>
  <c r="W76" i="31" s="1"/>
  <c r="J75" i="40"/>
  <c r="W75" i="31" s="1"/>
  <c r="Z69" i="52"/>
  <c r="D54" i="31"/>
  <c r="L102" i="31"/>
  <c r="O102" i="31" s="1"/>
  <c r="E57" i="52"/>
  <c r="J82" i="40"/>
  <c r="W82" i="31" s="1"/>
  <c r="D55" i="31"/>
  <c r="F57" i="53"/>
  <c r="H57" i="52"/>
  <c r="N91" i="52"/>
  <c r="T91" i="52" s="1"/>
  <c r="N64" i="52"/>
  <c r="T64" i="52" s="1"/>
  <c r="W64" i="52" s="1"/>
  <c r="S79" i="52"/>
  <c r="N79" i="53" s="1"/>
  <c r="J88" i="40"/>
  <c r="W88" i="31" s="1"/>
  <c r="L96" i="31"/>
  <c r="C76" i="31"/>
  <c r="J70" i="40"/>
  <c r="W70" i="31" s="1"/>
  <c r="J100" i="40"/>
  <c r="W100" i="31" s="1"/>
  <c r="J103" i="40"/>
  <c r="W103" i="31" s="1"/>
  <c r="H70" i="53"/>
  <c r="D79" i="53"/>
  <c r="L95" i="31"/>
  <c r="O95" i="31" s="1"/>
  <c r="D116" i="53"/>
  <c r="E92" i="52"/>
  <c r="E116" i="52"/>
  <c r="C90" i="31"/>
  <c r="R70" i="53"/>
  <c r="J43" i="40"/>
  <c r="W43" i="31" s="1"/>
  <c r="U43" i="31"/>
  <c r="Q70" i="52"/>
  <c r="T70" i="52" s="1"/>
  <c r="W70" i="52" s="1"/>
  <c r="AC70" i="52" s="1"/>
  <c r="L70" i="53"/>
  <c r="C104" i="31"/>
  <c r="C56" i="31"/>
  <c r="O69" i="31"/>
  <c r="O83" i="31"/>
  <c r="T107" i="31"/>
  <c r="J107" i="40"/>
  <c r="W107" i="31" s="1"/>
  <c r="L97" i="31"/>
  <c r="O97" i="31" s="1"/>
  <c r="O89" i="31"/>
  <c r="I101" i="31"/>
  <c r="O63" i="31"/>
  <c r="S68" i="31"/>
  <c r="J33" i="40"/>
  <c r="W33" i="31" s="1"/>
  <c r="U33" i="31"/>
  <c r="M102" i="20"/>
  <c r="G117" i="31"/>
  <c r="G112" i="31"/>
  <c r="I112" i="31" s="1"/>
  <c r="E24" i="14"/>
  <c r="G111" i="31"/>
  <c r="I111" i="31" s="1"/>
  <c r="M112" i="20"/>
  <c r="M113" i="20"/>
  <c r="G109" i="31"/>
  <c r="H74" i="52"/>
  <c r="M11" i="20"/>
  <c r="R48" i="53"/>
  <c r="K56" i="52"/>
  <c r="I25" i="31"/>
  <c r="E106" i="31"/>
  <c r="H79" i="52"/>
  <c r="U37" i="31"/>
  <c r="J37" i="40"/>
  <c r="W37" i="31" s="1"/>
  <c r="T96" i="31"/>
  <c r="J96" i="40"/>
  <c r="W96" i="31" s="1"/>
  <c r="J79" i="53"/>
  <c r="E108" i="52"/>
  <c r="J68" i="53"/>
  <c r="AC16" i="52"/>
  <c r="L105" i="31"/>
  <c r="O105" i="31" s="1"/>
  <c r="D77" i="31"/>
  <c r="J90" i="40"/>
  <c r="W90" i="31" s="1"/>
  <c r="J45" i="40"/>
  <c r="W45" i="31" s="1"/>
  <c r="D72" i="31"/>
  <c r="W104" i="52"/>
  <c r="AC104" i="52" s="1"/>
  <c r="S76" i="52"/>
  <c r="N76" i="53" s="1"/>
  <c r="C87" i="31"/>
  <c r="Q76" i="52"/>
  <c r="T76" i="52" s="1"/>
  <c r="O51" i="31"/>
  <c r="O75" i="31"/>
  <c r="AC13" i="52"/>
  <c r="N90" i="52"/>
  <c r="H66" i="52"/>
  <c r="F66" i="53"/>
  <c r="O70" i="31"/>
  <c r="E108" i="31"/>
  <c r="E78" i="52"/>
  <c r="T62" i="53"/>
  <c r="M26" i="20"/>
  <c r="H65" i="52"/>
  <c r="D110" i="53"/>
  <c r="H68" i="52"/>
  <c r="S88" i="31"/>
  <c r="T98" i="31"/>
  <c r="J98" i="40"/>
  <c r="W98" i="31" s="1"/>
  <c r="H68" i="53"/>
  <c r="S64" i="31"/>
  <c r="T64" i="31"/>
  <c r="J64" i="40"/>
  <c r="W64" i="31" s="1"/>
  <c r="L93" i="31"/>
  <c r="O93" i="31" s="1"/>
  <c r="S93" i="31"/>
  <c r="E76" i="31"/>
  <c r="S98" i="31"/>
  <c r="J69" i="40"/>
  <c r="W69" i="31" s="1"/>
  <c r="S55" i="52"/>
  <c r="N55" i="53" s="1"/>
  <c r="H51" i="31"/>
  <c r="I51" i="31" s="1"/>
  <c r="M52" i="20"/>
  <c r="E56" i="52"/>
  <c r="Z78" i="52"/>
  <c r="J104" i="40"/>
  <c r="W104" i="31" s="1"/>
  <c r="D56" i="53"/>
  <c r="F77" i="53"/>
  <c r="J110" i="40"/>
  <c r="W110" i="31" s="1"/>
  <c r="T110" i="31"/>
  <c r="J92" i="40"/>
  <c r="W92" i="31" s="1"/>
  <c r="C99" i="31"/>
  <c r="F65" i="53"/>
  <c r="E77" i="31"/>
  <c r="L111" i="31"/>
  <c r="O111" i="31" s="1"/>
  <c r="R41" i="53"/>
  <c r="Z41" i="52"/>
  <c r="AC41" i="52" s="1"/>
  <c r="M76" i="20"/>
  <c r="W14" i="50" s="1"/>
  <c r="AC53" i="52"/>
  <c r="Z65" i="52"/>
  <c r="D75" i="31"/>
  <c r="F68" i="53"/>
  <c r="J87" i="40"/>
  <c r="W87" i="31" s="1"/>
  <c r="O113" i="31"/>
  <c r="O79" i="31"/>
  <c r="O82" i="31"/>
  <c r="O85" i="31"/>
  <c r="O106" i="31"/>
  <c r="O84" i="31"/>
  <c r="L117" i="31"/>
  <c r="O117" i="31" s="1"/>
  <c r="L103" i="31"/>
  <c r="O103" i="31" s="1"/>
  <c r="O73" i="31"/>
  <c r="H91" i="53"/>
  <c r="K91" i="52"/>
  <c r="R55" i="53"/>
  <c r="Z55" i="52"/>
  <c r="S98" i="52"/>
  <c r="N98" i="53" s="1"/>
  <c r="S89" i="52"/>
  <c r="N89" i="53" s="1"/>
  <c r="S88" i="52"/>
  <c r="N88" i="53" s="1"/>
  <c r="F78" i="53"/>
  <c r="H78" i="52"/>
  <c r="D76" i="31"/>
  <c r="E66" i="31"/>
  <c r="H97" i="53"/>
  <c r="D91" i="53"/>
  <c r="R66" i="53"/>
  <c r="Z66" i="52"/>
  <c r="E80" i="52"/>
  <c r="N78" i="52"/>
  <c r="Q55" i="52"/>
  <c r="T84" i="52"/>
  <c r="W84" i="52" s="1"/>
  <c r="AC84" i="52" s="1"/>
  <c r="E104" i="52"/>
  <c r="D104" i="53"/>
  <c r="L92" i="53"/>
  <c r="Q92" i="52"/>
  <c r="T92" i="52" s="1"/>
  <c r="W92" i="52" s="1"/>
  <c r="AC92" i="52" s="1"/>
  <c r="H80" i="52"/>
  <c r="D78" i="31"/>
  <c r="F80" i="53"/>
  <c r="Q89" i="52"/>
  <c r="C64" i="31"/>
  <c r="N56" i="52"/>
  <c r="T56" i="52" s="1"/>
  <c r="W56" i="52" s="1"/>
  <c r="AC56" i="52" s="1"/>
  <c r="H55" i="53"/>
  <c r="K55" i="52"/>
  <c r="J55" i="53"/>
  <c r="N55" i="52"/>
  <c r="AC35" i="52"/>
  <c r="Z64" i="52"/>
  <c r="F55" i="53"/>
  <c r="D53" i="31"/>
  <c r="C54" i="31"/>
  <c r="T56" i="53"/>
  <c r="Q78" i="52"/>
  <c r="L78" i="53"/>
  <c r="L64" i="53"/>
  <c r="C66" i="31"/>
  <c r="Q80" i="52"/>
  <c r="T80" i="52" s="1"/>
  <c r="W80" i="52" s="1"/>
  <c r="AC80" i="52" s="1"/>
  <c r="L80" i="53"/>
  <c r="E68" i="52"/>
  <c r="W73" i="52"/>
  <c r="AC73" i="52" s="1"/>
  <c r="J56" i="53"/>
  <c r="Z28" i="52"/>
  <c r="AC28" i="52" s="1"/>
  <c r="R28" i="53"/>
  <c r="S78" i="52"/>
  <c r="N78" i="53" s="1"/>
  <c r="N66" i="52"/>
  <c r="T66" i="52" s="1"/>
  <c r="W66" i="52" s="1"/>
  <c r="J66" i="53"/>
  <c r="E89" i="31"/>
  <c r="S64" i="52"/>
  <c r="N64" i="53" s="1"/>
  <c r="H84" i="52"/>
  <c r="N77" i="52"/>
  <c r="T81" i="53"/>
  <c r="H64" i="53"/>
  <c r="AC44" i="52"/>
  <c r="N97" i="52"/>
  <c r="T97" i="52" s="1"/>
  <c r="W97" i="52" s="1"/>
  <c r="AC97" i="52" s="1"/>
  <c r="H60" i="52"/>
  <c r="C67" i="31"/>
  <c r="S97" i="52"/>
  <c r="N97" i="53" s="1"/>
  <c r="E63" i="31"/>
  <c r="T76" i="53"/>
  <c r="S54" i="52"/>
  <c r="N54" i="53" s="1"/>
  <c r="D82" i="31"/>
  <c r="D106" i="53"/>
  <c r="F60" i="53"/>
  <c r="Z76" i="52"/>
  <c r="S75" i="52"/>
  <c r="N75" i="53" s="1"/>
  <c r="H54" i="52"/>
  <c r="D52" i="31"/>
  <c r="T100" i="53"/>
  <c r="E64" i="52"/>
  <c r="J54" i="53"/>
  <c r="C94" i="31"/>
  <c r="D84" i="53"/>
  <c r="E84" i="52"/>
  <c r="E82" i="31"/>
  <c r="C85" i="31"/>
  <c r="D64" i="53"/>
  <c r="N98" i="52"/>
  <c r="T98" i="52" s="1"/>
  <c r="S77" i="52"/>
  <c r="N77" i="53" s="1"/>
  <c r="T84" i="53"/>
  <c r="Q93" i="52"/>
  <c r="K60" i="52"/>
  <c r="H60" i="53"/>
  <c r="Z9" i="52"/>
  <c r="AC9" i="52" s="1"/>
  <c r="R9" i="53"/>
  <c r="R60" i="53"/>
  <c r="Z60" i="52"/>
  <c r="W59" i="52"/>
  <c r="AC59" i="52" s="1"/>
  <c r="AC33" i="52"/>
  <c r="C63" i="31"/>
  <c r="K54" i="52"/>
  <c r="D87" i="31"/>
  <c r="F89" i="53"/>
  <c r="E106" i="52"/>
  <c r="H89" i="53"/>
  <c r="K89" i="52"/>
  <c r="R77" i="53"/>
  <c r="Z77" i="52"/>
  <c r="D107" i="31"/>
  <c r="Q88" i="52"/>
  <c r="L88" i="53"/>
  <c r="E88" i="52"/>
  <c r="D88" i="53"/>
  <c r="E86" i="31"/>
  <c r="R36" i="53"/>
  <c r="Z36" i="52"/>
  <c r="AC36" i="52" s="1"/>
  <c r="T64" i="53"/>
  <c r="C62" i="31"/>
  <c r="D61" i="31"/>
  <c r="D76" i="53"/>
  <c r="E74" i="31"/>
  <c r="E76" i="52"/>
  <c r="H76" i="52"/>
  <c r="F76" i="53"/>
  <c r="D74" i="31"/>
  <c r="J89" i="53"/>
  <c r="N89" i="52"/>
  <c r="N88" i="52"/>
  <c r="J88" i="53"/>
  <c r="H89" i="52"/>
  <c r="L77" i="53"/>
  <c r="Q77" i="52"/>
  <c r="K100" i="52"/>
  <c r="H100" i="53"/>
  <c r="W74" i="52"/>
  <c r="AC74" i="52" s="1"/>
  <c r="AC38" i="52"/>
  <c r="K88" i="52"/>
  <c r="H88" i="53"/>
  <c r="H109" i="52"/>
  <c r="Z43" i="52"/>
  <c r="AC43" i="52" s="1"/>
  <c r="C75" i="31"/>
  <c r="T77" i="53"/>
  <c r="H76" i="53"/>
  <c r="K76" i="52"/>
  <c r="K65" i="52"/>
  <c r="H65" i="53"/>
  <c r="D98" i="31"/>
  <c r="F100" i="53"/>
  <c r="H100" i="52"/>
  <c r="T91" i="53"/>
  <c r="C89" i="31"/>
  <c r="R38" i="53"/>
  <c r="D95" i="53"/>
  <c r="E112" i="52"/>
  <c r="D112" i="53"/>
  <c r="E110" i="31"/>
  <c r="F63" i="53"/>
  <c r="R74" i="53"/>
  <c r="D65" i="53"/>
  <c r="E77" i="52"/>
  <c r="E75" i="31"/>
  <c r="E95" i="31"/>
  <c r="E97" i="52"/>
  <c r="D97" i="53"/>
  <c r="H62" i="52"/>
  <c r="D60" i="31"/>
  <c r="F62" i="53"/>
  <c r="S62" i="52"/>
  <c r="N62" i="53" s="1"/>
  <c r="Q62" i="52"/>
  <c r="T62" i="52" s="1"/>
  <c r="K62" i="52"/>
  <c r="H62" i="53"/>
  <c r="Z21" i="52"/>
  <c r="AC21" i="52" s="1"/>
  <c r="R21" i="53"/>
  <c r="AC49" i="52"/>
  <c r="Z63" i="52"/>
  <c r="R63" i="53"/>
  <c r="Z10" i="52"/>
  <c r="AC10" i="52" s="1"/>
  <c r="R10" i="53"/>
  <c r="Q86" i="52"/>
  <c r="L86" i="53"/>
  <c r="K98" i="52"/>
  <c r="H98" i="53"/>
  <c r="Z20" i="52"/>
  <c r="AC20" i="52" s="1"/>
  <c r="R20" i="53"/>
  <c r="F97" i="53"/>
  <c r="D95" i="31"/>
  <c r="H97" i="52"/>
  <c r="D81" i="31"/>
  <c r="W105" i="52"/>
  <c r="AC105" i="52" s="1"/>
  <c r="L62" i="53"/>
  <c r="D98" i="53"/>
  <c r="E96" i="31"/>
  <c r="R54" i="53"/>
  <c r="Z54" i="52"/>
  <c r="Q87" i="52"/>
  <c r="L87" i="53"/>
  <c r="F87" i="53"/>
  <c r="H87" i="52"/>
  <c r="D85" i="31"/>
  <c r="C73" i="31"/>
  <c r="T75" i="53"/>
  <c r="C72" i="31"/>
  <c r="T74" i="53"/>
  <c r="E63" i="52"/>
  <c r="D63" i="53"/>
  <c r="L54" i="53"/>
  <c r="Q54" i="52"/>
  <c r="T54" i="52" s="1"/>
  <c r="F82" i="53"/>
  <c r="H93" i="52"/>
  <c r="E59" i="31"/>
  <c r="E95" i="52"/>
  <c r="Z11" i="52"/>
  <c r="AC11" i="52" s="1"/>
  <c r="H75" i="53"/>
  <c r="K75" i="52"/>
  <c r="T86" i="53"/>
  <c r="C84" i="31"/>
  <c r="S63" i="52"/>
  <c r="N63" i="53" s="1"/>
  <c r="N63" i="52"/>
  <c r="R75" i="53"/>
  <c r="Z75" i="52"/>
  <c r="K87" i="52"/>
  <c r="H87" i="53"/>
  <c r="H82" i="52"/>
  <c r="F83" i="53"/>
  <c r="D91" i="31"/>
  <c r="T85" i="52"/>
  <c r="W85" i="52" s="1"/>
  <c r="AC85" i="52" s="1"/>
  <c r="T97" i="53"/>
  <c r="C95" i="31"/>
  <c r="E84" i="31"/>
  <c r="D86" i="53"/>
  <c r="E86" i="52"/>
  <c r="L75" i="53"/>
  <c r="Q75" i="52"/>
  <c r="J86" i="53"/>
  <c r="N86" i="52"/>
  <c r="S86" i="52"/>
  <c r="N86" i="53" s="1"/>
  <c r="S87" i="52"/>
  <c r="N87" i="53" s="1"/>
  <c r="E61" i="52"/>
  <c r="R62" i="53"/>
  <c r="Z62" i="52"/>
  <c r="N75" i="52"/>
  <c r="J75" i="53"/>
  <c r="E62" i="52"/>
  <c r="D62" i="53"/>
  <c r="E60" i="31"/>
  <c r="E72" i="31"/>
  <c r="D74" i="53"/>
  <c r="E74" i="52"/>
  <c r="K101" i="52"/>
  <c r="W101" i="52" s="1"/>
  <c r="AC101" i="52" s="1"/>
  <c r="H101" i="53"/>
  <c r="S67" i="52"/>
  <c r="N67" i="53" s="1"/>
  <c r="J67" i="53"/>
  <c r="N67" i="52"/>
  <c r="T67" i="52" s="1"/>
  <c r="D99" i="31"/>
  <c r="H101" i="52"/>
  <c r="F101" i="53"/>
  <c r="T105" i="53"/>
  <c r="C103" i="31"/>
  <c r="D101" i="53"/>
  <c r="E99" i="31"/>
  <c r="E101" i="52"/>
  <c r="D56" i="31"/>
  <c r="F58" i="53"/>
  <c r="Z24" i="52"/>
  <c r="AC24" i="52" s="1"/>
  <c r="R24" i="53"/>
  <c r="Q58" i="52"/>
  <c r="L58" i="53"/>
  <c r="E81" i="31"/>
  <c r="E83" i="52"/>
  <c r="D83" i="53"/>
  <c r="Q83" i="52"/>
  <c r="L83" i="53"/>
  <c r="R79" i="53"/>
  <c r="Z79" i="52"/>
  <c r="N83" i="52"/>
  <c r="J83" i="53"/>
  <c r="S83" i="52"/>
  <c r="N83" i="53" s="1"/>
  <c r="H67" i="53"/>
  <c r="K67" i="52"/>
  <c r="D103" i="31"/>
  <c r="H105" i="52"/>
  <c r="F105" i="53"/>
  <c r="F94" i="53"/>
  <c r="H94" i="52"/>
  <c r="D92" i="31"/>
  <c r="Z71" i="52"/>
  <c r="R71" i="53"/>
  <c r="F106" i="53"/>
  <c r="D104" i="31"/>
  <c r="H106" i="52"/>
  <c r="T71" i="53"/>
  <c r="C69" i="31"/>
  <c r="H71" i="53"/>
  <c r="K71" i="52"/>
  <c r="P106" i="53"/>
  <c r="W106" i="52"/>
  <c r="AC106" i="52" s="1"/>
  <c r="E111" i="31"/>
  <c r="D113" i="53"/>
  <c r="E113" i="52"/>
  <c r="H118" i="52"/>
  <c r="F118" i="53"/>
  <c r="H95" i="53"/>
  <c r="K95" i="52"/>
  <c r="R18" i="53"/>
  <c r="Z18" i="52"/>
  <c r="AC18" i="52" s="1"/>
  <c r="D67" i="53"/>
  <c r="E67" i="52"/>
  <c r="E65" i="31"/>
  <c r="Z67" i="52"/>
  <c r="R67" i="53"/>
  <c r="H117" i="52"/>
  <c r="F117" i="53"/>
  <c r="D115" i="31"/>
  <c r="S95" i="52"/>
  <c r="N95" i="53" s="1"/>
  <c r="N95" i="52"/>
  <c r="J95" i="53"/>
  <c r="C93" i="31"/>
  <c r="T95" i="53"/>
  <c r="E56" i="31"/>
  <c r="D58" i="53"/>
  <c r="E58" i="52"/>
  <c r="Q95" i="52"/>
  <c r="L95" i="53"/>
  <c r="E92" i="31"/>
  <c r="D94" i="53"/>
  <c r="E94" i="52"/>
  <c r="H83" i="53"/>
  <c r="K83" i="52"/>
  <c r="K90" i="52"/>
  <c r="H90" i="53"/>
  <c r="J58" i="53"/>
  <c r="N58" i="52"/>
  <c r="S58" i="52"/>
  <c r="N58" i="53" s="1"/>
  <c r="S71" i="52"/>
  <c r="N71" i="53" s="1"/>
  <c r="J71" i="53"/>
  <c r="N71" i="52"/>
  <c r="T71" i="52" s="1"/>
  <c r="Z27" i="52"/>
  <c r="AC27" i="52" s="1"/>
  <c r="R27" i="53"/>
  <c r="C77" i="31"/>
  <c r="T79" i="53"/>
  <c r="E88" i="31"/>
  <c r="E90" i="52"/>
  <c r="D90" i="53"/>
  <c r="L94" i="53"/>
  <c r="Q94" i="52"/>
  <c r="T94" i="52" s="1"/>
  <c r="W94" i="52" s="1"/>
  <c r="AC94" i="52" s="1"/>
  <c r="Q90" i="52"/>
  <c r="L90" i="53"/>
  <c r="S90" i="52"/>
  <c r="N90" i="53" s="1"/>
  <c r="R58" i="53"/>
  <c r="Z58" i="52"/>
  <c r="D65" i="31"/>
  <c r="H67" i="52"/>
  <c r="F67" i="53"/>
  <c r="S94" i="52"/>
  <c r="N94" i="53" s="1"/>
  <c r="T67" i="53"/>
  <c r="C65" i="31"/>
  <c r="R15" i="53"/>
  <c r="Z15" i="52"/>
  <c r="AC15" i="52" s="1"/>
  <c r="K72" i="52"/>
  <c r="H72" i="53"/>
  <c r="Z45" i="52"/>
  <c r="AC45" i="52" s="1"/>
  <c r="R45" i="53"/>
  <c r="M100" i="20"/>
  <c r="M30" i="20"/>
  <c r="H29" i="31"/>
  <c r="I29" i="31" s="1"/>
  <c r="N82" i="52"/>
  <c r="J82" i="53"/>
  <c r="S82" i="52"/>
  <c r="N82" i="53" s="1"/>
  <c r="L82" i="53"/>
  <c r="Q82" i="52"/>
  <c r="R25" i="53"/>
  <c r="Z25" i="52"/>
  <c r="AC25" i="52" s="1"/>
  <c r="N93" i="52"/>
  <c r="J93" i="53"/>
  <c r="S93" i="52"/>
  <c r="N93" i="53" s="1"/>
  <c r="T73" i="31"/>
  <c r="J73" i="40"/>
  <c r="W73" i="31" s="1"/>
  <c r="H72" i="52"/>
  <c r="D70" i="31"/>
  <c r="F72" i="53"/>
  <c r="T101" i="31"/>
  <c r="J101" i="40"/>
  <c r="W101" i="31" s="1"/>
  <c r="M86" i="20"/>
  <c r="W24" i="50" s="1"/>
  <c r="H85" i="31"/>
  <c r="I85" i="31" s="1"/>
  <c r="H103" i="52"/>
  <c r="D101" i="31"/>
  <c r="F103" i="53"/>
  <c r="H115" i="52"/>
  <c r="F115" i="53"/>
  <c r="D113" i="31"/>
  <c r="C70" i="31"/>
  <c r="T72" i="53"/>
  <c r="H110" i="31"/>
  <c r="M111" i="20"/>
  <c r="P103" i="53"/>
  <c r="W103" i="52"/>
  <c r="AC103" i="52" s="1"/>
  <c r="O77" i="31"/>
  <c r="H82" i="53"/>
  <c r="K82" i="52"/>
  <c r="N72" i="52"/>
  <c r="J72" i="53"/>
  <c r="S72" i="52"/>
  <c r="N72" i="53" s="1"/>
  <c r="E91" i="31"/>
  <c r="D93" i="53"/>
  <c r="E93" i="52"/>
  <c r="L72" i="53"/>
  <c r="Q72" i="52"/>
  <c r="J68" i="40"/>
  <c r="W68" i="31" s="1"/>
  <c r="T68" i="31"/>
  <c r="O96" i="31"/>
  <c r="T82" i="53"/>
  <c r="C80" i="31"/>
  <c r="H87" i="31"/>
  <c r="I87" i="31" s="1"/>
  <c r="M88" i="20"/>
  <c r="W26" i="50" s="1"/>
  <c r="S8" i="31"/>
  <c r="E101" i="31"/>
  <c r="E103" i="52"/>
  <c r="D103" i="53"/>
  <c r="Z72" i="52"/>
  <c r="R72" i="53"/>
  <c r="H102" i="31"/>
  <c r="I102" i="31" s="1"/>
  <c r="M103" i="20"/>
  <c r="U63" i="31"/>
  <c r="J63" i="40"/>
  <c r="W63" i="31" s="1"/>
  <c r="U28" i="31"/>
  <c r="J28" i="40"/>
  <c r="W28" i="31" s="1"/>
  <c r="G93" i="31"/>
  <c r="I93" i="31" s="1"/>
  <c r="E6" i="14"/>
  <c r="M94" i="20"/>
  <c r="J31" i="40"/>
  <c r="W31" i="31" s="1"/>
  <c r="U31" i="31"/>
  <c r="U81" i="31"/>
  <c r="J81" i="40"/>
  <c r="W81" i="31" s="1"/>
  <c r="H50" i="31"/>
  <c r="I50" i="31" s="1"/>
  <c r="M51" i="20"/>
  <c r="H117" i="31"/>
  <c r="M118" i="20"/>
  <c r="H15" i="31"/>
  <c r="I15" i="31" s="1"/>
  <c r="M16" i="20"/>
  <c r="H23" i="31"/>
  <c r="I23" i="31" s="1"/>
  <c r="M24" i="20"/>
  <c r="H68" i="31"/>
  <c r="M69" i="20"/>
  <c r="W7" i="50" s="1"/>
  <c r="M20" i="20"/>
  <c r="G19" i="31"/>
  <c r="I19" i="31" s="1"/>
  <c r="M104" i="20"/>
  <c r="G103" i="31"/>
  <c r="I103" i="31" s="1"/>
  <c r="E16" i="14"/>
  <c r="J47" i="40"/>
  <c r="W47" i="31" s="1"/>
  <c r="U47" i="31"/>
  <c r="J48" i="40"/>
  <c r="W48" i="31" s="1"/>
  <c r="U48" i="31"/>
  <c r="J49" i="40"/>
  <c r="W49" i="31" s="1"/>
  <c r="U49" i="31"/>
  <c r="K93" i="16"/>
  <c r="L93" i="20"/>
  <c r="K93" i="20" s="1"/>
  <c r="M93" i="16"/>
  <c r="T86" i="31"/>
  <c r="J86" i="40"/>
  <c r="W86" i="31" s="1"/>
  <c r="G33" i="31"/>
  <c r="C97" i="31"/>
  <c r="T99" i="53"/>
  <c r="H35" i="31"/>
  <c r="I35" i="31" s="1"/>
  <c r="M36" i="20"/>
  <c r="H17" i="31"/>
  <c r="I17" i="31" s="1"/>
  <c r="M18" i="20"/>
  <c r="M58" i="20"/>
  <c r="H57" i="31"/>
  <c r="I57" i="31" s="1"/>
  <c r="H30" i="31"/>
  <c r="I30" i="31" s="1"/>
  <c r="M31" i="20"/>
  <c r="H72" i="31"/>
  <c r="I72" i="31" s="1"/>
  <c r="M73" i="20"/>
  <c r="W11" i="50" s="1"/>
  <c r="U35" i="31"/>
  <c r="J35" i="40"/>
  <c r="W35" i="31" s="1"/>
  <c r="M32" i="20"/>
  <c r="G31" i="31"/>
  <c r="I31" i="31" s="1"/>
  <c r="J53" i="40"/>
  <c r="W53" i="31" s="1"/>
  <c r="U53" i="31"/>
  <c r="U20" i="31"/>
  <c r="J20" i="40"/>
  <c r="W20" i="31" s="1"/>
  <c r="E19" i="14"/>
  <c r="M107" i="20"/>
  <c r="G106" i="31"/>
  <c r="I106" i="31" s="1"/>
  <c r="G58" i="31"/>
  <c r="I58" i="31" s="1"/>
  <c r="M59" i="20"/>
  <c r="M62" i="20"/>
  <c r="H61" i="31"/>
  <c r="I61" i="31" s="1"/>
  <c r="H44" i="31"/>
  <c r="I44" i="31" s="1"/>
  <c r="M45" i="20"/>
  <c r="M46" i="20"/>
  <c r="H45" i="31"/>
  <c r="I45" i="31" s="1"/>
  <c r="H79" i="31"/>
  <c r="I79" i="31" s="1"/>
  <c r="M80" i="20"/>
  <c r="W18" i="50" s="1"/>
  <c r="U26" i="31"/>
  <c r="J26" i="40"/>
  <c r="W26" i="31" s="1"/>
  <c r="J61" i="40"/>
  <c r="W61" i="31" s="1"/>
  <c r="U61" i="31"/>
  <c r="G16" i="31"/>
  <c r="I16" i="31" s="1"/>
  <c r="M17" i="20"/>
  <c r="J29" i="40"/>
  <c r="W29" i="31" s="1"/>
  <c r="U29" i="31"/>
  <c r="G21" i="31"/>
  <c r="I21" i="31" s="1"/>
  <c r="M22" i="20"/>
  <c r="M109" i="20"/>
  <c r="G108" i="31"/>
  <c r="I108" i="31" s="1"/>
  <c r="E21" i="14"/>
  <c r="S40" i="31"/>
  <c r="O61" i="31"/>
  <c r="U52" i="31"/>
  <c r="J52" i="40"/>
  <c r="W52" i="31" s="1"/>
  <c r="C88" i="31"/>
  <c r="T90" i="53"/>
  <c r="H69" i="31"/>
  <c r="I69" i="31" s="1"/>
  <c r="M70" i="20"/>
  <c r="W8" i="50" s="1"/>
  <c r="M74" i="20"/>
  <c r="W12" i="50" s="1"/>
  <c r="H73" i="31"/>
  <c r="I73" i="31" s="1"/>
  <c r="H11" i="31"/>
  <c r="I11" i="31" s="1"/>
  <c r="M12" i="20"/>
  <c r="H107" i="31"/>
  <c r="I107" i="31" s="1"/>
  <c r="M108" i="20"/>
  <c r="H83" i="31"/>
  <c r="I83" i="31" s="1"/>
  <c r="M84" i="20"/>
  <c r="W22" i="50" s="1"/>
  <c r="U55" i="31"/>
  <c r="J55" i="40"/>
  <c r="W55" i="31" s="1"/>
  <c r="G40" i="31"/>
  <c r="I40" i="31" s="1"/>
  <c r="M41" i="20"/>
  <c r="K68" i="16"/>
  <c r="L68" i="20"/>
  <c r="K68" i="20" s="1"/>
  <c r="M68" i="16"/>
  <c r="K97" i="16"/>
  <c r="L97" i="20"/>
  <c r="K97" i="20" s="1"/>
  <c r="M97" i="16"/>
  <c r="G34" i="31"/>
  <c r="I34" i="31" s="1"/>
  <c r="M35" i="20"/>
  <c r="H105" i="31"/>
  <c r="I105" i="31" s="1"/>
  <c r="M106" i="20"/>
  <c r="M9" i="20"/>
  <c r="G8" i="31"/>
  <c r="I8" i="31" s="1"/>
  <c r="H90" i="31"/>
  <c r="I90" i="31" s="1"/>
  <c r="M91" i="20"/>
  <c r="W29" i="50" s="1"/>
  <c r="H76" i="31"/>
  <c r="I76" i="31" s="1"/>
  <c r="M77" i="20"/>
  <c r="W15" i="50" s="1"/>
  <c r="U24" i="31"/>
  <c r="J24" i="40"/>
  <c r="W24" i="31" s="1"/>
  <c r="G55" i="31"/>
  <c r="I55" i="31" s="1"/>
  <c r="M56" i="20"/>
  <c r="K105" i="16"/>
  <c r="L105" i="20"/>
  <c r="K105" i="20" s="1"/>
  <c r="M105" i="16"/>
  <c r="M44" i="20"/>
  <c r="G43" i="31"/>
  <c r="I43" i="31" s="1"/>
  <c r="U36" i="31"/>
  <c r="J36" i="40"/>
  <c r="W36" i="31" s="1"/>
  <c r="I60" i="31"/>
  <c r="U30" i="31"/>
  <c r="J30" i="40"/>
  <c r="W30" i="31" s="1"/>
  <c r="H109" i="31"/>
  <c r="M110" i="20"/>
  <c r="G46" i="31"/>
  <c r="I46" i="31" s="1"/>
  <c r="M47" i="20"/>
  <c r="G54" i="31"/>
  <c r="I54" i="31" s="1"/>
  <c r="M55" i="20"/>
  <c r="K64" i="16"/>
  <c r="L64" i="20"/>
  <c r="K64" i="20" s="1"/>
  <c r="M64" i="16"/>
  <c r="M61" i="20"/>
  <c r="M116" i="20"/>
  <c r="H95" i="31"/>
  <c r="I95" i="31" s="1"/>
  <c r="M96" i="20"/>
  <c r="J62" i="40"/>
  <c r="W62" i="31" s="1"/>
  <c r="U62" i="31"/>
  <c r="H14" i="31"/>
  <c r="I14" i="31" s="1"/>
  <c r="M15" i="20"/>
  <c r="U32" i="31"/>
  <c r="J32" i="40"/>
  <c r="W32" i="31" s="1"/>
  <c r="G7" i="31"/>
  <c r="I7" i="31" s="1"/>
  <c r="M8" i="20"/>
  <c r="G41" i="31"/>
  <c r="I41" i="31" s="1"/>
  <c r="M42" i="20"/>
  <c r="J58" i="40"/>
  <c r="W58" i="31" s="1"/>
  <c r="U58" i="31"/>
  <c r="E29" i="14"/>
  <c r="G116" i="31"/>
  <c r="I116" i="31" s="1"/>
  <c r="M117" i="20"/>
  <c r="C92" i="31"/>
  <c r="T94" i="53"/>
  <c r="E17" i="50"/>
  <c r="M79" i="20"/>
  <c r="W17" i="50" s="1"/>
  <c r="G78" i="31"/>
  <c r="I78" i="31" s="1"/>
  <c r="G66" i="31"/>
  <c r="I66" i="31" s="1"/>
  <c r="M67" i="20"/>
  <c r="G113" i="31"/>
  <c r="I113" i="31" s="1"/>
  <c r="M114" i="20"/>
  <c r="E26" i="14"/>
  <c r="O67" i="31"/>
  <c r="K82" i="16"/>
  <c r="L82" i="20"/>
  <c r="K82" i="20" s="1"/>
  <c r="M82" i="16"/>
  <c r="M38" i="20"/>
  <c r="M99" i="20"/>
  <c r="J51" i="40"/>
  <c r="W51" i="31" s="1"/>
  <c r="U51" i="31"/>
  <c r="U39" i="31"/>
  <c r="J39" i="40"/>
  <c r="W39" i="31" s="1"/>
  <c r="E9" i="50"/>
  <c r="M71" i="20"/>
  <c r="W9" i="50" s="1"/>
  <c r="G70" i="31"/>
  <c r="I70" i="31" s="1"/>
  <c r="H9" i="31"/>
  <c r="I9" i="31" s="1"/>
  <c r="M10" i="20"/>
  <c r="M53" i="20"/>
  <c r="G52" i="31"/>
  <c r="I52" i="31" s="1"/>
  <c r="G62" i="31"/>
  <c r="I62" i="31" s="1"/>
  <c r="M63" i="20"/>
  <c r="I37" i="31"/>
  <c r="I115" i="31"/>
  <c r="M85" i="20"/>
  <c r="W23" i="50" s="1"/>
  <c r="E23" i="50"/>
  <c r="G84" i="31"/>
  <c r="I84" i="31" s="1"/>
  <c r="J54" i="40"/>
  <c r="W54" i="31" s="1"/>
  <c r="U54" i="31"/>
  <c r="G74" i="31"/>
  <c r="I74" i="31" s="1"/>
  <c r="M75" i="20"/>
  <c r="W13" i="50" s="1"/>
  <c r="E13" i="50"/>
  <c r="G56" i="31"/>
  <c r="I98" i="31"/>
  <c r="U56" i="31"/>
  <c r="J56" i="40"/>
  <c r="W56" i="31" s="1"/>
  <c r="H27" i="31"/>
  <c r="I27" i="31" s="1"/>
  <c r="M28" i="20"/>
  <c r="G38" i="31"/>
  <c r="I38" i="31" s="1"/>
  <c r="M39" i="20"/>
  <c r="E19" i="50"/>
  <c r="G80" i="31"/>
  <c r="I80" i="31" s="1"/>
  <c r="M81" i="20"/>
  <c r="W19" i="50" s="1"/>
  <c r="G24" i="31"/>
  <c r="I24" i="31" s="1"/>
  <c r="M25" i="20"/>
  <c r="G114" i="31"/>
  <c r="I114" i="31" s="1"/>
  <c r="E27" i="14"/>
  <c r="M115" i="20"/>
  <c r="I75" i="31"/>
  <c r="H49" i="31"/>
  <c r="I49" i="31" s="1"/>
  <c r="M50" i="20"/>
  <c r="J34" i="40"/>
  <c r="W34" i="31" s="1"/>
  <c r="U34" i="31"/>
  <c r="M54" i="20"/>
  <c r="G53" i="31"/>
  <c r="I53" i="31" s="1"/>
  <c r="J25" i="40"/>
  <c r="W25" i="31" s="1"/>
  <c r="U25" i="31"/>
  <c r="G28" i="31"/>
  <c r="I28" i="31" s="1"/>
  <c r="M29" i="20"/>
  <c r="G47" i="31"/>
  <c r="I47" i="31" s="1"/>
  <c r="M48" i="20"/>
  <c r="J21" i="40"/>
  <c r="W21" i="31" s="1"/>
  <c r="U21" i="31"/>
  <c r="E27" i="50"/>
  <c r="G88" i="31"/>
  <c r="I88" i="31" s="1"/>
  <c r="M89" i="20"/>
  <c r="W27" i="50" s="1"/>
  <c r="T97" i="31"/>
  <c r="J97" i="40"/>
  <c r="W97" i="31" s="1"/>
  <c r="G36" i="31"/>
  <c r="I36" i="31" s="1"/>
  <c r="M37" i="20"/>
  <c r="M78" i="20" l="1"/>
  <c r="W16" i="50" s="1"/>
  <c r="M34" i="20"/>
  <c r="M49" i="20"/>
  <c r="I33" i="31"/>
  <c r="I77" i="31"/>
  <c r="E7" i="50"/>
  <c r="G68" i="31"/>
  <c r="I68" i="31" s="1"/>
  <c r="G91" i="31"/>
  <c r="I91" i="31" s="1"/>
  <c r="E30" i="50"/>
  <c r="M92" i="20"/>
  <c r="W30" i="50" s="1"/>
  <c r="W79" i="52"/>
  <c r="AC79" i="52" s="1"/>
  <c r="W99" i="52"/>
  <c r="AC99" i="52" s="1"/>
  <c r="T87" i="52"/>
  <c r="W87" i="52" s="1"/>
  <c r="AC87" i="52" s="1"/>
  <c r="I56" i="31"/>
  <c r="T89" i="52"/>
  <c r="M57" i="20"/>
  <c r="AC69" i="52"/>
  <c r="I110" i="31"/>
  <c r="T63" i="52"/>
  <c r="W63" i="52" s="1"/>
  <c r="AC63" i="52" s="1"/>
  <c r="W81" i="52"/>
  <c r="AC81" i="52" s="1"/>
  <c r="I117" i="31"/>
  <c r="AC66" i="52"/>
  <c r="W57" i="52"/>
  <c r="AC57" i="52" s="1"/>
  <c r="W100" i="52"/>
  <c r="AC100" i="52" s="1"/>
  <c r="I109" i="31"/>
  <c r="W54" i="52"/>
  <c r="AC54" i="52" s="1"/>
  <c r="T90" i="52"/>
  <c r="W90" i="52" s="1"/>
  <c r="AC90" i="52" s="1"/>
  <c r="W76" i="52"/>
  <c r="AC76" i="52" s="1"/>
  <c r="AC64" i="52"/>
  <c r="T55" i="52"/>
  <c r="W55" i="52" s="1"/>
  <c r="AC55" i="52" s="1"/>
  <c r="W60" i="52"/>
  <c r="AC60" i="52" s="1"/>
  <c r="W91" i="52"/>
  <c r="AC91" i="52" s="1"/>
  <c r="W98" i="52"/>
  <c r="AC98" i="52" s="1"/>
  <c r="T93" i="52"/>
  <c r="W93" i="52" s="1"/>
  <c r="AC93" i="52" s="1"/>
  <c r="T78" i="52"/>
  <c r="W78" i="52" s="1"/>
  <c r="AC78" i="52" s="1"/>
  <c r="T77" i="52"/>
  <c r="W77" i="52" s="1"/>
  <c r="AC77" i="52" s="1"/>
  <c r="W62" i="52"/>
  <c r="AC62" i="52" s="1"/>
  <c r="W65" i="52"/>
  <c r="AC65" i="52" s="1"/>
  <c r="W89" i="52"/>
  <c r="AC89" i="52" s="1"/>
  <c r="T88" i="52"/>
  <c r="W88" i="52" s="1"/>
  <c r="AC88" i="52" s="1"/>
  <c r="T58" i="52"/>
  <c r="W58" i="52" s="1"/>
  <c r="AC58" i="52" s="1"/>
  <c r="T86" i="52"/>
  <c r="W86" i="52" s="1"/>
  <c r="AC86" i="52" s="1"/>
  <c r="T95" i="52"/>
  <c r="W95" i="52" s="1"/>
  <c r="AC95" i="52" s="1"/>
  <c r="W71" i="52"/>
  <c r="AC71" i="52" s="1"/>
  <c r="T75" i="52"/>
  <c r="W75" i="52" s="1"/>
  <c r="AC75" i="52" s="1"/>
  <c r="W67" i="52"/>
  <c r="AC67" i="52" s="1"/>
  <c r="T72" i="52"/>
  <c r="W72" i="52" s="1"/>
  <c r="AC72" i="52" s="1"/>
  <c r="T83" i="52"/>
  <c r="W83" i="52" s="1"/>
  <c r="AC83" i="52" s="1"/>
  <c r="T82" i="52"/>
  <c r="W82" i="52" s="1"/>
  <c r="AC82" i="52" s="1"/>
  <c r="G81" i="31"/>
  <c r="I81" i="31" s="1"/>
  <c r="M82" i="20"/>
  <c r="W20" i="50" s="1"/>
  <c r="E20" i="50"/>
  <c r="M93" i="20"/>
  <c r="W31" i="50" s="1"/>
  <c r="G92" i="31"/>
  <c r="I92" i="31" s="1"/>
  <c r="E31" i="50"/>
  <c r="E17" i="14"/>
  <c r="M105" i="20"/>
  <c r="G104" i="31"/>
  <c r="I104" i="31" s="1"/>
  <c r="G67" i="31"/>
  <c r="I67" i="31" s="1"/>
  <c r="M68" i="20"/>
  <c r="G96" i="31"/>
  <c r="I96" i="31" s="1"/>
  <c r="M97" i="20"/>
  <c r="E9" i="14"/>
  <c r="G63" i="31"/>
  <c r="I63" i="31" s="1"/>
  <c r="M64" i="20"/>
</calcChain>
</file>

<file path=xl/sharedStrings.xml><?xml version="1.0" encoding="utf-8"?>
<sst xmlns="http://schemas.openxmlformats.org/spreadsheetml/2006/main" count="5634" uniqueCount="254">
  <si>
    <t>Year</t>
  </si>
  <si>
    <t>Supply</t>
  </si>
  <si>
    <t>Total</t>
  </si>
  <si>
    <t>Production</t>
  </si>
  <si>
    <t>Imports</t>
  </si>
  <si>
    <t>Per capita</t>
  </si>
  <si>
    <t>---------- Pounds ----------</t>
  </si>
  <si>
    <t>NA</t>
  </si>
  <si>
    <t>Cheddar</t>
  </si>
  <si>
    <t>Romano</t>
  </si>
  <si>
    <t>Ricotta</t>
  </si>
  <si>
    <t>Other</t>
  </si>
  <si>
    <t>Miscellaneous</t>
  </si>
  <si>
    <t>Brick</t>
  </si>
  <si>
    <t>Parmesan</t>
  </si>
  <si>
    <t>Product weight of</t>
  </si>
  <si>
    <t>Cheese</t>
  </si>
  <si>
    <t>Muenster</t>
  </si>
  <si>
    <t>Exports</t>
  </si>
  <si>
    <t>Lowfat</t>
  </si>
  <si>
    <t>Sherbet</t>
  </si>
  <si>
    <t>3</t>
  </si>
  <si>
    <t>4</t>
  </si>
  <si>
    <t>Canned</t>
  </si>
  <si>
    <t>Butter</t>
  </si>
  <si>
    <t>Frozen dairy products</t>
  </si>
  <si>
    <t>NA = Not available.</t>
  </si>
  <si>
    <t>Beginning stocks</t>
  </si>
  <si>
    <t>Ending stocks</t>
  </si>
  <si>
    <t>Shipments to U.S. territories</t>
  </si>
  <si>
    <t>Creamed</t>
  </si>
  <si>
    <t>Total cottage cheese</t>
  </si>
  <si>
    <t>Ice cream</t>
  </si>
  <si>
    <t>Frozen yogurt</t>
  </si>
  <si>
    <t>Total supply</t>
  </si>
  <si>
    <t>Whole milk</t>
  </si>
  <si>
    <t>Bulk</t>
  </si>
  <si>
    <t>Bulk and canned skim milk</t>
  </si>
  <si>
    <t>Total condensed and evaporated milk</t>
  </si>
  <si>
    <t>Dry whole milk</t>
  </si>
  <si>
    <t>Dried buttermilk</t>
  </si>
  <si>
    <t>Total dry milk</t>
  </si>
  <si>
    <t>Dried whey</t>
  </si>
  <si>
    <t>--</t>
  </si>
  <si>
    <t>Dry dairy products</t>
  </si>
  <si>
    <t>Dry milks</t>
  </si>
  <si>
    <t>Total frozen dairy products</t>
  </si>
  <si>
    <t>Filename:</t>
  </si>
  <si>
    <t>Worksheets:</t>
  </si>
  <si>
    <t>Bulk and canned</t>
  </si>
  <si>
    <t>Cheese content</t>
  </si>
  <si>
    <r>
      <t>U.S. population, July 1</t>
    </r>
    <r>
      <rPr>
        <vertAlign val="superscript"/>
        <sz val="8"/>
        <rFont val="Arial"/>
        <family val="2"/>
      </rPr>
      <t>2</t>
    </r>
  </si>
  <si>
    <r>
      <t>Production</t>
    </r>
    <r>
      <rPr>
        <vertAlign val="superscript"/>
        <sz val="8"/>
        <rFont val="Arial"/>
        <family val="2"/>
      </rPr>
      <t>2</t>
    </r>
  </si>
  <si>
    <r>
      <t>Exports</t>
    </r>
    <r>
      <rPr>
        <vertAlign val="superscript"/>
        <sz val="8"/>
        <rFont val="Arial"/>
        <family val="2"/>
      </rPr>
      <t>3</t>
    </r>
  </si>
  <si>
    <r>
      <t>Shipments to U.S. territories</t>
    </r>
    <r>
      <rPr>
        <vertAlign val="superscript"/>
        <sz val="8"/>
        <rFont val="Arial"/>
        <family val="2"/>
      </rPr>
      <t>3</t>
    </r>
  </si>
  <si>
    <r>
      <t>USDA donations</t>
    </r>
    <r>
      <rPr>
        <vertAlign val="superscript"/>
        <sz val="8"/>
        <rFont val="Arial"/>
        <family val="2"/>
      </rPr>
      <t>5</t>
    </r>
  </si>
  <si>
    <r>
      <t>Beginning stocks</t>
    </r>
    <r>
      <rPr>
        <vertAlign val="superscript"/>
        <sz val="8"/>
        <rFont val="Arial"/>
        <family val="2"/>
      </rPr>
      <t>3</t>
    </r>
  </si>
  <si>
    <r>
      <t>Exports</t>
    </r>
    <r>
      <rPr>
        <vertAlign val="superscript"/>
        <sz val="8"/>
        <rFont val="Arial"/>
        <family val="2"/>
      </rPr>
      <t>4</t>
    </r>
  </si>
  <si>
    <r>
      <t>Shipments to U.S. territories</t>
    </r>
    <r>
      <rPr>
        <vertAlign val="superscript"/>
        <sz val="8"/>
        <rFont val="Arial"/>
        <family val="2"/>
      </rPr>
      <t>4</t>
    </r>
  </si>
  <si>
    <r>
      <t>Ending stocks</t>
    </r>
    <r>
      <rPr>
        <vertAlign val="superscript"/>
        <sz val="8"/>
        <rFont val="Arial"/>
        <family val="2"/>
      </rPr>
      <t>3</t>
    </r>
  </si>
  <si>
    <r>
      <t>U.S. population, July 1</t>
    </r>
    <r>
      <rPr>
        <vertAlign val="superscript"/>
        <sz val="8"/>
        <rFont val="Arial"/>
        <family val="2"/>
      </rPr>
      <t>1</t>
    </r>
  </si>
  <si>
    <r>
      <t>Natural equivalent of cheese and cheese products</t>
    </r>
    <r>
      <rPr>
        <vertAlign val="superscript"/>
        <sz val="8"/>
        <rFont val="Arial"/>
        <family val="2"/>
      </rPr>
      <t>2</t>
    </r>
  </si>
  <si>
    <r>
      <t>Other</t>
    </r>
    <r>
      <rPr>
        <vertAlign val="superscript"/>
        <sz val="8"/>
        <rFont val="Arial"/>
        <family val="2"/>
      </rPr>
      <t>3</t>
    </r>
  </si>
  <si>
    <t>Filename: DYMFG</t>
  </si>
  <si>
    <t xml:space="preserve">NA = Not available. </t>
  </si>
  <si>
    <t>Hispanic</t>
  </si>
  <si>
    <t>Mozzarella</t>
  </si>
  <si>
    <t>Provolone</t>
  </si>
  <si>
    <t>Cream and Neufchatel</t>
  </si>
  <si>
    <t>Natural cheese</t>
  </si>
  <si>
    <t>Foods and spreads</t>
  </si>
  <si>
    <t>-------------------------------------------------------------------------------------------------------------------------------------------------------------------------------- Pounds -------------------------------------------------------------------------------------------------------------------------------------------------------------------------------------</t>
  </si>
  <si>
    <t xml:space="preserve">-- Millions -- </t>
  </si>
  <si>
    <t>------------------------------------------------------------------------------------------------------------------------------------------------------------------------------------- Pounds ------------------------------------------------------------------------------------------------------------------------------------------------------------------------------------------------</t>
  </si>
  <si>
    <t>-- Millions --</t>
  </si>
  <si>
    <t>-- Pounds --</t>
  </si>
  <si>
    <t>-- = Less than 0.05 pound.</t>
  </si>
  <si>
    <t>---------------------------------------------------------------------------------------------------- Million pounds -----------------------------------------------------------------------------------------------------</t>
  </si>
  <si>
    <t xml:space="preserve">NA = Not available.  </t>
  </si>
  <si>
    <r>
      <rPr>
        <vertAlign val="superscript"/>
        <sz val="8"/>
        <rFont val="Arial"/>
        <family val="2"/>
      </rPr>
      <t>1</t>
    </r>
    <r>
      <rPr>
        <sz val="8"/>
        <rFont val="Arial"/>
        <family val="2"/>
      </rPr>
      <t>Resident population plus Armed Forces overseas.</t>
    </r>
  </si>
  <si>
    <r>
      <rPr>
        <vertAlign val="superscript"/>
        <sz val="8"/>
        <rFont val="Arial"/>
        <family val="2"/>
      </rPr>
      <t>1</t>
    </r>
    <r>
      <rPr>
        <sz val="8"/>
        <rFont val="Arial"/>
        <family val="2"/>
      </rPr>
      <t xml:space="preserve">Resident population plus Armed Forces overseas.  </t>
    </r>
    <r>
      <rPr>
        <sz val="7"/>
        <rFont val="Times New Roman"/>
        <family val="1"/>
      </rPr>
      <t/>
    </r>
  </si>
  <si>
    <t>Mellorine mix</t>
  </si>
  <si>
    <t>--------------------------------------------------------------------------- Million pounds -----------------------------------------------------------------------------</t>
  </si>
  <si>
    <t>------------------------------------------------------------------- Million pounds -----------------------------------------------------------------</t>
  </si>
  <si>
    <t>--------------------------------------------------------------------------------------- Million pounds ------------------------------------------------------------------------------------</t>
  </si>
  <si>
    <t>-------------------------------------------------------------------- Million pounds -----------------------------------------------------------------</t>
  </si>
  <si>
    <t>---------------------------------------------------------------------------- Million pounds ----------------------------------------------------------------------------</t>
  </si>
  <si>
    <t>For human use</t>
  </si>
  <si>
    <t>Evaporated &amp; condensed milk</t>
  </si>
  <si>
    <t>Frozen dairy products: Per capita availability</t>
  </si>
  <si>
    <t>Cold pack, cheese foods, other foods and spreads</t>
  </si>
  <si>
    <t>Cottage cheese: Per capita availability</t>
  </si>
  <si>
    <t>Condensed and evaporated milk: Per capita availability</t>
  </si>
  <si>
    <t>Dry milk products: Per capita availability</t>
  </si>
  <si>
    <r>
      <t>Dairy products: Per capita availability</t>
    </r>
    <r>
      <rPr>
        <b/>
        <vertAlign val="superscript"/>
        <sz val="8"/>
        <rFont val="Arial"/>
        <family val="2"/>
      </rPr>
      <t>1</t>
    </r>
  </si>
  <si>
    <t>Other than Mozzarella</t>
  </si>
  <si>
    <r>
      <t>Total cheese: Supply and use</t>
    </r>
    <r>
      <rPr>
        <b/>
        <vertAlign val="superscript"/>
        <sz val="8"/>
        <rFont val="Arial"/>
        <family val="2"/>
      </rPr>
      <t>1</t>
    </r>
  </si>
  <si>
    <r>
      <t>American cheese: Supply and use</t>
    </r>
    <r>
      <rPr>
        <b/>
        <vertAlign val="superscript"/>
        <sz val="8"/>
        <rFont val="Arial"/>
        <family val="2"/>
      </rPr>
      <t>1</t>
    </r>
  </si>
  <si>
    <t>Food availability</t>
  </si>
  <si>
    <t>Nonfood use</t>
  </si>
  <si>
    <r>
      <t>Condensed and evaporated whole milk: Supply and use</t>
    </r>
    <r>
      <rPr>
        <b/>
        <vertAlign val="superscript"/>
        <sz val="8"/>
        <rFont val="Arial"/>
        <family val="2"/>
      </rPr>
      <t>1</t>
    </r>
  </si>
  <si>
    <r>
      <t>Imports</t>
    </r>
    <r>
      <rPr>
        <vertAlign val="superscript"/>
        <sz val="8"/>
        <rFont val="Arial"/>
        <family val="2"/>
      </rPr>
      <t>3</t>
    </r>
  </si>
  <si>
    <r>
      <t>Food availability</t>
    </r>
    <r>
      <rPr>
        <vertAlign val="superscript"/>
        <sz val="8"/>
        <rFont val="Arial"/>
        <family val="2"/>
      </rPr>
      <t>5</t>
    </r>
  </si>
  <si>
    <r>
      <t>Cheese other than American: Supply and use</t>
    </r>
    <r>
      <rPr>
        <b/>
        <vertAlign val="superscript"/>
        <sz val="8"/>
        <rFont val="Arial"/>
        <family val="2"/>
      </rPr>
      <t>1</t>
    </r>
  </si>
  <si>
    <t>Use</t>
  </si>
  <si>
    <t>Buttermilk</t>
  </si>
  <si>
    <t>Nonfat milk</t>
  </si>
  <si>
    <t>Skim milk</t>
  </si>
  <si>
    <t>Total processed</t>
  </si>
  <si>
    <t>Lowfat ice cream</t>
  </si>
  <si>
    <t>Milk 
Production</t>
  </si>
  <si>
    <t>Farm milk 
fed to calves</t>
  </si>
  <si>
    <t>Domestic availability, not including USDA donations</t>
  </si>
  <si>
    <t>Regular ice cream</t>
  </si>
  <si>
    <t>Yogurt</t>
  </si>
  <si>
    <t>-- Gallons --</t>
  </si>
  <si>
    <t>Frozen 
yogurt</t>
  </si>
  <si>
    <r>
      <t>Fluid milk</t>
    </r>
    <r>
      <rPr>
        <vertAlign val="superscript"/>
        <sz val="8"/>
        <rFont val="Arial"/>
        <family val="2"/>
      </rPr>
      <t>2</t>
    </r>
  </si>
  <si>
    <t>Dry skim milk products: Supply and use</t>
  </si>
  <si>
    <r>
      <rPr>
        <vertAlign val="superscript"/>
        <sz val="8"/>
        <rFont val="Arial"/>
        <family val="2"/>
      </rPr>
      <t>1</t>
    </r>
    <r>
      <rPr>
        <sz val="8"/>
        <rFont val="Arial"/>
        <family val="2"/>
      </rPr>
      <t xml:space="preserve">Resident population.  </t>
    </r>
  </si>
  <si>
    <t>*</t>
  </si>
  <si>
    <t>Sour cream</t>
  </si>
  <si>
    <t>Fluid Cream</t>
  </si>
  <si>
    <t>Sales</t>
  </si>
  <si>
    <t>Half and Half</t>
  </si>
  <si>
    <t>Light</t>
  </si>
  <si>
    <t>Heavy</t>
  </si>
  <si>
    <t>Light and Heavy Cream</t>
  </si>
  <si>
    <t>Total fluid cream sales</t>
  </si>
  <si>
    <t>Consumed where produced</t>
  </si>
  <si>
    <t>Total fluid cream availability</t>
  </si>
  <si>
    <t>Non-frozen soft products: Total and per capita availability</t>
  </si>
  <si>
    <t xml:space="preserve">* = Light cream, heavy cream, sour cream, and yogurt included in total cream before 1954.   </t>
  </si>
  <si>
    <t>-- Percent --</t>
  </si>
  <si>
    <t>Consumed
 where produced</t>
  </si>
  <si>
    <t>Total fluid cream
 availability</t>
  </si>
  <si>
    <t>Non-frozen soft products: Butterfat - Total and per capita availability</t>
  </si>
  <si>
    <r>
      <t>Fluid cream</t>
    </r>
    <r>
      <rPr>
        <vertAlign val="superscript"/>
        <sz val="8"/>
        <rFont val="Arial"/>
        <family val="2"/>
      </rPr>
      <t>2</t>
    </r>
  </si>
  <si>
    <t xml:space="preserve">* = Sour cream and yogurt are included in fluid cream before 1954.   </t>
  </si>
  <si>
    <r>
      <t>Nonfood use</t>
    </r>
    <r>
      <rPr>
        <vertAlign val="superscript"/>
        <sz val="8"/>
        <rFont val="Arial"/>
        <family val="2"/>
      </rPr>
      <t>3</t>
    </r>
  </si>
  <si>
    <r>
      <t>Beginning stocks</t>
    </r>
    <r>
      <rPr>
        <vertAlign val="superscript"/>
        <sz val="8"/>
        <rFont val="Arial"/>
        <family val="2"/>
      </rPr>
      <t>4</t>
    </r>
  </si>
  <si>
    <r>
      <t>Exports</t>
    </r>
    <r>
      <rPr>
        <vertAlign val="superscript"/>
        <sz val="8"/>
        <rFont val="Arial"/>
        <family val="2"/>
      </rPr>
      <t>5</t>
    </r>
  </si>
  <si>
    <r>
      <t>Ending
 stocks</t>
    </r>
    <r>
      <rPr>
        <vertAlign val="superscript"/>
        <sz val="8"/>
        <rFont val="Arial"/>
        <family val="2"/>
      </rPr>
      <t>4</t>
    </r>
  </si>
  <si>
    <r>
      <t>Natural cheese 
other than cottage cheese</t>
    </r>
    <r>
      <rPr>
        <vertAlign val="superscript"/>
        <sz val="8"/>
        <rFont val="Arial"/>
        <family val="2"/>
      </rPr>
      <t>3</t>
    </r>
  </si>
  <si>
    <r>
      <t>American</t>
    </r>
    <r>
      <rPr>
        <vertAlign val="superscript"/>
        <sz val="8"/>
        <rFont val="Arial"/>
        <family val="2"/>
      </rPr>
      <t>4</t>
    </r>
  </si>
  <si>
    <r>
      <t>Total</t>
    </r>
    <r>
      <rPr>
        <vertAlign val="superscript"/>
        <sz val="8"/>
        <rFont val="Arial"/>
        <family val="2"/>
      </rPr>
      <t>5</t>
    </r>
  </si>
  <si>
    <r>
      <t>Cottage
 cheese</t>
    </r>
    <r>
      <rPr>
        <vertAlign val="superscript"/>
        <sz val="8"/>
        <rFont val="Arial"/>
        <family val="2"/>
      </rPr>
      <t>6</t>
    </r>
  </si>
  <si>
    <r>
      <t>Lowfat and nonfat ice cream</t>
    </r>
    <r>
      <rPr>
        <vertAlign val="superscript"/>
        <sz val="8"/>
        <rFont val="Arial"/>
        <family val="2"/>
      </rPr>
      <t>7</t>
    </r>
  </si>
  <si>
    <r>
      <t>Other frozen products</t>
    </r>
    <r>
      <rPr>
        <vertAlign val="superscript"/>
        <sz val="8"/>
        <rFont val="Arial"/>
        <family val="2"/>
      </rPr>
      <t>8</t>
    </r>
  </si>
  <si>
    <r>
      <t>Dried whey</t>
    </r>
    <r>
      <rPr>
        <vertAlign val="superscript"/>
        <sz val="8"/>
        <rFont val="Arial"/>
        <family val="2"/>
      </rPr>
      <t>9</t>
    </r>
  </si>
  <si>
    <r>
      <t>All dairy products, milk-fat milk-equivalent basis</t>
    </r>
    <r>
      <rPr>
        <vertAlign val="superscript"/>
        <sz val="8"/>
        <rFont val="Arial"/>
        <family val="2"/>
      </rPr>
      <t>10</t>
    </r>
  </si>
  <si>
    <t>Totals may not add precisely due to rounding.</t>
  </si>
  <si>
    <r>
      <t>Swiss</t>
    </r>
    <r>
      <rPr>
        <vertAlign val="superscript"/>
        <sz val="8"/>
        <rFont val="Arial"/>
        <family val="2"/>
      </rPr>
      <t>4</t>
    </r>
  </si>
  <si>
    <r>
      <t>Blue</t>
    </r>
    <r>
      <rPr>
        <vertAlign val="superscript"/>
        <sz val="8"/>
        <rFont val="Arial"/>
        <family val="2"/>
      </rPr>
      <t>5</t>
    </r>
  </si>
  <si>
    <r>
      <t>processed cheese products</t>
    </r>
    <r>
      <rPr>
        <vertAlign val="superscript"/>
        <sz val="8"/>
        <rFont val="Arial"/>
        <family val="2"/>
      </rPr>
      <t>7</t>
    </r>
  </si>
  <si>
    <t>Selected cheeses varieties: Per capita availability</t>
  </si>
  <si>
    <t>American type</t>
  </si>
  <si>
    <t>Other types of cheese typically from cows</t>
  </si>
  <si>
    <t>Total other-than-American cheese excluding non-cow cheese</t>
  </si>
  <si>
    <t>Nonfat ice cream</t>
  </si>
  <si>
    <r>
      <t>Water and juice ices</t>
    </r>
    <r>
      <rPr>
        <vertAlign val="superscript"/>
        <sz val="8"/>
        <rFont val="Arial"/>
        <family val="2"/>
      </rPr>
      <t>2</t>
    </r>
  </si>
  <si>
    <r>
      <t>Other frozen dairy products</t>
    </r>
    <r>
      <rPr>
        <vertAlign val="superscript"/>
        <sz val="8"/>
        <rFont val="Arial"/>
        <family val="2"/>
      </rPr>
      <t>3</t>
    </r>
  </si>
  <si>
    <r>
      <t>Other than Cheddar</t>
    </r>
    <r>
      <rPr>
        <vertAlign val="superscript"/>
        <sz val="8"/>
        <rFont val="Arial"/>
        <family val="2"/>
      </rPr>
      <t>2</t>
    </r>
  </si>
  <si>
    <r>
      <t>Swiss</t>
    </r>
    <r>
      <rPr>
        <vertAlign val="superscript"/>
        <sz val="8"/>
        <rFont val="Arial"/>
        <family val="2"/>
      </rPr>
      <t>3</t>
    </r>
  </si>
  <si>
    <r>
      <t>Blue</t>
    </r>
    <r>
      <rPr>
        <vertAlign val="superscript"/>
        <sz val="8"/>
        <rFont val="Arial"/>
        <family val="2"/>
      </rPr>
      <t>4</t>
    </r>
  </si>
  <si>
    <r>
      <t>Hispanic</t>
    </r>
    <r>
      <rPr>
        <vertAlign val="superscript"/>
        <sz val="8"/>
        <rFont val="Arial"/>
        <family val="2"/>
      </rPr>
      <t>5</t>
    </r>
  </si>
  <si>
    <r>
      <t>Imported cheese not from cows</t>
    </r>
    <r>
      <rPr>
        <vertAlign val="superscript"/>
        <sz val="8"/>
        <rFont val="Arial"/>
        <family val="2"/>
      </rPr>
      <t>6</t>
    </r>
  </si>
  <si>
    <r>
      <t>Total Natural cheese</t>
    </r>
    <r>
      <rPr>
        <vertAlign val="superscript"/>
        <sz val="8"/>
        <rFont val="Arial"/>
        <family val="2"/>
      </rPr>
      <t>7</t>
    </r>
  </si>
  <si>
    <r>
      <t>Nonfood use</t>
    </r>
    <r>
      <rPr>
        <vertAlign val="superscript"/>
        <sz val="8"/>
        <rFont val="Arial"/>
        <family val="2"/>
      </rPr>
      <t>4</t>
    </r>
  </si>
  <si>
    <t>Dry skim milk products</t>
  </si>
  <si>
    <r>
      <t>Processed cheese products</t>
    </r>
    <r>
      <rPr>
        <vertAlign val="superscript"/>
        <sz val="8"/>
        <rFont val="Arial"/>
        <family val="2"/>
      </rPr>
      <t>8</t>
    </r>
  </si>
  <si>
    <t>Italian type</t>
  </si>
  <si>
    <r>
      <t>All dairy products (milk-fat milk-equivalent basis): Supply and use</t>
    </r>
    <r>
      <rPr>
        <b/>
        <vertAlign val="superscript"/>
        <sz val="8"/>
        <rFont val="Arial"/>
        <family val="2"/>
      </rPr>
      <t>1</t>
    </r>
  </si>
  <si>
    <t>Total including USDA donations</t>
  </si>
  <si>
    <t>Total not including USDA donations</t>
  </si>
  <si>
    <t>Other
 cheeses</t>
  </si>
  <si>
    <r>
      <t>Total 
including 
USDA 
donations</t>
    </r>
    <r>
      <rPr>
        <vertAlign val="superscript"/>
        <sz val="7"/>
        <rFont val="Arial"/>
        <family val="2"/>
      </rPr>
      <t>6</t>
    </r>
  </si>
  <si>
    <r>
      <t>Total not
including 
USDA 
donations</t>
    </r>
    <r>
      <rPr>
        <vertAlign val="superscript"/>
        <sz val="7"/>
        <rFont val="Arial"/>
        <family val="2"/>
      </rPr>
      <t>6</t>
    </r>
  </si>
  <si>
    <t>Other 
cheeses</t>
  </si>
  <si>
    <t>Total 
including 
USDA 
donations</t>
  </si>
  <si>
    <t>Total not
including 
USDA 
donations</t>
  </si>
  <si>
    <t>0.0</t>
  </si>
  <si>
    <r>
      <t>Processed cheese</t>
    </r>
    <r>
      <rPr>
        <vertAlign val="superscript"/>
        <sz val="8"/>
        <rFont val="Arial"/>
        <family val="2"/>
      </rPr>
      <t>6</t>
    </r>
  </si>
  <si>
    <t>Consumed as:</t>
  </si>
  <si>
    <t>-- Million pounds --</t>
  </si>
  <si>
    <t>Household farm 
use</t>
  </si>
  <si>
    <t>Domestic use of dairy products as animal feed</t>
  </si>
  <si>
    <t>Other 
uses</t>
  </si>
  <si>
    <t>dymfg.xlsx</t>
  </si>
  <si>
    <t>Contact Linda Kantor or Andrzej Blazejczyk for more information.</t>
  </si>
  <si>
    <t xml:space="preserve">Data last updated December 1, 2022. </t>
  </si>
  <si>
    <t>All dairy products (milk-fat milk-equivalent basis): Supply and use</t>
  </si>
  <si>
    <t>Source: USDA, Economic Research Service using data from various sources as documented on the Food Availability Data System home page.</t>
  </si>
  <si>
    <r>
      <rPr>
        <vertAlign val="superscript"/>
        <sz val="8"/>
        <rFont val="Arial"/>
        <family val="2"/>
      </rPr>
      <t>4</t>
    </r>
    <r>
      <rPr>
        <sz val="8"/>
        <rFont val="Arial"/>
        <family val="2"/>
      </rPr>
      <t>Excludes cream and bulk condensed starting in 1970.</t>
    </r>
  </si>
  <si>
    <r>
      <rPr>
        <vertAlign val="superscript"/>
        <sz val="8"/>
        <rFont val="Arial"/>
        <family val="2"/>
      </rPr>
      <t>5</t>
    </r>
    <r>
      <rPr>
        <sz val="8"/>
        <rFont val="Arial"/>
        <family val="2"/>
      </rPr>
      <t>Government and commercial.</t>
    </r>
  </si>
  <si>
    <r>
      <rPr>
        <vertAlign val="superscript"/>
        <sz val="8"/>
        <rFont val="Arial"/>
        <family val="2"/>
      </rPr>
      <t>1</t>
    </r>
    <r>
      <rPr>
        <sz val="8"/>
        <rFont val="Arial"/>
        <family val="2"/>
      </rPr>
      <t>Milk equivalent of all dairy products calculated on a milkfat basis.</t>
    </r>
  </si>
  <si>
    <r>
      <rPr>
        <vertAlign val="superscript"/>
        <sz val="8"/>
        <rFont val="Arial"/>
        <family val="2"/>
      </rPr>
      <t>3</t>
    </r>
    <r>
      <rPr>
        <sz val="8"/>
        <rFont val="Arial"/>
        <family val="2"/>
      </rPr>
      <t>Includes products fed to animals or known to be lost. Before 1980, this was included in food disappearance. In 1992 nonfood use includes 926 million pounds of Commodity Credit Corporation supplies destroyed by fire.</t>
    </r>
  </si>
  <si>
    <r>
      <rPr>
        <vertAlign val="superscript"/>
        <sz val="8"/>
        <rFont val="Arial"/>
        <family val="2"/>
      </rPr>
      <t>2</t>
    </r>
    <r>
      <rPr>
        <sz val="8"/>
        <rFont val="Arial"/>
        <family val="2"/>
      </rPr>
      <t>Fluid milk and fluid cream figures are aggregates of commercial sales and milk produced and consumed on farms.</t>
    </r>
  </si>
  <si>
    <r>
      <rPr>
        <vertAlign val="superscript"/>
        <sz val="8"/>
        <rFont val="Arial"/>
        <family val="2"/>
      </rPr>
      <t>3</t>
    </r>
    <r>
      <rPr>
        <sz val="8"/>
        <rFont val="Arial"/>
        <family val="2"/>
      </rPr>
      <t>Some natural cheese is cheese used in the manufacturing of processed cheese. Total natural cheese is included here, whether it is consumed as natural cheese or as an ingredient in processed cheese.</t>
    </r>
  </si>
  <si>
    <r>
      <rPr>
        <vertAlign val="superscript"/>
        <sz val="8"/>
        <rFont val="Arial"/>
        <family val="2"/>
      </rPr>
      <t>4</t>
    </r>
    <r>
      <rPr>
        <sz val="8"/>
        <rFont val="Arial"/>
        <family val="2"/>
      </rPr>
      <t>American-type cheese includes Cheddar, Colby, Monterey, Jack, washed curd, and stirred curd.</t>
    </r>
  </si>
  <si>
    <r>
      <rPr>
        <vertAlign val="superscript"/>
        <sz val="8"/>
        <rFont val="Arial"/>
        <family val="2"/>
      </rPr>
      <t>5</t>
    </r>
    <r>
      <rPr>
        <sz val="8"/>
        <rFont val="Arial"/>
        <family val="2"/>
      </rPr>
      <t>Does not include full-skim cheese prior to 1974.</t>
    </r>
  </si>
  <si>
    <r>
      <rPr>
        <vertAlign val="superscript"/>
        <sz val="8"/>
        <rFont val="Arial"/>
        <family val="2"/>
      </rPr>
      <t>6</t>
    </r>
    <r>
      <rPr>
        <sz val="8"/>
        <rFont val="Arial"/>
        <family val="2"/>
      </rPr>
      <t>Pot cheese and Bakers cheese are included in the cottage cheese totals.</t>
    </r>
  </si>
  <si>
    <r>
      <rPr>
        <vertAlign val="superscript"/>
        <sz val="8"/>
        <rFont val="Arial"/>
        <family val="2"/>
      </rPr>
      <t>7</t>
    </r>
    <r>
      <rPr>
        <sz val="8"/>
        <rFont val="Arial"/>
        <family val="2"/>
      </rPr>
      <t>Formerly known as ice milk.</t>
    </r>
  </si>
  <si>
    <r>
      <rPr>
        <vertAlign val="superscript"/>
        <sz val="8"/>
        <rFont val="Arial"/>
        <family val="2"/>
      </rPr>
      <t>8</t>
    </r>
    <r>
      <rPr>
        <sz val="8"/>
        <rFont val="Arial"/>
        <family val="2"/>
      </rPr>
      <t>Includes all frozen dairy products which are made with dairy ingredients that are not included in other categories. Includes mellorine until 1990. Whipped cream products are excluded.</t>
    </r>
  </si>
  <si>
    <r>
      <rPr>
        <vertAlign val="superscript"/>
        <sz val="8"/>
        <rFont val="Arial"/>
        <family val="2"/>
      </rPr>
      <t>10</t>
    </r>
    <r>
      <rPr>
        <sz val="8"/>
        <rFont val="Arial"/>
        <family val="2"/>
      </rPr>
      <t>To see items used in computation of all dairy products on a milk-fat milk-equivalent basis, see AllDairy worksheet in this Excel workbook.</t>
    </r>
  </si>
  <si>
    <r>
      <rPr>
        <vertAlign val="superscript"/>
        <sz val="8"/>
        <rFont val="Arial"/>
        <family val="2"/>
      </rPr>
      <t>9</t>
    </r>
    <r>
      <rPr>
        <sz val="8"/>
        <rFont val="Arial"/>
        <family val="2"/>
      </rPr>
      <t>Whey is the watery part of milk that remains after the formation of curds, usually as a part of the cheese-making process. Dried whey is manufactured by removing a substantial portion of water.</t>
    </r>
  </si>
  <si>
    <r>
      <rPr>
        <vertAlign val="superscript"/>
        <sz val="8"/>
        <rFont val="Arial"/>
        <family val="2"/>
      </rPr>
      <t>5</t>
    </r>
    <r>
      <rPr>
        <sz val="8"/>
        <rFont val="Arial"/>
        <family val="2"/>
      </rPr>
      <t>Total food availability excludes 1 million pounds of Commodity Credit Corporation supplies destroyed by fire in 1992.</t>
    </r>
  </si>
  <si>
    <r>
      <rPr>
        <vertAlign val="superscript"/>
        <sz val="8"/>
        <rFont val="Arial"/>
        <family val="2"/>
      </rPr>
      <t>1</t>
    </r>
    <r>
      <rPr>
        <sz val="8"/>
        <rFont val="Arial"/>
        <family val="2"/>
      </rPr>
      <t>Totals are for natural cheese whether it is consumed as natural cheese or as an ingredient in processed cheese. Cottage cheese is excluded. Full-skim cheese is excluded prior to 1974.</t>
    </r>
  </si>
  <si>
    <r>
      <rPr>
        <vertAlign val="superscript"/>
        <sz val="8"/>
        <rFont val="Arial"/>
        <family val="2"/>
      </rPr>
      <t>3</t>
    </r>
    <r>
      <rPr>
        <sz val="8"/>
        <rFont val="Arial"/>
        <family val="2"/>
      </rPr>
      <t>Shipments included in exports prior to 1924.</t>
    </r>
  </si>
  <si>
    <r>
      <rPr>
        <vertAlign val="superscript"/>
        <sz val="8"/>
        <rFont val="Arial"/>
        <family val="2"/>
      </rPr>
      <t>4</t>
    </r>
    <r>
      <rPr>
        <sz val="8"/>
        <rFont val="Arial"/>
        <family val="2"/>
      </rPr>
      <t>Domestic disappearance from Government sources.</t>
    </r>
  </si>
  <si>
    <r>
      <rPr>
        <vertAlign val="superscript"/>
        <sz val="8"/>
        <rFont val="Arial"/>
        <family val="2"/>
      </rPr>
      <t>2</t>
    </r>
    <r>
      <rPr>
        <sz val="8"/>
        <rFont val="Arial"/>
        <family val="2"/>
      </rPr>
      <t>Prior to 1930 except for the war years, 1917–1919, resident population only; starting in 1930, resident population plus Armed Forces overseas.</t>
    </r>
  </si>
  <si>
    <r>
      <rPr>
        <vertAlign val="superscript"/>
        <sz val="8"/>
        <rFont val="Arial"/>
        <family val="2"/>
      </rPr>
      <t>2</t>
    </r>
    <r>
      <rPr>
        <sz val="8"/>
        <rFont val="Arial"/>
        <family val="2"/>
      </rPr>
      <t>Prior to 1930, except for the war years, 1917–1919, resident population only; starting in 1930, resident population plus Armed Forces overseas.</t>
    </r>
  </si>
  <si>
    <t>Total cheese: Supply and use</t>
  </si>
  <si>
    <t>Dairy products: Per capita availability</t>
  </si>
  <si>
    <t>American cheese: Supply and use</t>
  </si>
  <si>
    <r>
      <rPr>
        <vertAlign val="superscript"/>
        <sz val="8"/>
        <rFont val="Arial"/>
        <family val="2"/>
      </rPr>
      <t>4</t>
    </r>
    <r>
      <rPr>
        <sz val="8"/>
        <rFont val="Arial"/>
        <family val="2"/>
      </rPr>
      <t>Exports include commercial and Government exports.</t>
    </r>
  </si>
  <si>
    <r>
      <rPr>
        <vertAlign val="superscript"/>
        <sz val="8"/>
        <rFont val="Arial"/>
        <family val="2"/>
      </rPr>
      <t>6</t>
    </r>
    <r>
      <rPr>
        <sz val="8"/>
        <rFont val="Arial"/>
        <family val="2"/>
      </rPr>
      <t>Total human use includes both domestic commercial disappearance and disappearance from Government sources. Excludes 1 million pounds of Government supplies destroyed by fire in 1992.</t>
    </r>
  </si>
  <si>
    <r>
      <rPr>
        <vertAlign val="superscript"/>
        <sz val="8"/>
        <rFont val="Arial"/>
        <family val="2"/>
      </rPr>
      <t>5</t>
    </r>
    <r>
      <rPr>
        <sz val="8"/>
        <rFont val="Arial"/>
        <family val="2"/>
      </rPr>
      <t>Domestic disappearance from Government sources. May not match data for Commodity Credit Corporation commitments.</t>
    </r>
  </si>
  <si>
    <r>
      <rPr>
        <vertAlign val="superscript"/>
        <sz val="8"/>
        <rFont val="Arial"/>
        <family val="2"/>
      </rPr>
      <t>3</t>
    </r>
    <r>
      <rPr>
        <sz val="8"/>
        <rFont val="Arial"/>
        <family val="2"/>
      </rPr>
      <t>Stocks include commercial and Government stocks.</t>
    </r>
  </si>
  <si>
    <r>
      <rPr>
        <vertAlign val="superscript"/>
        <sz val="8"/>
        <rFont val="Arial"/>
        <family val="2"/>
      </rPr>
      <t>1</t>
    </r>
    <r>
      <rPr>
        <sz val="8"/>
        <rFont val="Arial"/>
        <family val="2"/>
      </rPr>
      <t>Totals are for natural cheese whether it is consumed as natural cheese or as an ingredient in processed cheese. Includes Cheddar, Colby, washed curd, Monterey, and Jack.</t>
    </r>
  </si>
  <si>
    <t>Cheese other than American: Supply and use</t>
  </si>
  <si>
    <r>
      <rPr>
        <vertAlign val="superscript"/>
        <sz val="8"/>
        <rFont val="Arial"/>
        <family val="2"/>
      </rPr>
      <t>4</t>
    </r>
    <r>
      <rPr>
        <sz val="8"/>
        <rFont val="Arial"/>
        <family val="2"/>
      </rPr>
      <t>Exports for 2004 include 6 million pounds exported through the Dairy Export Incentive Program.</t>
    </r>
  </si>
  <si>
    <r>
      <rPr>
        <vertAlign val="superscript"/>
        <sz val="8"/>
        <rFont val="Arial"/>
        <family val="2"/>
      </rPr>
      <t>3</t>
    </r>
    <r>
      <rPr>
        <sz val="8"/>
        <rFont val="Arial"/>
        <family val="2"/>
      </rPr>
      <t>After 1994, imports exclude cheese for which the Harmonized Tariff Schedule indicates that the cheese is not made from cow's milk.</t>
    </r>
  </si>
  <si>
    <r>
      <rPr>
        <vertAlign val="superscript"/>
        <sz val="8"/>
        <rFont val="Arial"/>
        <family val="2"/>
      </rPr>
      <t>1</t>
    </r>
    <r>
      <rPr>
        <sz val="8"/>
        <rFont val="Arial"/>
        <family val="2"/>
      </rPr>
      <t>Includes cheeses other than Cheddar, Colby, Monterey, and Jack. Totals are for natural cheese whether it is consumed as natural cheese or as an ingriedient in processed cheese.</t>
    </r>
  </si>
  <si>
    <t>Selected cheeses varieties: Per capita availability, 1970–1994</t>
  </si>
  <si>
    <r>
      <rPr>
        <vertAlign val="superscript"/>
        <sz val="8"/>
        <rFont val="Arial"/>
        <family val="2"/>
      </rPr>
      <t>2</t>
    </r>
    <r>
      <rPr>
        <sz val="8"/>
        <rFont val="Arial"/>
        <family val="2"/>
      </rPr>
      <t>Excludes cottage cheese. For years prior to 1974 excludes full-skim cheese.</t>
    </r>
  </si>
  <si>
    <r>
      <rPr>
        <vertAlign val="superscript"/>
        <sz val="8"/>
        <rFont val="Arial"/>
        <family val="2"/>
      </rPr>
      <t>3</t>
    </r>
    <r>
      <rPr>
        <sz val="8"/>
        <rFont val="Arial"/>
        <family val="2"/>
      </rPr>
      <t>Includes Colby, washed curd, stirred curd, Monterey, and Jack.</t>
    </r>
  </si>
  <si>
    <r>
      <rPr>
        <vertAlign val="superscript"/>
        <sz val="8"/>
        <rFont val="Arial"/>
        <family val="2"/>
      </rPr>
      <t>4</t>
    </r>
    <r>
      <rPr>
        <sz val="8"/>
        <rFont val="Arial"/>
        <family val="2"/>
      </rPr>
      <t>Includes imports of Gruyere and Emmenthaler.</t>
    </r>
  </si>
  <si>
    <r>
      <rPr>
        <vertAlign val="superscript"/>
        <sz val="8"/>
        <rFont val="Arial"/>
        <family val="2"/>
      </rPr>
      <t>5</t>
    </r>
    <r>
      <rPr>
        <sz val="8"/>
        <rFont val="Arial"/>
        <family val="2"/>
      </rPr>
      <t>Includes Gorgonzola.</t>
    </r>
  </si>
  <si>
    <r>
      <rPr>
        <vertAlign val="superscript"/>
        <sz val="8"/>
        <rFont val="Arial"/>
        <family val="2"/>
      </rPr>
      <t>6</t>
    </r>
    <r>
      <rPr>
        <sz val="8"/>
        <rFont val="Arial"/>
        <family val="2"/>
      </rPr>
      <t>Cheese content of processed cheese products.</t>
    </r>
  </si>
  <si>
    <r>
      <rPr>
        <vertAlign val="superscript"/>
        <sz val="8"/>
        <rFont val="Arial"/>
        <family val="2"/>
      </rPr>
      <t>7</t>
    </r>
    <r>
      <rPr>
        <sz val="8"/>
        <rFont val="Arial"/>
        <family val="2"/>
      </rPr>
      <t>Total product weight of processed products is greater than the cheese content of processed products because processed cheese, and cheese foods and spreads are made from natural cheese and other dairy products.</t>
    </r>
  </si>
  <si>
    <r>
      <rPr>
        <vertAlign val="superscript"/>
        <sz val="8"/>
        <rFont val="Arial"/>
        <family val="2"/>
      </rPr>
      <t>4</t>
    </r>
    <r>
      <rPr>
        <sz val="8"/>
        <rFont val="Arial"/>
        <family val="2"/>
      </rPr>
      <t>Includes Gorgonzola.</t>
    </r>
  </si>
  <si>
    <r>
      <rPr>
        <vertAlign val="superscript"/>
        <sz val="8"/>
        <rFont val="Arial"/>
        <family val="2"/>
      </rPr>
      <t>5</t>
    </r>
    <r>
      <rPr>
        <sz val="8"/>
        <rFont val="Arial"/>
        <family val="2"/>
      </rPr>
      <t>Included in Other until 1996.</t>
    </r>
  </si>
  <si>
    <r>
      <rPr>
        <vertAlign val="superscript"/>
        <sz val="8"/>
        <rFont val="Arial"/>
        <family val="2"/>
      </rPr>
      <t>2</t>
    </r>
    <r>
      <rPr>
        <sz val="8"/>
        <rFont val="Arial"/>
        <family val="2"/>
      </rPr>
      <t>Includes Colby, washed curd, stirred curd, Monterey, and Jack.</t>
    </r>
  </si>
  <si>
    <r>
      <rPr>
        <vertAlign val="superscript"/>
        <sz val="8"/>
        <rFont val="Arial"/>
        <family val="2"/>
      </rPr>
      <t>3</t>
    </r>
    <r>
      <rPr>
        <sz val="8"/>
        <rFont val="Arial"/>
        <family val="2"/>
      </rPr>
      <t>Includes imports of Gruyere and Emmenthaler.</t>
    </r>
  </si>
  <si>
    <r>
      <rPr>
        <vertAlign val="superscript"/>
        <sz val="8"/>
        <rFont val="Arial"/>
        <family val="2"/>
      </rPr>
      <t>6</t>
    </r>
    <r>
      <rPr>
        <sz val="8"/>
        <rFont val="Arial"/>
        <family val="2"/>
      </rPr>
      <t>Some types of cheese can be made from cow's milk or milk from other animals. The products that are distinguished as clearly not from cows in the import data are represented in this column.</t>
    </r>
  </si>
  <si>
    <r>
      <rPr>
        <vertAlign val="superscript"/>
        <sz val="8"/>
        <rFont val="Arial"/>
        <family val="2"/>
      </rPr>
      <t>7</t>
    </r>
    <r>
      <rPr>
        <sz val="8"/>
        <rFont val="Arial"/>
        <family val="2"/>
      </rPr>
      <t>Does not include cottage cheese.</t>
    </r>
  </si>
  <si>
    <r>
      <rPr>
        <vertAlign val="superscript"/>
        <sz val="8"/>
        <rFont val="Arial"/>
        <family val="2"/>
      </rPr>
      <t>8</t>
    </r>
    <r>
      <rPr>
        <sz val="8"/>
        <rFont val="Arial"/>
        <family val="2"/>
      </rPr>
      <t>Some natural cheese as shown in this table is used in the manufacturing of processed cheese. It would be double counting to add total natural cheese and processed cheese.</t>
    </r>
  </si>
  <si>
    <r>
      <rPr>
        <vertAlign val="superscript"/>
        <sz val="8"/>
        <rFont val="Arial"/>
        <family val="2"/>
      </rPr>
      <t>3</t>
    </r>
    <r>
      <rPr>
        <sz val="8"/>
        <rFont val="Arial"/>
        <family val="2"/>
      </rPr>
      <t>Includes all frozen dairy products which are made with dairy ingredients that are not included in other categories. Includes frozen yogurt (from 1981 to 1988). Whipped cream products are excluded.</t>
    </r>
  </si>
  <si>
    <r>
      <rPr>
        <vertAlign val="superscript"/>
        <sz val="8"/>
        <rFont val="Arial"/>
        <family val="2"/>
      </rPr>
      <t>2</t>
    </r>
    <r>
      <rPr>
        <sz val="8"/>
        <rFont val="Arial"/>
        <family val="2"/>
      </rPr>
      <t>USDA, National Agricultural Statistics Service is missing data for water ices in 1969. The data were interpolated between 1968 and 1970.</t>
    </r>
  </si>
  <si>
    <r>
      <rPr>
        <vertAlign val="superscript"/>
        <sz val="8"/>
        <rFont val="Arial"/>
        <family val="2"/>
      </rPr>
      <t>1</t>
    </r>
    <r>
      <rPr>
        <sz val="8"/>
        <rFont val="Arial"/>
        <family val="2"/>
      </rPr>
      <t>Prior to 1930, except for the war years, 1917–1919, resident population only; starting in 1930, resident population plus Armed Forces overseas.</t>
    </r>
  </si>
  <si>
    <r>
      <rPr>
        <vertAlign val="superscript"/>
        <sz val="8"/>
        <rFont val="Arial"/>
        <family val="2"/>
      </rPr>
      <t>2</t>
    </r>
    <r>
      <rPr>
        <sz val="8"/>
        <rFont val="Arial"/>
        <family val="2"/>
      </rPr>
      <t>Includes nonfat dry milk for all years, dry skim milk for animal use since 1970, and skim milk powders since 2005.</t>
    </r>
  </si>
  <si>
    <r>
      <rPr>
        <vertAlign val="superscript"/>
        <sz val="8"/>
        <rFont val="Arial"/>
        <family val="2"/>
      </rPr>
      <t>3</t>
    </r>
    <r>
      <rPr>
        <sz val="8"/>
        <rFont val="Arial"/>
        <family val="2"/>
      </rPr>
      <t>Shipments included under exports prior to 1965. Exports include commercial and Government exports.</t>
    </r>
  </si>
  <si>
    <r>
      <rPr>
        <vertAlign val="superscript"/>
        <sz val="8"/>
        <rFont val="Arial"/>
        <family val="2"/>
      </rPr>
      <t>4</t>
    </r>
    <r>
      <rPr>
        <sz val="8"/>
        <rFont val="Arial"/>
        <family val="2"/>
      </rPr>
      <t>Nonfat dry milk for human use fed to animals. From 1970 includes also dry skim milk for animal use. For 1992, excludes 13 million pounds destroyed by fire.</t>
    </r>
  </si>
  <si>
    <r>
      <rPr>
        <vertAlign val="superscript"/>
        <sz val="8"/>
        <rFont val="Arial"/>
        <family val="2"/>
      </rPr>
      <t>4</t>
    </r>
    <r>
      <rPr>
        <sz val="8"/>
        <rFont val="Arial"/>
        <family val="2"/>
      </rPr>
      <t>Shipments included under exports prior to 1965.</t>
    </r>
  </si>
  <si>
    <r>
      <rPr>
        <vertAlign val="superscript"/>
        <sz val="8"/>
        <rFont val="Arial"/>
        <family val="2"/>
      </rPr>
      <t>1</t>
    </r>
    <r>
      <rPr>
        <sz val="8"/>
        <rFont val="Arial"/>
        <family val="2"/>
      </rPr>
      <t>Unskimmed, includes both bulk and case goods.</t>
    </r>
  </si>
  <si>
    <t>Condensed and evaporated whole milk: Supply and use</t>
  </si>
  <si>
    <r>
      <t>USDA donations</t>
    </r>
    <r>
      <rPr>
        <vertAlign val="superscript"/>
        <sz val="8"/>
        <rFont val="Arial"/>
        <family val="2"/>
      </rPr>
      <t>6</t>
    </r>
  </si>
  <si>
    <r>
      <rPr>
        <vertAlign val="superscript"/>
        <sz val="8"/>
        <rFont val="Arial"/>
        <family val="2"/>
      </rPr>
      <t>6</t>
    </r>
    <r>
      <rPr>
        <sz val="8"/>
        <rFont val="Arial"/>
        <family val="2"/>
      </rPr>
      <t>Complete data for donations since 2011 are not readily available.</t>
    </r>
  </si>
  <si>
    <r>
      <t>USDA donations</t>
    </r>
    <r>
      <rPr>
        <vertAlign val="superscript"/>
        <sz val="8"/>
        <rFont val="Arial"/>
        <family val="2"/>
      </rPr>
      <t>4, 6</t>
    </r>
  </si>
  <si>
    <r>
      <rPr>
        <vertAlign val="superscript"/>
        <sz val="8"/>
        <rFont val="Arial"/>
        <family val="2"/>
      </rPr>
      <t>5</t>
    </r>
    <r>
      <rPr>
        <sz val="8"/>
        <rFont val="Arial"/>
        <family val="2"/>
      </rPr>
      <t>Domestic disappearance from Government sources. May not match data for Commodity Credit Corporation commitments. Complete data for donations since 2011 are not readily available.</t>
    </r>
  </si>
  <si>
    <r>
      <t>USDA donations</t>
    </r>
    <r>
      <rPr>
        <vertAlign val="superscript"/>
        <sz val="8"/>
        <rFont val="Arial"/>
        <family val="2"/>
      </rPr>
      <t>5, 6</t>
    </r>
  </si>
  <si>
    <r>
      <rPr>
        <vertAlign val="superscript"/>
        <sz val="8"/>
        <rFont val="Arial"/>
        <family val="2"/>
      </rPr>
      <t>1</t>
    </r>
    <r>
      <rPr>
        <sz val="8"/>
        <rFont val="Arial"/>
        <family val="2"/>
      </rPr>
      <t>All per capita consumption figures are calculated using resident population plus the Armed Forces overseas, except fluid milk figures, which are calculated using resident population only. Prior to 1930 all figures are calculated using resident population only. Estimates for butter, evaporated and condensed milks, and dry dairy products include quantities used in other dairy products.</t>
    </r>
  </si>
  <si>
    <r>
      <t xml:space="preserve">* Supply, use, and per capita availability data for butter are located in the </t>
    </r>
    <r>
      <rPr>
        <b/>
        <sz val="10"/>
        <rFont val="Arial"/>
        <family val="2"/>
      </rPr>
      <t>Fats and oils (added)</t>
    </r>
    <r>
      <rPr>
        <sz val="10"/>
        <rFont val="Arial"/>
        <family val="2"/>
      </rPr>
      <t xml:space="preserve">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</si>
</sst>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164" formatCode="#,##0.0"/>
    <numFmt numFmtId="165" formatCode="0.000"/>
    <numFmt numFmtId="166" formatCode="mmmm\ d\,\ yyyy"/>
    <numFmt numFmtId="167" formatCode="0.0"/>
    <numFmt numFmtId="168" formatCode="[$-409]mmm\-yy;@"/>
    <numFmt numFmtId="169" formatCode="#,##0.0000"/>
    <numFmt numFmtId="170" formatCode="#,##0.0000000"/>
  </numFmts>
  <fonts count="61">
    <font>
      <sz val="8"/>
      <name val="Times New Roman"/>
      <family val="1"/>
    </font>
    <font>
      <sz val="10"/>
      <name val="Arial"/>
      <family val="2"/>
    </font>
    <font>
      <b/>
      <sz val="18"/>
      <name val="Arial"/>
      <family val="2"/>
    </font>
    <font>
      <b/>
      <sz val="12"/>
      <name val="Arial"/>
      <family val="2"/>
    </font>
    <font>
      <sz val="8"/>
      <name val="Arial"/>
      <family val="2"/>
    </font>
    <font>
      <sz val="8"/>
      <name val="Times New Roman"/>
      <family val="1"/>
    </font>
    <font>
      <sz val="8"/>
      <name val="Times New Roman"/>
      <family val="1"/>
    </font>
    <font>
      <sz val="7"/>
      <name val="Times New Roman"/>
      <family val="1"/>
    </font>
    <font>
      <u/>
      <sz val="8"/>
      <color indexed="12"/>
      <name val="Times New Roman"/>
      <family val="1"/>
    </font>
    <font>
      <b/>
      <sz val="10"/>
      <name val="Arial"/>
      <family val="2"/>
    </font>
    <font>
      <sz val="10"/>
      <name val="Arial"/>
      <family val="2"/>
    </font>
    <font>
      <u/>
      <sz val="10"/>
      <color indexed="12"/>
      <name val="Arial"/>
      <family val="2"/>
    </font>
    <font>
      <b/>
      <sz val="8"/>
      <name val="Arial"/>
      <family val="2"/>
    </font>
    <font>
      <b/>
      <vertAlign val="superscript"/>
      <sz val="8"/>
      <name val="Arial"/>
      <family val="2"/>
    </font>
    <font>
      <vertAlign val="superscript"/>
      <sz val="8"/>
      <name val="Arial"/>
      <family val="2"/>
    </font>
    <font>
      <sz val="8"/>
      <color indexed="8"/>
      <name val="Arial"/>
      <family val="2"/>
    </font>
    <font>
      <sz val="10"/>
      <name val="Arial"/>
      <family val="2"/>
    </font>
    <font>
      <i/>
      <sz val="8"/>
      <name val="Arial"/>
      <family val="2"/>
    </font>
    <font>
      <sz val="7"/>
      <name val="Arial"/>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sz val="12"/>
      <name val="Arial MT"/>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1"/>
      <color indexed="8"/>
      <name val="Calibri"/>
      <family val="2"/>
    </font>
    <font>
      <sz val="10"/>
      <color indexed="8"/>
      <name val="Arial"/>
      <family val="2"/>
    </font>
    <font>
      <sz val="8"/>
      <name val="MS Sans Serif"/>
    </font>
    <font>
      <vertAlign val="superscrip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1"/>
      <color theme="1"/>
      <name val="Calibri"/>
      <family val="2"/>
      <scheme val="minor"/>
    </font>
    <font>
      <sz val="11"/>
      <color rgb="FFFF0000"/>
      <name val="Calibri"/>
      <family val="2"/>
      <scheme val="minor"/>
    </font>
    <font>
      <sz val="9"/>
      <name val="Arial"/>
      <family val="2"/>
    </font>
  </fonts>
  <fills count="57">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0"/>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top style="thin">
        <color indexed="64"/>
      </top>
      <bottom/>
      <diagonal/>
    </border>
    <border>
      <left style="thin">
        <color indexed="64"/>
      </left>
      <right/>
      <top style="double">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style="thin">
        <color indexed="64"/>
      </top>
      <bottom/>
      <diagonal/>
    </border>
    <border>
      <left/>
      <right style="thin">
        <color indexed="64"/>
      </right>
      <top style="double">
        <color indexed="64"/>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double">
        <color indexed="64"/>
      </bottom>
      <diagonal/>
    </border>
    <border>
      <left style="thin">
        <color theme="0" tint="-0.34998626667073579"/>
      </left>
      <right style="thin">
        <color theme="0" tint="-0.34998626667073579"/>
      </right>
      <top/>
      <bottom style="double">
        <color indexed="64"/>
      </bottom>
      <diagonal/>
    </border>
    <border>
      <left style="thin">
        <color theme="0" tint="-0.34998626667073579"/>
      </left>
      <right style="thin">
        <color theme="0" tint="-0.34998626667073579"/>
      </right>
      <top/>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right/>
      <top style="thin">
        <color theme="0" tint="-0.34998626667073579"/>
      </top>
      <bottom/>
      <diagonal/>
    </border>
    <border>
      <left style="thin">
        <color theme="0" tint="-0.34998626667073579"/>
      </left>
      <right/>
      <top style="thin">
        <color theme="0" tint="-0.34998626667073579"/>
      </top>
      <bottom style="double">
        <color auto="1"/>
      </bottom>
      <diagonal/>
    </border>
    <border>
      <left/>
      <right/>
      <top style="thin">
        <color theme="0" tint="-0.34998626667073579"/>
      </top>
      <bottom style="double">
        <color auto="1"/>
      </bottom>
      <diagonal/>
    </border>
    <border>
      <left/>
      <right style="thin">
        <color theme="0" tint="-0.34998626667073579"/>
      </right>
      <top style="thin">
        <color theme="0" tint="-0.34998626667073579"/>
      </top>
      <bottom style="double">
        <color auto="1"/>
      </bottom>
      <diagonal/>
    </border>
  </borders>
  <cellStyleXfs count="257">
    <xf numFmtId="0" fontId="0" fillId="0" borderId="0" applyNumberFormat="0" applyFill="0" applyBorder="0" applyAlignment="0" applyProtection="0"/>
    <xf numFmtId="0" fontId="40" fillId="24" borderId="0" applyNumberFormat="0" applyBorder="0" applyAlignment="0" applyProtection="0"/>
    <xf numFmtId="168" fontId="19" fillId="3"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168" fontId="19" fillId="5" borderId="0" applyNumberFormat="0" applyBorder="0" applyAlignment="0" applyProtection="0"/>
    <xf numFmtId="0" fontId="40" fillId="25"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168" fontId="19" fillId="7"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40" fillId="27" borderId="0" applyNumberFormat="0" applyBorder="0" applyAlignment="0" applyProtection="0"/>
    <xf numFmtId="168" fontId="19" fillId="9"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8" borderId="0" applyNumberFormat="0" applyBorder="0" applyAlignment="0" applyProtection="0"/>
    <xf numFmtId="168" fontId="19" fillId="10"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9" borderId="0" applyNumberFormat="0" applyBorder="0" applyAlignment="0" applyProtection="0"/>
    <xf numFmtId="168" fontId="19" fillId="8"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168" fontId="19" fillId="2"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168" fontId="19" fillId="4"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168" fontId="19" fillId="1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168" fontId="19" fillId="9" borderId="0" applyNumberFormat="0" applyBorder="0" applyAlignment="0" applyProtection="0"/>
    <xf numFmtId="0" fontId="40" fillId="33" borderId="0" applyNumberFormat="0" applyBorder="0" applyAlignment="0" applyProtection="0"/>
    <xf numFmtId="0" fontId="40" fillId="33" borderId="0" applyNumberFormat="0" applyBorder="0" applyAlignment="0" applyProtection="0"/>
    <xf numFmtId="0" fontId="40" fillId="34" borderId="0" applyNumberFormat="0" applyBorder="0" applyAlignment="0" applyProtection="0"/>
    <xf numFmtId="168" fontId="19" fillId="2"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168" fontId="19" fillId="13"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1" fillId="36" borderId="0" applyNumberFormat="0" applyBorder="0" applyAlignment="0" applyProtection="0"/>
    <xf numFmtId="168" fontId="20" fillId="14" borderId="0" applyNumberFormat="0" applyBorder="0" applyAlignment="0" applyProtection="0"/>
    <xf numFmtId="0" fontId="41" fillId="37" borderId="0" applyNumberFormat="0" applyBorder="0" applyAlignment="0" applyProtection="0"/>
    <xf numFmtId="168" fontId="20" fillId="4" borderId="0" applyNumberFormat="0" applyBorder="0" applyAlignment="0" applyProtection="0"/>
    <xf numFmtId="0" fontId="41" fillId="38" borderId="0" applyNumberFormat="0" applyBorder="0" applyAlignment="0" applyProtection="0"/>
    <xf numFmtId="168" fontId="20" fillId="12" borderId="0" applyNumberFormat="0" applyBorder="0" applyAlignment="0" applyProtection="0"/>
    <xf numFmtId="0" fontId="41" fillId="39" borderId="0" applyNumberFormat="0" applyBorder="0" applyAlignment="0" applyProtection="0"/>
    <xf numFmtId="168" fontId="20" fillId="16" borderId="0" applyNumberFormat="0" applyBorder="0" applyAlignment="0" applyProtection="0"/>
    <xf numFmtId="0" fontId="41" fillId="40" borderId="0" applyNumberFormat="0" applyBorder="0" applyAlignment="0" applyProtection="0"/>
    <xf numFmtId="168" fontId="20" fillId="17" borderId="0" applyNumberFormat="0" applyBorder="0" applyAlignment="0" applyProtection="0"/>
    <xf numFmtId="0" fontId="41" fillId="41" borderId="0" applyNumberFormat="0" applyBorder="0" applyAlignment="0" applyProtection="0"/>
    <xf numFmtId="168" fontId="20" fillId="18" borderId="0" applyNumberFormat="0" applyBorder="0" applyAlignment="0" applyProtection="0"/>
    <xf numFmtId="0" fontId="41" fillId="42" borderId="0" applyNumberFormat="0" applyBorder="0" applyAlignment="0" applyProtection="0"/>
    <xf numFmtId="168" fontId="20" fillId="19" borderId="0" applyNumberFormat="0" applyBorder="0" applyAlignment="0" applyProtection="0"/>
    <xf numFmtId="0" fontId="41" fillId="43" borderId="0" applyNumberFormat="0" applyBorder="0" applyAlignment="0" applyProtection="0"/>
    <xf numFmtId="168" fontId="20" fillId="20" borderId="0" applyNumberFormat="0" applyBorder="0" applyAlignment="0" applyProtection="0"/>
    <xf numFmtId="0" fontId="41" fillId="44" borderId="0" applyNumberFormat="0" applyBorder="0" applyAlignment="0" applyProtection="0"/>
    <xf numFmtId="168" fontId="20" fillId="21" borderId="0" applyNumberFormat="0" applyBorder="0" applyAlignment="0" applyProtection="0"/>
    <xf numFmtId="0" fontId="41" fillId="45" borderId="0" applyNumberFormat="0" applyBorder="0" applyAlignment="0" applyProtection="0"/>
    <xf numFmtId="168" fontId="20" fillId="16" borderId="0" applyNumberFormat="0" applyBorder="0" applyAlignment="0" applyProtection="0"/>
    <xf numFmtId="0" fontId="41" fillId="46" borderId="0" applyNumberFormat="0" applyBorder="0" applyAlignment="0" applyProtection="0"/>
    <xf numFmtId="168" fontId="20" fillId="17" borderId="0" applyNumberFormat="0" applyBorder="0" applyAlignment="0" applyProtection="0"/>
    <xf numFmtId="0" fontId="41" fillId="47" borderId="0" applyNumberFormat="0" applyBorder="0" applyAlignment="0" applyProtection="0"/>
    <xf numFmtId="168" fontId="20" fillId="15" borderId="0" applyNumberFormat="0" applyBorder="0" applyAlignment="0" applyProtection="0"/>
    <xf numFmtId="0" fontId="42" fillId="48" borderId="0" applyNumberFormat="0" applyBorder="0" applyAlignment="0" applyProtection="0"/>
    <xf numFmtId="168" fontId="21" fillId="5" borderId="0" applyNumberFormat="0" applyBorder="0" applyAlignment="0" applyProtection="0"/>
    <xf numFmtId="0" fontId="43" fillId="49" borderId="33" applyNumberFormat="0" applyAlignment="0" applyProtection="0"/>
    <xf numFmtId="168" fontId="29" fillId="22" borderId="1" applyNumberFormat="0" applyAlignment="0" applyProtection="0"/>
    <xf numFmtId="0" fontId="44" fillId="50" borderId="34" applyNumberFormat="0" applyAlignment="0" applyProtection="0"/>
    <xf numFmtId="168" fontId="22" fillId="23" borderId="2" applyNumberFormat="0" applyAlignment="0" applyProtection="0"/>
    <xf numFmtId="3" fontId="1" fillId="0" borderId="0" applyFill="0" applyBorder="0" applyAlignment="0" applyProtection="0"/>
    <xf numFmtId="5" fontId="1" fillId="0" borderId="0" applyFill="0" applyBorder="0" applyAlignment="0" applyProtection="0"/>
    <xf numFmtId="166" fontId="1" fillId="0" borderId="0" applyFill="0" applyBorder="0" applyAlignment="0" applyProtection="0"/>
    <xf numFmtId="0" fontId="45" fillId="0" borderId="0" applyNumberFormat="0" applyFill="0" applyBorder="0" applyAlignment="0" applyProtection="0"/>
    <xf numFmtId="168" fontId="23" fillId="0" borderId="0" applyNumberFormat="0" applyFill="0" applyBorder="0" applyAlignment="0" applyProtection="0"/>
    <xf numFmtId="2" fontId="1" fillId="0" borderId="0" applyFill="0" applyBorder="0" applyAlignment="0" applyProtection="0"/>
    <xf numFmtId="0" fontId="46" fillId="51" borderId="0" applyNumberFormat="0" applyBorder="0" applyAlignment="0" applyProtection="0"/>
    <xf numFmtId="168" fontId="24" fillId="7" borderId="0" applyNumberFormat="0" applyBorder="0" applyAlignment="0" applyProtection="0"/>
    <xf numFmtId="0" fontId="2" fillId="0" borderId="0" applyNumberFormat="0" applyFill="0" applyBorder="0" applyAlignment="0" applyProtection="0"/>
    <xf numFmtId="168" fontId="30" fillId="0" borderId="3" applyNumberFormat="0" applyFill="0" applyAlignment="0" applyProtection="0"/>
    <xf numFmtId="0" fontId="47" fillId="0" borderId="35" applyNumberFormat="0" applyFill="0" applyAlignment="0" applyProtection="0"/>
    <xf numFmtId="0" fontId="3" fillId="0" borderId="0" applyNumberFormat="0" applyFill="0" applyBorder="0" applyAlignment="0" applyProtection="0"/>
    <xf numFmtId="168" fontId="31" fillId="0" borderId="4" applyNumberFormat="0" applyFill="0" applyAlignment="0" applyProtection="0"/>
    <xf numFmtId="0" fontId="48" fillId="0" borderId="36" applyNumberFormat="0" applyFill="0" applyAlignment="0" applyProtection="0"/>
    <xf numFmtId="0" fontId="49" fillId="0" borderId="37" applyNumberFormat="0" applyFill="0" applyAlignment="0" applyProtection="0"/>
    <xf numFmtId="168" fontId="32" fillId="0" borderId="5" applyNumberFormat="0" applyFill="0" applyAlignment="0" applyProtection="0"/>
    <xf numFmtId="0" fontId="49" fillId="0" borderId="0" applyNumberFormat="0" applyFill="0" applyBorder="0" applyAlignment="0" applyProtection="0"/>
    <xf numFmtId="168"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50" fillId="0" borderId="0" applyNumberFormat="0" applyFill="0" applyBorder="0" applyAlignment="0" applyProtection="0"/>
    <xf numFmtId="0" fontId="50" fillId="0" borderId="0" applyNumberFormat="0" applyFill="0" applyBorder="0" applyAlignment="0" applyProtection="0"/>
    <xf numFmtId="0" fontId="51" fillId="52" borderId="33" applyNumberFormat="0" applyAlignment="0" applyProtection="0"/>
    <xf numFmtId="168" fontId="25" fillId="8" borderId="1" applyNumberFormat="0" applyAlignment="0" applyProtection="0"/>
    <xf numFmtId="0" fontId="52" fillId="0" borderId="38" applyNumberFormat="0" applyFill="0" applyAlignment="0" applyProtection="0"/>
    <xf numFmtId="168" fontId="33" fillId="0" borderId="6" applyNumberFormat="0" applyFill="0" applyAlignment="0" applyProtection="0"/>
    <xf numFmtId="0" fontId="53" fillId="53" borderId="0" applyNumberFormat="0" applyBorder="0" applyAlignment="0" applyProtection="0"/>
    <xf numFmtId="168" fontId="34" fillId="11" borderId="0" applyNumberFormat="0" applyBorder="0" applyAlignment="0" applyProtection="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40" fillId="0" borderId="0"/>
    <xf numFmtId="0" fontId="40" fillId="0" borderId="0"/>
    <xf numFmtId="0" fontId="4" fillId="0" borderId="0" applyNumberFormat="0" applyFill="0" applyBorder="0" applyAlignment="0" applyProtection="0"/>
    <xf numFmtId="0" fontId="40" fillId="0" borderId="0"/>
    <xf numFmtId="0" fontId="40" fillId="0" borderId="0"/>
    <xf numFmtId="0" fontId="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168" fontId="1" fillId="0" borderId="0">
      <alignment vertical="center"/>
    </xf>
    <xf numFmtId="168"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40" fillId="0" borderId="0"/>
    <xf numFmtId="0" fontId="28" fillId="0" borderId="0"/>
    <xf numFmtId="0" fontId="28" fillId="0" borderId="0"/>
    <xf numFmtId="0" fontId="28" fillId="0" borderId="0"/>
    <xf numFmtId="0" fontId="28" fillId="0" borderId="0"/>
    <xf numFmtId="0" fontId="28" fillId="0" borderId="0"/>
    <xf numFmtId="0" fontId="16" fillId="0" borderId="0"/>
    <xf numFmtId="0" fontId="37" fillId="0" borderId="0"/>
    <xf numFmtId="0" fontId="37" fillId="0" borderId="0"/>
    <xf numFmtId="168" fontId="1" fillId="0" borderId="0">
      <alignment vertical="center"/>
    </xf>
    <xf numFmtId="168" fontId="1" fillId="0" borderId="0">
      <alignment vertical="center"/>
    </xf>
    <xf numFmtId="0" fontId="40" fillId="0" borderId="0"/>
    <xf numFmtId="0" fontId="40" fillId="0" borderId="0"/>
    <xf numFmtId="0" fontId="40" fillId="0" borderId="0"/>
    <xf numFmtId="0" fontId="1" fillId="0" borderId="0"/>
    <xf numFmtId="0" fontId="1" fillId="0" borderId="0"/>
    <xf numFmtId="0" fontId="1" fillId="0" borderId="0"/>
    <xf numFmtId="0" fontId="16" fillId="0" borderId="0"/>
    <xf numFmtId="0" fontId="1" fillId="0" borderId="0">
      <alignment wrapText="1"/>
    </xf>
    <xf numFmtId="0" fontId="40" fillId="0" borderId="0"/>
    <xf numFmtId="0" fontId="40" fillId="0" borderId="0"/>
    <xf numFmtId="0" fontId="40" fillId="0" borderId="0"/>
    <xf numFmtId="0" fontId="1" fillId="0" borderId="0">
      <alignment wrapText="1"/>
    </xf>
    <xf numFmtId="0" fontId="1" fillId="0" borderId="0"/>
    <xf numFmtId="0" fontId="1" fillId="0" borderId="0"/>
    <xf numFmtId="0" fontId="40" fillId="0" borderId="0"/>
    <xf numFmtId="0" fontId="1" fillId="0" borderId="0"/>
    <xf numFmtId="0" fontId="40" fillId="0" borderId="0"/>
    <xf numFmtId="0" fontId="40" fillId="0" borderId="0"/>
    <xf numFmtId="0" fontId="40" fillId="0" borderId="0"/>
    <xf numFmtId="0" fontId="40" fillId="0" borderId="0"/>
    <xf numFmtId="0" fontId="40" fillId="0" borderId="0"/>
    <xf numFmtId="0" fontId="16" fillId="0" borderId="0"/>
    <xf numFmtId="168" fontId="1" fillId="0" borderId="0"/>
    <xf numFmtId="168" fontId="1" fillId="0" borderId="0"/>
    <xf numFmtId="0" fontId="40" fillId="0" borderId="0"/>
    <xf numFmtId="0" fontId="40" fillId="0" borderId="0"/>
    <xf numFmtId="0" fontId="54" fillId="0" borderId="0"/>
    <xf numFmtId="0" fontId="40" fillId="0" borderId="0"/>
    <xf numFmtId="0" fontId="38" fillId="0" borderId="0"/>
    <xf numFmtId="0" fontId="54" fillId="0" borderId="0"/>
    <xf numFmtId="0" fontId="16"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40" fillId="0" borderId="0"/>
    <xf numFmtId="0" fontId="1" fillId="0" borderId="0"/>
    <xf numFmtId="0" fontId="40" fillId="0" borderId="0"/>
    <xf numFmtId="0" fontId="1"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0" fillId="54" borderId="39" applyNumberFormat="0" applyFont="0" applyAlignment="0" applyProtection="0"/>
    <xf numFmtId="168" fontId="19" fillId="6" borderId="7" applyNumberFormat="0" applyFont="0" applyAlignment="0" applyProtection="0"/>
    <xf numFmtId="0" fontId="40" fillId="54" borderId="39" applyNumberFormat="0" applyFont="0" applyAlignment="0" applyProtection="0"/>
    <xf numFmtId="0" fontId="40" fillId="54" borderId="39" applyNumberFormat="0" applyFont="0" applyAlignment="0" applyProtection="0"/>
    <xf numFmtId="0" fontId="40" fillId="54" borderId="39" applyNumberFormat="0" applyFont="0" applyAlignment="0" applyProtection="0"/>
    <xf numFmtId="0" fontId="40" fillId="54" borderId="39" applyNumberFormat="0" applyFont="0" applyAlignment="0" applyProtection="0"/>
    <xf numFmtId="0" fontId="40" fillId="54" borderId="39" applyNumberFormat="0" applyFont="0" applyAlignment="0" applyProtection="0"/>
    <xf numFmtId="0" fontId="40" fillId="54" borderId="39" applyNumberFormat="0" applyFont="0" applyAlignment="0" applyProtection="0"/>
    <xf numFmtId="0" fontId="55" fillId="49" borderId="40" applyNumberFormat="0" applyAlignment="0" applyProtection="0"/>
    <xf numFmtId="168" fontId="27" fillId="22" borderId="8" applyNumberFormat="0" applyAlignment="0" applyProtection="0"/>
    <xf numFmtId="0" fontId="56" fillId="0" borderId="0" applyNumberFormat="0" applyFill="0" applyBorder="0" applyAlignment="0" applyProtection="0"/>
    <xf numFmtId="168" fontId="35" fillId="0" borderId="0" applyNumberFormat="0" applyFill="0" applyBorder="0" applyAlignment="0" applyProtection="0"/>
    <xf numFmtId="0" fontId="57" fillId="0" borderId="0" applyNumberFormat="0" applyFill="0" applyBorder="0" applyAlignment="0" applyProtection="0"/>
    <xf numFmtId="0" fontId="1" fillId="0" borderId="9" applyNumberFormat="0" applyFill="0" applyAlignment="0" applyProtection="0"/>
    <xf numFmtId="168" fontId="36" fillId="0" borderId="10" applyNumberFormat="0" applyFill="0" applyAlignment="0" applyProtection="0"/>
    <xf numFmtId="0" fontId="58" fillId="0" borderId="41" applyNumberFormat="0" applyFill="0" applyAlignment="0" applyProtection="0"/>
    <xf numFmtId="0" fontId="59" fillId="0" borderId="0" applyNumberFormat="0" applyFill="0" applyBorder="0" applyAlignment="0" applyProtection="0"/>
    <xf numFmtId="168" fontId="26" fillId="0" borderId="0" applyNumberFormat="0" applyFill="0" applyBorder="0" applyAlignment="0" applyProtection="0"/>
    <xf numFmtId="0" fontId="1" fillId="0" borderId="0"/>
  </cellStyleXfs>
  <cellXfs count="554">
    <xf numFmtId="0" fontId="0" fillId="0" borderId="0" xfId="0"/>
    <xf numFmtId="0" fontId="9" fillId="0" borderId="0" xfId="0" applyFont="1"/>
    <xf numFmtId="0" fontId="10" fillId="0" borderId="0" xfId="0" applyFont="1"/>
    <xf numFmtId="0" fontId="11" fillId="0" borderId="0" xfId="97" applyFont="1" applyAlignment="1" applyProtection="1"/>
    <xf numFmtId="0" fontId="10" fillId="0" borderId="0" xfId="0" quotePrefix="1" applyFont="1" applyAlignment="1">
      <alignment horizontal="left"/>
    </xf>
    <xf numFmtId="0" fontId="4" fillId="0" borderId="0" xfId="237" applyFont="1" applyFill="1"/>
    <xf numFmtId="165" fontId="4" fillId="0" borderId="0" xfId="237" applyNumberFormat="1" applyFont="1" applyFill="1"/>
    <xf numFmtId="164" fontId="4" fillId="0" borderId="0" xfId="237" applyNumberFormat="1" applyFont="1" applyFill="1" applyAlignment="1">
      <alignment horizontal="centerContinuous"/>
    </xf>
    <xf numFmtId="164" fontId="4" fillId="0" borderId="0" xfId="237" applyNumberFormat="1" applyFont="1" applyFill="1"/>
    <xf numFmtId="164" fontId="4" fillId="0" borderId="0" xfId="235" applyNumberFormat="1" applyFont="1" applyFill="1" applyBorder="1"/>
    <xf numFmtId="0" fontId="4" fillId="0" borderId="0" xfId="235" applyFont="1" applyFill="1" applyBorder="1"/>
    <xf numFmtId="165" fontId="4" fillId="0" borderId="0" xfId="237" applyNumberFormat="1" applyFont="1" applyFill="1" applyAlignment="1">
      <alignment horizontal="right"/>
    </xf>
    <xf numFmtId="164" fontId="4" fillId="0" borderId="0" xfId="237" applyNumberFormat="1" applyFont="1" applyFill="1" applyAlignment="1">
      <alignment horizontal="right"/>
    </xf>
    <xf numFmtId="164" fontId="4" fillId="0" borderId="0" xfId="235" applyNumberFormat="1" applyFont="1" applyFill="1" applyBorder="1" applyAlignment="1">
      <alignment horizontal="right"/>
    </xf>
    <xf numFmtId="164" fontId="4" fillId="0" borderId="0" xfId="237" applyNumberFormat="1" applyFont="1" applyFill="1" applyBorder="1" applyAlignment="1">
      <alignment horizontal="right"/>
    </xf>
    <xf numFmtId="165" fontId="4" fillId="0" borderId="0" xfId="237" quotePrefix="1" applyNumberFormat="1" applyFont="1" applyFill="1"/>
    <xf numFmtId="0" fontId="4" fillId="0" borderId="0" xfId="237" applyNumberFormat="1" applyFont="1" applyFill="1"/>
    <xf numFmtId="0" fontId="4" fillId="0" borderId="0" xfId="235" applyNumberFormat="1" applyFont="1" applyFill="1" applyBorder="1"/>
    <xf numFmtId="164" fontId="4" fillId="0" borderId="0" xfId="0" applyNumberFormat="1" applyFont="1" applyFill="1" applyBorder="1"/>
    <xf numFmtId="0" fontId="4" fillId="0" borderId="0" xfId="0" applyFont="1" applyFill="1" applyBorder="1"/>
    <xf numFmtId="164" fontId="4" fillId="0" borderId="0" xfId="0" applyNumberFormat="1" applyFont="1" applyFill="1" applyBorder="1" applyAlignment="1">
      <alignment horizontal="right"/>
    </xf>
    <xf numFmtId="164" fontId="4" fillId="0" borderId="0" xfId="0" applyNumberFormat="1" applyFont="1" applyFill="1" applyAlignment="1">
      <alignment horizontal="right"/>
    </xf>
    <xf numFmtId="3" fontId="4" fillId="0" borderId="0" xfId="237" applyNumberFormat="1" applyFont="1" applyFill="1"/>
    <xf numFmtId="164" fontId="4" fillId="0" borderId="0" xfId="0" applyNumberFormat="1" applyFont="1" applyFill="1"/>
    <xf numFmtId="0" fontId="4" fillId="0" borderId="0" xfId="237" applyFont="1" applyFill="1" applyBorder="1"/>
    <xf numFmtId="164" fontId="4" fillId="0" borderId="0" xfId="235" applyNumberFormat="1" applyFont="1" applyFill="1"/>
    <xf numFmtId="0" fontId="4" fillId="0" borderId="0" xfId="237" quotePrefix="1" applyFont="1" applyFill="1" applyAlignment="1">
      <alignment horizontal="left"/>
    </xf>
    <xf numFmtId="164" fontId="4" fillId="0" borderId="11" xfId="235" applyNumberFormat="1" applyFont="1" applyFill="1" applyBorder="1" applyAlignment="1">
      <alignment horizontal="centerContinuous" vertical="center"/>
    </xf>
    <xf numFmtId="164" fontId="4" fillId="0" borderId="12" xfId="235" applyNumberFormat="1" applyFont="1" applyFill="1" applyBorder="1" applyAlignment="1">
      <alignment horizontal="centerContinuous" vertical="center"/>
    </xf>
    <xf numFmtId="0" fontId="4" fillId="0" borderId="0" xfId="237" quotePrefix="1" applyFont="1" applyFill="1"/>
    <xf numFmtId="2" fontId="4" fillId="0" borderId="0" xfId="237" applyNumberFormat="1" applyFont="1" applyFill="1" applyBorder="1" applyAlignment="1">
      <alignment horizontal="right"/>
    </xf>
    <xf numFmtId="0" fontId="4" fillId="0" borderId="0" xfId="237" quotePrefix="1" applyFont="1" applyFill="1" applyAlignment="1">
      <alignment horizontal="left" vertical="top" wrapText="1"/>
    </xf>
    <xf numFmtId="0" fontId="4" fillId="0" borderId="0" xfId="235" applyFont="1" applyFill="1" applyBorder="1" applyAlignment="1">
      <alignment horizontal="center"/>
    </xf>
    <xf numFmtId="164" fontId="4" fillId="0" borderId="13" xfId="237" applyNumberFormat="1" applyFont="1" applyFill="1" applyBorder="1" applyAlignment="1">
      <alignment horizontal="centerContinuous"/>
    </xf>
    <xf numFmtId="164" fontId="4" fillId="0" borderId="14" xfId="237" applyNumberFormat="1" applyFont="1" applyFill="1" applyBorder="1" applyAlignment="1">
      <alignment horizontal="centerContinuous"/>
    </xf>
    <xf numFmtId="167" fontId="4" fillId="0" borderId="0" xfId="237" applyNumberFormat="1" applyFont="1" applyFill="1"/>
    <xf numFmtId="167" fontId="4" fillId="0" borderId="0" xfId="237" quotePrefix="1" applyNumberFormat="1" applyFont="1" applyFill="1" applyAlignment="1">
      <alignment horizontal="right"/>
    </xf>
    <xf numFmtId="164" fontId="4" fillId="0" borderId="0" xfId="237" applyNumberFormat="1" applyFont="1" applyFill="1" applyAlignment="1">
      <alignment horizontal="left"/>
    </xf>
    <xf numFmtId="4" fontId="4" fillId="0" borderId="42" xfId="0" applyNumberFormat="1" applyFont="1" applyFill="1" applyBorder="1" applyAlignment="1">
      <alignment horizontal="right"/>
    </xf>
    <xf numFmtId="4" fontId="4" fillId="0" borderId="42" xfId="236" applyNumberFormat="1" applyFont="1" applyFill="1" applyBorder="1" applyAlignment="1">
      <alignment horizontal="right"/>
    </xf>
    <xf numFmtId="0" fontId="4" fillId="0" borderId="42" xfId="237" applyFont="1" applyFill="1" applyBorder="1" applyAlignment="1">
      <alignment horizontal="center"/>
    </xf>
    <xf numFmtId="0" fontId="15" fillId="0" borderId="42" xfId="237" applyFont="1" applyFill="1" applyBorder="1" applyAlignment="1">
      <alignment horizontal="center" wrapText="1"/>
    </xf>
    <xf numFmtId="0" fontId="4" fillId="55" borderId="42" xfId="237" applyFont="1" applyFill="1" applyBorder="1" applyAlignment="1">
      <alignment horizontal="center"/>
    </xf>
    <xf numFmtId="4" fontId="4" fillId="55" borderId="42" xfId="0" applyNumberFormat="1" applyFont="1" applyFill="1" applyBorder="1" applyAlignment="1">
      <alignment horizontal="right"/>
    </xf>
    <xf numFmtId="0" fontId="4" fillId="55" borderId="42" xfId="237" quotePrefix="1" applyFont="1" applyFill="1" applyBorder="1" applyAlignment="1">
      <alignment horizontal="center"/>
    </xf>
    <xf numFmtId="4" fontId="4" fillId="55" borderId="42" xfId="236" applyNumberFormat="1" applyFont="1" applyFill="1" applyBorder="1" applyAlignment="1">
      <alignment horizontal="right"/>
    </xf>
    <xf numFmtId="0" fontId="15" fillId="55" borderId="42" xfId="237" applyFont="1" applyFill="1" applyBorder="1" applyAlignment="1">
      <alignment horizontal="center" wrapText="1"/>
    </xf>
    <xf numFmtId="164" fontId="4" fillId="0" borderId="13" xfId="237" quotePrefix="1" applyNumberFormat="1" applyFont="1" applyFill="1" applyBorder="1" applyAlignment="1">
      <alignment horizontal="centerContinuous"/>
    </xf>
    <xf numFmtId="2" fontId="4" fillId="0" borderId="42" xfId="0" applyNumberFormat="1" applyFont="1" applyFill="1" applyBorder="1" applyAlignment="1">
      <alignment horizontal="right"/>
    </xf>
    <xf numFmtId="0" fontId="15" fillId="0" borderId="42" xfId="237" applyFont="1" applyFill="1" applyBorder="1" applyAlignment="1">
      <alignment horizontal="center"/>
    </xf>
    <xf numFmtId="2" fontId="4" fillId="55" borderId="42" xfId="0" applyNumberFormat="1" applyFont="1" applyFill="1" applyBorder="1" applyAlignment="1">
      <alignment horizontal="right"/>
    </xf>
    <xf numFmtId="0" fontId="15" fillId="55" borderId="42" xfId="237" applyFont="1" applyFill="1" applyBorder="1" applyAlignment="1">
      <alignment horizontal="center"/>
    </xf>
    <xf numFmtId="167" fontId="4" fillId="0" borderId="42" xfId="126" applyNumberFormat="1" applyFont="1" applyFill="1" applyBorder="1" applyAlignment="1">
      <alignment horizontal="right"/>
    </xf>
    <xf numFmtId="164" fontId="4" fillId="0" borderId="42" xfId="126" applyNumberFormat="1" applyFont="1" applyFill="1" applyBorder="1" applyAlignment="1">
      <alignment horizontal="right"/>
    </xf>
    <xf numFmtId="164" fontId="4" fillId="0" borderId="42" xfId="235" applyNumberFormat="1" applyFont="1" applyFill="1" applyBorder="1" applyAlignment="1">
      <alignment horizontal="right"/>
    </xf>
    <xf numFmtId="164" fontId="4" fillId="0" borderId="42" xfId="237" applyNumberFormat="1" applyFont="1" applyFill="1" applyBorder="1" applyAlignment="1">
      <alignment horizontal="right"/>
    </xf>
    <xf numFmtId="164" fontId="4" fillId="0" borderId="42" xfId="235" quotePrefix="1" applyNumberFormat="1" applyFont="1" applyFill="1" applyBorder="1" applyAlignment="1">
      <alignment horizontal="right"/>
    </xf>
    <xf numFmtId="164" fontId="4" fillId="55" borderId="42" xfId="126" applyNumberFormat="1" applyFont="1" applyFill="1" applyBorder="1" applyAlignment="1">
      <alignment horizontal="right"/>
    </xf>
    <xf numFmtId="164" fontId="4" fillId="55" borderId="42" xfId="235" applyNumberFormat="1" applyFont="1" applyFill="1" applyBorder="1" applyAlignment="1">
      <alignment horizontal="right"/>
    </xf>
    <xf numFmtId="164" fontId="4" fillId="55" borderId="42" xfId="237" applyNumberFormat="1" applyFont="1" applyFill="1" applyBorder="1" applyAlignment="1">
      <alignment horizontal="right"/>
    </xf>
    <xf numFmtId="164" fontId="4" fillId="55" borderId="42" xfId="235" quotePrefix="1" applyNumberFormat="1" applyFont="1" applyFill="1" applyBorder="1" applyAlignment="1">
      <alignment horizontal="right"/>
    </xf>
    <xf numFmtId="164" fontId="4" fillId="0" borderId="42" xfId="0" applyNumberFormat="1" applyFont="1" applyFill="1" applyBorder="1" applyAlignment="1">
      <alignment horizontal="right"/>
    </xf>
    <xf numFmtId="164" fontId="4" fillId="55" borderId="42" xfId="0" applyNumberFormat="1" applyFont="1" applyFill="1" applyBorder="1" applyAlignment="1">
      <alignment horizontal="right"/>
    </xf>
    <xf numFmtId="164" fontId="4" fillId="0" borderId="42" xfId="237" quotePrefix="1" applyNumberFormat="1" applyFont="1" applyFill="1" applyBorder="1" applyAlignment="1">
      <alignment horizontal="right"/>
    </xf>
    <xf numFmtId="164" fontId="4" fillId="55" borderId="42" xfId="237" quotePrefix="1" applyNumberFormat="1" applyFont="1" applyFill="1" applyBorder="1" applyAlignment="1">
      <alignment horizontal="right"/>
    </xf>
    <xf numFmtId="164" fontId="4" fillId="0" borderId="42" xfId="0" quotePrefix="1" applyNumberFormat="1" applyFont="1" applyFill="1" applyBorder="1" applyAlignment="1">
      <alignment horizontal="right"/>
    </xf>
    <xf numFmtId="164" fontId="4" fillId="55" borderId="42" xfId="0" quotePrefix="1" applyNumberFormat="1" applyFont="1" applyFill="1" applyBorder="1" applyAlignment="1">
      <alignment horizontal="right"/>
    </xf>
    <xf numFmtId="164" fontId="14" fillId="0" borderId="42" xfId="0" quotePrefix="1" applyNumberFormat="1" applyFont="1" applyFill="1" applyBorder="1" applyAlignment="1">
      <alignment horizontal="right"/>
    </xf>
    <xf numFmtId="164" fontId="4" fillId="0" borderId="42" xfId="236" applyNumberFormat="1" applyFont="1" applyFill="1" applyBorder="1" applyAlignment="1">
      <alignment horizontal="right"/>
    </xf>
    <xf numFmtId="164" fontId="14" fillId="55" borderId="42" xfId="0" quotePrefix="1" applyNumberFormat="1" applyFont="1" applyFill="1" applyBorder="1" applyAlignment="1">
      <alignment horizontal="right"/>
    </xf>
    <xf numFmtId="0" fontId="4" fillId="0" borderId="42" xfId="237" applyNumberFormat="1" applyFont="1" applyFill="1" applyBorder="1" applyAlignment="1">
      <alignment horizontal="center"/>
    </xf>
    <xf numFmtId="164" fontId="4" fillId="0" borderId="42" xfId="237" applyNumberFormat="1" applyFont="1" applyFill="1" applyBorder="1"/>
    <xf numFmtId="0" fontId="4" fillId="55" borderId="42" xfId="237" applyNumberFormat="1" applyFont="1" applyFill="1" applyBorder="1" applyAlignment="1">
      <alignment horizontal="center"/>
    </xf>
    <xf numFmtId="164" fontId="14" fillId="0" borderId="42" xfId="235" applyNumberFormat="1" applyFont="1" applyFill="1" applyBorder="1" applyAlignment="1">
      <alignment horizontal="right"/>
    </xf>
    <xf numFmtId="164" fontId="15" fillId="0" borderId="42" xfId="235" applyNumberFormat="1" applyFont="1" applyFill="1" applyBorder="1" applyAlignment="1">
      <alignment horizontal="right"/>
    </xf>
    <xf numFmtId="164" fontId="14" fillId="55" borderId="42" xfId="235" applyNumberFormat="1" applyFont="1" applyFill="1" applyBorder="1" applyAlignment="1">
      <alignment horizontal="right"/>
    </xf>
    <xf numFmtId="0" fontId="4" fillId="55" borderId="42" xfId="237" quotePrefix="1" applyNumberFormat="1" applyFont="1" applyFill="1" applyBorder="1" applyAlignment="1">
      <alignment horizontal="center"/>
    </xf>
    <xf numFmtId="165" fontId="4" fillId="0" borderId="42" xfId="237" applyNumberFormat="1" applyFont="1" applyFill="1" applyBorder="1" applyAlignment="1">
      <alignment horizontal="center"/>
    </xf>
    <xf numFmtId="165" fontId="4" fillId="55" borderId="42" xfId="237" applyNumberFormat="1" applyFont="1" applyFill="1" applyBorder="1" applyAlignment="1">
      <alignment horizontal="center"/>
    </xf>
    <xf numFmtId="0" fontId="0" fillId="0" borderId="0" xfId="0" applyFont="1"/>
    <xf numFmtId="4" fontId="4" fillId="0" borderId="42" xfId="235" quotePrefix="1" applyNumberFormat="1" applyFont="1" applyFill="1" applyBorder="1" applyAlignment="1">
      <alignment horizontal="right"/>
    </xf>
    <xf numFmtId="4" fontId="4" fillId="55" borderId="42" xfId="235" quotePrefix="1" applyNumberFormat="1" applyFont="1" applyFill="1" applyBorder="1" applyAlignment="1">
      <alignment horizontal="right"/>
    </xf>
    <xf numFmtId="0" fontId="12" fillId="0" borderId="0" xfId="235" applyFont="1" applyFill="1" applyBorder="1"/>
    <xf numFmtId="164" fontId="12" fillId="0" borderId="0" xfId="235" applyNumberFormat="1" applyFont="1" applyFill="1" applyBorder="1"/>
    <xf numFmtId="0" fontId="12" fillId="0" borderId="0" xfId="235" applyNumberFormat="1" applyFont="1" applyFill="1" applyBorder="1"/>
    <xf numFmtId="164" fontId="12" fillId="0" borderId="0" xfId="0" applyNumberFormat="1" applyFont="1" applyFill="1" applyBorder="1"/>
    <xf numFmtId="0" fontId="12" fillId="0" borderId="0" xfId="0" applyFont="1" applyFill="1" applyBorder="1"/>
    <xf numFmtId="164" fontId="12" fillId="0" borderId="0" xfId="0" applyNumberFormat="1" applyFont="1" applyFill="1"/>
    <xf numFmtId="164" fontId="4" fillId="0" borderId="42" xfId="236" quotePrefix="1" applyNumberFormat="1" applyFont="1" applyFill="1" applyBorder="1" applyAlignment="1">
      <alignment horizontal="right"/>
    </xf>
    <xf numFmtId="164" fontId="4" fillId="55" borderId="42" xfId="236" quotePrefix="1" applyNumberFormat="1" applyFont="1" applyFill="1" applyBorder="1" applyAlignment="1">
      <alignment horizontal="right"/>
    </xf>
    <xf numFmtId="164" fontId="4" fillId="56" borderId="42" xfId="235" quotePrefix="1" applyNumberFormat="1" applyFont="1" applyFill="1" applyBorder="1" applyAlignment="1">
      <alignment horizontal="right"/>
    </xf>
    <xf numFmtId="167" fontId="4" fillId="55" borderId="0" xfId="210" applyNumberFormat="1" applyFont="1" applyFill="1" applyProtection="1"/>
    <xf numFmtId="0" fontId="0" fillId="0" borderId="0" xfId="0" applyBorder="1"/>
    <xf numFmtId="165" fontId="17" fillId="0" borderId="43" xfId="237" quotePrefix="1" applyNumberFormat="1" applyFont="1" applyFill="1" applyBorder="1" applyAlignment="1">
      <alignment horizontal="center" vertical="center"/>
    </xf>
    <xf numFmtId="165" fontId="17" fillId="0" borderId="43" xfId="237" quotePrefix="1" applyNumberFormat="1" applyFont="1" applyFill="1" applyBorder="1" applyAlignment="1">
      <alignment horizontal="center" vertical="center"/>
    </xf>
    <xf numFmtId="164" fontId="17" fillId="0" borderId="43" xfId="237" quotePrefix="1" applyNumberFormat="1" applyFont="1" applyFill="1" applyBorder="1" applyAlignment="1">
      <alignment horizontal="center" vertical="center"/>
    </xf>
    <xf numFmtId="165" fontId="17" fillId="0" borderId="43" xfId="237" quotePrefix="1" applyNumberFormat="1" applyFont="1" applyFill="1" applyBorder="1" applyAlignment="1">
      <alignment horizontal="center" vertical="center"/>
    </xf>
    <xf numFmtId="164" fontId="17" fillId="0" borderId="43" xfId="237" quotePrefix="1" applyNumberFormat="1" applyFont="1" applyFill="1" applyBorder="1" applyAlignment="1">
      <alignment horizontal="center" vertical="center"/>
    </xf>
    <xf numFmtId="165" fontId="17" fillId="0" borderId="43" xfId="237" quotePrefix="1" applyNumberFormat="1" applyFont="1" applyFill="1" applyBorder="1" applyAlignment="1">
      <alignment horizontal="center" vertical="center"/>
    </xf>
    <xf numFmtId="164" fontId="17" fillId="0" borderId="43" xfId="237" quotePrefix="1" applyNumberFormat="1" applyFont="1" applyFill="1" applyBorder="1" applyAlignment="1">
      <alignment horizontal="center" vertical="center"/>
    </xf>
    <xf numFmtId="165" fontId="17" fillId="0" borderId="43" xfId="237" quotePrefix="1" applyNumberFormat="1" applyFont="1" applyFill="1" applyBorder="1" applyAlignment="1">
      <alignment horizontal="center" vertical="center"/>
    </xf>
    <xf numFmtId="164" fontId="17" fillId="0" borderId="43" xfId="237" quotePrefix="1" applyNumberFormat="1" applyFont="1" applyFill="1" applyBorder="1" applyAlignment="1">
      <alignment horizontal="center" vertical="center"/>
    </xf>
    <xf numFmtId="165" fontId="17" fillId="0" borderId="43" xfId="237" quotePrefix="1" applyNumberFormat="1" applyFont="1" applyFill="1" applyBorder="1" applyAlignment="1">
      <alignment horizontal="center"/>
    </xf>
    <xf numFmtId="165" fontId="17" fillId="0" borderId="43" xfId="237" quotePrefix="1" applyNumberFormat="1" applyFont="1" applyFill="1" applyBorder="1" applyAlignment="1">
      <alignment horizontal="center" vertical="center"/>
    </xf>
    <xf numFmtId="164" fontId="17" fillId="0" borderId="43" xfId="237" quotePrefix="1" applyNumberFormat="1" applyFont="1" applyFill="1" applyBorder="1" applyAlignment="1">
      <alignment horizontal="center" vertical="center"/>
    </xf>
    <xf numFmtId="165" fontId="17" fillId="0" borderId="43" xfId="237" quotePrefix="1" applyNumberFormat="1" applyFont="1" applyFill="1" applyBorder="1" applyAlignment="1">
      <alignment horizontal="center" vertical="center"/>
    </xf>
    <xf numFmtId="164" fontId="17" fillId="0" borderId="43" xfId="237" quotePrefix="1" applyNumberFormat="1" applyFont="1" applyFill="1" applyBorder="1" applyAlignment="1">
      <alignment horizontal="center" vertical="center"/>
    </xf>
    <xf numFmtId="165" fontId="17" fillId="0" borderId="43" xfId="237" quotePrefix="1" applyNumberFormat="1" applyFont="1" applyFill="1" applyBorder="1" applyAlignment="1">
      <alignment horizontal="center"/>
    </xf>
    <xf numFmtId="164" fontId="17" fillId="0" borderId="43" xfId="237" quotePrefix="1" applyNumberFormat="1" applyFont="1" applyFill="1" applyBorder="1" applyAlignment="1">
      <alignment horizontal="center"/>
    </xf>
    <xf numFmtId="165" fontId="17" fillId="0" borderId="43" xfId="237" quotePrefix="1" applyNumberFormat="1" applyFont="1" applyFill="1" applyBorder="1" applyAlignment="1">
      <alignment horizontal="center" vertical="center"/>
    </xf>
    <xf numFmtId="164" fontId="17" fillId="0" borderId="43" xfId="237" quotePrefix="1" applyNumberFormat="1" applyFont="1" applyFill="1" applyBorder="1" applyAlignment="1">
      <alignment horizontal="center" vertical="center"/>
    </xf>
    <xf numFmtId="164" fontId="4" fillId="55" borderId="42" xfId="126" quotePrefix="1" applyNumberFormat="1" applyFont="1" applyFill="1" applyBorder="1" applyAlignment="1">
      <alignment horizontal="right"/>
    </xf>
    <xf numFmtId="164" fontId="4" fillId="0" borderId="42" xfId="126" quotePrefix="1" applyNumberFormat="1" applyFont="1" applyFill="1" applyBorder="1" applyAlignment="1">
      <alignment horizontal="right"/>
    </xf>
    <xf numFmtId="164" fontId="15" fillId="55" borderId="42" xfId="0" quotePrefix="1" applyNumberFormat="1" applyFont="1" applyFill="1" applyBorder="1" applyAlignment="1">
      <alignment horizontal="right"/>
    </xf>
    <xf numFmtId="164" fontId="4" fillId="0" borderId="42" xfId="0" applyNumberFormat="1" applyFont="1" applyFill="1" applyBorder="1"/>
    <xf numFmtId="164" fontId="15" fillId="0" borderId="42" xfId="0" quotePrefix="1" applyNumberFormat="1" applyFont="1" applyFill="1" applyBorder="1" applyAlignment="1">
      <alignment horizontal="right"/>
    </xf>
    <xf numFmtId="164" fontId="4" fillId="55" borderId="42" xfId="126" applyNumberFormat="1" applyFont="1" applyFill="1" applyBorder="1" applyAlignment="1" applyProtection="1">
      <alignment horizontal="right"/>
    </xf>
    <xf numFmtId="164" fontId="4" fillId="0" borderId="42" xfId="126" applyNumberFormat="1" applyFont="1" applyFill="1" applyBorder="1" applyProtection="1"/>
    <xf numFmtId="0" fontId="4" fillId="55" borderId="44" xfId="237" applyNumberFormat="1" applyFont="1" applyFill="1" applyBorder="1" applyAlignment="1">
      <alignment horizontal="center"/>
    </xf>
    <xf numFmtId="165" fontId="4" fillId="55" borderId="44" xfId="237" applyNumberFormat="1" applyFont="1" applyFill="1" applyBorder="1" applyAlignment="1">
      <alignment horizontal="center"/>
    </xf>
    <xf numFmtId="164" fontId="4" fillId="55" borderId="44" xfId="226" applyNumberFormat="1" applyFont="1" applyFill="1" applyBorder="1" applyProtection="1"/>
    <xf numFmtId="164" fontId="4" fillId="55" borderId="44" xfId="235" quotePrefix="1" applyNumberFormat="1" applyFont="1" applyFill="1" applyBorder="1" applyAlignment="1">
      <alignment horizontal="right"/>
    </xf>
    <xf numFmtId="164" fontId="4" fillId="55" borderId="44" xfId="237" applyNumberFormat="1" applyFont="1" applyFill="1" applyBorder="1"/>
    <xf numFmtId="164" fontId="4" fillId="55" borderId="44" xfId="235" applyNumberFormat="1" applyFont="1" applyFill="1" applyBorder="1" applyAlignment="1">
      <alignment horizontal="right"/>
    </xf>
    <xf numFmtId="0" fontId="4" fillId="55" borderId="44" xfId="237" applyFont="1" applyFill="1" applyBorder="1" applyAlignment="1">
      <alignment horizontal="center"/>
    </xf>
    <xf numFmtId="164" fontId="4" fillId="55" borderId="44" xfId="237" applyNumberFormat="1" applyFont="1" applyFill="1" applyBorder="1" applyAlignment="1">
      <alignment horizontal="right"/>
    </xf>
    <xf numFmtId="164" fontId="4" fillId="55" borderId="44" xfId="0" quotePrefix="1" applyNumberFormat="1" applyFont="1" applyFill="1" applyBorder="1" applyAlignment="1">
      <alignment horizontal="right"/>
    </xf>
    <xf numFmtId="164" fontId="4" fillId="55" borderId="44" xfId="237" quotePrefix="1" applyNumberFormat="1" applyFont="1" applyFill="1" applyBorder="1" applyAlignment="1">
      <alignment horizontal="right"/>
    </xf>
    <xf numFmtId="164" fontId="4" fillId="55" borderId="44" xfId="0" applyNumberFormat="1" applyFont="1" applyFill="1" applyBorder="1" applyAlignment="1">
      <alignment horizontal="right"/>
    </xf>
    <xf numFmtId="0" fontId="15" fillId="55" borderId="44" xfId="237" applyFont="1" applyFill="1" applyBorder="1" applyAlignment="1">
      <alignment horizontal="center"/>
    </xf>
    <xf numFmtId="4" fontId="4" fillId="55" borderId="45" xfId="0" applyNumberFormat="1" applyFont="1" applyFill="1" applyBorder="1" applyAlignment="1">
      <alignment horizontal="right"/>
    </xf>
    <xf numFmtId="2" fontId="4" fillId="0" borderId="42" xfId="0" applyNumberFormat="1" applyFont="1" applyFill="1" applyBorder="1" applyAlignment="1">
      <alignment horizontal="right"/>
    </xf>
    <xf numFmtId="2" fontId="4" fillId="55" borderId="45" xfId="0" applyNumberFormat="1" applyFont="1" applyFill="1" applyBorder="1" applyAlignment="1">
      <alignment horizontal="right"/>
    </xf>
    <xf numFmtId="0" fontId="4" fillId="55" borderId="45" xfId="237" applyFont="1" applyFill="1" applyBorder="1" applyAlignment="1">
      <alignment horizontal="center"/>
    </xf>
    <xf numFmtId="165" fontId="4" fillId="55" borderId="45" xfId="237" applyNumberFormat="1" applyFont="1" applyFill="1" applyBorder="1" applyAlignment="1">
      <alignment horizontal="center"/>
    </xf>
    <xf numFmtId="165" fontId="17" fillId="0" borderId="43" xfId="237" quotePrefix="1" applyNumberFormat="1" applyFont="1" applyFill="1" applyBorder="1" applyAlignment="1">
      <alignment horizontal="center"/>
    </xf>
    <xf numFmtId="164" fontId="17" fillId="0" borderId="43" xfId="237" quotePrefix="1" applyNumberFormat="1" applyFont="1" applyFill="1" applyBorder="1" applyAlignment="1">
      <alignment horizontal="center"/>
    </xf>
    <xf numFmtId="0" fontId="15" fillId="55" borderId="44" xfId="237" applyFont="1" applyFill="1" applyBorder="1" applyAlignment="1">
      <alignment horizontal="center" wrapText="1"/>
    </xf>
    <xf numFmtId="4" fontId="4" fillId="55" borderId="44" xfId="0" applyNumberFormat="1" applyFont="1" applyFill="1" applyBorder="1" applyAlignment="1">
      <alignment horizontal="right"/>
    </xf>
    <xf numFmtId="4" fontId="4" fillId="55" borderId="44" xfId="235" quotePrefix="1" applyNumberFormat="1" applyFont="1" applyFill="1" applyBorder="1" applyAlignment="1">
      <alignment horizontal="right"/>
    </xf>
    <xf numFmtId="4" fontId="4" fillId="55" borderId="44" xfId="236" applyNumberFormat="1" applyFont="1" applyFill="1" applyBorder="1" applyAlignment="1">
      <alignment horizontal="right"/>
    </xf>
    <xf numFmtId="2" fontId="4" fillId="55" borderId="44" xfId="0" applyNumberFormat="1" applyFont="1" applyFill="1" applyBorder="1" applyAlignment="1">
      <alignment horizontal="right"/>
    </xf>
    <xf numFmtId="164" fontId="4" fillId="55" borderId="44" xfId="126" applyNumberFormat="1" applyFont="1" applyFill="1" applyBorder="1" applyAlignment="1">
      <alignment horizontal="right"/>
    </xf>
    <xf numFmtId="167" fontId="4" fillId="55" borderId="44" xfId="0" applyNumberFormat="1" applyFont="1" applyFill="1" applyBorder="1"/>
    <xf numFmtId="164" fontId="4" fillId="55" borderId="44" xfId="0" applyNumberFormat="1" applyFont="1" applyFill="1" applyBorder="1"/>
    <xf numFmtId="164" fontId="4" fillId="55" borderId="44" xfId="126" applyNumberFormat="1" applyFont="1" applyFill="1" applyBorder="1" applyProtection="1"/>
    <xf numFmtId="164" fontId="15" fillId="55" borderId="44" xfId="0" quotePrefix="1" applyNumberFormat="1" applyFont="1" applyFill="1" applyBorder="1" applyAlignment="1">
      <alignment horizontal="right"/>
    </xf>
    <xf numFmtId="167" fontId="4" fillId="55" borderId="44" xfId="210" applyNumberFormat="1" applyFont="1" applyFill="1" applyBorder="1" applyProtection="1"/>
    <xf numFmtId="164" fontId="4" fillId="56" borderId="42" xfId="237" quotePrefix="1" applyNumberFormat="1" applyFont="1" applyFill="1" applyBorder="1" applyAlignment="1">
      <alignment horizontal="right"/>
    </xf>
    <xf numFmtId="2" fontId="4" fillId="0" borderId="0" xfId="0" applyNumberFormat="1" applyFont="1" applyFill="1" applyBorder="1" applyAlignment="1">
      <alignment horizontal="right"/>
    </xf>
    <xf numFmtId="0" fontId="0" fillId="0" borderId="0" xfId="0" applyFill="1"/>
    <xf numFmtId="2" fontId="4" fillId="0" borderId="15" xfId="237" applyNumberFormat="1" applyFont="1" applyFill="1" applyBorder="1" applyAlignment="1">
      <alignment horizontal="right"/>
    </xf>
    <xf numFmtId="164" fontId="12" fillId="0" borderId="15" xfId="237" applyNumberFormat="1" applyFont="1" applyFill="1" applyBorder="1" applyAlignment="1">
      <alignment horizontal="right"/>
    </xf>
    <xf numFmtId="0" fontId="0" fillId="0" borderId="44" xfId="0" applyBorder="1"/>
    <xf numFmtId="164" fontId="4" fillId="56" borderId="44" xfId="237" applyNumberFormat="1" applyFont="1" applyFill="1" applyBorder="1" applyAlignment="1">
      <alignment horizontal="right"/>
    </xf>
    <xf numFmtId="164" fontId="4" fillId="56" borderId="44" xfId="237" quotePrefix="1" applyNumberFormat="1" applyFont="1" applyFill="1" applyBorder="1" applyAlignment="1">
      <alignment horizontal="right"/>
    </xf>
    <xf numFmtId="164" fontId="4" fillId="56" borderId="44" xfId="0" quotePrefix="1" applyNumberFormat="1" applyFont="1" applyFill="1" applyBorder="1" applyAlignment="1">
      <alignment horizontal="right"/>
    </xf>
    <xf numFmtId="164" fontId="4" fillId="56" borderId="44" xfId="0" applyNumberFormat="1" applyFont="1" applyFill="1" applyBorder="1" applyAlignment="1">
      <alignment horizontal="right"/>
    </xf>
    <xf numFmtId="164" fontId="4" fillId="56" borderId="44" xfId="237" applyNumberFormat="1" applyFont="1" applyFill="1" applyBorder="1"/>
    <xf numFmtId="164" fontId="4" fillId="56" borderId="44" xfId="235" quotePrefix="1" applyNumberFormat="1" applyFont="1" applyFill="1" applyBorder="1" applyAlignment="1">
      <alignment horizontal="right"/>
    </xf>
    <xf numFmtId="164" fontId="4" fillId="56" borderId="44" xfId="235" applyNumberFormat="1" applyFont="1" applyFill="1" applyBorder="1" applyAlignment="1">
      <alignment horizontal="right"/>
    </xf>
    <xf numFmtId="0" fontId="15" fillId="56" borderId="42" xfId="237" applyFont="1" applyFill="1" applyBorder="1" applyAlignment="1">
      <alignment horizontal="center"/>
    </xf>
    <xf numFmtId="165" fontId="4" fillId="56" borderId="42" xfId="237" applyNumberFormat="1" applyFont="1" applyFill="1" applyBorder="1" applyAlignment="1">
      <alignment horizontal="center"/>
    </xf>
    <xf numFmtId="164" fontId="4" fillId="56" borderId="42" xfId="235" applyNumberFormat="1" applyFont="1" applyFill="1" applyBorder="1" applyAlignment="1">
      <alignment horizontal="right"/>
    </xf>
    <xf numFmtId="164" fontId="4" fillId="56" borderId="42" xfId="237" applyNumberFormat="1" applyFont="1" applyFill="1" applyBorder="1" applyAlignment="1">
      <alignment horizontal="right"/>
    </xf>
    <xf numFmtId="0" fontId="4" fillId="56" borderId="44" xfId="237" applyFont="1" applyFill="1" applyBorder="1" applyAlignment="1">
      <alignment horizontal="center"/>
    </xf>
    <xf numFmtId="165" fontId="4" fillId="56" borderId="44" xfId="237" applyNumberFormat="1" applyFont="1" applyFill="1" applyBorder="1" applyAlignment="1">
      <alignment horizontal="center"/>
    </xf>
    <xf numFmtId="164" fontId="4" fillId="56" borderId="44" xfId="0" applyNumberFormat="1" applyFont="1" applyFill="1" applyBorder="1"/>
    <xf numFmtId="167" fontId="4" fillId="56" borderId="44" xfId="0" applyNumberFormat="1" applyFont="1" applyFill="1" applyBorder="1"/>
    <xf numFmtId="164" fontId="4" fillId="0" borderId="44" xfId="235" applyNumberFormat="1" applyFont="1" applyFill="1" applyBorder="1" applyAlignment="1">
      <alignment horizontal="right"/>
    </xf>
    <xf numFmtId="0" fontId="15" fillId="56" borderId="44" xfId="237" applyFont="1" applyFill="1" applyBorder="1" applyAlignment="1">
      <alignment horizontal="center" wrapText="1"/>
    </xf>
    <xf numFmtId="4" fontId="4" fillId="56" borderId="44" xfId="0" applyNumberFormat="1" applyFont="1" applyFill="1" applyBorder="1" applyAlignment="1">
      <alignment horizontal="right"/>
    </xf>
    <xf numFmtId="4" fontId="4" fillId="56" borderId="44" xfId="235" quotePrefix="1" applyNumberFormat="1" applyFont="1" applyFill="1" applyBorder="1" applyAlignment="1">
      <alignment horizontal="right"/>
    </xf>
    <xf numFmtId="4" fontId="4" fillId="56" borderId="44" xfId="236" applyNumberFormat="1" applyFont="1" applyFill="1" applyBorder="1" applyAlignment="1">
      <alignment horizontal="right"/>
    </xf>
    <xf numFmtId="2" fontId="4" fillId="56" borderId="44" xfId="0" applyNumberFormat="1" applyFont="1" applyFill="1" applyBorder="1" applyAlignment="1">
      <alignment horizontal="right"/>
    </xf>
    <xf numFmtId="0" fontId="0" fillId="56" borderId="44" xfId="0" applyFill="1" applyBorder="1"/>
    <xf numFmtId="2" fontId="4" fillId="0" borderId="44" xfId="0" applyNumberFormat="1" applyFont="1" applyFill="1" applyBorder="1" applyAlignment="1">
      <alignment horizontal="right"/>
    </xf>
    <xf numFmtId="164" fontId="4" fillId="56" borderId="44" xfId="126" applyNumberFormat="1" applyFont="1" applyFill="1" applyBorder="1" applyProtection="1"/>
    <xf numFmtId="164" fontId="15" fillId="56" borderId="44" xfId="0" quotePrefix="1" applyNumberFormat="1" applyFont="1" applyFill="1" applyBorder="1" applyAlignment="1">
      <alignment horizontal="right"/>
    </xf>
    <xf numFmtId="164" fontId="4" fillId="0" borderId="44" xfId="237" quotePrefix="1" applyNumberFormat="1" applyFont="1" applyFill="1" applyBorder="1" applyAlignment="1">
      <alignment horizontal="right"/>
    </xf>
    <xf numFmtId="0" fontId="4" fillId="56" borderId="44" xfId="237" applyNumberFormat="1" applyFont="1" applyFill="1" applyBorder="1" applyAlignment="1">
      <alignment horizontal="center"/>
    </xf>
    <xf numFmtId="0" fontId="15" fillId="56" borderId="44" xfId="237" applyFont="1" applyFill="1" applyBorder="1" applyAlignment="1">
      <alignment horizontal="center"/>
    </xf>
    <xf numFmtId="164" fontId="4" fillId="56" borderId="44" xfId="126" applyNumberFormat="1" applyFont="1" applyFill="1" applyBorder="1" applyAlignment="1">
      <alignment horizontal="right"/>
    </xf>
    <xf numFmtId="164" fontId="4" fillId="0" borderId="44" xfId="235" quotePrefix="1" applyNumberFormat="1" applyFont="1" applyFill="1" applyBorder="1" applyAlignment="1">
      <alignment horizontal="right"/>
    </xf>
    <xf numFmtId="164" fontId="4" fillId="56" borderId="0" xfId="237" applyNumberFormat="1" applyFont="1" applyFill="1" applyBorder="1"/>
    <xf numFmtId="0" fontId="4" fillId="56" borderId="42" xfId="237" applyFont="1" applyFill="1" applyBorder="1" applyAlignment="1">
      <alignment horizontal="center"/>
    </xf>
    <xf numFmtId="164" fontId="4" fillId="56" borderId="42" xfId="237" applyNumberFormat="1" applyFont="1" applyFill="1" applyBorder="1"/>
    <xf numFmtId="164" fontId="4" fillId="56" borderId="0" xfId="235" applyNumberFormat="1" applyFont="1" applyFill="1" applyBorder="1" applyAlignment="1">
      <alignment horizontal="right"/>
    </xf>
    <xf numFmtId="0" fontId="4" fillId="56" borderId="42" xfId="237" applyNumberFormat="1" applyFont="1" applyFill="1" applyBorder="1" applyAlignment="1">
      <alignment horizontal="center"/>
    </xf>
    <xf numFmtId="164" fontId="4" fillId="56" borderId="42" xfId="0" quotePrefix="1" applyNumberFormat="1" applyFont="1" applyFill="1" applyBorder="1" applyAlignment="1">
      <alignment horizontal="right"/>
    </xf>
    <xf numFmtId="164" fontId="4" fillId="56" borderId="0" xfId="0" applyNumberFormat="1" applyFont="1" applyFill="1" applyBorder="1"/>
    <xf numFmtId="164" fontId="4" fillId="0" borderId="44" xfId="237" applyNumberFormat="1" applyFont="1" applyFill="1" applyBorder="1"/>
    <xf numFmtId="167" fontId="4" fillId="56" borderId="0" xfId="0" applyNumberFormat="1" applyFont="1" applyFill="1" applyBorder="1"/>
    <xf numFmtId="164" fontId="4" fillId="56" borderId="42" xfId="0" applyNumberFormat="1" applyFont="1" applyFill="1" applyBorder="1"/>
    <xf numFmtId="167" fontId="4" fillId="56" borderId="42" xfId="0" applyNumberFormat="1" applyFont="1" applyFill="1" applyBorder="1"/>
    <xf numFmtId="0" fontId="0" fillId="56" borderId="0" xfId="0" applyFill="1" applyBorder="1"/>
    <xf numFmtId="0" fontId="0" fillId="56" borderId="42" xfId="0" applyFill="1" applyBorder="1"/>
    <xf numFmtId="2" fontId="4" fillId="56" borderId="42" xfId="0" applyNumberFormat="1" applyFont="1" applyFill="1" applyBorder="1" applyAlignment="1">
      <alignment horizontal="right"/>
    </xf>
    <xf numFmtId="164" fontId="17" fillId="0" borderId="43" xfId="237" quotePrefix="1" applyNumberFormat="1" applyFont="1" applyFill="1" applyBorder="1" applyAlignment="1">
      <alignment horizontal="center" vertical="center"/>
    </xf>
    <xf numFmtId="164" fontId="4" fillId="56" borderId="0" xfId="235" quotePrefix="1" applyNumberFormat="1" applyFont="1" applyFill="1" applyBorder="1" applyAlignment="1">
      <alignment horizontal="right"/>
    </xf>
    <xf numFmtId="3" fontId="4" fillId="0" borderId="14" xfId="237" applyNumberFormat="1" applyFill="1" applyBorder="1" applyAlignment="1">
      <alignment horizontal="centerContinuous"/>
    </xf>
    <xf numFmtId="3" fontId="4" fillId="0" borderId="13" xfId="237" applyNumberFormat="1" applyFill="1" applyBorder="1" applyAlignment="1">
      <alignment horizontal="centerContinuous"/>
    </xf>
    <xf numFmtId="3" fontId="4" fillId="0" borderId="11" xfId="237" applyNumberFormat="1" applyFill="1" applyBorder="1" applyAlignment="1">
      <alignment horizontal="centerContinuous"/>
    </xf>
    <xf numFmtId="3" fontId="4" fillId="0" borderId="12" xfId="237" applyNumberFormat="1" applyFill="1" applyBorder="1" applyAlignment="1">
      <alignment horizontal="centerContinuous"/>
    </xf>
    <xf numFmtId="164" fontId="4" fillId="0" borderId="11" xfId="237" applyNumberFormat="1" applyFill="1" applyBorder="1" applyAlignment="1">
      <alignment horizontal="centerContinuous"/>
    </xf>
    <xf numFmtId="164" fontId="4" fillId="0" borderId="12" xfId="237" applyNumberFormat="1" applyFill="1" applyBorder="1" applyAlignment="1">
      <alignment horizontal="centerContinuous"/>
    </xf>
    <xf numFmtId="164" fontId="4" fillId="56" borderId="42" xfId="126" applyNumberFormat="1" applyFont="1" applyFill="1" applyBorder="1" applyProtection="1"/>
    <xf numFmtId="164" fontId="15" fillId="56" borderId="42" xfId="0" quotePrefix="1" applyNumberFormat="1" applyFont="1" applyFill="1" applyBorder="1" applyAlignment="1">
      <alignment horizontal="right"/>
    </xf>
    <xf numFmtId="165" fontId="4" fillId="56" borderId="47" xfId="237" applyNumberFormat="1" applyFont="1" applyFill="1" applyBorder="1" applyAlignment="1">
      <alignment horizontal="center"/>
    </xf>
    <xf numFmtId="2" fontId="4" fillId="56" borderId="0" xfId="0" applyNumberFormat="1" applyFont="1" applyFill="1" applyBorder="1" applyAlignment="1">
      <alignment horizontal="right"/>
    </xf>
    <xf numFmtId="2" fontId="4" fillId="0" borderId="47" xfId="0" applyNumberFormat="1" applyFont="1" applyFill="1" applyBorder="1" applyAlignment="1">
      <alignment horizontal="right"/>
    </xf>
    <xf numFmtId="164" fontId="4" fillId="56" borderId="48" xfId="235" applyNumberFormat="1" applyFont="1" applyFill="1" applyBorder="1" applyAlignment="1">
      <alignment horizontal="right"/>
    </xf>
    <xf numFmtId="167" fontId="4" fillId="56" borderId="48" xfId="0" applyNumberFormat="1" applyFont="1" applyFill="1" applyBorder="1"/>
    <xf numFmtId="164" fontId="4" fillId="56" borderId="48" xfId="0" applyNumberFormat="1" applyFont="1" applyFill="1" applyBorder="1"/>
    <xf numFmtId="0" fontId="4" fillId="56" borderId="47" xfId="237" applyFont="1" applyFill="1" applyBorder="1" applyAlignment="1">
      <alignment horizontal="center"/>
    </xf>
    <xf numFmtId="4" fontId="4" fillId="55" borderId="42" xfId="237" quotePrefix="1" applyNumberFormat="1" applyFont="1" applyFill="1" applyBorder="1" applyAlignment="1">
      <alignment horizontal="right"/>
    </xf>
    <xf numFmtId="4" fontId="4" fillId="0" borderId="42" xfId="237" quotePrefix="1" applyNumberFormat="1" applyFont="1" applyFill="1" applyBorder="1" applyAlignment="1">
      <alignment horizontal="right"/>
    </xf>
    <xf numFmtId="167" fontId="4" fillId="0" borderId="42" xfId="0" applyNumberFormat="1" applyFont="1" applyFill="1" applyBorder="1"/>
    <xf numFmtId="0" fontId="15" fillId="56" borderId="42" xfId="237" applyFont="1" applyFill="1" applyBorder="1" applyAlignment="1">
      <alignment horizontal="center" wrapText="1"/>
    </xf>
    <xf numFmtId="167" fontId="4" fillId="0" borderId="44" xfId="0" applyNumberFormat="1" applyFont="1" applyFill="1" applyBorder="1"/>
    <xf numFmtId="164" fontId="4" fillId="0" borderId="44" xfId="237" applyNumberFormat="1" applyFont="1" applyFill="1" applyBorder="1" applyAlignment="1">
      <alignment horizontal="right"/>
    </xf>
    <xf numFmtId="165" fontId="12" fillId="0" borderId="15" xfId="237" quotePrefix="1" applyNumberFormat="1" applyFont="1" applyFill="1" applyBorder="1" applyAlignment="1">
      <alignment horizontal="left"/>
    </xf>
    <xf numFmtId="164" fontId="17" fillId="0" borderId="43" xfId="237" quotePrefix="1" applyNumberFormat="1" applyFont="1" applyFill="1" applyBorder="1" applyAlignment="1">
      <alignment horizontal="center" vertical="center"/>
    </xf>
    <xf numFmtId="3" fontId="4" fillId="0" borderId="42" xfId="126" applyNumberFormat="1" applyFill="1" applyBorder="1" applyAlignment="1">
      <alignment horizontal="right"/>
    </xf>
    <xf numFmtId="3" fontId="4" fillId="55" borderId="42" xfId="126" applyNumberFormat="1" applyFill="1" applyBorder="1" applyAlignment="1">
      <alignment horizontal="right"/>
    </xf>
    <xf numFmtId="3" fontId="4" fillId="55" borderId="42" xfId="126" applyNumberFormat="1" applyFill="1" applyBorder="1"/>
    <xf numFmtId="3" fontId="4" fillId="0" borderId="42" xfId="126" applyNumberFormat="1" applyFill="1" applyBorder="1"/>
    <xf numFmtId="3" fontId="4" fillId="55" borderId="42" xfId="0" applyNumberFormat="1" applyFont="1" applyFill="1" applyBorder="1"/>
    <xf numFmtId="3" fontId="4" fillId="0" borderId="42" xfId="0" applyNumberFormat="1" applyFont="1" applyFill="1" applyBorder="1"/>
    <xf numFmtId="3" fontId="4" fillId="55" borderId="44" xfId="0" applyNumberFormat="1" applyFont="1" applyFill="1" applyBorder="1"/>
    <xf numFmtId="164" fontId="4" fillId="55" borderId="42" xfId="126" applyNumberFormat="1" applyFill="1" applyBorder="1"/>
    <xf numFmtId="3" fontId="4" fillId="0" borderId="42" xfId="126" quotePrefix="1" applyNumberFormat="1" applyFill="1" applyBorder="1" applyAlignment="1">
      <alignment horizontal="right"/>
    </xf>
    <xf numFmtId="3" fontId="4" fillId="55" borderId="42" xfId="126" quotePrefix="1" applyNumberFormat="1" applyFill="1" applyBorder="1" applyAlignment="1">
      <alignment horizontal="right"/>
    </xf>
    <xf numFmtId="3" fontId="4" fillId="55" borderId="42" xfId="0" applyNumberFormat="1" applyFont="1" applyFill="1" applyBorder="1" applyAlignment="1">
      <alignment horizontal="right"/>
    </xf>
    <xf numFmtId="3" fontId="4" fillId="0" borderId="42" xfId="0" applyNumberFormat="1" applyFont="1" applyFill="1" applyBorder="1" applyAlignment="1">
      <alignment horizontal="right"/>
    </xf>
    <xf numFmtId="3" fontId="4" fillId="55" borderId="44" xfId="0" applyNumberFormat="1" applyFont="1" applyFill="1" applyBorder="1" applyAlignment="1">
      <alignment horizontal="right"/>
    </xf>
    <xf numFmtId="3" fontId="4" fillId="56" borderId="44" xfId="0" applyNumberFormat="1" applyFont="1" applyFill="1" applyBorder="1" applyAlignment="1">
      <alignment horizontal="right"/>
    </xf>
    <xf numFmtId="164" fontId="4" fillId="0" borderId="42" xfId="126" applyNumberFormat="1" applyFill="1" applyBorder="1"/>
    <xf numFmtId="3" fontId="4" fillId="55" borderId="42" xfId="126" applyNumberFormat="1" applyFill="1" applyBorder="1" applyAlignment="1"/>
    <xf numFmtId="3" fontId="4" fillId="55" borderId="44" xfId="126" quotePrefix="1" applyNumberFormat="1" applyFill="1" applyBorder="1" applyAlignment="1">
      <alignment horizontal="right"/>
    </xf>
    <xf numFmtId="3" fontId="4" fillId="56" borderId="44" xfId="126" quotePrefix="1" applyNumberFormat="1" applyFill="1" applyBorder="1" applyAlignment="1">
      <alignment horizontal="right"/>
    </xf>
    <xf numFmtId="3" fontId="4" fillId="0" borderId="44" xfId="0" applyNumberFormat="1" applyFont="1" applyFill="1" applyBorder="1"/>
    <xf numFmtId="4" fontId="4" fillId="0" borderId="42" xfId="126" applyNumberFormat="1" applyFill="1" applyBorder="1" applyAlignment="1">
      <alignment horizontal="right"/>
    </xf>
    <xf numFmtId="4" fontId="4" fillId="55" borderId="42" xfId="126" applyNumberFormat="1" applyFill="1" applyBorder="1" applyAlignment="1">
      <alignment horizontal="right"/>
    </xf>
    <xf numFmtId="4" fontId="4" fillId="0" borderId="42" xfId="235" applyNumberFormat="1" applyFont="1" applyFill="1" applyBorder="1" applyAlignment="1">
      <alignment horizontal="right"/>
    </xf>
    <xf numFmtId="4" fontId="4" fillId="55" borderId="42" xfId="235" applyNumberFormat="1" applyFont="1" applyFill="1" applyBorder="1" applyAlignment="1">
      <alignment horizontal="right"/>
    </xf>
    <xf numFmtId="4" fontId="4" fillId="55" borderId="42" xfId="126" applyNumberFormat="1" applyFill="1" applyBorder="1"/>
    <xf numFmtId="4" fontId="4" fillId="0" borderId="42" xfId="126" applyNumberFormat="1" applyFill="1" applyBorder="1"/>
    <xf numFmtId="4" fontId="4" fillId="55" borderId="42" xfId="0" applyNumberFormat="1" applyFont="1" applyFill="1" applyBorder="1"/>
    <xf numFmtId="4" fontId="4" fillId="0" borderId="42" xfId="0" applyNumberFormat="1" applyFont="1" applyFill="1" applyBorder="1"/>
    <xf numFmtId="4" fontId="4" fillId="55" borderId="44" xfId="0" applyNumberFormat="1" applyFont="1" applyFill="1" applyBorder="1"/>
    <xf numFmtId="4" fontId="4" fillId="0" borderId="44" xfId="0" applyNumberFormat="1" applyFont="1" applyFill="1" applyBorder="1"/>
    <xf numFmtId="4" fontId="4" fillId="0" borderId="42" xfId="126" quotePrefix="1" applyNumberFormat="1" applyFill="1" applyBorder="1" applyAlignment="1">
      <alignment horizontal="right"/>
    </xf>
    <xf numFmtId="4" fontId="4" fillId="55" borderId="42" xfId="126" quotePrefix="1" applyNumberFormat="1" applyFill="1" applyBorder="1" applyAlignment="1">
      <alignment horizontal="right"/>
    </xf>
    <xf numFmtId="4" fontId="4" fillId="55" borderId="44" xfId="126" quotePrefix="1" applyNumberFormat="1" applyFill="1" applyBorder="1" applyAlignment="1">
      <alignment horizontal="right"/>
    </xf>
    <xf numFmtId="4" fontId="4" fillId="56" borderId="44" xfId="126" quotePrefix="1" applyNumberFormat="1" applyFill="1" applyBorder="1" applyAlignment="1">
      <alignment horizontal="right"/>
    </xf>
    <xf numFmtId="4" fontId="4" fillId="55" borderId="42" xfId="126" applyNumberFormat="1" applyFill="1" applyBorder="1" applyAlignment="1"/>
    <xf numFmtId="0" fontId="1" fillId="0" borderId="0" xfId="0" applyFont="1"/>
    <xf numFmtId="0" fontId="4" fillId="0" borderId="51" xfId="237" quotePrefix="1" applyFont="1" applyFill="1" applyBorder="1" applyAlignment="1">
      <alignment horizontal="left" vertical="center" wrapText="1"/>
    </xf>
    <xf numFmtId="164" fontId="4" fillId="0" borderId="16" xfId="237" applyNumberFormat="1" applyFont="1" applyFill="1" applyBorder="1" applyAlignment="1">
      <alignment horizontal="center" vertical="center"/>
    </xf>
    <xf numFmtId="164" fontId="4" fillId="0" borderId="11" xfId="237" quotePrefix="1" applyNumberFormat="1" applyFont="1" applyFill="1" applyBorder="1" applyAlignment="1">
      <alignment horizontal="center" vertical="center"/>
    </xf>
    <xf numFmtId="49" fontId="4" fillId="0" borderId="42" xfId="235" quotePrefix="1" applyNumberFormat="1" applyFont="1" applyFill="1" applyBorder="1" applyAlignment="1">
      <alignment horizontal="right"/>
    </xf>
    <xf numFmtId="164" fontId="17" fillId="0" borderId="43" xfId="237" quotePrefix="1" applyNumberFormat="1" applyFont="1" applyFill="1" applyBorder="1" applyAlignment="1">
      <alignment horizontal="center" vertical="center"/>
    </xf>
    <xf numFmtId="165" fontId="4" fillId="0" borderId="44" xfId="237" applyNumberFormat="1" applyFont="1" applyFill="1" applyBorder="1" applyAlignment="1">
      <alignment horizontal="center"/>
    </xf>
    <xf numFmtId="4" fontId="4" fillId="0" borderId="44" xfId="237" quotePrefix="1" applyNumberFormat="1" applyFont="1" applyFill="1" applyBorder="1" applyAlignment="1">
      <alignment horizontal="right"/>
    </xf>
    <xf numFmtId="3" fontId="4" fillId="0" borderId="47" xfId="126" applyNumberFormat="1" applyFill="1" applyBorder="1" applyAlignment="1">
      <alignment horizontal="right"/>
    </xf>
    <xf numFmtId="164" fontId="4" fillId="0" borderId="44" xfId="126" applyNumberFormat="1" applyFill="1" applyBorder="1"/>
    <xf numFmtId="3" fontId="4" fillId="56" borderId="44" xfId="126" applyNumberFormat="1" applyFill="1" applyBorder="1" applyAlignment="1">
      <alignment horizontal="right"/>
    </xf>
    <xf numFmtId="164" fontId="4" fillId="0" borderId="48" xfId="237" quotePrefix="1" applyNumberFormat="1" applyFont="1" applyFill="1" applyBorder="1" applyAlignment="1">
      <alignment horizontal="right"/>
    </xf>
    <xf numFmtId="3" fontId="4" fillId="0" borderId="48" xfId="126" applyNumberFormat="1" applyFill="1" applyBorder="1" applyAlignment="1">
      <alignment horizontal="right"/>
    </xf>
    <xf numFmtId="3" fontId="4" fillId="56" borderId="42" xfId="0" applyNumberFormat="1" applyFont="1" applyFill="1" applyBorder="1" applyAlignment="1">
      <alignment horizontal="right"/>
    </xf>
    <xf numFmtId="3" fontId="4" fillId="56" borderId="42" xfId="126" applyNumberFormat="1" applyFill="1" applyBorder="1" applyAlignment="1">
      <alignment horizontal="right"/>
    </xf>
    <xf numFmtId="0" fontId="15" fillId="55" borderId="46" xfId="237" applyFont="1" applyFill="1" applyBorder="1" applyAlignment="1">
      <alignment horizontal="center" wrapText="1"/>
    </xf>
    <xf numFmtId="165" fontId="4" fillId="55" borderId="46" xfId="237" applyNumberFormat="1" applyFont="1" applyFill="1" applyBorder="1" applyAlignment="1">
      <alignment horizontal="center"/>
    </xf>
    <xf numFmtId="4" fontId="4" fillId="55" borderId="46" xfId="237" quotePrefix="1" applyNumberFormat="1" applyFont="1" applyFill="1" applyBorder="1" applyAlignment="1">
      <alignment horizontal="right"/>
    </xf>
    <xf numFmtId="164" fontId="4" fillId="55" borderId="46" xfId="126" applyNumberFormat="1" applyFill="1" applyBorder="1"/>
    <xf numFmtId="3" fontId="4" fillId="55" borderId="46" xfId="0" applyNumberFormat="1" applyFont="1" applyFill="1" applyBorder="1" applyAlignment="1">
      <alignment horizontal="right"/>
    </xf>
    <xf numFmtId="3" fontId="4" fillId="55" borderId="46" xfId="126" applyNumberFormat="1" applyFill="1" applyBorder="1" applyAlignment="1">
      <alignment horizontal="right"/>
    </xf>
    <xf numFmtId="164" fontId="4" fillId="56" borderId="47" xfId="235" applyNumberFormat="1" applyFont="1" applyFill="1" applyBorder="1" applyAlignment="1">
      <alignment horizontal="right"/>
    </xf>
    <xf numFmtId="164" fontId="4" fillId="56" borderId="47" xfId="237" quotePrefix="1" applyNumberFormat="1" applyFont="1" applyFill="1" applyBorder="1" applyAlignment="1">
      <alignment horizontal="right"/>
    </xf>
    <xf numFmtId="164" fontId="4" fillId="56" borderId="47" xfId="235" quotePrefix="1" applyNumberFormat="1" applyFont="1" applyFill="1" applyBorder="1" applyAlignment="1">
      <alignment horizontal="right"/>
    </xf>
    <xf numFmtId="164" fontId="4" fillId="56" borderId="47" xfId="237" applyNumberFormat="1" applyFont="1" applyFill="1" applyBorder="1" applyAlignment="1">
      <alignment horizontal="right"/>
    </xf>
    <xf numFmtId="164" fontId="4" fillId="0" borderId="47" xfId="235" applyNumberFormat="1" applyFont="1" applyFill="1" applyBorder="1" applyAlignment="1">
      <alignment horizontal="right"/>
    </xf>
    <xf numFmtId="164" fontId="4" fillId="55" borderId="46" xfId="235" applyNumberFormat="1" applyFont="1" applyFill="1" applyBorder="1" applyAlignment="1">
      <alignment horizontal="right"/>
    </xf>
    <xf numFmtId="164" fontId="4" fillId="55" borderId="46" xfId="235" quotePrefix="1" applyNumberFormat="1" applyFont="1" applyFill="1" applyBorder="1" applyAlignment="1">
      <alignment horizontal="right"/>
    </xf>
    <xf numFmtId="164" fontId="4" fillId="55" borderId="46" xfId="237" applyNumberFormat="1" applyFont="1" applyFill="1" applyBorder="1" applyAlignment="1">
      <alignment horizontal="right"/>
    </xf>
    <xf numFmtId="164" fontId="4" fillId="56" borderId="48" xfId="237" applyNumberFormat="1" applyFont="1" applyFill="1" applyBorder="1" applyAlignment="1">
      <alignment horizontal="right"/>
    </xf>
    <xf numFmtId="164" fontId="4" fillId="56" borderId="48" xfId="0" quotePrefix="1" applyNumberFormat="1" applyFont="1" applyFill="1" applyBorder="1" applyAlignment="1">
      <alignment horizontal="right"/>
    </xf>
    <xf numFmtId="164" fontId="4" fillId="56" borderId="55" xfId="235" quotePrefix="1" applyNumberFormat="1" applyFont="1" applyFill="1" applyBorder="1" applyAlignment="1">
      <alignment horizontal="right"/>
    </xf>
    <xf numFmtId="164" fontId="4" fillId="56" borderId="44" xfId="226" applyNumberFormat="1" applyFont="1" applyFill="1" applyBorder="1" applyAlignment="1" applyProtection="1">
      <alignment horizontal="right"/>
    </xf>
    <xf numFmtId="167" fontId="4" fillId="56" borderId="44" xfId="210" applyNumberFormat="1" applyFont="1" applyFill="1" applyBorder="1" applyAlignment="1" applyProtection="1">
      <alignment horizontal="right"/>
    </xf>
    <xf numFmtId="164" fontId="4" fillId="56" borderId="55" xfId="226" applyNumberFormat="1" applyFont="1" applyFill="1" applyBorder="1" applyAlignment="1" applyProtection="1">
      <alignment horizontal="right"/>
    </xf>
    <xf numFmtId="164" fontId="4" fillId="56" borderId="55" xfId="237" applyNumberFormat="1" applyFont="1" applyFill="1" applyBorder="1" applyAlignment="1">
      <alignment horizontal="right"/>
    </xf>
    <xf numFmtId="164" fontId="4" fillId="56" borderId="42" xfId="226" applyNumberFormat="1" applyFont="1" applyFill="1" applyBorder="1" applyAlignment="1" applyProtection="1">
      <alignment horizontal="right"/>
    </xf>
    <xf numFmtId="167" fontId="4" fillId="56" borderId="42" xfId="210" applyNumberFormat="1" applyFont="1" applyFill="1" applyBorder="1" applyAlignment="1" applyProtection="1">
      <alignment horizontal="right"/>
    </xf>
    <xf numFmtId="0" fontId="4" fillId="55" borderId="46" xfId="237" applyNumberFormat="1" applyFont="1" applyFill="1" applyBorder="1" applyAlignment="1">
      <alignment horizontal="center"/>
    </xf>
    <xf numFmtId="167" fontId="4" fillId="55" borderId="45" xfId="210" applyNumberFormat="1" applyFont="1" applyFill="1" applyBorder="1" applyAlignment="1" applyProtection="1">
      <alignment horizontal="right"/>
    </xf>
    <xf numFmtId="164" fontId="4" fillId="55" borderId="45" xfId="237" applyNumberFormat="1" applyFont="1" applyFill="1" applyBorder="1" applyAlignment="1">
      <alignment horizontal="right"/>
    </xf>
    <xf numFmtId="0" fontId="4" fillId="56" borderId="47" xfId="237" applyNumberFormat="1" applyFont="1" applyFill="1" applyBorder="1" applyAlignment="1">
      <alignment horizontal="center"/>
    </xf>
    <xf numFmtId="164" fontId="4" fillId="56" borderId="48" xfId="237" applyNumberFormat="1" applyFont="1" applyFill="1" applyBorder="1"/>
    <xf numFmtId="164" fontId="4" fillId="55" borderId="45" xfId="237" applyNumberFormat="1" applyFont="1" applyFill="1" applyBorder="1"/>
    <xf numFmtId="164" fontId="4" fillId="55" borderId="46" xfId="237" applyNumberFormat="1" applyFont="1" applyFill="1" applyBorder="1"/>
    <xf numFmtId="164" fontId="4" fillId="56" borderId="47" xfId="237" applyNumberFormat="1" applyFont="1" applyFill="1" applyBorder="1"/>
    <xf numFmtId="164" fontId="4" fillId="56" borderId="48" xfId="235" quotePrefix="1" applyNumberFormat="1" applyFont="1" applyFill="1" applyBorder="1" applyAlignment="1">
      <alignment horizontal="right"/>
    </xf>
    <xf numFmtId="0" fontId="4" fillId="55" borderId="46" xfId="237" applyFont="1" applyFill="1" applyBorder="1" applyAlignment="1">
      <alignment horizontal="center"/>
    </xf>
    <xf numFmtId="2" fontId="4" fillId="56" borderId="49" xfId="0" applyNumberFormat="1" applyFont="1" applyFill="1" applyBorder="1" applyAlignment="1">
      <alignment horizontal="right"/>
    </xf>
    <xf numFmtId="0" fontId="15" fillId="55" borderId="45" xfId="237" applyFont="1" applyFill="1" applyBorder="1" applyAlignment="1">
      <alignment horizontal="center" wrapText="1"/>
    </xf>
    <xf numFmtId="164" fontId="4" fillId="0" borderId="48" xfId="235" applyNumberFormat="1" applyFont="1" applyFill="1" applyBorder="1" applyAlignment="1">
      <alignment horizontal="right"/>
    </xf>
    <xf numFmtId="164" fontId="4" fillId="0" borderId="44" xfId="0" quotePrefix="1" applyNumberFormat="1" applyFont="1" applyFill="1" applyBorder="1" applyAlignment="1">
      <alignment horizontal="right"/>
    </xf>
    <xf numFmtId="164" fontId="4" fillId="0" borderId="44" xfId="0" applyNumberFormat="1" applyFont="1" applyFill="1" applyBorder="1" applyAlignment="1">
      <alignment horizontal="right"/>
    </xf>
    <xf numFmtId="164" fontId="4" fillId="0" borderId="48" xfId="237" applyNumberFormat="1" applyFont="1" applyFill="1" applyBorder="1"/>
    <xf numFmtId="164" fontId="4" fillId="55" borderId="46" xfId="0" quotePrefix="1" applyNumberFormat="1" applyFont="1" applyFill="1" applyBorder="1" applyAlignment="1">
      <alignment horizontal="right"/>
    </xf>
    <xf numFmtId="0" fontId="15" fillId="56" borderId="47" xfId="237" applyFont="1" applyFill="1" applyBorder="1" applyAlignment="1">
      <alignment horizontal="center" wrapText="1"/>
    </xf>
    <xf numFmtId="167" fontId="4" fillId="0" borderId="48" xfId="0" applyNumberFormat="1" applyFont="1" applyFill="1" applyBorder="1"/>
    <xf numFmtId="0" fontId="15" fillId="56" borderId="47" xfId="237" applyFont="1" applyFill="1" applyBorder="1" applyAlignment="1">
      <alignment horizontal="center"/>
    </xf>
    <xf numFmtId="164" fontId="4" fillId="55" borderId="45" xfId="235" applyNumberFormat="1" applyFont="1" applyFill="1" applyBorder="1" applyAlignment="1">
      <alignment horizontal="right"/>
    </xf>
    <xf numFmtId="0" fontId="15" fillId="55" borderId="46" xfId="237" applyFont="1" applyFill="1" applyBorder="1" applyAlignment="1">
      <alignment horizontal="center"/>
    </xf>
    <xf numFmtId="164" fontId="4" fillId="56" borderId="42" xfId="0" applyNumberFormat="1" applyFont="1" applyFill="1" applyBorder="1" applyAlignment="1">
      <alignment horizontal="right"/>
    </xf>
    <xf numFmtId="4" fontId="4" fillId="55" borderId="44" xfId="235" applyNumberFormat="1" applyFont="1" applyFill="1" applyBorder="1" applyAlignment="1">
      <alignment horizontal="right"/>
    </xf>
    <xf numFmtId="4" fontId="4" fillId="56" borderId="44" xfId="235" applyNumberFormat="1" applyFont="1" applyFill="1" applyBorder="1" applyAlignment="1">
      <alignment horizontal="right"/>
    </xf>
    <xf numFmtId="4" fontId="4" fillId="56" borderId="42" xfId="235" applyNumberFormat="1" applyFont="1" applyFill="1" applyBorder="1" applyAlignment="1">
      <alignment horizontal="right"/>
    </xf>
    <xf numFmtId="4" fontId="4" fillId="0" borderId="47" xfId="126" applyNumberFormat="1" applyFill="1" applyBorder="1" applyAlignment="1">
      <alignment horizontal="right"/>
    </xf>
    <xf numFmtId="4" fontId="4" fillId="56" borderId="44" xfId="126" applyNumberFormat="1" applyFill="1" applyBorder="1" applyAlignment="1">
      <alignment horizontal="right"/>
    </xf>
    <xf numFmtId="4" fontId="4" fillId="56" borderId="42" xfId="126" applyNumberFormat="1" applyFill="1" applyBorder="1" applyAlignment="1">
      <alignment horizontal="right"/>
    </xf>
    <xf numFmtId="4" fontId="4" fillId="55" borderId="46" xfId="126" applyNumberFormat="1" applyFill="1" applyBorder="1" applyAlignment="1">
      <alignment horizontal="right"/>
    </xf>
    <xf numFmtId="167" fontId="4" fillId="0" borderId="44" xfId="126" applyNumberFormat="1" applyFont="1" applyFill="1" applyBorder="1" applyAlignment="1">
      <alignment horizontal="right"/>
    </xf>
    <xf numFmtId="164" fontId="4" fillId="0" borderId="44" xfId="126" applyNumberFormat="1" applyFont="1" applyFill="1" applyBorder="1" applyAlignment="1">
      <alignment horizontal="right"/>
    </xf>
    <xf numFmtId="167" fontId="4" fillId="55" borderId="46" xfId="126" applyNumberFormat="1" applyFont="1" applyFill="1" applyBorder="1" applyAlignment="1">
      <alignment horizontal="right"/>
    </xf>
    <xf numFmtId="164" fontId="4" fillId="55" borderId="46" xfId="126" applyNumberFormat="1" applyFont="1" applyFill="1" applyBorder="1" applyAlignment="1">
      <alignment horizontal="right"/>
    </xf>
    <xf numFmtId="167" fontId="4" fillId="55" borderId="42" xfId="126" applyNumberFormat="1" applyFont="1" applyFill="1" applyBorder="1" applyAlignment="1">
      <alignment horizontal="right"/>
    </xf>
    <xf numFmtId="4" fontId="4" fillId="0" borderId="0" xfId="237" applyNumberFormat="1" applyFont="1" applyFill="1"/>
    <xf numFmtId="169" fontId="4" fillId="0" borderId="0" xfId="237" applyNumberFormat="1" applyFont="1" applyFill="1"/>
    <xf numFmtId="167" fontId="4" fillId="0" borderId="0" xfId="235" applyNumberFormat="1" applyFont="1" applyFill="1" applyBorder="1"/>
    <xf numFmtId="170" fontId="4" fillId="0" borderId="0" xfId="235" applyNumberFormat="1" applyFont="1" applyFill="1" applyBorder="1" applyAlignment="1">
      <alignment horizontal="right"/>
    </xf>
    <xf numFmtId="0" fontId="4" fillId="0" borderId="0" xfId="0" applyFont="1" applyFill="1" applyBorder="1" applyAlignment="1">
      <alignment horizontal="center" vertical="top" wrapText="1"/>
    </xf>
    <xf numFmtId="0" fontId="4" fillId="0" borderId="0" xfId="237" quotePrefix="1" applyFont="1" applyFill="1" applyBorder="1" applyAlignment="1">
      <alignment horizontal="left" vertical="center" wrapText="1"/>
    </xf>
    <xf numFmtId="0" fontId="4" fillId="0" borderId="0" xfId="0" quotePrefix="1" applyNumberFormat="1" applyFont="1" applyFill="1" applyBorder="1" applyAlignment="1">
      <alignment horizontal="left" vertical="center"/>
    </xf>
    <xf numFmtId="0" fontId="60" fillId="0" borderId="0" xfId="256" applyFont="1"/>
    <xf numFmtId="3" fontId="4" fillId="0" borderId="0" xfId="126" applyNumberFormat="1" applyFill="1"/>
    <xf numFmtId="0" fontId="4" fillId="0" borderId="0" xfId="235" quotePrefix="1" applyFont="1" applyFill="1" applyBorder="1"/>
    <xf numFmtId="0" fontId="15" fillId="55" borderId="45" xfId="237" applyFont="1" applyFill="1" applyBorder="1" applyAlignment="1">
      <alignment horizontal="center"/>
    </xf>
    <xf numFmtId="164" fontId="4" fillId="55" borderId="56" xfId="237" applyNumberFormat="1" applyFont="1" applyFill="1" applyBorder="1" applyAlignment="1">
      <alignment horizontal="right"/>
    </xf>
    <xf numFmtId="164" fontId="4" fillId="55" borderId="45" xfId="0" applyNumberFormat="1" applyFont="1" applyFill="1" applyBorder="1" applyAlignment="1">
      <alignment horizontal="right"/>
    </xf>
    <xf numFmtId="0" fontId="4" fillId="0" borderId="0" xfId="237" applyFont="1" applyFill="1" applyBorder="1" applyAlignment="1">
      <alignment horizontal="center" vertical="center"/>
    </xf>
    <xf numFmtId="0" fontId="4" fillId="0" borderId="0" xfId="237" applyFont="1" applyFill="1" applyBorder="1" applyAlignment="1"/>
    <xf numFmtId="164" fontId="4" fillId="55" borderId="56" xfId="226" applyNumberFormat="1" applyFont="1" applyFill="1" applyBorder="1" applyAlignment="1" applyProtection="1">
      <alignment horizontal="right"/>
    </xf>
    <xf numFmtId="164" fontId="4" fillId="55" borderId="57" xfId="235" quotePrefix="1" applyNumberFormat="1" applyFont="1" applyFill="1" applyBorder="1" applyAlignment="1">
      <alignment horizontal="right"/>
    </xf>
    <xf numFmtId="164" fontId="4" fillId="55" borderId="57" xfId="237" applyNumberFormat="1" applyFont="1" applyFill="1" applyBorder="1" applyAlignment="1">
      <alignment horizontal="right"/>
    </xf>
    <xf numFmtId="164" fontId="4" fillId="55" borderId="45" xfId="235" quotePrefix="1" applyNumberFormat="1" applyFont="1" applyFill="1" applyBorder="1" applyAlignment="1">
      <alignment horizontal="right"/>
    </xf>
    <xf numFmtId="4" fontId="4" fillId="55" borderId="45" xfId="235" applyNumberFormat="1" applyFont="1" applyFill="1" applyBorder="1" applyAlignment="1">
      <alignment horizontal="right"/>
    </xf>
    <xf numFmtId="0" fontId="4" fillId="0" borderId="0" xfId="237" quotePrefix="1" applyFont="1" applyFill="1" applyBorder="1" applyAlignment="1"/>
    <xf numFmtId="164" fontId="4" fillId="0" borderId="0" xfId="235" applyNumberFormat="1" applyFont="1" applyFill="1" applyBorder="1" applyAlignment="1"/>
    <xf numFmtId="164" fontId="4" fillId="0" borderId="0" xfId="235" quotePrefix="1" applyNumberFormat="1" applyFont="1" applyFill="1" applyBorder="1" applyAlignment="1"/>
    <xf numFmtId="0" fontId="4" fillId="0" borderId="0" xfId="0" applyFont="1" applyFill="1" applyBorder="1" applyAlignment="1"/>
    <xf numFmtId="164" fontId="4" fillId="55" borderId="45" xfId="126" applyNumberFormat="1" applyFont="1" applyFill="1" applyBorder="1" applyAlignment="1">
      <alignment horizontal="right"/>
    </xf>
    <xf numFmtId="0" fontId="4" fillId="0" borderId="0" xfId="0" applyFont="1"/>
    <xf numFmtId="164" fontId="4" fillId="55" borderId="56" xfId="237" quotePrefix="1" applyNumberFormat="1" applyFont="1" applyFill="1" applyBorder="1" applyAlignment="1">
      <alignment horizontal="right"/>
    </xf>
    <xf numFmtId="4" fontId="4" fillId="55" borderId="45" xfId="237" quotePrefix="1" applyNumberFormat="1" applyFont="1" applyFill="1" applyBorder="1" applyAlignment="1">
      <alignment horizontal="right"/>
    </xf>
    <xf numFmtId="3" fontId="4" fillId="55" borderId="58" xfId="126" applyNumberFormat="1" applyFill="1" applyBorder="1" applyAlignment="1">
      <alignment horizontal="right"/>
    </xf>
    <xf numFmtId="164" fontId="4" fillId="55" borderId="45" xfId="0" applyNumberFormat="1" applyFont="1" applyFill="1" applyBorder="1"/>
    <xf numFmtId="164" fontId="4" fillId="55" borderId="57" xfId="235" applyNumberFormat="1" applyFont="1" applyFill="1" applyBorder="1" applyAlignment="1">
      <alignment horizontal="right"/>
    </xf>
    <xf numFmtId="164" fontId="4" fillId="55" borderId="45" xfId="237" quotePrefix="1" applyNumberFormat="1" applyFont="1" applyFill="1" applyBorder="1" applyAlignment="1">
      <alignment horizontal="right"/>
    </xf>
    <xf numFmtId="164" fontId="4" fillId="55" borderId="57" xfId="0" applyNumberFormat="1" applyFont="1" applyFill="1" applyBorder="1"/>
    <xf numFmtId="167" fontId="4" fillId="55" borderId="57" xfId="0" applyNumberFormat="1" applyFont="1" applyFill="1" applyBorder="1"/>
    <xf numFmtId="164" fontId="4" fillId="55" borderId="56" xfId="237" applyNumberFormat="1" applyFont="1" applyFill="1" applyBorder="1"/>
    <xf numFmtId="164" fontId="4" fillId="55" borderId="57" xfId="237" applyNumberFormat="1" applyFont="1" applyFill="1" applyBorder="1"/>
    <xf numFmtId="0" fontId="4" fillId="0" borderId="0" xfId="235" applyFont="1" applyFill="1" applyBorder="1" applyAlignment="1"/>
    <xf numFmtId="0" fontId="4" fillId="55" borderId="45" xfId="237" applyNumberFormat="1" applyFont="1" applyFill="1" applyBorder="1" applyAlignment="1">
      <alignment horizontal="center"/>
    </xf>
    <xf numFmtId="164" fontId="17" fillId="0" borderId="43" xfId="237" quotePrefix="1" applyNumberFormat="1" applyFont="1" applyFill="1" applyBorder="1" applyAlignment="1">
      <alignment horizontal="center"/>
    </xf>
    <xf numFmtId="3" fontId="4" fillId="0" borderId="17" xfId="237" applyNumberFormat="1" applyFill="1" applyBorder="1" applyAlignment="1">
      <alignment horizontal="center" vertical="center" wrapText="1"/>
    </xf>
    <xf numFmtId="3" fontId="4" fillId="0" borderId="18" xfId="237" applyNumberFormat="1" applyFill="1" applyBorder="1" applyAlignment="1">
      <alignment horizontal="center" vertical="center" wrapText="1"/>
    </xf>
    <xf numFmtId="3" fontId="4" fillId="0" borderId="19" xfId="237" applyNumberFormat="1" applyFill="1" applyBorder="1" applyAlignment="1">
      <alignment horizontal="center" vertical="center" wrapText="1"/>
    </xf>
    <xf numFmtId="3" fontId="17" fillId="0" borderId="52" xfId="237" quotePrefix="1" applyNumberFormat="1" applyFont="1" applyFill="1" applyBorder="1" applyAlignment="1">
      <alignment horizontal="center"/>
    </xf>
    <xf numFmtId="3" fontId="17" fillId="0" borderId="53" xfId="237" quotePrefix="1" applyNumberFormat="1" applyFont="1" applyFill="1" applyBorder="1" applyAlignment="1">
      <alignment horizontal="center"/>
    </xf>
    <xf numFmtId="3" fontId="17" fillId="0" borderId="54" xfId="237" quotePrefix="1" applyNumberFormat="1" applyFont="1" applyFill="1" applyBorder="1" applyAlignment="1">
      <alignment horizontal="center"/>
    </xf>
    <xf numFmtId="3" fontId="4" fillId="0" borderId="25" xfId="237" quotePrefix="1" applyNumberFormat="1" applyFill="1" applyBorder="1" applyAlignment="1">
      <alignment horizontal="center" vertical="center" wrapText="1"/>
    </xf>
    <xf numFmtId="3" fontId="4" fillId="0" borderId="0" xfId="237" quotePrefix="1" applyNumberFormat="1" applyFill="1" applyBorder="1" applyAlignment="1">
      <alignment horizontal="center" vertical="center" wrapText="1"/>
    </xf>
    <xf numFmtId="3" fontId="4" fillId="0" borderId="13" xfId="237" quotePrefix="1" applyNumberFormat="1" applyFill="1" applyBorder="1" applyAlignment="1">
      <alignment horizontal="center" vertical="center" wrapText="1"/>
    </xf>
    <xf numFmtId="3" fontId="18" fillId="0" borderId="17" xfId="237" applyNumberFormat="1" applyFont="1" applyFill="1" applyBorder="1" applyAlignment="1">
      <alignment horizontal="center" vertical="center" wrapText="1"/>
    </xf>
    <xf numFmtId="3" fontId="4" fillId="0" borderId="17" xfId="237" quotePrefix="1" applyNumberFormat="1" applyFill="1" applyBorder="1" applyAlignment="1">
      <alignment horizontal="center" vertical="center"/>
    </xf>
    <xf numFmtId="3" fontId="4" fillId="0" borderId="26" xfId="237" applyNumberFormat="1" applyFill="1" applyBorder="1" applyAlignment="1">
      <alignment horizontal="center" vertical="center"/>
    </xf>
    <xf numFmtId="3" fontId="4" fillId="0" borderId="9" xfId="237" applyNumberFormat="1" applyFill="1" applyBorder="1" applyAlignment="1">
      <alignment horizontal="center" vertical="center"/>
    </xf>
    <xf numFmtId="3" fontId="4" fillId="0" borderId="14" xfId="237" applyNumberFormat="1" applyFill="1" applyBorder="1" applyAlignment="1">
      <alignment horizontal="center" vertical="center"/>
    </xf>
    <xf numFmtId="3" fontId="4" fillId="0" borderId="13" xfId="237" applyNumberFormat="1" applyFill="1" applyBorder="1" applyAlignment="1">
      <alignment horizontal="center" vertical="center"/>
    </xf>
    <xf numFmtId="164" fontId="4" fillId="0" borderId="27" xfId="237" applyNumberFormat="1" applyFill="1" applyBorder="1" applyAlignment="1">
      <alignment horizontal="center" vertical="center"/>
    </xf>
    <xf numFmtId="164" fontId="4" fillId="0" borderId="14" xfId="237" applyNumberFormat="1" applyFill="1" applyBorder="1" applyAlignment="1">
      <alignment horizontal="center" vertical="center"/>
    </xf>
    <xf numFmtId="3" fontId="4" fillId="0" borderId="17" xfId="237" quotePrefix="1" applyNumberFormat="1" applyFill="1" applyBorder="1" applyAlignment="1">
      <alignment horizontal="center" vertical="center" wrapText="1"/>
    </xf>
    <xf numFmtId="3" fontId="4" fillId="0" borderId="18" xfId="237" quotePrefix="1" applyNumberFormat="1" applyFill="1" applyBorder="1" applyAlignment="1">
      <alignment horizontal="center" vertical="center"/>
    </xf>
    <xf numFmtId="3" fontId="4" fillId="0" borderId="19" xfId="237" quotePrefix="1" applyNumberFormat="1" applyFill="1" applyBorder="1" applyAlignment="1">
      <alignment horizontal="center" vertical="center"/>
    </xf>
    <xf numFmtId="3" fontId="4" fillId="0" borderId="16" xfId="237" quotePrefix="1" applyNumberFormat="1" applyFill="1" applyBorder="1" applyAlignment="1">
      <alignment horizontal="center" vertical="center" wrapText="1"/>
    </xf>
    <xf numFmtId="3" fontId="4" fillId="0" borderId="18" xfId="237" quotePrefix="1" applyNumberFormat="1" applyFill="1" applyBorder="1" applyAlignment="1">
      <alignment horizontal="center" vertical="center" wrapText="1"/>
    </xf>
    <xf numFmtId="3" fontId="4" fillId="0" borderId="19" xfId="237" quotePrefix="1" applyNumberFormat="1" applyFill="1" applyBorder="1" applyAlignment="1">
      <alignment horizontal="center" vertical="center" wrapText="1"/>
    </xf>
    <xf numFmtId="164" fontId="12" fillId="0" borderId="15" xfId="237" applyNumberFormat="1" applyFont="1" applyFill="1" applyBorder="1" applyAlignment="1">
      <alignment horizontal="right"/>
    </xf>
    <xf numFmtId="165" fontId="12" fillId="0" borderId="15" xfId="237" quotePrefix="1" applyNumberFormat="1" applyFont="1" applyFill="1" applyBorder="1" applyAlignment="1">
      <alignment horizontal="left"/>
    </xf>
    <xf numFmtId="165" fontId="4" fillId="0" borderId="18" xfId="237" quotePrefix="1" applyNumberFormat="1" applyFill="1" applyBorder="1" applyAlignment="1">
      <alignment horizontal="center" vertical="center" wrapText="1"/>
    </xf>
    <xf numFmtId="165" fontId="4" fillId="0" borderId="18" xfId="0" applyNumberFormat="1" applyFont="1" applyBorder="1" applyAlignment="1">
      <alignment horizontal="center" vertical="center" wrapText="1"/>
    </xf>
    <xf numFmtId="165" fontId="4" fillId="0" borderId="19" xfId="0" applyNumberFormat="1" applyFont="1" applyBorder="1" applyAlignment="1">
      <alignment horizontal="center" vertical="center" wrapText="1"/>
    </xf>
    <xf numFmtId="3" fontId="18" fillId="0" borderId="19" xfId="237" applyNumberFormat="1" applyFont="1" applyFill="1" applyBorder="1" applyAlignment="1">
      <alignment horizontal="center" vertical="center" wrapText="1"/>
    </xf>
    <xf numFmtId="0" fontId="4" fillId="0" borderId="20" xfId="237" applyFill="1" applyBorder="1" applyAlignment="1">
      <alignment horizontal="center" vertical="center"/>
    </xf>
    <xf numFmtId="0" fontId="4" fillId="0" borderId="21" xfId="237" applyFill="1" applyBorder="1" applyAlignment="1">
      <alignment horizontal="center" vertical="center"/>
    </xf>
    <xf numFmtId="0" fontId="4" fillId="0" borderId="22" xfId="237" applyFill="1" applyBorder="1" applyAlignment="1">
      <alignment horizontal="center" vertical="center"/>
    </xf>
    <xf numFmtId="3" fontId="4" fillId="0" borderId="23" xfId="237" applyNumberFormat="1" applyFill="1" applyBorder="1" applyAlignment="1">
      <alignment horizontal="center"/>
    </xf>
    <xf numFmtId="3" fontId="4" fillId="0" borderId="24" xfId="237" applyNumberFormat="1" applyFill="1" applyBorder="1" applyAlignment="1">
      <alignment horizontal="center"/>
    </xf>
    <xf numFmtId="167" fontId="12" fillId="0" borderId="15" xfId="237" quotePrefix="1" applyNumberFormat="1" applyFont="1" applyFill="1" applyBorder="1" applyAlignment="1">
      <alignment horizontal="left"/>
    </xf>
    <xf numFmtId="167" fontId="12" fillId="0" borderId="15" xfId="237" quotePrefix="1" applyNumberFormat="1" applyFont="1" applyFill="1" applyBorder="1" applyAlignment="1">
      <alignment horizontal="right"/>
    </xf>
    <xf numFmtId="167" fontId="4" fillId="0" borderId="29" xfId="237" quotePrefix="1" applyNumberFormat="1" applyFont="1" applyFill="1" applyBorder="1" applyAlignment="1">
      <alignment horizontal="center" vertical="center" wrapText="1"/>
    </xf>
    <xf numFmtId="167" fontId="4" fillId="0" borderId="18" xfId="237" quotePrefix="1" applyNumberFormat="1" applyFont="1" applyFill="1" applyBorder="1" applyAlignment="1">
      <alignment horizontal="center" vertical="center" wrapText="1"/>
    </xf>
    <xf numFmtId="167" fontId="4" fillId="0" borderId="19" xfId="237" quotePrefix="1" applyNumberFormat="1" applyFont="1" applyFill="1" applyBorder="1" applyAlignment="1">
      <alignment horizontal="center" vertical="center" wrapText="1"/>
    </xf>
    <xf numFmtId="164" fontId="4" fillId="0" borderId="17" xfId="237" applyNumberFormat="1" applyFont="1" applyFill="1" applyBorder="1" applyAlignment="1">
      <alignment horizontal="center" vertical="center"/>
    </xf>
    <xf numFmtId="164" fontId="4" fillId="0" borderId="19" xfId="237" applyNumberFormat="1" applyFont="1" applyFill="1" applyBorder="1" applyAlignment="1">
      <alignment horizontal="center" vertical="center"/>
    </xf>
    <xf numFmtId="164" fontId="4" fillId="0" borderId="17" xfId="237" applyNumberFormat="1" applyFont="1" applyFill="1" applyBorder="1" applyAlignment="1">
      <alignment horizontal="center" vertical="center" wrapText="1"/>
    </xf>
    <xf numFmtId="164" fontId="4" fillId="0" borderId="18" xfId="237" applyNumberFormat="1" applyFont="1" applyFill="1" applyBorder="1" applyAlignment="1">
      <alignment horizontal="center" vertical="center"/>
    </xf>
    <xf numFmtId="0" fontId="4" fillId="0" borderId="20" xfId="237" applyFont="1" applyFill="1" applyBorder="1" applyAlignment="1">
      <alignment horizontal="center" vertical="center"/>
    </xf>
    <xf numFmtId="0" fontId="4" fillId="0" borderId="21" xfId="237" applyFont="1" applyFill="1" applyBorder="1" applyAlignment="1">
      <alignment horizontal="center" vertical="center"/>
    </xf>
    <xf numFmtId="0" fontId="4" fillId="0" borderId="22" xfId="237" applyFont="1" applyFill="1" applyBorder="1" applyAlignment="1">
      <alignment horizontal="center" vertical="center"/>
    </xf>
    <xf numFmtId="164" fontId="4" fillId="0" borderId="29" xfId="235" applyNumberFormat="1" applyFont="1" applyFill="1" applyBorder="1" applyAlignment="1">
      <alignment horizontal="center" vertical="center" wrapText="1"/>
    </xf>
    <xf numFmtId="164" fontId="4" fillId="0" borderId="18" xfId="235" applyNumberFormat="1" applyFont="1" applyFill="1" applyBorder="1" applyAlignment="1">
      <alignment horizontal="center" vertical="center" wrapText="1"/>
    </xf>
    <xf numFmtId="164" fontId="4" fillId="0" borderId="19" xfId="235" applyNumberFormat="1" applyFont="1" applyFill="1" applyBorder="1" applyAlignment="1">
      <alignment horizontal="center" vertical="center" wrapText="1"/>
    </xf>
    <xf numFmtId="164" fontId="4" fillId="0" borderId="17" xfId="235" quotePrefix="1" applyNumberFormat="1" applyFont="1" applyFill="1" applyBorder="1" applyAlignment="1">
      <alignment horizontal="center" vertical="center"/>
    </xf>
    <xf numFmtId="164" fontId="4" fillId="0" borderId="18" xfId="235" quotePrefix="1" applyNumberFormat="1" applyFont="1" applyFill="1" applyBorder="1" applyAlignment="1">
      <alignment horizontal="center" vertical="center"/>
    </xf>
    <xf numFmtId="164" fontId="4" fillId="0" borderId="19" xfId="235" quotePrefix="1" applyNumberFormat="1" applyFont="1" applyFill="1" applyBorder="1" applyAlignment="1">
      <alignment horizontal="center" vertical="center"/>
    </xf>
    <xf numFmtId="164" fontId="4" fillId="0" borderId="18" xfId="237" applyNumberFormat="1" applyFont="1" applyFill="1" applyBorder="1" applyAlignment="1">
      <alignment horizontal="center" vertical="center" wrapText="1"/>
    </xf>
    <xf numFmtId="164" fontId="4" fillId="0" borderId="19" xfId="237" applyNumberFormat="1" applyFont="1" applyFill="1" applyBorder="1" applyAlignment="1">
      <alignment horizontal="center" vertical="center" wrapText="1"/>
    </xf>
    <xf numFmtId="164" fontId="4" fillId="0" borderId="17" xfId="237" quotePrefix="1" applyNumberFormat="1" applyFont="1" applyFill="1" applyBorder="1" applyAlignment="1">
      <alignment horizontal="center" vertical="center"/>
    </xf>
    <xf numFmtId="164" fontId="4" fillId="0" borderId="18" xfId="237" quotePrefix="1" applyNumberFormat="1" applyFont="1" applyFill="1" applyBorder="1" applyAlignment="1">
      <alignment horizontal="center" vertical="center"/>
    </xf>
    <xf numFmtId="164" fontId="4" fillId="0" borderId="19" xfId="237" quotePrefix="1" applyNumberFormat="1" applyFont="1" applyFill="1" applyBorder="1" applyAlignment="1">
      <alignment horizontal="center" vertical="center"/>
    </xf>
    <xf numFmtId="164" fontId="4" fillId="0" borderId="17" xfId="235" applyNumberFormat="1" applyFont="1" applyFill="1" applyBorder="1" applyAlignment="1">
      <alignment horizontal="center" vertical="center"/>
    </xf>
    <xf numFmtId="164" fontId="4" fillId="0" borderId="19" xfId="235" applyNumberFormat="1" applyFont="1" applyFill="1" applyBorder="1" applyAlignment="1">
      <alignment horizontal="center" vertical="center"/>
    </xf>
    <xf numFmtId="164" fontId="4" fillId="0" borderId="29" xfId="237" applyNumberFormat="1" applyFont="1" applyFill="1" applyBorder="1" applyAlignment="1">
      <alignment horizontal="center" vertical="center"/>
    </xf>
    <xf numFmtId="167" fontId="17" fillId="0" borderId="53" xfId="237" quotePrefix="1" applyNumberFormat="1" applyFont="1" applyFill="1" applyBorder="1" applyAlignment="1">
      <alignment horizontal="center"/>
    </xf>
    <xf numFmtId="164" fontId="4" fillId="0" borderId="27" xfId="237" quotePrefix="1" applyNumberFormat="1" applyFont="1" applyFill="1" applyBorder="1" applyAlignment="1">
      <alignment horizontal="center" vertical="center" wrapText="1"/>
    </xf>
    <xf numFmtId="164" fontId="4" fillId="0" borderId="25" xfId="237" quotePrefix="1" applyNumberFormat="1" applyFont="1" applyFill="1" applyBorder="1" applyAlignment="1">
      <alignment horizontal="center" vertical="center"/>
    </xf>
    <xf numFmtId="164" fontId="4" fillId="0" borderId="30" xfId="237" quotePrefix="1" applyNumberFormat="1" applyFont="1" applyFill="1" applyBorder="1" applyAlignment="1">
      <alignment horizontal="center" vertical="center"/>
    </xf>
    <xf numFmtId="164" fontId="4" fillId="0" borderId="14" xfId="237" quotePrefix="1" applyNumberFormat="1" applyFont="1" applyFill="1" applyBorder="1" applyAlignment="1">
      <alignment horizontal="center" vertical="center"/>
    </xf>
    <xf numFmtId="164" fontId="4" fillId="0" borderId="13" xfId="237" quotePrefix="1" applyNumberFormat="1" applyFont="1" applyFill="1" applyBorder="1" applyAlignment="1">
      <alignment horizontal="center" vertical="center"/>
    </xf>
    <xf numFmtId="164" fontId="4" fillId="0" borderId="22" xfId="237" quotePrefix="1" applyNumberFormat="1" applyFont="1" applyFill="1" applyBorder="1" applyAlignment="1">
      <alignment horizontal="center" vertical="center"/>
    </xf>
    <xf numFmtId="164" fontId="4" fillId="0" borderId="14" xfId="237" applyNumberFormat="1" applyFont="1" applyFill="1" applyBorder="1" applyAlignment="1">
      <alignment horizontal="center"/>
    </xf>
    <xf numFmtId="164" fontId="4" fillId="0" borderId="13" xfId="237" applyNumberFormat="1" applyFont="1" applyFill="1" applyBorder="1" applyAlignment="1">
      <alignment horizontal="center"/>
    </xf>
    <xf numFmtId="164" fontId="4" fillId="0" borderId="22" xfId="237" applyNumberFormat="1" applyFont="1" applyFill="1" applyBorder="1" applyAlignment="1">
      <alignment horizontal="center"/>
    </xf>
    <xf numFmtId="164" fontId="4" fillId="0" borderId="23" xfId="237" applyNumberFormat="1" applyFont="1" applyFill="1" applyBorder="1" applyAlignment="1">
      <alignment horizontal="center"/>
    </xf>
    <xf numFmtId="164" fontId="4" fillId="0" borderId="24" xfId="237" applyNumberFormat="1" applyFont="1" applyFill="1" applyBorder="1" applyAlignment="1">
      <alignment horizontal="center"/>
    </xf>
    <xf numFmtId="164" fontId="4" fillId="0" borderId="31" xfId="237" applyNumberFormat="1" applyFont="1" applyFill="1" applyBorder="1" applyAlignment="1">
      <alignment horizontal="center"/>
    </xf>
    <xf numFmtId="164" fontId="4" fillId="0" borderId="11" xfId="237" applyNumberFormat="1" applyFont="1" applyFill="1" applyBorder="1" applyAlignment="1">
      <alignment horizontal="center"/>
    </xf>
    <xf numFmtId="164" fontId="4" fillId="0" borderId="12" xfId="237" applyNumberFormat="1" applyFont="1" applyFill="1" applyBorder="1" applyAlignment="1">
      <alignment horizontal="center"/>
    </xf>
    <xf numFmtId="164" fontId="4" fillId="0" borderId="28" xfId="237" applyNumberFormat="1" applyFont="1" applyFill="1" applyBorder="1" applyAlignment="1">
      <alignment horizontal="center"/>
    </xf>
    <xf numFmtId="164" fontId="4" fillId="56" borderId="17" xfId="237" quotePrefix="1" applyNumberFormat="1" applyFont="1" applyFill="1" applyBorder="1" applyAlignment="1">
      <alignment horizontal="center" vertical="center" wrapText="1"/>
    </xf>
    <xf numFmtId="164" fontId="4" fillId="56" borderId="18" xfId="237" quotePrefix="1" applyNumberFormat="1" applyFont="1" applyFill="1" applyBorder="1" applyAlignment="1">
      <alignment horizontal="center" vertical="center" wrapText="1"/>
    </xf>
    <xf numFmtId="164" fontId="4" fillId="56" borderId="19" xfId="237" quotePrefix="1" applyNumberFormat="1" applyFont="1" applyFill="1" applyBorder="1" applyAlignment="1">
      <alignment horizontal="center" vertical="center" wrapText="1"/>
    </xf>
    <xf numFmtId="164" fontId="4" fillId="0" borderId="18" xfId="0" applyNumberFormat="1" applyFont="1" applyFill="1" applyBorder="1" applyAlignment="1">
      <alignment horizontal="center" vertical="center" wrapText="1"/>
    </xf>
    <xf numFmtId="164" fontId="4" fillId="0" borderId="19" xfId="0" applyNumberFormat="1" applyFont="1" applyFill="1" applyBorder="1" applyAlignment="1">
      <alignment horizontal="center" vertical="center" wrapText="1"/>
    </xf>
    <xf numFmtId="0" fontId="4" fillId="0" borderId="21" xfId="237"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22" xfId="0" applyFont="1" applyFill="1" applyBorder="1" applyAlignment="1">
      <alignment horizontal="center" vertical="center" wrapText="1"/>
    </xf>
    <xf numFmtId="164" fontId="18" fillId="0" borderId="17" xfId="237" applyNumberFormat="1" applyFont="1" applyFill="1" applyBorder="1" applyAlignment="1">
      <alignment horizontal="center" vertical="center" wrapText="1"/>
    </xf>
    <xf numFmtId="164" fontId="18" fillId="0" borderId="18" xfId="0" applyNumberFormat="1" applyFont="1" applyFill="1" applyBorder="1" applyAlignment="1">
      <alignment horizontal="center" vertical="center" wrapText="1"/>
    </xf>
    <xf numFmtId="164" fontId="18" fillId="0" borderId="19" xfId="0" applyNumberFormat="1" applyFont="1" applyFill="1" applyBorder="1" applyAlignment="1">
      <alignment horizontal="center" vertical="center" wrapText="1"/>
    </xf>
    <xf numFmtId="165" fontId="4" fillId="0" borderId="18" xfId="237" quotePrefix="1" applyNumberFormat="1" applyFont="1" applyFill="1" applyBorder="1" applyAlignment="1">
      <alignment horizontal="center" vertical="center" wrapText="1"/>
    </xf>
    <xf numFmtId="165" fontId="4" fillId="0" borderId="18" xfId="0" applyNumberFormat="1" applyFont="1" applyFill="1" applyBorder="1" applyAlignment="1">
      <alignment horizontal="center" vertical="center" wrapText="1"/>
    </xf>
    <xf numFmtId="165" fontId="4" fillId="0" borderId="19" xfId="0" applyNumberFormat="1" applyFont="1" applyFill="1" applyBorder="1" applyAlignment="1">
      <alignment horizontal="center" vertical="center" wrapText="1"/>
    </xf>
    <xf numFmtId="164" fontId="4" fillId="0" borderId="27" xfId="237" applyNumberFormat="1" applyFont="1" applyFill="1" applyBorder="1" applyAlignment="1">
      <alignment horizontal="center" vertical="center" wrapText="1"/>
    </xf>
    <xf numFmtId="164" fontId="4" fillId="0" borderId="17" xfId="237" quotePrefix="1" applyNumberFormat="1" applyFont="1" applyFill="1" applyBorder="1" applyAlignment="1">
      <alignment horizontal="center" vertical="center" wrapText="1"/>
    </xf>
    <xf numFmtId="164" fontId="4" fillId="0" borderId="18" xfId="237" quotePrefix="1" applyNumberFormat="1" applyFont="1" applyFill="1" applyBorder="1" applyAlignment="1">
      <alignment horizontal="center" vertical="center" wrapText="1"/>
    </xf>
    <xf numFmtId="164" fontId="4" fillId="0" borderId="19" xfId="237" quotePrefix="1" applyNumberFormat="1" applyFont="1" applyFill="1" applyBorder="1" applyAlignment="1">
      <alignment horizontal="center" vertical="center" wrapText="1"/>
    </xf>
    <xf numFmtId="164" fontId="4" fillId="0" borderId="26" xfId="237" applyNumberFormat="1" applyFont="1" applyFill="1" applyBorder="1" applyAlignment="1">
      <alignment horizontal="center" vertical="center"/>
    </xf>
    <xf numFmtId="164" fontId="4" fillId="0" borderId="9" xfId="237" applyNumberFormat="1" applyFont="1" applyFill="1" applyBorder="1" applyAlignment="1">
      <alignment horizontal="center" vertical="center"/>
    </xf>
    <xf numFmtId="164" fontId="4" fillId="0" borderId="14" xfId="237" applyNumberFormat="1" applyFont="1" applyFill="1" applyBorder="1" applyAlignment="1">
      <alignment horizontal="center" vertical="center"/>
    </xf>
    <xf numFmtId="164" fontId="4" fillId="0" borderId="13" xfId="237" applyNumberFormat="1" applyFont="1" applyFill="1" applyBorder="1" applyAlignment="1">
      <alignment horizontal="center" vertical="center"/>
    </xf>
    <xf numFmtId="164" fontId="17" fillId="0" borderId="43" xfId="237" quotePrefix="1" applyNumberFormat="1" applyFont="1" applyFill="1" applyBorder="1" applyAlignment="1">
      <alignment horizontal="center" vertical="center"/>
    </xf>
    <xf numFmtId="164" fontId="17" fillId="0" borderId="43" xfId="237" applyNumberFormat="1" applyFont="1" applyFill="1" applyBorder="1" applyAlignment="1">
      <alignment horizontal="center" vertical="center"/>
    </xf>
    <xf numFmtId="164" fontId="18" fillId="0" borderId="18" xfId="237" applyNumberFormat="1" applyFont="1" applyFill="1" applyBorder="1" applyAlignment="1">
      <alignment horizontal="center" vertical="center" wrapText="1"/>
    </xf>
    <xf numFmtId="164" fontId="18" fillId="0" borderId="19" xfId="237" applyNumberFormat="1" applyFont="1" applyFill="1" applyBorder="1" applyAlignment="1">
      <alignment horizontal="center" vertical="center" wrapText="1"/>
    </xf>
    <xf numFmtId="164" fontId="18" fillId="0" borderId="18" xfId="237" applyNumberFormat="1" applyFont="1" applyFill="1" applyBorder="1" applyAlignment="1">
      <alignment horizontal="center" vertical="center"/>
    </xf>
    <xf numFmtId="164" fontId="18" fillId="0" borderId="19" xfId="237" applyNumberFormat="1" applyFont="1" applyFill="1" applyBorder="1" applyAlignment="1">
      <alignment horizontal="center" vertical="center"/>
    </xf>
    <xf numFmtId="164" fontId="17" fillId="0" borderId="43" xfId="237" applyNumberFormat="1" applyFont="1" applyFill="1" applyBorder="1" applyAlignment="1">
      <alignment horizontal="center"/>
    </xf>
    <xf numFmtId="164" fontId="17" fillId="0" borderId="50" xfId="237" quotePrefix="1" applyNumberFormat="1" applyFont="1" applyFill="1" applyBorder="1" applyAlignment="1">
      <alignment horizontal="center" vertical="center"/>
    </xf>
    <xf numFmtId="164" fontId="17" fillId="0" borderId="0" xfId="237" quotePrefix="1" applyNumberFormat="1" applyFont="1" applyFill="1" applyBorder="1" applyAlignment="1">
      <alignment horizontal="center" vertical="center"/>
    </xf>
    <xf numFmtId="164" fontId="4" fillId="0" borderId="17" xfId="237" quotePrefix="1" applyNumberFormat="1" applyFont="1" applyFill="1" applyBorder="1" applyAlignment="1">
      <alignment horizontal="center" wrapText="1"/>
    </xf>
    <xf numFmtId="164" fontId="4" fillId="0" borderId="19" xfId="237" quotePrefix="1" applyNumberFormat="1" applyFont="1" applyFill="1" applyBorder="1" applyAlignment="1">
      <alignment horizontal="center" wrapText="1"/>
    </xf>
    <xf numFmtId="164" fontId="4" fillId="0" borderId="17" xfId="237" applyNumberFormat="1" applyFont="1" applyFill="1" applyBorder="1" applyAlignment="1">
      <alignment horizontal="center" wrapText="1"/>
    </xf>
    <xf numFmtId="164" fontId="4" fillId="0" borderId="19" xfId="237" applyNumberFormat="1" applyFont="1" applyFill="1" applyBorder="1" applyAlignment="1">
      <alignment horizontal="center" wrapText="1"/>
    </xf>
    <xf numFmtId="165" fontId="4" fillId="0" borderId="30" xfId="237" quotePrefix="1" applyNumberFormat="1" applyFont="1" applyFill="1" applyBorder="1" applyAlignment="1">
      <alignment horizontal="center" vertical="center"/>
    </xf>
    <xf numFmtId="165" fontId="4" fillId="0" borderId="22" xfId="237" quotePrefix="1" applyNumberFormat="1" applyFont="1" applyFill="1" applyBorder="1" applyAlignment="1">
      <alignment horizontal="center" vertical="center"/>
    </xf>
    <xf numFmtId="164" fontId="4" fillId="0" borderId="27" xfId="235" applyNumberFormat="1" applyFont="1" applyFill="1" applyBorder="1" applyAlignment="1">
      <alignment horizontal="center" vertical="center" wrapText="1"/>
    </xf>
    <xf numFmtId="164" fontId="4" fillId="0" borderId="32" xfId="235" applyNumberFormat="1" applyFont="1" applyFill="1" applyBorder="1" applyAlignment="1">
      <alignment horizontal="center" vertical="center" wrapText="1"/>
    </xf>
    <xf numFmtId="164" fontId="4" fillId="0" borderId="14" xfId="235" applyNumberFormat="1" applyFont="1" applyFill="1" applyBorder="1" applyAlignment="1">
      <alignment horizontal="center" vertical="center" wrapText="1"/>
    </xf>
    <xf numFmtId="164" fontId="4" fillId="0" borderId="17" xfId="235" applyNumberFormat="1" applyFont="1" applyFill="1" applyBorder="1" applyAlignment="1">
      <alignment horizontal="center" wrapText="1"/>
    </xf>
    <xf numFmtId="164" fontId="4" fillId="0" borderId="19" xfId="235" applyNumberFormat="1" applyFont="1" applyFill="1" applyBorder="1" applyAlignment="1">
      <alignment horizontal="center"/>
    </xf>
    <xf numFmtId="164" fontId="4" fillId="0" borderId="17" xfId="235" quotePrefix="1" applyNumberFormat="1" applyFont="1" applyFill="1" applyBorder="1" applyAlignment="1">
      <alignment horizontal="center" wrapText="1"/>
    </xf>
    <xf numFmtId="164" fontId="4" fillId="0" borderId="19" xfId="235" quotePrefix="1" applyNumberFormat="1" applyFont="1" applyFill="1" applyBorder="1" applyAlignment="1">
      <alignment horizontal="center" wrapText="1"/>
    </xf>
    <xf numFmtId="164" fontId="4" fillId="0" borderId="0" xfId="237" applyNumberFormat="1" applyFont="1" applyFill="1" applyBorder="1" applyAlignment="1">
      <alignment horizontal="center"/>
    </xf>
    <xf numFmtId="164" fontId="4" fillId="0" borderId="30" xfId="237" applyNumberFormat="1" applyFont="1" applyFill="1" applyBorder="1" applyAlignment="1">
      <alignment horizontal="center"/>
    </xf>
    <xf numFmtId="165" fontId="4" fillId="0" borderId="29" xfId="237" quotePrefix="1" applyNumberFormat="1" applyFont="1" applyFill="1" applyBorder="1" applyAlignment="1">
      <alignment horizontal="center" vertical="center" wrapText="1"/>
    </xf>
    <xf numFmtId="165" fontId="4" fillId="0" borderId="19" xfId="237" quotePrefix="1" applyNumberFormat="1" applyFont="1" applyFill="1" applyBorder="1" applyAlignment="1">
      <alignment horizontal="center" vertical="center" wrapText="1"/>
    </xf>
    <xf numFmtId="165" fontId="4" fillId="0" borderId="29" xfId="237" applyNumberFormat="1" applyFont="1" applyFill="1" applyBorder="1" applyAlignment="1">
      <alignment horizontal="center" vertical="top" wrapText="1"/>
    </xf>
    <xf numFmtId="165" fontId="4" fillId="0" borderId="18" xfId="237" applyNumberFormat="1" applyFont="1" applyFill="1" applyBorder="1" applyAlignment="1">
      <alignment horizontal="center" vertical="top" wrapText="1"/>
    </xf>
    <xf numFmtId="165" fontId="4" fillId="0" borderId="19" xfId="237" applyNumberFormat="1" applyFont="1" applyFill="1" applyBorder="1" applyAlignment="1">
      <alignment horizontal="center" vertical="top" wrapText="1"/>
    </xf>
    <xf numFmtId="165" fontId="4" fillId="0" borderId="17" xfId="237" quotePrefix="1" applyNumberFormat="1" applyFont="1" applyFill="1" applyBorder="1" applyAlignment="1">
      <alignment horizontal="center" vertical="center"/>
    </xf>
    <xf numFmtId="165" fontId="4" fillId="0" borderId="19" xfId="237" quotePrefix="1" applyNumberFormat="1" applyFont="1" applyFill="1" applyBorder="1" applyAlignment="1">
      <alignment horizontal="center" vertical="center"/>
    </xf>
    <xf numFmtId="164" fontId="4" fillId="0" borderId="27" xfId="237" applyNumberFormat="1" applyFont="1" applyFill="1" applyBorder="1" applyAlignment="1">
      <alignment horizontal="center" vertical="center"/>
    </xf>
    <xf numFmtId="164" fontId="4" fillId="0" borderId="17" xfId="235" applyNumberFormat="1" applyFont="1" applyFill="1" applyBorder="1" applyAlignment="1">
      <alignment horizontal="center" vertical="center" wrapText="1"/>
    </xf>
    <xf numFmtId="164" fontId="4" fillId="0" borderId="26" xfId="237" quotePrefix="1" applyNumberFormat="1" applyFont="1" applyFill="1" applyBorder="1" applyAlignment="1">
      <alignment horizontal="center" vertical="center" wrapText="1"/>
    </xf>
    <xf numFmtId="164" fontId="4" fillId="0" borderId="32" xfId="237" quotePrefix="1" applyNumberFormat="1" applyFont="1" applyFill="1" applyBorder="1" applyAlignment="1">
      <alignment horizontal="center" vertical="center" wrapText="1"/>
    </xf>
    <xf numFmtId="164" fontId="4" fillId="0" borderId="14" xfId="237" quotePrefix="1" applyNumberFormat="1" applyFont="1" applyFill="1" applyBorder="1" applyAlignment="1">
      <alignment horizontal="center" vertical="center" wrapText="1"/>
    </xf>
    <xf numFmtId="165" fontId="4" fillId="0" borderId="29" xfId="237" applyNumberFormat="1" applyFont="1" applyFill="1" applyBorder="1" applyAlignment="1">
      <alignment horizontal="center" vertical="center" wrapText="1"/>
    </xf>
    <xf numFmtId="165" fontId="4" fillId="0" borderId="18" xfId="237" applyNumberFormat="1" applyFont="1" applyFill="1" applyBorder="1" applyAlignment="1">
      <alignment horizontal="center" vertical="center" wrapText="1"/>
    </xf>
    <xf numFmtId="165" fontId="4" fillId="0" borderId="19" xfId="237" applyNumberFormat="1" applyFont="1" applyFill="1" applyBorder="1" applyAlignment="1">
      <alignment horizontal="center" vertical="center" wrapText="1"/>
    </xf>
    <xf numFmtId="164" fontId="4" fillId="0" borderId="32" xfId="237" applyNumberFormat="1" applyFont="1" applyFill="1" applyBorder="1" applyAlignment="1">
      <alignment horizontal="center" vertical="center" wrapText="1"/>
    </xf>
    <xf numFmtId="164" fontId="4" fillId="0" borderId="21" xfId="126" applyNumberFormat="1" applyFont="1" applyFill="1" applyBorder="1" applyAlignment="1">
      <alignment horizontal="center" vertical="center" wrapText="1"/>
    </xf>
    <xf numFmtId="164" fontId="4" fillId="0" borderId="14" xfId="126" applyNumberFormat="1" applyFont="1" applyFill="1" applyBorder="1" applyAlignment="1">
      <alignment horizontal="center" vertical="center" wrapText="1"/>
    </xf>
    <xf numFmtId="164" fontId="4" fillId="0" borderId="22" xfId="126" applyNumberFormat="1" applyFont="1" applyFill="1" applyBorder="1" applyAlignment="1">
      <alignment horizontal="center" vertical="center" wrapText="1"/>
    </xf>
    <xf numFmtId="164" fontId="4" fillId="0" borderId="19" xfId="126" applyNumberFormat="1" applyFont="1" applyFill="1" applyBorder="1" applyAlignment="1">
      <alignment horizontal="center" vertical="center" wrapText="1"/>
    </xf>
    <xf numFmtId="165" fontId="4" fillId="0" borderId="32" xfId="237" quotePrefix="1" applyNumberFormat="1" applyFont="1" applyFill="1" applyBorder="1" applyAlignment="1">
      <alignment horizontal="center" vertical="center" wrapText="1"/>
    </xf>
    <xf numFmtId="165" fontId="4" fillId="0" borderId="32" xfId="235" applyNumberFormat="1" applyFont="1" applyFill="1" applyBorder="1" applyAlignment="1">
      <alignment horizontal="center" vertical="center" wrapText="1"/>
    </xf>
    <xf numFmtId="165" fontId="4" fillId="0" borderId="14" xfId="235" applyNumberFormat="1" applyFont="1" applyFill="1" applyBorder="1" applyAlignment="1">
      <alignment horizontal="center" vertical="center" wrapText="1"/>
    </xf>
    <xf numFmtId="3" fontId="4" fillId="0" borderId="23" xfId="126" applyNumberFormat="1" applyFill="1" applyBorder="1" applyAlignment="1">
      <alignment horizontal="center" wrapText="1"/>
    </xf>
    <xf numFmtId="3" fontId="4" fillId="0" borderId="24" xfId="126" applyNumberFormat="1" applyFill="1" applyBorder="1" applyAlignment="1">
      <alignment horizontal="center" wrapText="1"/>
    </xf>
    <xf numFmtId="3" fontId="4" fillId="0" borderId="27" xfId="126" applyNumberFormat="1" applyFill="1" applyBorder="1" applyAlignment="1">
      <alignment horizontal="center" vertical="center"/>
    </xf>
    <xf numFmtId="3" fontId="4" fillId="0" borderId="25" xfId="126" applyNumberFormat="1" applyFill="1" applyBorder="1" applyAlignment="1">
      <alignment horizontal="center" vertical="center"/>
    </xf>
    <xf numFmtId="3" fontId="4" fillId="0" borderId="14" xfId="126" applyNumberFormat="1" applyFill="1" applyBorder="1" applyAlignment="1">
      <alignment horizontal="center" vertical="center"/>
    </xf>
    <xf numFmtId="3" fontId="4" fillId="0" borderId="13" xfId="126" applyNumberFormat="1" applyFill="1" applyBorder="1" applyAlignment="1">
      <alignment horizontal="center" vertical="center"/>
    </xf>
    <xf numFmtId="164" fontId="4" fillId="0" borderId="26" xfId="237" applyNumberFormat="1" applyFont="1" applyFill="1" applyBorder="1" applyAlignment="1">
      <alignment horizontal="center" vertical="center" wrapText="1"/>
    </xf>
    <xf numFmtId="164" fontId="4" fillId="0" borderId="9" xfId="237" applyNumberFormat="1" applyFont="1" applyFill="1" applyBorder="1" applyAlignment="1">
      <alignment horizontal="center" vertical="center" wrapText="1"/>
    </xf>
    <xf numFmtId="164" fontId="4" fillId="0" borderId="0" xfId="237" applyNumberFormat="1" applyFont="1" applyFill="1" applyBorder="1" applyAlignment="1">
      <alignment horizontal="center" vertical="center" wrapText="1"/>
    </xf>
    <xf numFmtId="3" fontId="4" fillId="0" borderId="14" xfId="126" applyNumberFormat="1" applyFill="1" applyBorder="1" applyAlignment="1">
      <alignment horizontal="center"/>
    </xf>
    <xf numFmtId="3" fontId="4" fillId="0" borderId="13" xfId="126" applyNumberFormat="1" applyFill="1" applyBorder="1" applyAlignment="1">
      <alignment horizontal="center"/>
    </xf>
    <xf numFmtId="3" fontId="4" fillId="0" borderId="22" xfId="126" applyNumberFormat="1" applyFill="1" applyBorder="1" applyAlignment="1">
      <alignment horizontal="center"/>
    </xf>
    <xf numFmtId="3" fontId="4" fillId="0" borderId="32" xfId="126" applyNumberFormat="1" applyFill="1" applyBorder="1" applyAlignment="1">
      <alignment horizontal="center" vertical="center"/>
    </xf>
    <xf numFmtId="3" fontId="4" fillId="0" borderId="0" xfId="126" applyNumberFormat="1" applyFill="1" applyBorder="1" applyAlignment="1">
      <alignment horizontal="center" vertical="center"/>
    </xf>
    <xf numFmtId="164" fontId="4" fillId="0" borderId="14" xfId="237" applyNumberFormat="1" applyFont="1" applyFill="1" applyBorder="1" applyAlignment="1">
      <alignment horizontal="center" vertical="center" wrapText="1"/>
    </xf>
    <xf numFmtId="164" fontId="4" fillId="0" borderId="13" xfId="237" applyNumberFormat="1" applyFont="1" applyFill="1" applyBorder="1" applyAlignment="1">
      <alignment horizontal="center" vertical="center" wrapText="1"/>
    </xf>
    <xf numFmtId="3" fontId="4" fillId="0" borderId="11" xfId="126" applyNumberFormat="1" applyFill="1" applyBorder="1" applyAlignment="1">
      <alignment horizontal="center"/>
    </xf>
    <xf numFmtId="3" fontId="4" fillId="0" borderId="12" xfId="126" applyNumberFormat="1" applyFill="1" applyBorder="1" applyAlignment="1">
      <alignment horizontal="center"/>
    </xf>
    <xf numFmtId="3" fontId="4" fillId="0" borderId="27" xfId="126" applyNumberFormat="1" applyFill="1" applyBorder="1" applyAlignment="1">
      <alignment horizontal="center" vertical="center" wrapText="1"/>
    </xf>
    <xf numFmtId="164" fontId="4" fillId="0" borderId="30" xfId="235" applyNumberFormat="1" applyFont="1" applyFill="1" applyBorder="1" applyAlignment="1">
      <alignment horizontal="center" vertical="center" wrapText="1"/>
    </xf>
    <xf numFmtId="164" fontId="4" fillId="0" borderId="22" xfId="235" applyNumberFormat="1" applyFont="1" applyFill="1" applyBorder="1" applyAlignment="1">
      <alignment horizontal="center" vertical="center" wrapText="1"/>
    </xf>
    <xf numFmtId="164" fontId="4" fillId="0" borderId="21" xfId="235" applyNumberFormat="1" applyFont="1" applyFill="1" applyBorder="1" applyAlignment="1">
      <alignment horizontal="center" vertical="center" wrapText="1"/>
    </xf>
    <xf numFmtId="164" fontId="4" fillId="0" borderId="20" xfId="237" applyNumberFormat="1" applyFont="1" applyFill="1" applyBorder="1" applyAlignment="1">
      <alignment horizontal="center" vertical="center" wrapText="1"/>
    </xf>
    <xf numFmtId="164" fontId="4" fillId="0" borderId="22" xfId="237" applyNumberFormat="1" applyFont="1" applyFill="1" applyBorder="1" applyAlignment="1">
      <alignment horizontal="center" vertical="center" wrapText="1"/>
    </xf>
    <xf numFmtId="164" fontId="4" fillId="0" borderId="26" xfId="235" applyNumberFormat="1" applyFont="1" applyFill="1" applyBorder="1" applyAlignment="1">
      <alignment horizontal="center" vertical="center" wrapText="1"/>
    </xf>
    <xf numFmtId="164" fontId="4" fillId="0" borderId="20" xfId="235" applyNumberFormat="1" applyFont="1" applyFill="1" applyBorder="1" applyAlignment="1">
      <alignment horizontal="center" vertical="center" wrapText="1"/>
    </xf>
    <xf numFmtId="0" fontId="4" fillId="0" borderId="21" xfId="235" applyFont="1" applyFill="1" applyBorder="1" applyAlignment="1">
      <alignment horizontal="center" vertical="center" wrapText="1"/>
    </xf>
    <xf numFmtId="0" fontId="4" fillId="0" borderId="22" xfId="235" applyFont="1" applyFill="1" applyBorder="1" applyAlignment="1">
      <alignment horizontal="center" vertical="center" wrapText="1"/>
    </xf>
    <xf numFmtId="165" fontId="4" fillId="0" borderId="18" xfId="235" applyNumberFormat="1" applyFont="1" applyFill="1" applyBorder="1" applyAlignment="1">
      <alignment horizontal="center" vertical="center" wrapText="1"/>
    </xf>
    <xf numFmtId="165" fontId="4" fillId="0" borderId="19" xfId="235" applyNumberFormat="1" applyFont="1" applyFill="1" applyBorder="1" applyAlignment="1">
      <alignment horizontal="center" vertical="center" wrapText="1"/>
    </xf>
    <xf numFmtId="164" fontId="4" fillId="0" borderId="0" xfId="0" applyNumberFormat="1" applyFont="1" applyFill="1" applyBorder="1" applyAlignment="1">
      <alignment horizontal="center" vertical="center" wrapText="1"/>
    </xf>
    <xf numFmtId="164" fontId="4" fillId="0" borderId="14" xfId="0" applyNumberFormat="1" applyFont="1" applyFill="1" applyBorder="1" applyAlignment="1">
      <alignment horizontal="center" vertical="center" wrapText="1"/>
    </xf>
    <xf numFmtId="164" fontId="4" fillId="0" borderId="13" xfId="0" applyNumberFormat="1" applyFont="1" applyFill="1" applyBorder="1" applyAlignment="1">
      <alignment horizontal="center" vertical="center" wrapText="1"/>
    </xf>
    <xf numFmtId="164" fontId="4" fillId="0" borderId="25" xfId="0" applyNumberFormat="1" applyFont="1" applyFill="1" applyBorder="1" applyAlignment="1">
      <alignment horizontal="center" vertical="center" wrapText="1"/>
    </xf>
    <xf numFmtId="164" fontId="4" fillId="0" borderId="21" xfId="0" applyNumberFormat="1" applyFont="1" applyFill="1" applyBorder="1" applyAlignment="1">
      <alignment horizontal="center" vertical="center" wrapText="1"/>
    </xf>
    <xf numFmtId="164" fontId="4" fillId="0" borderId="22" xfId="0" applyNumberFormat="1" applyFont="1" applyFill="1" applyBorder="1" applyAlignment="1">
      <alignment horizontal="center" vertical="center" wrapText="1"/>
    </xf>
    <xf numFmtId="0" fontId="4" fillId="0" borderId="21" xfId="237" applyNumberFormat="1" applyFont="1" applyFill="1" applyBorder="1" applyAlignment="1">
      <alignment horizontal="center" vertical="center" wrapText="1"/>
    </xf>
    <xf numFmtId="0" fontId="4" fillId="0" borderId="21" xfId="235" applyNumberFormat="1" applyFont="1" applyFill="1" applyBorder="1" applyAlignment="1">
      <alignment horizontal="center" vertical="center" wrapText="1"/>
    </xf>
    <xf numFmtId="0" fontId="4" fillId="0" borderId="22" xfId="235" applyNumberFormat="1" applyFont="1" applyFill="1" applyBorder="1" applyAlignment="1">
      <alignment horizontal="center" vertical="center" wrapText="1"/>
    </xf>
    <xf numFmtId="164" fontId="4" fillId="0" borderId="30" xfId="0" applyNumberFormat="1" applyFont="1" applyFill="1" applyBorder="1" applyAlignment="1">
      <alignment horizontal="center" vertical="center" wrapText="1"/>
    </xf>
  </cellXfs>
  <cellStyles count="257">
    <cellStyle name="20% - Accent1" xfId="1" builtinId="30" customBuiltin="1"/>
    <cellStyle name="20% - Accent1 2" xfId="2" xr:uid="{00000000-0005-0000-0000-000001000000}"/>
    <cellStyle name="20% - Accent1 3" xfId="3" xr:uid="{00000000-0005-0000-0000-000002000000}"/>
    <cellStyle name="20% - Accent1 4" xfId="4" xr:uid="{00000000-0005-0000-0000-000003000000}"/>
    <cellStyle name="20% - Accent2" xfId="5" builtinId="34" customBuiltin="1"/>
    <cellStyle name="20% - Accent2 2" xfId="6" xr:uid="{00000000-0005-0000-0000-000005000000}"/>
    <cellStyle name="20% - Accent2 3" xfId="7" xr:uid="{00000000-0005-0000-0000-000006000000}"/>
    <cellStyle name="20% - Accent2 4" xfId="8" xr:uid="{00000000-0005-0000-0000-000007000000}"/>
    <cellStyle name="20% - Accent3" xfId="9" builtinId="38" customBuiltin="1"/>
    <cellStyle name="20% - Accent3 2" xfId="10" xr:uid="{00000000-0005-0000-0000-000009000000}"/>
    <cellStyle name="20% - Accent3 3" xfId="11" xr:uid="{00000000-0005-0000-0000-00000A000000}"/>
    <cellStyle name="20% - Accent3 4" xfId="12" xr:uid="{00000000-0005-0000-0000-00000B000000}"/>
    <cellStyle name="20% - Accent4" xfId="13" builtinId="42" customBuiltin="1"/>
    <cellStyle name="20% - Accent4 2" xfId="14" xr:uid="{00000000-0005-0000-0000-00000D000000}"/>
    <cellStyle name="20% - Accent4 3" xfId="15" xr:uid="{00000000-0005-0000-0000-00000E000000}"/>
    <cellStyle name="20% - Accent4 4" xfId="16" xr:uid="{00000000-0005-0000-0000-00000F000000}"/>
    <cellStyle name="20% - Accent5" xfId="17" builtinId="46" customBuiltin="1"/>
    <cellStyle name="20% - Accent5 2" xfId="18" xr:uid="{00000000-0005-0000-0000-000011000000}"/>
    <cellStyle name="20% - Accent5 3" xfId="19" xr:uid="{00000000-0005-0000-0000-000012000000}"/>
    <cellStyle name="20% - Accent5 4" xfId="20" xr:uid="{00000000-0005-0000-0000-000013000000}"/>
    <cellStyle name="20% - Accent6" xfId="21" builtinId="50" customBuiltin="1"/>
    <cellStyle name="20% - Accent6 2" xfId="22" xr:uid="{00000000-0005-0000-0000-000015000000}"/>
    <cellStyle name="20% - Accent6 3" xfId="23" xr:uid="{00000000-0005-0000-0000-000016000000}"/>
    <cellStyle name="20% - Accent6 4" xfId="24" xr:uid="{00000000-0005-0000-0000-000017000000}"/>
    <cellStyle name="40% - Accent1" xfId="25" builtinId="31" customBuiltin="1"/>
    <cellStyle name="40% - Accent1 2" xfId="26" xr:uid="{00000000-0005-0000-0000-000019000000}"/>
    <cellStyle name="40% - Accent1 3" xfId="27" xr:uid="{00000000-0005-0000-0000-00001A000000}"/>
    <cellStyle name="40% - Accent1 4" xfId="28" xr:uid="{00000000-0005-0000-0000-00001B000000}"/>
    <cellStyle name="40% - Accent2" xfId="29" builtinId="35" customBuiltin="1"/>
    <cellStyle name="40% - Accent2 2" xfId="30" xr:uid="{00000000-0005-0000-0000-00001D000000}"/>
    <cellStyle name="40% - Accent2 3" xfId="31" xr:uid="{00000000-0005-0000-0000-00001E000000}"/>
    <cellStyle name="40% - Accent2 4" xfId="32" xr:uid="{00000000-0005-0000-0000-00001F000000}"/>
    <cellStyle name="40% - Accent3" xfId="33" builtinId="39" customBuiltin="1"/>
    <cellStyle name="40% - Accent3 2" xfId="34" xr:uid="{00000000-0005-0000-0000-000021000000}"/>
    <cellStyle name="40% - Accent3 3" xfId="35" xr:uid="{00000000-0005-0000-0000-000022000000}"/>
    <cellStyle name="40% - Accent3 4" xfId="36" xr:uid="{00000000-0005-0000-0000-000023000000}"/>
    <cellStyle name="40% - Accent4" xfId="37" builtinId="43" customBuiltin="1"/>
    <cellStyle name="40% - Accent4 2" xfId="38" xr:uid="{00000000-0005-0000-0000-000025000000}"/>
    <cellStyle name="40% - Accent4 3" xfId="39" xr:uid="{00000000-0005-0000-0000-000026000000}"/>
    <cellStyle name="40% - Accent4 4" xfId="40" xr:uid="{00000000-0005-0000-0000-000027000000}"/>
    <cellStyle name="40% - Accent5" xfId="41" builtinId="47" customBuiltin="1"/>
    <cellStyle name="40% - Accent5 2" xfId="42" xr:uid="{00000000-0005-0000-0000-000029000000}"/>
    <cellStyle name="40% - Accent5 3" xfId="43" xr:uid="{00000000-0005-0000-0000-00002A000000}"/>
    <cellStyle name="40% - Accent5 4" xfId="44" xr:uid="{00000000-0005-0000-0000-00002B000000}"/>
    <cellStyle name="40% - Accent6" xfId="45" builtinId="51" customBuiltin="1"/>
    <cellStyle name="40% - Accent6 2" xfId="46" xr:uid="{00000000-0005-0000-0000-00002D000000}"/>
    <cellStyle name="40% - Accent6 3" xfId="47" xr:uid="{00000000-0005-0000-0000-00002E000000}"/>
    <cellStyle name="40% - Accent6 4" xfId="48" xr:uid="{00000000-0005-0000-0000-00002F000000}"/>
    <cellStyle name="60% - Accent1" xfId="49" builtinId="32" customBuiltin="1"/>
    <cellStyle name="60% - Accent1 2" xfId="50" xr:uid="{00000000-0005-0000-0000-000031000000}"/>
    <cellStyle name="60% - Accent2" xfId="51" builtinId="36" customBuiltin="1"/>
    <cellStyle name="60% - Accent2 2" xfId="52" xr:uid="{00000000-0005-0000-0000-000033000000}"/>
    <cellStyle name="60% - Accent3" xfId="53" builtinId="40" customBuiltin="1"/>
    <cellStyle name="60% - Accent3 2" xfId="54" xr:uid="{00000000-0005-0000-0000-000035000000}"/>
    <cellStyle name="60% - Accent4" xfId="55" builtinId="44" customBuiltin="1"/>
    <cellStyle name="60% - Accent4 2" xfId="56" xr:uid="{00000000-0005-0000-0000-000037000000}"/>
    <cellStyle name="60% - Accent5" xfId="57" builtinId="48" customBuiltin="1"/>
    <cellStyle name="60% - Accent5 2" xfId="58" xr:uid="{00000000-0005-0000-0000-000039000000}"/>
    <cellStyle name="60% - Accent6" xfId="59" builtinId="52" customBuiltin="1"/>
    <cellStyle name="60% - Accent6 2" xfId="60" xr:uid="{00000000-0005-0000-0000-00003B000000}"/>
    <cellStyle name="Accent1" xfId="61" builtinId="29" customBuiltin="1"/>
    <cellStyle name="Accent1 2" xfId="62" xr:uid="{00000000-0005-0000-0000-00003D000000}"/>
    <cellStyle name="Accent2" xfId="63" builtinId="33" customBuiltin="1"/>
    <cellStyle name="Accent2 2" xfId="64" xr:uid="{00000000-0005-0000-0000-00003F000000}"/>
    <cellStyle name="Accent3" xfId="65" builtinId="37" customBuiltin="1"/>
    <cellStyle name="Accent3 2" xfId="66" xr:uid="{00000000-0005-0000-0000-000041000000}"/>
    <cellStyle name="Accent4" xfId="67" builtinId="41" customBuiltin="1"/>
    <cellStyle name="Accent4 2" xfId="68" xr:uid="{00000000-0005-0000-0000-000043000000}"/>
    <cellStyle name="Accent5" xfId="69" builtinId="45" customBuiltin="1"/>
    <cellStyle name="Accent5 2" xfId="70" xr:uid="{00000000-0005-0000-0000-000045000000}"/>
    <cellStyle name="Accent6" xfId="71" builtinId="49" customBuiltin="1"/>
    <cellStyle name="Accent6 2" xfId="72" xr:uid="{00000000-0005-0000-0000-000047000000}"/>
    <cellStyle name="Bad" xfId="73" builtinId="27" customBuiltin="1"/>
    <cellStyle name="Bad 2" xfId="74" xr:uid="{00000000-0005-0000-0000-000049000000}"/>
    <cellStyle name="Calculation" xfId="75" builtinId="22" customBuiltin="1"/>
    <cellStyle name="Calculation 2" xfId="76" xr:uid="{00000000-0005-0000-0000-00004B000000}"/>
    <cellStyle name="Check Cell" xfId="77" builtinId="23" customBuiltin="1"/>
    <cellStyle name="Check Cell 2" xfId="78" xr:uid="{00000000-0005-0000-0000-00004D000000}"/>
    <cellStyle name="Comma0" xfId="79" xr:uid="{00000000-0005-0000-0000-00004E000000}"/>
    <cellStyle name="Currency0" xfId="80" xr:uid="{00000000-0005-0000-0000-00004F000000}"/>
    <cellStyle name="Date" xfId="81" xr:uid="{00000000-0005-0000-0000-000050000000}"/>
    <cellStyle name="Explanatory Text" xfId="82" builtinId="53" customBuiltin="1"/>
    <cellStyle name="Explanatory Text 2" xfId="83" xr:uid="{00000000-0005-0000-0000-000052000000}"/>
    <cellStyle name="Fixed" xfId="84" xr:uid="{00000000-0005-0000-0000-000053000000}"/>
    <cellStyle name="Good" xfId="85" builtinId="26" customBuiltin="1"/>
    <cellStyle name="Good 2" xfId="86" xr:uid="{00000000-0005-0000-0000-000055000000}"/>
    <cellStyle name="Heading 1" xfId="87" builtinId="16" customBuiltin="1"/>
    <cellStyle name="Heading 1 2" xfId="88" xr:uid="{00000000-0005-0000-0000-000057000000}"/>
    <cellStyle name="Heading 1 3" xfId="89" xr:uid="{00000000-0005-0000-0000-000058000000}"/>
    <cellStyle name="Heading 2" xfId="90" builtinId="17" customBuiltin="1"/>
    <cellStyle name="Heading 2 2" xfId="91" xr:uid="{00000000-0005-0000-0000-00005A000000}"/>
    <cellStyle name="Heading 2 3" xfId="92" xr:uid="{00000000-0005-0000-0000-00005B000000}"/>
    <cellStyle name="Heading 3" xfId="93" builtinId="18" customBuiltin="1"/>
    <cellStyle name="Heading 3 2" xfId="94" xr:uid="{00000000-0005-0000-0000-00005D000000}"/>
    <cellStyle name="Heading 4" xfId="95" builtinId="19" customBuiltin="1"/>
    <cellStyle name="Heading 4 2" xfId="96" xr:uid="{00000000-0005-0000-0000-00005F000000}"/>
    <cellStyle name="Hyperlink" xfId="97" builtinId="8"/>
    <cellStyle name="Hyperlink 2" xfId="98" xr:uid="{00000000-0005-0000-0000-000061000000}"/>
    <cellStyle name="Hyperlink 3" xfId="99" xr:uid="{00000000-0005-0000-0000-000062000000}"/>
    <cellStyle name="Input" xfId="100" builtinId="20" customBuiltin="1"/>
    <cellStyle name="Input 2" xfId="101" xr:uid="{00000000-0005-0000-0000-000064000000}"/>
    <cellStyle name="Linked Cell" xfId="102" builtinId="24" customBuiltin="1"/>
    <cellStyle name="Linked Cell 2" xfId="103" xr:uid="{00000000-0005-0000-0000-000066000000}"/>
    <cellStyle name="Neutral" xfId="104" builtinId="28" customBuiltin="1"/>
    <cellStyle name="Neutral 2" xfId="105" xr:uid="{00000000-0005-0000-0000-000068000000}"/>
    <cellStyle name="Normal" xfId="0" builtinId="0"/>
    <cellStyle name="Normal 10" xfId="106" xr:uid="{00000000-0005-0000-0000-00006A000000}"/>
    <cellStyle name="Normal 10 2" xfId="107" xr:uid="{00000000-0005-0000-0000-00006B000000}"/>
    <cellStyle name="Normal 10 3" xfId="108" xr:uid="{00000000-0005-0000-0000-00006C000000}"/>
    <cellStyle name="Normal 10 4" xfId="109" xr:uid="{00000000-0005-0000-0000-00006D000000}"/>
    <cellStyle name="Normal 11" xfId="110" xr:uid="{00000000-0005-0000-0000-00006E000000}"/>
    <cellStyle name="Normal 11 2" xfId="111" xr:uid="{00000000-0005-0000-0000-00006F000000}"/>
    <cellStyle name="Normal 11 3" xfId="112" xr:uid="{00000000-0005-0000-0000-000070000000}"/>
    <cellStyle name="Normal 12" xfId="113" xr:uid="{00000000-0005-0000-0000-000071000000}"/>
    <cellStyle name="Normal 12 2" xfId="114" xr:uid="{00000000-0005-0000-0000-000072000000}"/>
    <cellStyle name="Normal 12 3" xfId="115" xr:uid="{00000000-0005-0000-0000-000073000000}"/>
    <cellStyle name="Normal 13" xfId="116" xr:uid="{00000000-0005-0000-0000-000074000000}"/>
    <cellStyle name="Normal 13 2" xfId="117" xr:uid="{00000000-0005-0000-0000-000075000000}"/>
    <cellStyle name="Normal 13 3" xfId="118" xr:uid="{00000000-0005-0000-0000-000076000000}"/>
    <cellStyle name="Normal 14" xfId="119" xr:uid="{00000000-0005-0000-0000-000077000000}"/>
    <cellStyle name="Normal 14 2" xfId="120" xr:uid="{00000000-0005-0000-0000-000078000000}"/>
    <cellStyle name="Normal 15" xfId="121" xr:uid="{00000000-0005-0000-0000-000079000000}"/>
    <cellStyle name="Normal 16" xfId="122" xr:uid="{00000000-0005-0000-0000-00007A000000}"/>
    <cellStyle name="Normal 17" xfId="123" xr:uid="{00000000-0005-0000-0000-00007B000000}"/>
    <cellStyle name="Normal 18" xfId="124" xr:uid="{00000000-0005-0000-0000-00007C000000}"/>
    <cellStyle name="Normal 19" xfId="125" xr:uid="{00000000-0005-0000-0000-00007D000000}"/>
    <cellStyle name="normal 2" xfId="126" xr:uid="{00000000-0005-0000-0000-00007E000000}"/>
    <cellStyle name="Normal 2 10" xfId="127" xr:uid="{00000000-0005-0000-0000-00007F000000}"/>
    <cellStyle name="Normal 2 11" xfId="128" xr:uid="{00000000-0005-0000-0000-000080000000}"/>
    <cellStyle name="Normal 2 2" xfId="129" xr:uid="{00000000-0005-0000-0000-000081000000}"/>
    <cellStyle name="Normal 2 2 2" xfId="130" xr:uid="{00000000-0005-0000-0000-000082000000}"/>
    <cellStyle name="Normal 2 2 2 2" xfId="131" xr:uid="{00000000-0005-0000-0000-000083000000}"/>
    <cellStyle name="Normal 2 2 2 2 2" xfId="132" xr:uid="{00000000-0005-0000-0000-000084000000}"/>
    <cellStyle name="Normal 2 2 2 2 2 2" xfId="133" xr:uid="{00000000-0005-0000-0000-000085000000}"/>
    <cellStyle name="Normal 2 2 2 2 2 3" xfId="134" xr:uid="{00000000-0005-0000-0000-000086000000}"/>
    <cellStyle name="Normal 2 2 2 2 3" xfId="135" xr:uid="{00000000-0005-0000-0000-000087000000}"/>
    <cellStyle name="Normal 2 2 2 2 4" xfId="136" xr:uid="{00000000-0005-0000-0000-000088000000}"/>
    <cellStyle name="Normal 2 2 2 2 5" xfId="137" xr:uid="{00000000-0005-0000-0000-000089000000}"/>
    <cellStyle name="Normal 2 2 2 3" xfId="138" xr:uid="{00000000-0005-0000-0000-00008A000000}"/>
    <cellStyle name="Normal 2 2 2 4" xfId="139" xr:uid="{00000000-0005-0000-0000-00008B000000}"/>
    <cellStyle name="Normal 2 2 2 5" xfId="140" xr:uid="{00000000-0005-0000-0000-00008C000000}"/>
    <cellStyle name="Normal 2 2 3" xfId="141" xr:uid="{00000000-0005-0000-0000-00008D000000}"/>
    <cellStyle name="Normal 2 2 3 2" xfId="142" xr:uid="{00000000-0005-0000-0000-00008E000000}"/>
    <cellStyle name="Normal 2 2 3 3" xfId="143" xr:uid="{00000000-0005-0000-0000-00008F000000}"/>
    <cellStyle name="Normal 2 2 4" xfId="144" xr:uid="{00000000-0005-0000-0000-000090000000}"/>
    <cellStyle name="Normal 2 2 5" xfId="145" xr:uid="{00000000-0005-0000-0000-000091000000}"/>
    <cellStyle name="Normal 2 2 6" xfId="146" xr:uid="{00000000-0005-0000-0000-000092000000}"/>
    <cellStyle name="Normal 2 2 7" xfId="147" xr:uid="{00000000-0005-0000-0000-000093000000}"/>
    <cellStyle name="Normal 2 3" xfId="148" xr:uid="{00000000-0005-0000-0000-000094000000}"/>
    <cellStyle name="Normal 2 3 2" xfId="149" xr:uid="{00000000-0005-0000-0000-000095000000}"/>
    <cellStyle name="Normal 2 3 3" xfId="150" xr:uid="{00000000-0005-0000-0000-000096000000}"/>
    <cellStyle name="Normal 2 3 4" xfId="151" xr:uid="{00000000-0005-0000-0000-000097000000}"/>
    <cellStyle name="Normal 2 4" xfId="152" xr:uid="{00000000-0005-0000-0000-000098000000}"/>
    <cellStyle name="Normal 2 4 2" xfId="153" xr:uid="{00000000-0005-0000-0000-000099000000}"/>
    <cellStyle name="Normal 2 5" xfId="154" xr:uid="{00000000-0005-0000-0000-00009A000000}"/>
    <cellStyle name="Normal 2 5 2" xfId="155" xr:uid="{00000000-0005-0000-0000-00009B000000}"/>
    <cellStyle name="Normal 2 5 2 2" xfId="156" xr:uid="{00000000-0005-0000-0000-00009C000000}"/>
    <cellStyle name="Normal 2 5 3" xfId="157" xr:uid="{00000000-0005-0000-0000-00009D000000}"/>
    <cellStyle name="Normal 2 5 3 2" xfId="158" xr:uid="{00000000-0005-0000-0000-00009E000000}"/>
    <cellStyle name="Normal 2 6" xfId="159" xr:uid="{00000000-0005-0000-0000-00009F000000}"/>
    <cellStyle name="Normal 2 6 2" xfId="160" xr:uid="{00000000-0005-0000-0000-0000A0000000}"/>
    <cellStyle name="Normal 2 7" xfId="161" xr:uid="{00000000-0005-0000-0000-0000A1000000}"/>
    <cellStyle name="Normal 2 8" xfId="162" xr:uid="{00000000-0005-0000-0000-0000A2000000}"/>
    <cellStyle name="Normal 2 9" xfId="163" xr:uid="{00000000-0005-0000-0000-0000A3000000}"/>
    <cellStyle name="Normal 20" xfId="164" xr:uid="{00000000-0005-0000-0000-0000A4000000}"/>
    <cellStyle name="Normal 21" xfId="165" xr:uid="{00000000-0005-0000-0000-0000A5000000}"/>
    <cellStyle name="Normal 22" xfId="166" xr:uid="{00000000-0005-0000-0000-0000A6000000}"/>
    <cellStyle name="Normal 23" xfId="167" xr:uid="{00000000-0005-0000-0000-0000A7000000}"/>
    <cellStyle name="Normal 24" xfId="168" xr:uid="{00000000-0005-0000-0000-0000A8000000}"/>
    <cellStyle name="Normal 3" xfId="169" xr:uid="{00000000-0005-0000-0000-0000A9000000}"/>
    <cellStyle name="Normal 3 2" xfId="170" xr:uid="{00000000-0005-0000-0000-0000AA000000}"/>
    <cellStyle name="Normal 3 2 2" xfId="171" xr:uid="{00000000-0005-0000-0000-0000AB000000}"/>
    <cellStyle name="Normal 3 3" xfId="172" xr:uid="{00000000-0005-0000-0000-0000AC000000}"/>
    <cellStyle name="Normal 3 3 2" xfId="173" xr:uid="{00000000-0005-0000-0000-0000AD000000}"/>
    <cellStyle name="Normal 3 4" xfId="174" xr:uid="{00000000-0005-0000-0000-0000AE000000}"/>
    <cellStyle name="Normal 3 4 2" xfId="175" xr:uid="{00000000-0005-0000-0000-0000AF000000}"/>
    <cellStyle name="Normal 3 4 3" xfId="176" xr:uid="{00000000-0005-0000-0000-0000B0000000}"/>
    <cellStyle name="Normal 3 5" xfId="177" xr:uid="{00000000-0005-0000-0000-0000B1000000}"/>
    <cellStyle name="Normal 3 6" xfId="178" xr:uid="{00000000-0005-0000-0000-0000B2000000}"/>
    <cellStyle name="Normal 3 7" xfId="179" xr:uid="{00000000-0005-0000-0000-0000B3000000}"/>
    <cellStyle name="Normal 4" xfId="180" xr:uid="{00000000-0005-0000-0000-0000B4000000}"/>
    <cellStyle name="Normal 4 2" xfId="181" xr:uid="{00000000-0005-0000-0000-0000B5000000}"/>
    <cellStyle name="Normal 4 2 2" xfId="182" xr:uid="{00000000-0005-0000-0000-0000B6000000}"/>
    <cellStyle name="Normal 4 2 2 2" xfId="183" xr:uid="{00000000-0005-0000-0000-0000B7000000}"/>
    <cellStyle name="Normal 4 2 2 3" xfId="184" xr:uid="{00000000-0005-0000-0000-0000B8000000}"/>
    <cellStyle name="Normal 4 2 3" xfId="185" xr:uid="{00000000-0005-0000-0000-0000B9000000}"/>
    <cellStyle name="Normal 4 3" xfId="186" xr:uid="{00000000-0005-0000-0000-0000BA000000}"/>
    <cellStyle name="Normal 4 3 2" xfId="187" xr:uid="{00000000-0005-0000-0000-0000BB000000}"/>
    <cellStyle name="Normal 4 3 3" xfId="188" xr:uid="{00000000-0005-0000-0000-0000BC000000}"/>
    <cellStyle name="Normal 4 4" xfId="189" xr:uid="{00000000-0005-0000-0000-0000BD000000}"/>
    <cellStyle name="Normal 4 4 2" xfId="190" xr:uid="{00000000-0005-0000-0000-0000BE000000}"/>
    <cellStyle name="Normal 4 5" xfId="191" xr:uid="{00000000-0005-0000-0000-0000BF000000}"/>
    <cellStyle name="Normal 4 6" xfId="192" xr:uid="{00000000-0005-0000-0000-0000C0000000}"/>
    <cellStyle name="Normal 4 7" xfId="193" xr:uid="{00000000-0005-0000-0000-0000C1000000}"/>
    <cellStyle name="Normal 4 8" xfId="194" xr:uid="{00000000-0005-0000-0000-0000C2000000}"/>
    <cellStyle name="Normal 5" xfId="195" xr:uid="{00000000-0005-0000-0000-0000C3000000}"/>
    <cellStyle name="Normal 5 2" xfId="196" xr:uid="{00000000-0005-0000-0000-0000C4000000}"/>
    <cellStyle name="Normal 5 2 2" xfId="197" xr:uid="{00000000-0005-0000-0000-0000C5000000}"/>
    <cellStyle name="Normal 5 3" xfId="198" xr:uid="{00000000-0005-0000-0000-0000C6000000}"/>
    <cellStyle name="Normal 5 3 2" xfId="199" xr:uid="{00000000-0005-0000-0000-0000C7000000}"/>
    <cellStyle name="Normal 5 3 3" xfId="200" xr:uid="{00000000-0005-0000-0000-0000C8000000}"/>
    <cellStyle name="Normal 5 3 4" xfId="201" xr:uid="{00000000-0005-0000-0000-0000C9000000}"/>
    <cellStyle name="Normal 5 4" xfId="202" xr:uid="{00000000-0005-0000-0000-0000CA000000}"/>
    <cellStyle name="Normal 5 5" xfId="203" xr:uid="{00000000-0005-0000-0000-0000CB000000}"/>
    <cellStyle name="Normal 6" xfId="204" xr:uid="{00000000-0005-0000-0000-0000CC000000}"/>
    <cellStyle name="Normal 6 2" xfId="205" xr:uid="{00000000-0005-0000-0000-0000CD000000}"/>
    <cellStyle name="Normal 6 2 2" xfId="206" xr:uid="{00000000-0005-0000-0000-0000CE000000}"/>
    <cellStyle name="Normal 6 3" xfId="207" xr:uid="{00000000-0005-0000-0000-0000CF000000}"/>
    <cellStyle name="Normal 6 3 2" xfId="208" xr:uid="{00000000-0005-0000-0000-0000D0000000}"/>
    <cellStyle name="Normal 6 4" xfId="209" xr:uid="{00000000-0005-0000-0000-0000D1000000}"/>
    <cellStyle name="Normal 7" xfId="210" xr:uid="{00000000-0005-0000-0000-0000D2000000}"/>
    <cellStyle name="Normal 7 2" xfId="211" xr:uid="{00000000-0005-0000-0000-0000D3000000}"/>
    <cellStyle name="Normal 7 2 2" xfId="212" xr:uid="{00000000-0005-0000-0000-0000D4000000}"/>
    <cellStyle name="Normal 7 3" xfId="213" xr:uid="{00000000-0005-0000-0000-0000D5000000}"/>
    <cellStyle name="Normal 7 3 2" xfId="214" xr:uid="{00000000-0005-0000-0000-0000D6000000}"/>
    <cellStyle name="Normal 7 3 2 2" xfId="215" xr:uid="{00000000-0005-0000-0000-0000D7000000}"/>
    <cellStyle name="Normal 7 3 3" xfId="216" xr:uid="{00000000-0005-0000-0000-0000D8000000}"/>
    <cellStyle name="Normal 7 3 3 2" xfId="217" xr:uid="{00000000-0005-0000-0000-0000D9000000}"/>
    <cellStyle name="Normal 7 4" xfId="218" xr:uid="{00000000-0005-0000-0000-0000DA000000}"/>
    <cellStyle name="Normal 7 5" xfId="219" xr:uid="{00000000-0005-0000-0000-0000DB000000}"/>
    <cellStyle name="Normal 8" xfId="220" xr:uid="{00000000-0005-0000-0000-0000DC000000}"/>
    <cellStyle name="Normal 8 2" xfId="221" xr:uid="{00000000-0005-0000-0000-0000DD000000}"/>
    <cellStyle name="Normal 8 2 2" xfId="222" xr:uid="{00000000-0005-0000-0000-0000DE000000}"/>
    <cellStyle name="Normal 8 3" xfId="223" xr:uid="{00000000-0005-0000-0000-0000DF000000}"/>
    <cellStyle name="Normal 8 4" xfId="224" xr:uid="{00000000-0005-0000-0000-0000E0000000}"/>
    <cellStyle name="Normal 8 5" xfId="225" xr:uid="{00000000-0005-0000-0000-0000E1000000}"/>
    <cellStyle name="Normal 9" xfId="226" xr:uid="{00000000-0005-0000-0000-0000E2000000}"/>
    <cellStyle name="Normal 9 2" xfId="227" xr:uid="{00000000-0005-0000-0000-0000E3000000}"/>
    <cellStyle name="Normal 9 2 2" xfId="228" xr:uid="{00000000-0005-0000-0000-0000E4000000}"/>
    <cellStyle name="Normal 9 2 3" xfId="229" xr:uid="{00000000-0005-0000-0000-0000E5000000}"/>
    <cellStyle name="Normal 9 2 4" xfId="230" xr:uid="{00000000-0005-0000-0000-0000E6000000}"/>
    <cellStyle name="Normal 9 3" xfId="231" xr:uid="{00000000-0005-0000-0000-0000E7000000}"/>
    <cellStyle name="Normal 9 4" xfId="232" xr:uid="{00000000-0005-0000-0000-0000E8000000}"/>
    <cellStyle name="Normal 9 5" xfId="233" xr:uid="{00000000-0005-0000-0000-0000E9000000}"/>
    <cellStyle name="Normal 9 6" xfId="234" xr:uid="{00000000-0005-0000-0000-0000EA000000}"/>
    <cellStyle name="Normal_dymfg" xfId="235" xr:uid="{00000000-0005-0000-0000-0000EB000000}"/>
    <cellStyle name="normal_dymfg_1" xfId="236" xr:uid="{00000000-0005-0000-0000-0000EC000000}"/>
    <cellStyle name="normal_mtredsu" xfId="237" xr:uid="{00000000-0005-0000-0000-0000ED000000}"/>
    <cellStyle name="Normal_sweets_1" xfId="256" xr:uid="{B6018B72-4AC0-443D-8D92-CABA1DD3B763}"/>
    <cellStyle name="Note 2" xfId="238" xr:uid="{00000000-0005-0000-0000-0000EE000000}"/>
    <cellStyle name="Note 2 2" xfId="239" xr:uid="{00000000-0005-0000-0000-0000EF000000}"/>
    <cellStyle name="Note 2 3" xfId="240" xr:uid="{00000000-0005-0000-0000-0000F0000000}"/>
    <cellStyle name="Note 2 4" xfId="241" xr:uid="{00000000-0005-0000-0000-0000F1000000}"/>
    <cellStyle name="Note 3" xfId="242" xr:uid="{00000000-0005-0000-0000-0000F2000000}"/>
    <cellStyle name="Note 3 2" xfId="243" xr:uid="{00000000-0005-0000-0000-0000F3000000}"/>
    <cellStyle name="Note 4" xfId="244" xr:uid="{00000000-0005-0000-0000-0000F4000000}"/>
    <cellStyle name="Note 5" xfId="245" xr:uid="{00000000-0005-0000-0000-0000F5000000}"/>
    <cellStyle name="Output" xfId="246" builtinId="21" customBuiltin="1"/>
    <cellStyle name="Output 2" xfId="247" xr:uid="{00000000-0005-0000-0000-0000F7000000}"/>
    <cellStyle name="Title" xfId="248" builtinId="15" customBuiltin="1"/>
    <cellStyle name="Title 2" xfId="249" xr:uid="{00000000-0005-0000-0000-0000F9000000}"/>
    <cellStyle name="Title 3" xfId="250" xr:uid="{00000000-0005-0000-0000-0000FA000000}"/>
    <cellStyle name="Total" xfId="251" builtinId="25" customBuiltin="1"/>
    <cellStyle name="Total 2" xfId="252" xr:uid="{00000000-0005-0000-0000-0000FC000000}"/>
    <cellStyle name="Total 3" xfId="253" xr:uid="{00000000-0005-0000-0000-0000FD000000}"/>
    <cellStyle name="Warning Text" xfId="254" builtinId="11" customBuiltin="1"/>
    <cellStyle name="Warning Text 2" xfId="255" xr:uid="{00000000-0005-0000-0000-0000FF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2"/>
  <sheetViews>
    <sheetView tabSelected="1" workbookViewId="0"/>
  </sheetViews>
  <sheetFormatPr defaultRowHeight="13.2"/>
  <cols>
    <col min="1" max="1" width="20.33203125" style="2" customWidth="1"/>
    <col min="2" max="16384" width="9.33203125" style="2"/>
  </cols>
  <sheetData>
    <row r="2" spans="1:2">
      <c r="A2" s="2" t="s">
        <v>47</v>
      </c>
      <c r="B2" s="1" t="s">
        <v>188</v>
      </c>
    </row>
    <row r="4" spans="1:2">
      <c r="A4" s="2" t="s">
        <v>48</v>
      </c>
      <c r="B4" s="3" t="s">
        <v>191</v>
      </c>
    </row>
    <row r="5" spans="1:2">
      <c r="B5" s="3" t="s">
        <v>213</v>
      </c>
    </row>
    <row r="6" spans="1:2">
      <c r="B6" s="3" t="s">
        <v>212</v>
      </c>
    </row>
    <row r="7" spans="1:2">
      <c r="B7" s="3" t="s">
        <v>214</v>
      </c>
    </row>
    <row r="8" spans="1:2">
      <c r="B8" s="3" t="s">
        <v>220</v>
      </c>
    </row>
    <row r="9" spans="1:2">
      <c r="B9" s="3" t="s">
        <v>224</v>
      </c>
    </row>
    <row r="10" spans="1:2">
      <c r="B10" s="3" t="s">
        <v>155</v>
      </c>
    </row>
    <row r="11" spans="1:2">
      <c r="B11" s="3" t="s">
        <v>91</v>
      </c>
    </row>
    <row r="12" spans="1:2">
      <c r="B12" s="3" t="s">
        <v>131</v>
      </c>
    </row>
    <row r="13" spans="1:2">
      <c r="B13" s="3" t="s">
        <v>136</v>
      </c>
    </row>
    <row r="14" spans="1:2">
      <c r="B14" s="3" t="s">
        <v>89</v>
      </c>
    </row>
    <row r="15" spans="1:2">
      <c r="B15" s="3" t="s">
        <v>118</v>
      </c>
    </row>
    <row r="16" spans="1:2">
      <c r="B16" s="3" t="s">
        <v>93</v>
      </c>
    </row>
    <row r="17" spans="1:2">
      <c r="B17" s="3" t="s">
        <v>246</v>
      </c>
    </row>
    <row r="18" spans="1:2">
      <c r="B18" s="3" t="s">
        <v>92</v>
      </c>
    </row>
    <row r="21" spans="1:2">
      <c r="B21" s="257" t="s">
        <v>253</v>
      </c>
    </row>
    <row r="23" spans="1:2">
      <c r="A23" s="337" t="s">
        <v>189</v>
      </c>
    </row>
    <row r="24" spans="1:2">
      <c r="A24" s="337" t="s">
        <v>190</v>
      </c>
    </row>
    <row r="112" spans="1:1">
      <c r="A112" s="4"/>
    </row>
  </sheetData>
  <phoneticPr fontId="0" type="noConversion"/>
  <hyperlinks>
    <hyperlink ref="B5" location="Alldairypcc!a1" display="Alldairypcc!a1" xr:uid="{00000000-0004-0000-0000-000000000000}"/>
    <hyperlink ref="B10" location="CheesePcc!A1" display="CheesePcc!A1" xr:uid="{00000000-0004-0000-0000-000001000000}"/>
    <hyperlink ref="B11" location="CottageCheese!A1" display="Cottage cheese: Per capita availability" xr:uid="{00000000-0004-0000-0000-000002000000}"/>
    <hyperlink ref="B18" location="'C&amp;EMilkPcc'!A1" display="Condensed and evaporated milk: Per capita availability" xr:uid="{00000000-0004-0000-0000-000003000000}"/>
    <hyperlink ref="B12" location="'Non-FrozenSoft'!A1" display="Non-frozen soft products: Total and per capita availability" xr:uid="{00000000-0004-0000-0000-000004000000}"/>
    <hyperlink ref="B13" location="'Non-FrozenSoft-Butterfat'!A1" display="Non-frozen soft products: Butterfat - Total and per capita availability" xr:uid="{00000000-0004-0000-0000-000005000000}"/>
    <hyperlink ref="B4" location="AllDairy!A1" display="All dairy products - Supply, disappearance, and per capita availability" xr:uid="{00000000-0004-0000-0000-000006000000}"/>
    <hyperlink ref="B6" location="TotalCheese!A1" display="Total cheese - Supply, disappearance, and per capita availability" xr:uid="{00000000-0004-0000-0000-000007000000}"/>
    <hyperlink ref="B7" location="AmCheese!A1" display="American type cheese - Supply, disappearance, and per capita availability" xr:uid="{00000000-0004-0000-0000-000008000000}"/>
    <hyperlink ref="B8" location="OthCheese!A1" display="Other-than-American type cheese - Supply, disappearance, and per capita availability" xr:uid="{00000000-0004-0000-0000-000009000000}"/>
    <hyperlink ref="B9" location="'CheesePcc1970-94'!A1" display="Cheese - Per capita availability - 1970-94" xr:uid="{00000000-0004-0000-0000-00000A000000}"/>
    <hyperlink ref="B14" location="FrozenDairy!A1" display="Frozen dairy products: Per capita availability" xr:uid="{00000000-0004-0000-0000-00000B000000}"/>
    <hyperlink ref="B15" location="'DrySkimMilkS&amp;U'!A1" display="Dry skim milk products: Supply, disappearance, and per capita availability" xr:uid="{00000000-0004-0000-0000-00000C000000}"/>
    <hyperlink ref="B16" location="DryMilkPcc!A1" display="Dry milk products: Per capita availability" xr:uid="{00000000-0004-0000-0000-00000D000000}"/>
    <hyperlink ref="B17" location="'C&amp;EMilkS&amp;U'!A1" display="Condensed and evaporated whole milk: Supply, disappearance, and per capita availability" xr:uid="{00000000-0004-0000-0000-00000E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32"/>
  <sheetViews>
    <sheetView zoomScaleNormal="100" workbookViewId="0">
      <pane xSplit="1" ySplit="8" topLeftCell="B9" activePane="bottomRight" state="frozen"/>
      <selection pane="topRight" activeCell="B1" sqref="B1"/>
      <selection pane="bottomLeft" activeCell="A9" sqref="A9"/>
      <selection pane="bottomRight" sqref="A1:X1"/>
    </sheetView>
  </sheetViews>
  <sheetFormatPr defaultColWidth="12.83203125" defaultRowHeight="12" customHeight="1"/>
  <cols>
    <col min="1" max="2" width="12.83203125" customWidth="1"/>
    <col min="3" max="3" width="15.83203125" customWidth="1"/>
    <col min="4" max="5" width="12.83203125" customWidth="1"/>
    <col min="6" max="6" width="15.83203125" customWidth="1"/>
    <col min="7" max="8" width="12.83203125" customWidth="1"/>
    <col min="9" max="9" width="15.83203125" customWidth="1"/>
    <col min="10" max="11" width="12.83203125" customWidth="1"/>
    <col min="12" max="12" width="15.83203125" customWidth="1"/>
    <col min="13" max="14" width="12.83203125" customWidth="1"/>
    <col min="15" max="15" width="15.83203125" customWidth="1"/>
    <col min="16" max="17" width="12.83203125" customWidth="1"/>
    <col min="18" max="18" width="15.83203125" customWidth="1"/>
    <col min="19" max="20" width="12.83203125" customWidth="1"/>
    <col min="21" max="21" width="15.83203125" customWidth="1"/>
    <col min="22" max="23" width="12.83203125" customWidth="1"/>
    <col min="24" max="24" width="15.83203125" customWidth="1"/>
    <col min="25" max="26" width="12.83203125" customWidth="1"/>
    <col min="27" max="27" width="15.83203125" customWidth="1"/>
  </cols>
  <sheetData>
    <row r="1" spans="1:29" ht="12" customHeight="1" thickBot="1">
      <c r="A1" s="393" t="s">
        <v>131</v>
      </c>
      <c r="B1" s="393"/>
      <c r="C1" s="393"/>
      <c r="D1" s="393"/>
      <c r="E1" s="393"/>
      <c r="F1" s="393"/>
      <c r="G1" s="393"/>
      <c r="H1" s="393"/>
      <c r="I1" s="393"/>
      <c r="J1" s="393"/>
      <c r="K1" s="393"/>
      <c r="L1" s="393"/>
      <c r="M1" s="393"/>
      <c r="N1" s="393"/>
      <c r="O1" s="393"/>
      <c r="P1" s="393"/>
      <c r="Q1" s="393"/>
      <c r="R1" s="393"/>
      <c r="S1" s="393"/>
      <c r="T1" s="393"/>
      <c r="U1" s="393"/>
      <c r="V1" s="393"/>
      <c r="W1" s="393"/>
      <c r="X1" s="393"/>
      <c r="Y1" s="393"/>
      <c r="Z1" s="393"/>
      <c r="AA1" s="393"/>
      <c r="AB1" s="392" t="s">
        <v>63</v>
      </c>
      <c r="AC1" s="392"/>
    </row>
    <row r="2" spans="1:29" ht="12" customHeight="1" thickTop="1">
      <c r="A2" s="412" t="s">
        <v>0</v>
      </c>
      <c r="B2" s="511" t="s">
        <v>60</v>
      </c>
      <c r="C2" s="520" t="s">
        <v>114</v>
      </c>
      <c r="D2" s="521"/>
      <c r="E2" s="521"/>
      <c r="F2" s="520" t="s">
        <v>121</v>
      </c>
      <c r="G2" s="521"/>
      <c r="H2" s="521"/>
      <c r="I2" s="514" t="s">
        <v>122</v>
      </c>
      <c r="J2" s="515"/>
      <c r="K2" s="515"/>
      <c r="L2" s="515"/>
      <c r="M2" s="515"/>
      <c r="N2" s="515"/>
      <c r="O2" s="515"/>
      <c r="P2" s="515"/>
      <c r="Q2" s="515"/>
      <c r="R2" s="515"/>
      <c r="S2" s="515"/>
      <c r="T2" s="515"/>
      <c r="U2" s="515"/>
      <c r="V2" s="515"/>
      <c r="W2" s="515"/>
      <c r="X2" s="515"/>
      <c r="Y2" s="515"/>
      <c r="Z2" s="515"/>
      <c r="AA2" s="515"/>
      <c r="AB2" s="515"/>
      <c r="AC2" s="515"/>
    </row>
    <row r="3" spans="1:29" ht="12" customHeight="1">
      <c r="A3" s="413"/>
      <c r="B3" s="511"/>
      <c r="C3" s="506"/>
      <c r="D3" s="522"/>
      <c r="E3" s="522"/>
      <c r="F3" s="506"/>
      <c r="G3" s="522"/>
      <c r="H3" s="522"/>
      <c r="I3" s="523" t="s">
        <v>123</v>
      </c>
      <c r="J3" s="524"/>
      <c r="K3" s="524"/>
      <c r="L3" s="524"/>
      <c r="M3" s="524"/>
      <c r="N3" s="524"/>
      <c r="O3" s="524"/>
      <c r="P3" s="524"/>
      <c r="Q3" s="524"/>
      <c r="R3" s="524"/>
      <c r="S3" s="524"/>
      <c r="T3" s="524"/>
      <c r="U3" s="524"/>
      <c r="V3" s="524"/>
      <c r="W3" s="525"/>
      <c r="X3" s="526" t="s">
        <v>129</v>
      </c>
      <c r="Y3" s="527"/>
      <c r="Z3" s="527"/>
      <c r="AA3" s="526" t="s">
        <v>130</v>
      </c>
      <c r="AB3" s="527"/>
      <c r="AC3" s="527"/>
    </row>
    <row r="4" spans="1:29" ht="12" customHeight="1">
      <c r="A4" s="413"/>
      <c r="B4" s="511"/>
      <c r="C4" s="506"/>
      <c r="D4" s="522"/>
      <c r="E4" s="522"/>
      <c r="F4" s="506"/>
      <c r="G4" s="522"/>
      <c r="H4" s="522"/>
      <c r="I4" s="516" t="s">
        <v>124</v>
      </c>
      <c r="J4" s="517"/>
      <c r="K4" s="517"/>
      <c r="L4" s="516" t="s">
        <v>125</v>
      </c>
      <c r="M4" s="517"/>
      <c r="N4" s="517"/>
      <c r="O4" s="516" t="s">
        <v>126</v>
      </c>
      <c r="P4" s="517"/>
      <c r="Q4" s="517"/>
      <c r="R4" s="516" t="s">
        <v>127</v>
      </c>
      <c r="S4" s="517"/>
      <c r="T4" s="517"/>
      <c r="U4" s="516" t="s">
        <v>128</v>
      </c>
      <c r="V4" s="517"/>
      <c r="W4" s="517"/>
      <c r="X4" s="526"/>
      <c r="Y4" s="527"/>
      <c r="Z4" s="527"/>
      <c r="AA4" s="526"/>
      <c r="AB4" s="527"/>
      <c r="AC4" s="527"/>
    </row>
    <row r="5" spans="1:29" ht="12" customHeight="1">
      <c r="A5" s="413"/>
      <c r="B5" s="512"/>
      <c r="C5" s="506"/>
      <c r="D5" s="522"/>
      <c r="E5" s="522"/>
      <c r="F5" s="506"/>
      <c r="G5" s="522"/>
      <c r="H5" s="522"/>
      <c r="I5" s="518"/>
      <c r="J5" s="519"/>
      <c r="K5" s="519"/>
      <c r="L5" s="518"/>
      <c r="M5" s="519"/>
      <c r="N5" s="519"/>
      <c r="O5" s="518"/>
      <c r="P5" s="519"/>
      <c r="Q5" s="519"/>
      <c r="R5" s="518"/>
      <c r="S5" s="519"/>
      <c r="T5" s="519"/>
      <c r="U5" s="518"/>
      <c r="V5" s="519"/>
      <c r="W5" s="519"/>
      <c r="X5" s="518"/>
      <c r="Y5" s="519"/>
      <c r="Z5" s="519"/>
      <c r="AA5" s="518"/>
      <c r="AB5" s="519"/>
      <c r="AC5" s="519"/>
    </row>
    <row r="6" spans="1:29" ht="12" customHeight="1">
      <c r="A6" s="413"/>
      <c r="B6" s="512"/>
      <c r="C6" s="408" t="s">
        <v>2</v>
      </c>
      <c r="D6" s="408" t="s">
        <v>5</v>
      </c>
      <c r="E6" s="408" t="s">
        <v>5</v>
      </c>
      <c r="F6" s="408" t="s">
        <v>2</v>
      </c>
      <c r="G6" s="408" t="s">
        <v>5</v>
      </c>
      <c r="H6" s="408" t="s">
        <v>5</v>
      </c>
      <c r="I6" s="408" t="s">
        <v>2</v>
      </c>
      <c r="J6" s="408" t="s">
        <v>5</v>
      </c>
      <c r="K6" s="408" t="s">
        <v>5</v>
      </c>
      <c r="L6" s="408" t="s">
        <v>2</v>
      </c>
      <c r="M6" s="408" t="s">
        <v>5</v>
      </c>
      <c r="N6" s="408" t="s">
        <v>5</v>
      </c>
      <c r="O6" s="408" t="s">
        <v>2</v>
      </c>
      <c r="P6" s="408" t="s">
        <v>5</v>
      </c>
      <c r="Q6" s="408" t="s">
        <v>5</v>
      </c>
      <c r="R6" s="408" t="s">
        <v>2</v>
      </c>
      <c r="S6" s="408" t="s">
        <v>5</v>
      </c>
      <c r="T6" s="408" t="s">
        <v>5</v>
      </c>
      <c r="U6" s="408" t="s">
        <v>2</v>
      </c>
      <c r="V6" s="408" t="s">
        <v>5</v>
      </c>
      <c r="W6" s="408" t="s">
        <v>5</v>
      </c>
      <c r="X6" s="408" t="s">
        <v>2</v>
      </c>
      <c r="Y6" s="408" t="s">
        <v>5</v>
      </c>
      <c r="Z6" s="408" t="s">
        <v>5</v>
      </c>
      <c r="AA6" s="408" t="s">
        <v>2</v>
      </c>
      <c r="AB6" s="408" t="s">
        <v>5</v>
      </c>
      <c r="AC6" s="408" t="s">
        <v>5</v>
      </c>
    </row>
    <row r="7" spans="1:29" ht="8.4" customHeight="1">
      <c r="A7" s="414"/>
      <c r="B7" s="513"/>
      <c r="C7" s="409"/>
      <c r="D7" s="409"/>
      <c r="E7" s="409"/>
      <c r="F7" s="409"/>
      <c r="G7" s="409"/>
      <c r="H7" s="409"/>
      <c r="I7" s="409"/>
      <c r="J7" s="409"/>
      <c r="K7" s="409"/>
      <c r="L7" s="409"/>
      <c r="M7" s="409"/>
      <c r="N7" s="409"/>
      <c r="O7" s="409"/>
      <c r="P7" s="409"/>
      <c r="Q7" s="409"/>
      <c r="R7" s="409"/>
      <c r="S7" s="409"/>
      <c r="T7" s="409"/>
      <c r="U7" s="409"/>
      <c r="V7" s="409"/>
      <c r="W7" s="409"/>
      <c r="X7" s="409"/>
      <c r="Y7" s="409"/>
      <c r="Z7" s="409"/>
      <c r="AA7" s="409"/>
      <c r="AB7" s="409"/>
      <c r="AC7" s="409"/>
    </row>
    <row r="8" spans="1:29" ht="10.199999999999999" customHeight="1">
      <c r="A8" s="24"/>
      <c r="B8" s="109" t="s">
        <v>72</v>
      </c>
      <c r="C8" s="262" t="s">
        <v>184</v>
      </c>
      <c r="D8" s="198" t="s">
        <v>75</v>
      </c>
      <c r="E8" s="198" t="s">
        <v>115</v>
      </c>
      <c r="F8" s="262" t="s">
        <v>184</v>
      </c>
      <c r="G8" s="262" t="s">
        <v>75</v>
      </c>
      <c r="H8" s="262" t="s">
        <v>115</v>
      </c>
      <c r="I8" s="262" t="s">
        <v>184</v>
      </c>
      <c r="J8" s="262" t="s">
        <v>75</v>
      </c>
      <c r="K8" s="262" t="s">
        <v>115</v>
      </c>
      <c r="L8" s="262" t="s">
        <v>184</v>
      </c>
      <c r="M8" s="262" t="s">
        <v>75</v>
      </c>
      <c r="N8" s="262" t="s">
        <v>115</v>
      </c>
      <c r="O8" s="262" t="s">
        <v>184</v>
      </c>
      <c r="P8" s="262" t="s">
        <v>75</v>
      </c>
      <c r="Q8" s="262" t="s">
        <v>115</v>
      </c>
      <c r="R8" s="262" t="s">
        <v>184</v>
      </c>
      <c r="S8" s="262" t="s">
        <v>75</v>
      </c>
      <c r="T8" s="262" t="s">
        <v>115</v>
      </c>
      <c r="U8" s="262" t="s">
        <v>184</v>
      </c>
      <c r="V8" s="262" t="s">
        <v>75</v>
      </c>
      <c r="W8" s="262" t="s">
        <v>115</v>
      </c>
      <c r="X8" s="262" t="s">
        <v>184</v>
      </c>
      <c r="Y8" s="262" t="s">
        <v>75</v>
      </c>
      <c r="Z8" s="262" t="s">
        <v>115</v>
      </c>
      <c r="AA8" s="262" t="s">
        <v>184</v>
      </c>
      <c r="AB8" s="262" t="s">
        <v>75</v>
      </c>
      <c r="AC8" s="262" t="s">
        <v>115</v>
      </c>
    </row>
    <row r="9" spans="1:29" ht="12" customHeight="1">
      <c r="A9" s="40">
        <v>1909</v>
      </c>
      <c r="B9" s="77">
        <v>90.49</v>
      </c>
      <c r="C9" s="223" t="s">
        <v>120</v>
      </c>
      <c r="D9" s="223" t="s">
        <v>120</v>
      </c>
      <c r="E9" s="223" t="s">
        <v>120</v>
      </c>
      <c r="F9" s="223" t="s">
        <v>120</v>
      </c>
      <c r="G9" s="223" t="s">
        <v>120</v>
      </c>
      <c r="H9" s="223" t="s">
        <v>120</v>
      </c>
      <c r="I9" s="231" t="s">
        <v>7</v>
      </c>
      <c r="J9" s="231" t="s">
        <v>7</v>
      </c>
      <c r="K9" s="231" t="s">
        <v>7</v>
      </c>
      <c r="L9" s="223" t="s">
        <v>120</v>
      </c>
      <c r="M9" s="223" t="s">
        <v>120</v>
      </c>
      <c r="N9" s="223" t="s">
        <v>120</v>
      </c>
      <c r="O9" s="223" t="s">
        <v>120</v>
      </c>
      <c r="P9" s="223" t="s">
        <v>120</v>
      </c>
      <c r="Q9" s="223" t="s">
        <v>120</v>
      </c>
      <c r="R9" s="223" t="s">
        <v>120</v>
      </c>
      <c r="S9" s="223" t="s">
        <v>120</v>
      </c>
      <c r="T9" s="223" t="s">
        <v>120</v>
      </c>
      <c r="U9" s="226">
        <v>551</v>
      </c>
      <c r="V9" s="237">
        <f>U9/B9</f>
        <v>6.0890706155376284</v>
      </c>
      <c r="W9" s="237">
        <f t="shared" ref="W9:W18" si="0">V9/8.45</f>
        <v>0.72060007284468985</v>
      </c>
      <c r="X9" s="226">
        <v>558</v>
      </c>
      <c r="Y9" s="237">
        <f>X9/B9</f>
        <v>6.1664272295281251</v>
      </c>
      <c r="Z9" s="237">
        <f>Y9/8.45</f>
        <v>0.72975470171930479</v>
      </c>
      <c r="AA9" s="226">
        <f>U9+X9</f>
        <v>1109</v>
      </c>
      <c r="AB9" s="237">
        <f>AA9/B9</f>
        <v>12.255497845065754</v>
      </c>
      <c r="AC9" s="237">
        <f>W9+Z9</f>
        <v>1.4503547745639946</v>
      </c>
    </row>
    <row r="10" spans="1:29" ht="12" customHeight="1">
      <c r="A10" s="40">
        <v>1910</v>
      </c>
      <c r="B10" s="77">
        <v>92.406999999999996</v>
      </c>
      <c r="C10" s="223" t="s">
        <v>120</v>
      </c>
      <c r="D10" s="223" t="s">
        <v>120</v>
      </c>
      <c r="E10" s="223" t="s">
        <v>120</v>
      </c>
      <c r="F10" s="223" t="s">
        <v>120</v>
      </c>
      <c r="G10" s="223" t="s">
        <v>120</v>
      </c>
      <c r="H10" s="223" t="s">
        <v>120</v>
      </c>
      <c r="I10" s="231" t="s">
        <v>7</v>
      </c>
      <c r="J10" s="231" t="s">
        <v>7</v>
      </c>
      <c r="K10" s="231" t="s">
        <v>7</v>
      </c>
      <c r="L10" s="223" t="s">
        <v>120</v>
      </c>
      <c r="M10" s="223" t="s">
        <v>120</v>
      </c>
      <c r="N10" s="223" t="s">
        <v>120</v>
      </c>
      <c r="O10" s="223" t="s">
        <v>120</v>
      </c>
      <c r="P10" s="223" t="s">
        <v>120</v>
      </c>
      <c r="Q10" s="223" t="s">
        <v>120</v>
      </c>
      <c r="R10" s="223" t="s">
        <v>120</v>
      </c>
      <c r="S10" s="223" t="s">
        <v>120</v>
      </c>
      <c r="T10" s="223" t="s">
        <v>120</v>
      </c>
      <c r="U10" s="226">
        <v>506</v>
      </c>
      <c r="V10" s="237">
        <f>U10/B10</f>
        <v>5.4757756447022414</v>
      </c>
      <c r="W10" s="237">
        <f t="shared" si="0"/>
        <v>0.64802078635529492</v>
      </c>
      <c r="X10" s="226">
        <v>560</v>
      </c>
      <c r="Y10" s="237">
        <f t="shared" ref="Y10:Y73" si="1">X10/B10</f>
        <v>6.0601469585637453</v>
      </c>
      <c r="Z10" s="237">
        <f t="shared" ref="Z10:Z73" si="2">Y10/8.45</f>
        <v>0.71717715485961486</v>
      </c>
      <c r="AA10" s="226">
        <f t="shared" ref="AA10:AA73" si="3">U10+X10</f>
        <v>1066</v>
      </c>
      <c r="AB10" s="237">
        <f t="shared" ref="AB10:AB73" si="4">AA10/B10</f>
        <v>11.535922603265988</v>
      </c>
      <c r="AC10" s="237">
        <f t="shared" ref="AC10:AC73" si="5">W10+Z10</f>
        <v>1.3651979412149098</v>
      </c>
    </row>
    <row r="11" spans="1:29" ht="12" customHeight="1">
      <c r="A11" s="42">
        <v>1911</v>
      </c>
      <c r="B11" s="78">
        <v>93.863</v>
      </c>
      <c r="C11" s="224" t="s">
        <v>120</v>
      </c>
      <c r="D11" s="224" t="s">
        <v>120</v>
      </c>
      <c r="E11" s="224" t="s">
        <v>120</v>
      </c>
      <c r="F11" s="224" t="s">
        <v>120</v>
      </c>
      <c r="G11" s="224" t="s">
        <v>120</v>
      </c>
      <c r="H11" s="224" t="s">
        <v>120</v>
      </c>
      <c r="I11" s="232" t="s">
        <v>7</v>
      </c>
      <c r="J11" s="232" t="s">
        <v>7</v>
      </c>
      <c r="K11" s="232" t="s">
        <v>7</v>
      </c>
      <c r="L11" s="224" t="s">
        <v>120</v>
      </c>
      <c r="M11" s="224" t="s">
        <v>120</v>
      </c>
      <c r="N11" s="224" t="s">
        <v>120</v>
      </c>
      <c r="O11" s="224" t="s">
        <v>120</v>
      </c>
      <c r="P11" s="224" t="s">
        <v>120</v>
      </c>
      <c r="Q11" s="224" t="s">
        <v>120</v>
      </c>
      <c r="R11" s="224" t="s">
        <v>120</v>
      </c>
      <c r="S11" s="224" t="s">
        <v>120</v>
      </c>
      <c r="T11" s="224" t="s">
        <v>120</v>
      </c>
      <c r="U11" s="225">
        <v>489</v>
      </c>
      <c r="V11" s="230">
        <f t="shared" ref="V11:V74" si="6">U11/B11</f>
        <v>5.209720550163536</v>
      </c>
      <c r="W11" s="230">
        <f t="shared" si="0"/>
        <v>0.61653497635071441</v>
      </c>
      <c r="X11" s="225">
        <v>561</v>
      </c>
      <c r="Y11" s="230">
        <f t="shared" si="1"/>
        <v>5.9767959685925236</v>
      </c>
      <c r="Z11" s="230">
        <f t="shared" si="2"/>
        <v>0.70731313237781346</v>
      </c>
      <c r="AA11" s="225">
        <f t="shared" si="3"/>
        <v>1050</v>
      </c>
      <c r="AB11" s="230">
        <f t="shared" si="4"/>
        <v>11.18651651875606</v>
      </c>
      <c r="AC11" s="230">
        <f t="shared" si="5"/>
        <v>1.3238481087285279</v>
      </c>
    </row>
    <row r="12" spans="1:29" ht="12" customHeight="1">
      <c r="A12" s="42">
        <v>1912</v>
      </c>
      <c r="B12" s="78">
        <v>95.334999999999994</v>
      </c>
      <c r="C12" s="224" t="s">
        <v>120</v>
      </c>
      <c r="D12" s="224" t="s">
        <v>120</v>
      </c>
      <c r="E12" s="224" t="s">
        <v>120</v>
      </c>
      <c r="F12" s="224" t="s">
        <v>120</v>
      </c>
      <c r="G12" s="224" t="s">
        <v>120</v>
      </c>
      <c r="H12" s="224" t="s">
        <v>120</v>
      </c>
      <c r="I12" s="232" t="s">
        <v>7</v>
      </c>
      <c r="J12" s="232" t="s">
        <v>7</v>
      </c>
      <c r="K12" s="232" t="s">
        <v>7</v>
      </c>
      <c r="L12" s="224" t="s">
        <v>120</v>
      </c>
      <c r="M12" s="224" t="s">
        <v>120</v>
      </c>
      <c r="N12" s="224" t="s">
        <v>120</v>
      </c>
      <c r="O12" s="224" t="s">
        <v>120</v>
      </c>
      <c r="P12" s="224" t="s">
        <v>120</v>
      </c>
      <c r="Q12" s="224" t="s">
        <v>120</v>
      </c>
      <c r="R12" s="224" t="s">
        <v>120</v>
      </c>
      <c r="S12" s="224" t="s">
        <v>120</v>
      </c>
      <c r="T12" s="224" t="s">
        <v>120</v>
      </c>
      <c r="U12" s="225">
        <v>631</v>
      </c>
      <c r="V12" s="230">
        <f t="shared" si="6"/>
        <v>6.6187654061991932</v>
      </c>
      <c r="W12" s="230">
        <f t="shared" si="0"/>
        <v>0.7832858468874786</v>
      </c>
      <c r="X12" s="225">
        <v>562</v>
      </c>
      <c r="Y12" s="230">
        <f t="shared" si="1"/>
        <v>5.8950018356322449</v>
      </c>
      <c r="Z12" s="230">
        <f t="shared" si="2"/>
        <v>0.6976333533292598</v>
      </c>
      <c r="AA12" s="225">
        <f t="shared" si="3"/>
        <v>1193</v>
      </c>
      <c r="AB12" s="230">
        <f t="shared" si="4"/>
        <v>12.513767241831438</v>
      </c>
      <c r="AC12" s="230">
        <f t="shared" si="5"/>
        <v>1.4809192002167384</v>
      </c>
    </row>
    <row r="13" spans="1:29" ht="12" customHeight="1">
      <c r="A13" s="42">
        <v>1913</v>
      </c>
      <c r="B13" s="78">
        <v>97.224999999999994</v>
      </c>
      <c r="C13" s="224" t="s">
        <v>120</v>
      </c>
      <c r="D13" s="224" t="s">
        <v>120</v>
      </c>
      <c r="E13" s="224" t="s">
        <v>120</v>
      </c>
      <c r="F13" s="224" t="s">
        <v>120</v>
      </c>
      <c r="G13" s="224" t="s">
        <v>120</v>
      </c>
      <c r="H13" s="224" t="s">
        <v>120</v>
      </c>
      <c r="I13" s="232" t="s">
        <v>7</v>
      </c>
      <c r="J13" s="232" t="s">
        <v>7</v>
      </c>
      <c r="K13" s="232" t="s">
        <v>7</v>
      </c>
      <c r="L13" s="224" t="s">
        <v>120</v>
      </c>
      <c r="M13" s="224" t="s">
        <v>120</v>
      </c>
      <c r="N13" s="224" t="s">
        <v>120</v>
      </c>
      <c r="O13" s="224" t="s">
        <v>120</v>
      </c>
      <c r="P13" s="224" t="s">
        <v>120</v>
      </c>
      <c r="Q13" s="224" t="s">
        <v>120</v>
      </c>
      <c r="R13" s="224" t="s">
        <v>120</v>
      </c>
      <c r="S13" s="224" t="s">
        <v>120</v>
      </c>
      <c r="T13" s="224" t="s">
        <v>120</v>
      </c>
      <c r="U13" s="225">
        <v>605</v>
      </c>
      <c r="V13" s="230">
        <f t="shared" si="6"/>
        <v>6.2226793520185142</v>
      </c>
      <c r="W13" s="230">
        <f t="shared" si="0"/>
        <v>0.73641175763532718</v>
      </c>
      <c r="X13" s="225">
        <v>563</v>
      </c>
      <c r="Y13" s="230">
        <f t="shared" si="1"/>
        <v>5.790691694523014</v>
      </c>
      <c r="Z13" s="230">
        <f t="shared" si="2"/>
        <v>0.68528895793171773</v>
      </c>
      <c r="AA13" s="225">
        <f t="shared" si="3"/>
        <v>1168</v>
      </c>
      <c r="AB13" s="230">
        <f t="shared" si="4"/>
        <v>12.013371046541527</v>
      </c>
      <c r="AC13" s="230">
        <f t="shared" si="5"/>
        <v>1.4217007155670449</v>
      </c>
    </row>
    <row r="14" spans="1:29" ht="12" customHeight="1">
      <c r="A14" s="42">
        <v>1914</v>
      </c>
      <c r="B14" s="78">
        <v>99.111000000000004</v>
      </c>
      <c r="C14" s="224" t="s">
        <v>120</v>
      </c>
      <c r="D14" s="224" t="s">
        <v>120</v>
      </c>
      <c r="E14" s="224" t="s">
        <v>120</v>
      </c>
      <c r="F14" s="224" t="s">
        <v>120</v>
      </c>
      <c r="G14" s="224" t="s">
        <v>120</v>
      </c>
      <c r="H14" s="224" t="s">
        <v>120</v>
      </c>
      <c r="I14" s="232" t="s">
        <v>7</v>
      </c>
      <c r="J14" s="232" t="s">
        <v>7</v>
      </c>
      <c r="K14" s="232" t="s">
        <v>7</v>
      </c>
      <c r="L14" s="224" t="s">
        <v>120</v>
      </c>
      <c r="M14" s="224" t="s">
        <v>120</v>
      </c>
      <c r="N14" s="224" t="s">
        <v>120</v>
      </c>
      <c r="O14" s="224" t="s">
        <v>120</v>
      </c>
      <c r="P14" s="224" t="s">
        <v>120</v>
      </c>
      <c r="Q14" s="224" t="s">
        <v>120</v>
      </c>
      <c r="R14" s="224" t="s">
        <v>120</v>
      </c>
      <c r="S14" s="224" t="s">
        <v>120</v>
      </c>
      <c r="T14" s="224" t="s">
        <v>120</v>
      </c>
      <c r="U14" s="225">
        <v>543</v>
      </c>
      <c r="V14" s="230">
        <f t="shared" si="6"/>
        <v>5.4787056936162486</v>
      </c>
      <c r="W14" s="230">
        <f t="shared" si="0"/>
        <v>0.64836753770606492</v>
      </c>
      <c r="X14" s="225">
        <v>576</v>
      </c>
      <c r="Y14" s="230">
        <f t="shared" si="1"/>
        <v>5.8116657081454122</v>
      </c>
      <c r="Z14" s="230">
        <f t="shared" si="2"/>
        <v>0.68777108972135059</v>
      </c>
      <c r="AA14" s="225">
        <f t="shared" si="3"/>
        <v>1119</v>
      </c>
      <c r="AB14" s="230">
        <f t="shared" si="4"/>
        <v>11.290371401761661</v>
      </c>
      <c r="AC14" s="230">
        <f t="shared" si="5"/>
        <v>1.3361386274274154</v>
      </c>
    </row>
    <row r="15" spans="1:29" ht="12" customHeight="1">
      <c r="A15" s="42">
        <v>1915</v>
      </c>
      <c r="B15" s="78">
        <v>100.54600000000001</v>
      </c>
      <c r="C15" s="224" t="s">
        <v>120</v>
      </c>
      <c r="D15" s="224" t="s">
        <v>120</v>
      </c>
      <c r="E15" s="224" t="s">
        <v>120</v>
      </c>
      <c r="F15" s="224" t="s">
        <v>120</v>
      </c>
      <c r="G15" s="224" t="s">
        <v>120</v>
      </c>
      <c r="H15" s="224" t="s">
        <v>120</v>
      </c>
      <c r="I15" s="232" t="s">
        <v>7</v>
      </c>
      <c r="J15" s="232" t="s">
        <v>7</v>
      </c>
      <c r="K15" s="232" t="s">
        <v>7</v>
      </c>
      <c r="L15" s="224" t="s">
        <v>120</v>
      </c>
      <c r="M15" s="224" t="s">
        <v>120</v>
      </c>
      <c r="N15" s="224" t="s">
        <v>120</v>
      </c>
      <c r="O15" s="224" t="s">
        <v>120</v>
      </c>
      <c r="P15" s="224" t="s">
        <v>120</v>
      </c>
      <c r="Q15" s="224" t="s">
        <v>120</v>
      </c>
      <c r="R15" s="224" t="s">
        <v>120</v>
      </c>
      <c r="S15" s="224" t="s">
        <v>120</v>
      </c>
      <c r="T15" s="224" t="s">
        <v>120</v>
      </c>
      <c r="U15" s="225">
        <v>490</v>
      </c>
      <c r="V15" s="230">
        <f t="shared" si="6"/>
        <v>4.87339128359159</v>
      </c>
      <c r="W15" s="230">
        <f t="shared" si="0"/>
        <v>0.57673269628302848</v>
      </c>
      <c r="X15" s="225">
        <v>562</v>
      </c>
      <c r="Y15" s="230">
        <f t="shared" si="1"/>
        <v>5.5894814313846393</v>
      </c>
      <c r="Z15" s="230">
        <f t="shared" si="2"/>
        <v>0.66147709247155495</v>
      </c>
      <c r="AA15" s="225">
        <f t="shared" si="3"/>
        <v>1052</v>
      </c>
      <c r="AB15" s="230">
        <f t="shared" si="4"/>
        <v>10.462872714976228</v>
      </c>
      <c r="AC15" s="230">
        <f t="shared" si="5"/>
        <v>1.2382097887545833</v>
      </c>
    </row>
    <row r="16" spans="1:29" ht="12" customHeight="1">
      <c r="A16" s="40">
        <v>1916</v>
      </c>
      <c r="B16" s="77">
        <v>101.961</v>
      </c>
      <c r="C16" s="223" t="s">
        <v>120</v>
      </c>
      <c r="D16" s="223" t="s">
        <v>120</v>
      </c>
      <c r="E16" s="223" t="s">
        <v>120</v>
      </c>
      <c r="F16" s="223" t="s">
        <v>120</v>
      </c>
      <c r="G16" s="223" t="s">
        <v>120</v>
      </c>
      <c r="H16" s="223" t="s">
        <v>120</v>
      </c>
      <c r="I16" s="231" t="s">
        <v>7</v>
      </c>
      <c r="J16" s="231" t="s">
        <v>7</v>
      </c>
      <c r="K16" s="231" t="s">
        <v>7</v>
      </c>
      <c r="L16" s="223" t="s">
        <v>120</v>
      </c>
      <c r="M16" s="223" t="s">
        <v>120</v>
      </c>
      <c r="N16" s="223" t="s">
        <v>120</v>
      </c>
      <c r="O16" s="223" t="s">
        <v>120</v>
      </c>
      <c r="P16" s="223" t="s">
        <v>120</v>
      </c>
      <c r="Q16" s="223" t="s">
        <v>120</v>
      </c>
      <c r="R16" s="223" t="s">
        <v>120</v>
      </c>
      <c r="S16" s="223" t="s">
        <v>120</v>
      </c>
      <c r="T16" s="223" t="s">
        <v>120</v>
      </c>
      <c r="U16" s="226">
        <v>469</v>
      </c>
      <c r="V16" s="237">
        <f t="shared" si="6"/>
        <v>4.5997979619658498</v>
      </c>
      <c r="W16" s="237">
        <f t="shared" si="0"/>
        <v>0.54435478839832552</v>
      </c>
      <c r="X16" s="226">
        <v>557</v>
      </c>
      <c r="Y16" s="237">
        <f t="shared" si="1"/>
        <v>5.4628730593069896</v>
      </c>
      <c r="Z16" s="237">
        <f t="shared" si="2"/>
        <v>0.64649385317242491</v>
      </c>
      <c r="AA16" s="226">
        <f t="shared" si="3"/>
        <v>1026</v>
      </c>
      <c r="AB16" s="237">
        <f t="shared" si="4"/>
        <v>10.062671021272839</v>
      </c>
      <c r="AC16" s="237">
        <f t="shared" si="5"/>
        <v>1.1908486415707504</v>
      </c>
    </row>
    <row r="17" spans="1:29" ht="12" customHeight="1">
      <c r="A17" s="40">
        <v>1917</v>
      </c>
      <c r="B17" s="77">
        <v>103.268</v>
      </c>
      <c r="C17" s="223" t="s">
        <v>120</v>
      </c>
      <c r="D17" s="223" t="s">
        <v>120</v>
      </c>
      <c r="E17" s="223" t="s">
        <v>120</v>
      </c>
      <c r="F17" s="223" t="s">
        <v>120</v>
      </c>
      <c r="G17" s="223" t="s">
        <v>120</v>
      </c>
      <c r="H17" s="223" t="s">
        <v>120</v>
      </c>
      <c r="I17" s="231" t="s">
        <v>7</v>
      </c>
      <c r="J17" s="231" t="s">
        <v>7</v>
      </c>
      <c r="K17" s="231" t="s">
        <v>7</v>
      </c>
      <c r="L17" s="223" t="s">
        <v>120</v>
      </c>
      <c r="M17" s="223" t="s">
        <v>120</v>
      </c>
      <c r="N17" s="223" t="s">
        <v>120</v>
      </c>
      <c r="O17" s="223" t="s">
        <v>120</v>
      </c>
      <c r="P17" s="223" t="s">
        <v>120</v>
      </c>
      <c r="Q17" s="223" t="s">
        <v>120</v>
      </c>
      <c r="R17" s="223" t="s">
        <v>120</v>
      </c>
      <c r="S17" s="223" t="s">
        <v>120</v>
      </c>
      <c r="T17" s="223" t="s">
        <v>120</v>
      </c>
      <c r="U17" s="226">
        <v>564</v>
      </c>
      <c r="V17" s="237">
        <f t="shared" si="6"/>
        <v>5.461517604679087</v>
      </c>
      <c r="W17" s="237">
        <f t="shared" si="0"/>
        <v>0.64633344434072038</v>
      </c>
      <c r="X17" s="226">
        <v>551</v>
      </c>
      <c r="Y17" s="237">
        <f t="shared" si="1"/>
        <v>5.3356315605996052</v>
      </c>
      <c r="Z17" s="237">
        <f t="shared" si="2"/>
        <v>0.63143568764492375</v>
      </c>
      <c r="AA17" s="226">
        <f t="shared" si="3"/>
        <v>1115</v>
      </c>
      <c r="AB17" s="237">
        <f t="shared" si="4"/>
        <v>10.797149165278693</v>
      </c>
      <c r="AC17" s="237">
        <f t="shared" si="5"/>
        <v>1.2777691319856441</v>
      </c>
    </row>
    <row r="18" spans="1:29" ht="12" customHeight="1">
      <c r="A18" s="40">
        <v>1918</v>
      </c>
      <c r="B18" s="77">
        <v>103.208</v>
      </c>
      <c r="C18" s="223" t="s">
        <v>120</v>
      </c>
      <c r="D18" s="223" t="s">
        <v>120</v>
      </c>
      <c r="E18" s="223" t="s">
        <v>120</v>
      </c>
      <c r="F18" s="223" t="s">
        <v>120</v>
      </c>
      <c r="G18" s="223" t="s">
        <v>120</v>
      </c>
      <c r="H18" s="223" t="s">
        <v>120</v>
      </c>
      <c r="I18" s="231" t="s">
        <v>7</v>
      </c>
      <c r="J18" s="231" t="s">
        <v>7</v>
      </c>
      <c r="K18" s="231" t="s">
        <v>7</v>
      </c>
      <c r="L18" s="223" t="s">
        <v>120</v>
      </c>
      <c r="M18" s="223" t="s">
        <v>120</v>
      </c>
      <c r="N18" s="223" t="s">
        <v>120</v>
      </c>
      <c r="O18" s="223" t="s">
        <v>120</v>
      </c>
      <c r="P18" s="223" t="s">
        <v>120</v>
      </c>
      <c r="Q18" s="223" t="s">
        <v>120</v>
      </c>
      <c r="R18" s="223" t="s">
        <v>120</v>
      </c>
      <c r="S18" s="223" t="s">
        <v>120</v>
      </c>
      <c r="T18" s="223" t="s">
        <v>120</v>
      </c>
      <c r="U18" s="226">
        <v>753</v>
      </c>
      <c r="V18" s="237">
        <f t="shared" si="6"/>
        <v>7.295946050693745</v>
      </c>
      <c r="W18" s="237">
        <f t="shared" si="0"/>
        <v>0.86342556812943738</v>
      </c>
      <c r="X18" s="226">
        <v>543</v>
      </c>
      <c r="Y18" s="237">
        <f t="shared" si="1"/>
        <v>5.2612200604604293</v>
      </c>
      <c r="Z18" s="237">
        <f t="shared" si="2"/>
        <v>0.62262959295389697</v>
      </c>
      <c r="AA18" s="226">
        <f t="shared" si="3"/>
        <v>1296</v>
      </c>
      <c r="AB18" s="237">
        <f t="shared" si="4"/>
        <v>12.557166111154174</v>
      </c>
      <c r="AC18" s="237">
        <f t="shared" si="5"/>
        <v>1.4860551610833344</v>
      </c>
    </row>
    <row r="19" spans="1:29" ht="12" customHeight="1">
      <c r="A19" s="40">
        <v>1919</v>
      </c>
      <c r="B19" s="77">
        <v>104.514</v>
      </c>
      <c r="C19" s="223" t="s">
        <v>120</v>
      </c>
      <c r="D19" s="223" t="s">
        <v>120</v>
      </c>
      <c r="E19" s="223" t="s">
        <v>120</v>
      </c>
      <c r="F19" s="223" t="s">
        <v>120</v>
      </c>
      <c r="G19" s="223" t="s">
        <v>120</v>
      </c>
      <c r="H19" s="223" t="s">
        <v>120</v>
      </c>
      <c r="I19" s="231" t="s">
        <v>7</v>
      </c>
      <c r="J19" s="231" t="s">
        <v>7</v>
      </c>
      <c r="K19" s="231" t="s">
        <v>7</v>
      </c>
      <c r="L19" s="223" t="s">
        <v>120</v>
      </c>
      <c r="M19" s="223" t="s">
        <v>120</v>
      </c>
      <c r="N19" s="223" t="s">
        <v>120</v>
      </c>
      <c r="O19" s="223" t="s">
        <v>120</v>
      </c>
      <c r="P19" s="223" t="s">
        <v>120</v>
      </c>
      <c r="Q19" s="223" t="s">
        <v>120</v>
      </c>
      <c r="R19" s="223" t="s">
        <v>120</v>
      </c>
      <c r="S19" s="223" t="s">
        <v>120</v>
      </c>
      <c r="T19" s="223" t="s">
        <v>120</v>
      </c>
      <c r="U19" s="226">
        <v>628</v>
      </c>
      <c r="V19" s="237">
        <f t="shared" si="6"/>
        <v>6.0087643760644509</v>
      </c>
      <c r="W19" s="237">
        <f t="shared" ref="W19:W53" si="7">V19/8.45</f>
        <v>0.71109637586561558</v>
      </c>
      <c r="X19" s="226">
        <v>532</v>
      </c>
      <c r="Y19" s="237">
        <f t="shared" si="1"/>
        <v>5.090227146602369</v>
      </c>
      <c r="Z19" s="237">
        <f t="shared" si="2"/>
        <v>0.60239374516004374</v>
      </c>
      <c r="AA19" s="226">
        <f t="shared" si="3"/>
        <v>1160</v>
      </c>
      <c r="AB19" s="237">
        <f t="shared" si="4"/>
        <v>11.09899152266682</v>
      </c>
      <c r="AC19" s="237">
        <f t="shared" si="5"/>
        <v>1.3134901210256593</v>
      </c>
    </row>
    <row r="20" spans="1:29" ht="12" customHeight="1">
      <c r="A20" s="40">
        <v>1920</v>
      </c>
      <c r="B20" s="77">
        <v>106.461</v>
      </c>
      <c r="C20" s="223" t="s">
        <v>120</v>
      </c>
      <c r="D20" s="223" t="s">
        <v>120</v>
      </c>
      <c r="E20" s="223" t="s">
        <v>120</v>
      </c>
      <c r="F20" s="223" t="s">
        <v>120</v>
      </c>
      <c r="G20" s="223" t="s">
        <v>120</v>
      </c>
      <c r="H20" s="223" t="s">
        <v>120</v>
      </c>
      <c r="I20" s="231" t="s">
        <v>7</v>
      </c>
      <c r="J20" s="231" t="s">
        <v>7</v>
      </c>
      <c r="K20" s="231" t="s">
        <v>7</v>
      </c>
      <c r="L20" s="223" t="s">
        <v>120</v>
      </c>
      <c r="M20" s="223" t="s">
        <v>120</v>
      </c>
      <c r="N20" s="223" t="s">
        <v>120</v>
      </c>
      <c r="O20" s="223" t="s">
        <v>120</v>
      </c>
      <c r="P20" s="223" t="s">
        <v>120</v>
      </c>
      <c r="Q20" s="223" t="s">
        <v>120</v>
      </c>
      <c r="R20" s="223" t="s">
        <v>120</v>
      </c>
      <c r="S20" s="223" t="s">
        <v>120</v>
      </c>
      <c r="T20" s="223" t="s">
        <v>120</v>
      </c>
      <c r="U20" s="226">
        <v>780</v>
      </c>
      <c r="V20" s="237">
        <f t="shared" si="6"/>
        <v>7.3266266520134131</v>
      </c>
      <c r="W20" s="237">
        <f t="shared" si="7"/>
        <v>0.86705640852229748</v>
      </c>
      <c r="X20" s="226">
        <v>567</v>
      </c>
      <c r="Y20" s="237">
        <f t="shared" si="1"/>
        <v>5.325893989348212</v>
      </c>
      <c r="Z20" s="237">
        <f t="shared" si="2"/>
        <v>0.63028331234890089</v>
      </c>
      <c r="AA20" s="226">
        <f t="shared" si="3"/>
        <v>1347</v>
      </c>
      <c r="AB20" s="237">
        <f t="shared" si="4"/>
        <v>12.652520641361626</v>
      </c>
      <c r="AC20" s="237">
        <f t="shared" si="5"/>
        <v>1.4973397208711985</v>
      </c>
    </row>
    <row r="21" spans="1:29" ht="12" customHeight="1">
      <c r="A21" s="42">
        <v>1921</v>
      </c>
      <c r="B21" s="78">
        <v>108.538</v>
      </c>
      <c r="C21" s="224" t="s">
        <v>120</v>
      </c>
      <c r="D21" s="224" t="s">
        <v>120</v>
      </c>
      <c r="E21" s="224" t="s">
        <v>120</v>
      </c>
      <c r="F21" s="224" t="s">
        <v>120</v>
      </c>
      <c r="G21" s="224" t="s">
        <v>120</v>
      </c>
      <c r="H21" s="224" t="s">
        <v>120</v>
      </c>
      <c r="I21" s="232" t="s">
        <v>7</v>
      </c>
      <c r="J21" s="232" t="s">
        <v>7</v>
      </c>
      <c r="K21" s="232" t="s">
        <v>7</v>
      </c>
      <c r="L21" s="224" t="s">
        <v>120</v>
      </c>
      <c r="M21" s="224" t="s">
        <v>120</v>
      </c>
      <c r="N21" s="224" t="s">
        <v>120</v>
      </c>
      <c r="O21" s="224" t="s">
        <v>120</v>
      </c>
      <c r="P21" s="224" t="s">
        <v>120</v>
      </c>
      <c r="Q21" s="224" t="s">
        <v>120</v>
      </c>
      <c r="R21" s="224" t="s">
        <v>120</v>
      </c>
      <c r="S21" s="224" t="s">
        <v>120</v>
      </c>
      <c r="T21" s="224" t="s">
        <v>120</v>
      </c>
      <c r="U21" s="225">
        <v>749</v>
      </c>
      <c r="V21" s="230">
        <f t="shared" si="6"/>
        <v>6.9008089332768252</v>
      </c>
      <c r="W21" s="230">
        <f t="shared" si="7"/>
        <v>0.81666377908601484</v>
      </c>
      <c r="X21" s="225">
        <v>597</v>
      </c>
      <c r="Y21" s="230">
        <f t="shared" si="1"/>
        <v>5.5003777478855334</v>
      </c>
      <c r="Z21" s="230">
        <f t="shared" si="2"/>
        <v>0.65093227785627616</v>
      </c>
      <c r="AA21" s="225">
        <f t="shared" si="3"/>
        <v>1346</v>
      </c>
      <c r="AB21" s="230">
        <f t="shared" si="4"/>
        <v>12.401186681162358</v>
      </c>
      <c r="AC21" s="230">
        <f t="shared" si="5"/>
        <v>1.467596056942291</v>
      </c>
    </row>
    <row r="22" spans="1:29" ht="12" customHeight="1">
      <c r="A22" s="42">
        <v>1922</v>
      </c>
      <c r="B22" s="78">
        <v>110.04900000000001</v>
      </c>
      <c r="C22" s="224" t="s">
        <v>120</v>
      </c>
      <c r="D22" s="224" t="s">
        <v>120</v>
      </c>
      <c r="E22" s="224" t="s">
        <v>120</v>
      </c>
      <c r="F22" s="224" t="s">
        <v>120</v>
      </c>
      <c r="G22" s="224" t="s">
        <v>120</v>
      </c>
      <c r="H22" s="224" t="s">
        <v>120</v>
      </c>
      <c r="I22" s="232" t="s">
        <v>7</v>
      </c>
      <c r="J22" s="232" t="s">
        <v>7</v>
      </c>
      <c r="K22" s="232" t="s">
        <v>7</v>
      </c>
      <c r="L22" s="224" t="s">
        <v>120</v>
      </c>
      <c r="M22" s="224" t="s">
        <v>120</v>
      </c>
      <c r="N22" s="224" t="s">
        <v>120</v>
      </c>
      <c r="O22" s="224" t="s">
        <v>120</v>
      </c>
      <c r="P22" s="224" t="s">
        <v>120</v>
      </c>
      <c r="Q22" s="224" t="s">
        <v>120</v>
      </c>
      <c r="R22" s="224" t="s">
        <v>120</v>
      </c>
      <c r="S22" s="224" t="s">
        <v>120</v>
      </c>
      <c r="T22" s="224" t="s">
        <v>120</v>
      </c>
      <c r="U22" s="225">
        <v>754</v>
      </c>
      <c r="V22" s="230">
        <f t="shared" si="6"/>
        <v>6.8514934256558435</v>
      </c>
      <c r="W22" s="230">
        <f t="shared" si="7"/>
        <v>0.81082762433796973</v>
      </c>
      <c r="X22" s="225">
        <v>626</v>
      </c>
      <c r="Y22" s="230">
        <f t="shared" si="1"/>
        <v>5.688375178329653</v>
      </c>
      <c r="Z22" s="230">
        <f t="shared" si="2"/>
        <v>0.67318049447688211</v>
      </c>
      <c r="AA22" s="225">
        <f t="shared" si="3"/>
        <v>1380</v>
      </c>
      <c r="AB22" s="230">
        <f t="shared" si="4"/>
        <v>12.539868603985497</v>
      </c>
      <c r="AC22" s="230">
        <f t="shared" si="5"/>
        <v>1.484008118814852</v>
      </c>
    </row>
    <row r="23" spans="1:29" ht="12" customHeight="1">
      <c r="A23" s="42">
        <v>1923</v>
      </c>
      <c r="B23" s="78">
        <v>111.947</v>
      </c>
      <c r="C23" s="224" t="s">
        <v>120</v>
      </c>
      <c r="D23" s="224" t="s">
        <v>120</v>
      </c>
      <c r="E23" s="224" t="s">
        <v>120</v>
      </c>
      <c r="F23" s="224" t="s">
        <v>120</v>
      </c>
      <c r="G23" s="224" t="s">
        <v>120</v>
      </c>
      <c r="H23" s="224" t="s">
        <v>120</v>
      </c>
      <c r="I23" s="232" t="s">
        <v>7</v>
      </c>
      <c r="J23" s="232" t="s">
        <v>7</v>
      </c>
      <c r="K23" s="232" t="s">
        <v>7</v>
      </c>
      <c r="L23" s="224" t="s">
        <v>120</v>
      </c>
      <c r="M23" s="224" t="s">
        <v>120</v>
      </c>
      <c r="N23" s="224" t="s">
        <v>120</v>
      </c>
      <c r="O23" s="224" t="s">
        <v>120</v>
      </c>
      <c r="P23" s="224" t="s">
        <v>120</v>
      </c>
      <c r="Q23" s="224" t="s">
        <v>120</v>
      </c>
      <c r="R23" s="224" t="s">
        <v>120</v>
      </c>
      <c r="S23" s="224" t="s">
        <v>120</v>
      </c>
      <c r="T23" s="224" t="s">
        <v>120</v>
      </c>
      <c r="U23" s="225">
        <v>720</v>
      </c>
      <c r="V23" s="230">
        <f t="shared" si="6"/>
        <v>6.4316149606510225</v>
      </c>
      <c r="W23" s="230">
        <f t="shared" si="7"/>
        <v>0.76113786516580151</v>
      </c>
      <c r="X23" s="225">
        <v>647</v>
      </c>
      <c r="Y23" s="230">
        <f t="shared" si="1"/>
        <v>5.7795206660294598</v>
      </c>
      <c r="Z23" s="230">
        <f t="shared" si="2"/>
        <v>0.68396694272537994</v>
      </c>
      <c r="AA23" s="225">
        <f t="shared" si="3"/>
        <v>1367</v>
      </c>
      <c r="AB23" s="230">
        <f t="shared" si="4"/>
        <v>12.211135626680482</v>
      </c>
      <c r="AC23" s="230">
        <f t="shared" si="5"/>
        <v>1.4451048078911815</v>
      </c>
    </row>
    <row r="24" spans="1:29" ht="12" customHeight="1">
      <c r="A24" s="42">
        <v>1924</v>
      </c>
      <c r="B24" s="78">
        <v>114.10899999999999</v>
      </c>
      <c r="C24" s="224" t="s">
        <v>120</v>
      </c>
      <c r="D24" s="224" t="s">
        <v>120</v>
      </c>
      <c r="E24" s="224" t="s">
        <v>120</v>
      </c>
      <c r="F24" s="224" t="s">
        <v>120</v>
      </c>
      <c r="G24" s="224" t="s">
        <v>120</v>
      </c>
      <c r="H24" s="224" t="s">
        <v>120</v>
      </c>
      <c r="I24" s="232" t="s">
        <v>7</v>
      </c>
      <c r="J24" s="232" t="s">
        <v>7</v>
      </c>
      <c r="K24" s="232" t="s">
        <v>7</v>
      </c>
      <c r="L24" s="224" t="s">
        <v>120</v>
      </c>
      <c r="M24" s="224" t="s">
        <v>120</v>
      </c>
      <c r="N24" s="224" t="s">
        <v>120</v>
      </c>
      <c r="O24" s="224" t="s">
        <v>120</v>
      </c>
      <c r="P24" s="224" t="s">
        <v>120</v>
      </c>
      <c r="Q24" s="224" t="s">
        <v>120</v>
      </c>
      <c r="R24" s="224" t="s">
        <v>120</v>
      </c>
      <c r="S24" s="224" t="s">
        <v>120</v>
      </c>
      <c r="T24" s="224" t="s">
        <v>120</v>
      </c>
      <c r="U24" s="225">
        <v>721</v>
      </c>
      <c r="V24" s="230">
        <f t="shared" si="6"/>
        <v>6.3185200115678875</v>
      </c>
      <c r="W24" s="230">
        <f t="shared" si="7"/>
        <v>0.74775384752282703</v>
      </c>
      <c r="X24" s="225">
        <v>675</v>
      </c>
      <c r="Y24" s="230">
        <f t="shared" si="1"/>
        <v>5.9153966821197281</v>
      </c>
      <c r="Z24" s="230">
        <f t="shared" si="2"/>
        <v>0.70004694462955364</v>
      </c>
      <c r="AA24" s="225">
        <f t="shared" si="3"/>
        <v>1396</v>
      </c>
      <c r="AB24" s="230">
        <f t="shared" si="4"/>
        <v>12.233916693687615</v>
      </c>
      <c r="AC24" s="230">
        <f t="shared" si="5"/>
        <v>1.4478007921523806</v>
      </c>
    </row>
    <row r="25" spans="1:29" ht="12" customHeight="1">
      <c r="A25" s="42">
        <v>1925</v>
      </c>
      <c r="B25" s="78">
        <v>115.82899999999999</v>
      </c>
      <c r="C25" s="224" t="s">
        <v>120</v>
      </c>
      <c r="D25" s="224" t="s">
        <v>120</v>
      </c>
      <c r="E25" s="224" t="s">
        <v>120</v>
      </c>
      <c r="F25" s="224" t="s">
        <v>120</v>
      </c>
      <c r="G25" s="224" t="s">
        <v>120</v>
      </c>
      <c r="H25" s="224" t="s">
        <v>120</v>
      </c>
      <c r="I25" s="232" t="s">
        <v>7</v>
      </c>
      <c r="J25" s="232" t="s">
        <v>7</v>
      </c>
      <c r="K25" s="232" t="s">
        <v>7</v>
      </c>
      <c r="L25" s="224" t="s">
        <v>120</v>
      </c>
      <c r="M25" s="224" t="s">
        <v>120</v>
      </c>
      <c r="N25" s="224" t="s">
        <v>120</v>
      </c>
      <c r="O25" s="224" t="s">
        <v>120</v>
      </c>
      <c r="P25" s="224" t="s">
        <v>120</v>
      </c>
      <c r="Q25" s="224" t="s">
        <v>120</v>
      </c>
      <c r="R25" s="224" t="s">
        <v>120</v>
      </c>
      <c r="S25" s="224" t="s">
        <v>120</v>
      </c>
      <c r="T25" s="224" t="s">
        <v>120</v>
      </c>
      <c r="U25" s="225">
        <v>801</v>
      </c>
      <c r="V25" s="230">
        <f t="shared" si="6"/>
        <v>6.9153666180317543</v>
      </c>
      <c r="W25" s="230">
        <f t="shared" si="7"/>
        <v>0.81838658201559233</v>
      </c>
      <c r="X25" s="225">
        <v>660</v>
      </c>
      <c r="Y25" s="230">
        <f t="shared" si="1"/>
        <v>5.6980548912621192</v>
      </c>
      <c r="Z25" s="230">
        <f t="shared" si="2"/>
        <v>0.67432602263457042</v>
      </c>
      <c r="AA25" s="225">
        <f t="shared" si="3"/>
        <v>1461</v>
      </c>
      <c r="AB25" s="230">
        <f t="shared" si="4"/>
        <v>12.613421509293874</v>
      </c>
      <c r="AC25" s="230">
        <f t="shared" si="5"/>
        <v>1.4927126046501629</v>
      </c>
    </row>
    <row r="26" spans="1:29" ht="12" customHeight="1">
      <c r="A26" s="40">
        <v>1926</v>
      </c>
      <c r="B26" s="77">
        <v>117.39700000000001</v>
      </c>
      <c r="C26" s="223" t="s">
        <v>120</v>
      </c>
      <c r="D26" s="223" t="s">
        <v>120</v>
      </c>
      <c r="E26" s="223" t="s">
        <v>120</v>
      </c>
      <c r="F26" s="223" t="s">
        <v>120</v>
      </c>
      <c r="G26" s="223" t="s">
        <v>120</v>
      </c>
      <c r="H26" s="223" t="s">
        <v>120</v>
      </c>
      <c r="I26" s="231" t="s">
        <v>7</v>
      </c>
      <c r="J26" s="231" t="s">
        <v>7</v>
      </c>
      <c r="K26" s="231" t="s">
        <v>7</v>
      </c>
      <c r="L26" s="223" t="s">
        <v>120</v>
      </c>
      <c r="M26" s="223" t="s">
        <v>120</v>
      </c>
      <c r="N26" s="223" t="s">
        <v>120</v>
      </c>
      <c r="O26" s="223" t="s">
        <v>120</v>
      </c>
      <c r="P26" s="223" t="s">
        <v>120</v>
      </c>
      <c r="Q26" s="223" t="s">
        <v>120</v>
      </c>
      <c r="R26" s="223" t="s">
        <v>120</v>
      </c>
      <c r="S26" s="223" t="s">
        <v>120</v>
      </c>
      <c r="T26" s="223" t="s">
        <v>120</v>
      </c>
      <c r="U26" s="226">
        <v>837</v>
      </c>
      <c r="V26" s="237">
        <f t="shared" si="6"/>
        <v>7.1296540797465005</v>
      </c>
      <c r="W26" s="237">
        <f t="shared" si="7"/>
        <v>0.84374604494041427</v>
      </c>
      <c r="X26" s="226">
        <v>647</v>
      </c>
      <c r="Y26" s="237">
        <f t="shared" si="1"/>
        <v>5.5112140855388123</v>
      </c>
      <c r="Z26" s="237">
        <f t="shared" si="2"/>
        <v>0.65221468467914945</v>
      </c>
      <c r="AA26" s="226">
        <f t="shared" si="3"/>
        <v>1484</v>
      </c>
      <c r="AB26" s="237">
        <f t="shared" si="4"/>
        <v>12.640868165285314</v>
      </c>
      <c r="AC26" s="237">
        <f t="shared" si="5"/>
        <v>1.4959607296195636</v>
      </c>
    </row>
    <row r="27" spans="1:29" ht="12" customHeight="1">
      <c r="A27" s="40">
        <v>1927</v>
      </c>
      <c r="B27" s="77">
        <v>119.035</v>
      </c>
      <c r="C27" s="223" t="s">
        <v>120</v>
      </c>
      <c r="D27" s="223" t="s">
        <v>120</v>
      </c>
      <c r="E27" s="223" t="s">
        <v>120</v>
      </c>
      <c r="F27" s="223" t="s">
        <v>120</v>
      </c>
      <c r="G27" s="223" t="s">
        <v>120</v>
      </c>
      <c r="H27" s="223" t="s">
        <v>120</v>
      </c>
      <c r="I27" s="231" t="s">
        <v>7</v>
      </c>
      <c r="J27" s="231" t="s">
        <v>7</v>
      </c>
      <c r="K27" s="231" t="s">
        <v>7</v>
      </c>
      <c r="L27" s="223" t="s">
        <v>120</v>
      </c>
      <c r="M27" s="223" t="s">
        <v>120</v>
      </c>
      <c r="N27" s="223" t="s">
        <v>120</v>
      </c>
      <c r="O27" s="223" t="s">
        <v>120</v>
      </c>
      <c r="P27" s="223" t="s">
        <v>120</v>
      </c>
      <c r="Q27" s="223" t="s">
        <v>120</v>
      </c>
      <c r="R27" s="223" t="s">
        <v>120</v>
      </c>
      <c r="S27" s="223" t="s">
        <v>120</v>
      </c>
      <c r="T27" s="223" t="s">
        <v>120</v>
      </c>
      <c r="U27" s="226">
        <v>862</v>
      </c>
      <c r="V27" s="237">
        <f t="shared" si="6"/>
        <v>7.2415676061662539</v>
      </c>
      <c r="W27" s="237">
        <f t="shared" si="7"/>
        <v>0.85699024925044431</v>
      </c>
      <c r="X27" s="226">
        <v>629</v>
      </c>
      <c r="Y27" s="237">
        <f t="shared" si="1"/>
        <v>5.2841601209728228</v>
      </c>
      <c r="Z27" s="237">
        <f t="shared" si="2"/>
        <v>0.62534439301453526</v>
      </c>
      <c r="AA27" s="226">
        <f t="shared" si="3"/>
        <v>1491</v>
      </c>
      <c r="AB27" s="237">
        <f t="shared" si="4"/>
        <v>12.525727727139078</v>
      </c>
      <c r="AC27" s="237">
        <f t="shared" si="5"/>
        <v>1.4823346422649797</v>
      </c>
    </row>
    <row r="28" spans="1:29" ht="12" customHeight="1">
      <c r="A28" s="40">
        <v>1928</v>
      </c>
      <c r="B28" s="77">
        <v>120.509</v>
      </c>
      <c r="C28" s="223" t="s">
        <v>120</v>
      </c>
      <c r="D28" s="223" t="s">
        <v>120</v>
      </c>
      <c r="E28" s="223" t="s">
        <v>120</v>
      </c>
      <c r="F28" s="223" t="s">
        <v>120</v>
      </c>
      <c r="G28" s="223" t="s">
        <v>120</v>
      </c>
      <c r="H28" s="223" t="s">
        <v>120</v>
      </c>
      <c r="I28" s="231" t="s">
        <v>7</v>
      </c>
      <c r="J28" s="231" t="s">
        <v>7</v>
      </c>
      <c r="K28" s="231" t="s">
        <v>7</v>
      </c>
      <c r="L28" s="223" t="s">
        <v>120</v>
      </c>
      <c r="M28" s="223" t="s">
        <v>120</v>
      </c>
      <c r="N28" s="223" t="s">
        <v>120</v>
      </c>
      <c r="O28" s="223" t="s">
        <v>120</v>
      </c>
      <c r="P28" s="223" t="s">
        <v>120</v>
      </c>
      <c r="Q28" s="223" t="s">
        <v>120</v>
      </c>
      <c r="R28" s="223" t="s">
        <v>120</v>
      </c>
      <c r="S28" s="223" t="s">
        <v>120</v>
      </c>
      <c r="T28" s="223" t="s">
        <v>120</v>
      </c>
      <c r="U28" s="226">
        <v>903</v>
      </c>
      <c r="V28" s="237">
        <f t="shared" si="6"/>
        <v>7.4932162743031636</v>
      </c>
      <c r="W28" s="237">
        <f t="shared" si="7"/>
        <v>0.88677115672226792</v>
      </c>
      <c r="X28" s="226">
        <v>611</v>
      </c>
      <c r="Y28" s="237">
        <f t="shared" si="1"/>
        <v>5.0701607348828714</v>
      </c>
      <c r="Z28" s="237">
        <f t="shared" si="2"/>
        <v>0.60001902187962985</v>
      </c>
      <c r="AA28" s="226">
        <f t="shared" si="3"/>
        <v>1514</v>
      </c>
      <c r="AB28" s="237">
        <f t="shared" si="4"/>
        <v>12.563377009186036</v>
      </c>
      <c r="AC28" s="237">
        <f t="shared" si="5"/>
        <v>1.4867901786018978</v>
      </c>
    </row>
    <row r="29" spans="1:29" ht="12" customHeight="1">
      <c r="A29" s="40">
        <v>1929</v>
      </c>
      <c r="B29" s="77">
        <v>121.767</v>
      </c>
      <c r="C29" s="223" t="s">
        <v>120</v>
      </c>
      <c r="D29" s="223" t="s">
        <v>120</v>
      </c>
      <c r="E29" s="223" t="s">
        <v>120</v>
      </c>
      <c r="F29" s="223" t="s">
        <v>120</v>
      </c>
      <c r="G29" s="223" t="s">
        <v>120</v>
      </c>
      <c r="H29" s="223" t="s">
        <v>120</v>
      </c>
      <c r="I29" s="231" t="s">
        <v>7</v>
      </c>
      <c r="J29" s="231" t="s">
        <v>7</v>
      </c>
      <c r="K29" s="231" t="s">
        <v>7</v>
      </c>
      <c r="L29" s="223" t="s">
        <v>120</v>
      </c>
      <c r="M29" s="223" t="s">
        <v>120</v>
      </c>
      <c r="N29" s="223" t="s">
        <v>120</v>
      </c>
      <c r="O29" s="223" t="s">
        <v>120</v>
      </c>
      <c r="P29" s="223" t="s">
        <v>120</v>
      </c>
      <c r="Q29" s="223" t="s">
        <v>120</v>
      </c>
      <c r="R29" s="223" t="s">
        <v>120</v>
      </c>
      <c r="S29" s="223" t="s">
        <v>120</v>
      </c>
      <c r="T29" s="223" t="s">
        <v>120</v>
      </c>
      <c r="U29" s="226">
        <v>958</v>
      </c>
      <c r="V29" s="237">
        <f t="shared" si="6"/>
        <v>7.8674846222704016</v>
      </c>
      <c r="W29" s="237">
        <f t="shared" si="7"/>
        <v>0.93106326890773994</v>
      </c>
      <c r="X29" s="226">
        <v>583</v>
      </c>
      <c r="Y29" s="237">
        <f t="shared" si="1"/>
        <v>4.7878324997741588</v>
      </c>
      <c r="Z29" s="237">
        <f t="shared" si="2"/>
        <v>0.56660739642297742</v>
      </c>
      <c r="AA29" s="226">
        <f t="shared" si="3"/>
        <v>1541</v>
      </c>
      <c r="AB29" s="237">
        <f t="shared" si="4"/>
        <v>12.655317122044561</v>
      </c>
      <c r="AC29" s="237">
        <f t="shared" si="5"/>
        <v>1.4976706653307175</v>
      </c>
    </row>
    <row r="30" spans="1:29" ht="12" customHeight="1">
      <c r="A30" s="40">
        <v>1930</v>
      </c>
      <c r="B30" s="77">
        <v>123.077</v>
      </c>
      <c r="C30" s="223" t="s">
        <v>120</v>
      </c>
      <c r="D30" s="223" t="s">
        <v>120</v>
      </c>
      <c r="E30" s="223" t="s">
        <v>120</v>
      </c>
      <c r="F30" s="223" t="s">
        <v>120</v>
      </c>
      <c r="G30" s="223" t="s">
        <v>120</v>
      </c>
      <c r="H30" s="223" t="s">
        <v>120</v>
      </c>
      <c r="I30" s="231" t="s">
        <v>7</v>
      </c>
      <c r="J30" s="231" t="s">
        <v>7</v>
      </c>
      <c r="K30" s="231" t="s">
        <v>7</v>
      </c>
      <c r="L30" s="223" t="s">
        <v>120</v>
      </c>
      <c r="M30" s="223" t="s">
        <v>120</v>
      </c>
      <c r="N30" s="223" t="s">
        <v>120</v>
      </c>
      <c r="O30" s="223" t="s">
        <v>120</v>
      </c>
      <c r="P30" s="223" t="s">
        <v>120</v>
      </c>
      <c r="Q30" s="223" t="s">
        <v>120</v>
      </c>
      <c r="R30" s="223" t="s">
        <v>120</v>
      </c>
      <c r="S30" s="223" t="s">
        <v>120</v>
      </c>
      <c r="T30" s="223" t="s">
        <v>120</v>
      </c>
      <c r="U30" s="226">
        <v>966</v>
      </c>
      <c r="V30" s="237">
        <f t="shared" si="6"/>
        <v>7.8487450945343165</v>
      </c>
      <c r="W30" s="237">
        <f t="shared" si="7"/>
        <v>0.9288455733176707</v>
      </c>
      <c r="X30" s="226">
        <v>581</v>
      </c>
      <c r="Y30" s="237">
        <f t="shared" si="1"/>
        <v>4.7206220496112188</v>
      </c>
      <c r="Z30" s="237">
        <f t="shared" si="2"/>
        <v>0.55865349699541056</v>
      </c>
      <c r="AA30" s="226">
        <f t="shared" si="3"/>
        <v>1547</v>
      </c>
      <c r="AB30" s="237">
        <f t="shared" si="4"/>
        <v>12.569367144145534</v>
      </c>
      <c r="AC30" s="237">
        <f t="shared" si="5"/>
        <v>1.4874990703130813</v>
      </c>
    </row>
    <row r="31" spans="1:29" ht="12" customHeight="1">
      <c r="A31" s="42">
        <v>1931</v>
      </c>
      <c r="B31" s="78">
        <v>124.04</v>
      </c>
      <c r="C31" s="224" t="s">
        <v>120</v>
      </c>
      <c r="D31" s="224" t="s">
        <v>120</v>
      </c>
      <c r="E31" s="224" t="s">
        <v>120</v>
      </c>
      <c r="F31" s="224" t="s">
        <v>120</v>
      </c>
      <c r="G31" s="224" t="s">
        <v>120</v>
      </c>
      <c r="H31" s="224" t="s">
        <v>120</v>
      </c>
      <c r="I31" s="232" t="s">
        <v>7</v>
      </c>
      <c r="J31" s="232" t="s">
        <v>7</v>
      </c>
      <c r="K31" s="232" t="s">
        <v>7</v>
      </c>
      <c r="L31" s="224" t="s">
        <v>120</v>
      </c>
      <c r="M31" s="224" t="s">
        <v>120</v>
      </c>
      <c r="N31" s="224" t="s">
        <v>120</v>
      </c>
      <c r="O31" s="224" t="s">
        <v>120</v>
      </c>
      <c r="P31" s="224" t="s">
        <v>120</v>
      </c>
      <c r="Q31" s="224" t="s">
        <v>120</v>
      </c>
      <c r="R31" s="224" t="s">
        <v>120</v>
      </c>
      <c r="S31" s="224" t="s">
        <v>120</v>
      </c>
      <c r="T31" s="224" t="s">
        <v>120</v>
      </c>
      <c r="U31" s="225">
        <v>958</v>
      </c>
      <c r="V31" s="230">
        <f t="shared" si="6"/>
        <v>7.7233150596581748</v>
      </c>
      <c r="W31" s="230">
        <f t="shared" si="7"/>
        <v>0.91400178220806805</v>
      </c>
      <c r="X31" s="225">
        <v>600</v>
      </c>
      <c r="Y31" s="230">
        <f t="shared" si="1"/>
        <v>4.8371493066752658</v>
      </c>
      <c r="Z31" s="230">
        <f t="shared" si="2"/>
        <v>0.57244370493198415</v>
      </c>
      <c r="AA31" s="225">
        <f t="shared" si="3"/>
        <v>1558</v>
      </c>
      <c r="AB31" s="230">
        <f t="shared" si="4"/>
        <v>12.56046436633344</v>
      </c>
      <c r="AC31" s="230">
        <f t="shared" si="5"/>
        <v>1.4864454871400521</v>
      </c>
    </row>
    <row r="32" spans="1:29" ht="12" customHeight="1">
      <c r="A32" s="42">
        <v>1932</v>
      </c>
      <c r="B32" s="78">
        <v>124.84</v>
      </c>
      <c r="C32" s="224" t="s">
        <v>120</v>
      </c>
      <c r="D32" s="224" t="s">
        <v>120</v>
      </c>
      <c r="E32" s="224" t="s">
        <v>120</v>
      </c>
      <c r="F32" s="224" t="s">
        <v>120</v>
      </c>
      <c r="G32" s="224" t="s">
        <v>120</v>
      </c>
      <c r="H32" s="224" t="s">
        <v>120</v>
      </c>
      <c r="I32" s="232" t="s">
        <v>7</v>
      </c>
      <c r="J32" s="232" t="s">
        <v>7</v>
      </c>
      <c r="K32" s="232" t="s">
        <v>7</v>
      </c>
      <c r="L32" s="224" t="s">
        <v>120</v>
      </c>
      <c r="M32" s="224" t="s">
        <v>120</v>
      </c>
      <c r="N32" s="224" t="s">
        <v>120</v>
      </c>
      <c r="O32" s="224" t="s">
        <v>120</v>
      </c>
      <c r="P32" s="224" t="s">
        <v>120</v>
      </c>
      <c r="Q32" s="224" t="s">
        <v>120</v>
      </c>
      <c r="R32" s="224" t="s">
        <v>120</v>
      </c>
      <c r="S32" s="224" t="s">
        <v>120</v>
      </c>
      <c r="T32" s="224" t="s">
        <v>120</v>
      </c>
      <c r="U32" s="225">
        <v>978</v>
      </c>
      <c r="V32" s="230">
        <f t="shared" si="6"/>
        <v>7.8340275552707466</v>
      </c>
      <c r="W32" s="230">
        <f t="shared" si="7"/>
        <v>0.92710385269476303</v>
      </c>
      <c r="X32" s="225">
        <v>621</v>
      </c>
      <c r="Y32" s="230">
        <f t="shared" si="1"/>
        <v>4.9743671900032043</v>
      </c>
      <c r="Z32" s="230">
        <f t="shared" si="2"/>
        <v>0.58868250769268693</v>
      </c>
      <c r="AA32" s="225">
        <f t="shared" si="3"/>
        <v>1599</v>
      </c>
      <c r="AB32" s="230">
        <f t="shared" si="4"/>
        <v>12.808394745273951</v>
      </c>
      <c r="AC32" s="230">
        <f t="shared" si="5"/>
        <v>1.51578636038745</v>
      </c>
    </row>
    <row r="33" spans="1:29" ht="12" customHeight="1">
      <c r="A33" s="42">
        <v>1933</v>
      </c>
      <c r="B33" s="78">
        <v>125.57899999999999</v>
      </c>
      <c r="C33" s="224" t="s">
        <v>120</v>
      </c>
      <c r="D33" s="224" t="s">
        <v>120</v>
      </c>
      <c r="E33" s="224" t="s">
        <v>120</v>
      </c>
      <c r="F33" s="224" t="s">
        <v>120</v>
      </c>
      <c r="G33" s="224" t="s">
        <v>120</v>
      </c>
      <c r="H33" s="224" t="s">
        <v>120</v>
      </c>
      <c r="I33" s="232" t="s">
        <v>7</v>
      </c>
      <c r="J33" s="232" t="s">
        <v>7</v>
      </c>
      <c r="K33" s="232" t="s">
        <v>7</v>
      </c>
      <c r="L33" s="224" t="s">
        <v>120</v>
      </c>
      <c r="M33" s="224" t="s">
        <v>120</v>
      </c>
      <c r="N33" s="224" t="s">
        <v>120</v>
      </c>
      <c r="O33" s="224" t="s">
        <v>120</v>
      </c>
      <c r="P33" s="224" t="s">
        <v>120</v>
      </c>
      <c r="Q33" s="224" t="s">
        <v>120</v>
      </c>
      <c r="R33" s="224" t="s">
        <v>120</v>
      </c>
      <c r="S33" s="224" t="s">
        <v>120</v>
      </c>
      <c r="T33" s="224" t="s">
        <v>120</v>
      </c>
      <c r="U33" s="225">
        <v>972</v>
      </c>
      <c r="V33" s="230">
        <f t="shared" si="6"/>
        <v>7.7401476361493566</v>
      </c>
      <c r="W33" s="230">
        <f t="shared" si="7"/>
        <v>0.91599380309459855</v>
      </c>
      <c r="X33" s="225">
        <v>629</v>
      </c>
      <c r="Y33" s="230">
        <f t="shared" si="1"/>
        <v>5.0087992419114666</v>
      </c>
      <c r="Z33" s="230">
        <f t="shared" si="2"/>
        <v>0.59275730673508487</v>
      </c>
      <c r="AA33" s="225">
        <f t="shared" si="3"/>
        <v>1601</v>
      </c>
      <c r="AB33" s="230">
        <f t="shared" si="4"/>
        <v>12.748946878060822</v>
      </c>
      <c r="AC33" s="230">
        <f t="shared" si="5"/>
        <v>1.5087511098296833</v>
      </c>
    </row>
    <row r="34" spans="1:29" ht="12" customHeight="1">
      <c r="A34" s="42">
        <v>1934</v>
      </c>
      <c r="B34" s="78">
        <v>126.374</v>
      </c>
      <c r="C34" s="224" t="s">
        <v>120</v>
      </c>
      <c r="D34" s="224" t="s">
        <v>120</v>
      </c>
      <c r="E34" s="224" t="s">
        <v>120</v>
      </c>
      <c r="F34" s="224" t="s">
        <v>120</v>
      </c>
      <c r="G34" s="224" t="s">
        <v>120</v>
      </c>
      <c r="H34" s="224" t="s">
        <v>120</v>
      </c>
      <c r="I34" s="232" t="s">
        <v>7</v>
      </c>
      <c r="J34" s="232" t="s">
        <v>7</v>
      </c>
      <c r="K34" s="232" t="s">
        <v>7</v>
      </c>
      <c r="L34" s="224" t="s">
        <v>120</v>
      </c>
      <c r="M34" s="224" t="s">
        <v>120</v>
      </c>
      <c r="N34" s="224" t="s">
        <v>120</v>
      </c>
      <c r="O34" s="224" t="s">
        <v>120</v>
      </c>
      <c r="P34" s="224" t="s">
        <v>120</v>
      </c>
      <c r="Q34" s="224" t="s">
        <v>120</v>
      </c>
      <c r="R34" s="224" t="s">
        <v>120</v>
      </c>
      <c r="S34" s="224" t="s">
        <v>120</v>
      </c>
      <c r="T34" s="224" t="s">
        <v>120</v>
      </c>
      <c r="U34" s="225">
        <v>925</v>
      </c>
      <c r="V34" s="230">
        <f t="shared" si="6"/>
        <v>7.3195435770015989</v>
      </c>
      <c r="W34" s="230">
        <f t="shared" si="7"/>
        <v>0.86621817479308871</v>
      </c>
      <c r="X34" s="225">
        <v>630</v>
      </c>
      <c r="Y34" s="230">
        <f t="shared" si="1"/>
        <v>4.9852026524443325</v>
      </c>
      <c r="Z34" s="230">
        <f t="shared" si="2"/>
        <v>0.58996481094015774</v>
      </c>
      <c r="AA34" s="225">
        <f t="shared" si="3"/>
        <v>1555</v>
      </c>
      <c r="AB34" s="230">
        <f t="shared" si="4"/>
        <v>12.30474622944593</v>
      </c>
      <c r="AC34" s="230">
        <f t="shared" si="5"/>
        <v>1.4561829857332464</v>
      </c>
    </row>
    <row r="35" spans="1:29" ht="12" customHeight="1">
      <c r="A35" s="42">
        <v>1935</v>
      </c>
      <c r="B35" s="78">
        <v>127.25</v>
      </c>
      <c r="C35" s="224" t="s">
        <v>120</v>
      </c>
      <c r="D35" s="224" t="s">
        <v>120</v>
      </c>
      <c r="E35" s="224" t="s">
        <v>120</v>
      </c>
      <c r="F35" s="224" t="s">
        <v>120</v>
      </c>
      <c r="G35" s="224" t="s">
        <v>120</v>
      </c>
      <c r="H35" s="224" t="s">
        <v>120</v>
      </c>
      <c r="I35" s="232" t="s">
        <v>7</v>
      </c>
      <c r="J35" s="232" t="s">
        <v>7</v>
      </c>
      <c r="K35" s="232" t="s">
        <v>7</v>
      </c>
      <c r="L35" s="224" t="s">
        <v>120</v>
      </c>
      <c r="M35" s="224" t="s">
        <v>120</v>
      </c>
      <c r="N35" s="224" t="s">
        <v>120</v>
      </c>
      <c r="O35" s="224" t="s">
        <v>120</v>
      </c>
      <c r="P35" s="224" t="s">
        <v>120</v>
      </c>
      <c r="Q35" s="224" t="s">
        <v>120</v>
      </c>
      <c r="R35" s="224" t="s">
        <v>120</v>
      </c>
      <c r="S35" s="224" t="s">
        <v>120</v>
      </c>
      <c r="T35" s="224" t="s">
        <v>120</v>
      </c>
      <c r="U35" s="225">
        <v>979</v>
      </c>
      <c r="V35" s="230">
        <f t="shared" si="6"/>
        <v>7.6935166994106092</v>
      </c>
      <c r="W35" s="230">
        <f t="shared" si="7"/>
        <v>0.91047534904267569</v>
      </c>
      <c r="X35" s="225">
        <v>615</v>
      </c>
      <c r="Y35" s="230">
        <f t="shared" si="1"/>
        <v>4.8330058939096263</v>
      </c>
      <c r="Z35" s="230">
        <f t="shared" si="2"/>
        <v>0.5719533602259913</v>
      </c>
      <c r="AA35" s="225">
        <f t="shared" si="3"/>
        <v>1594</v>
      </c>
      <c r="AB35" s="230">
        <f t="shared" si="4"/>
        <v>12.526522593320236</v>
      </c>
      <c r="AC35" s="230">
        <f t="shared" si="5"/>
        <v>1.482428709268667</v>
      </c>
    </row>
    <row r="36" spans="1:29" ht="12" customHeight="1">
      <c r="A36" s="40">
        <v>1936</v>
      </c>
      <c r="B36" s="77">
        <v>128.053</v>
      </c>
      <c r="C36" s="223" t="s">
        <v>120</v>
      </c>
      <c r="D36" s="223" t="s">
        <v>120</v>
      </c>
      <c r="E36" s="223" t="s">
        <v>120</v>
      </c>
      <c r="F36" s="223" t="s">
        <v>120</v>
      </c>
      <c r="G36" s="223" t="s">
        <v>120</v>
      </c>
      <c r="H36" s="223" t="s">
        <v>120</v>
      </c>
      <c r="I36" s="231" t="s">
        <v>7</v>
      </c>
      <c r="J36" s="231" t="s">
        <v>7</v>
      </c>
      <c r="K36" s="231" t="s">
        <v>7</v>
      </c>
      <c r="L36" s="223" t="s">
        <v>120</v>
      </c>
      <c r="M36" s="223" t="s">
        <v>120</v>
      </c>
      <c r="N36" s="223" t="s">
        <v>120</v>
      </c>
      <c r="O36" s="223" t="s">
        <v>120</v>
      </c>
      <c r="P36" s="223" t="s">
        <v>120</v>
      </c>
      <c r="Q36" s="223" t="s">
        <v>120</v>
      </c>
      <c r="R36" s="223" t="s">
        <v>120</v>
      </c>
      <c r="S36" s="223" t="s">
        <v>120</v>
      </c>
      <c r="T36" s="223" t="s">
        <v>120</v>
      </c>
      <c r="U36" s="226">
        <v>1023</v>
      </c>
      <c r="V36" s="237">
        <f t="shared" si="6"/>
        <v>7.988879604538746</v>
      </c>
      <c r="W36" s="237">
        <f t="shared" si="7"/>
        <v>0.94542953899866822</v>
      </c>
      <c r="X36" s="226">
        <v>598</v>
      </c>
      <c r="Y36" s="237">
        <f t="shared" si="1"/>
        <v>4.6699413524087685</v>
      </c>
      <c r="Z36" s="237">
        <f t="shared" si="2"/>
        <v>0.55265578135015014</v>
      </c>
      <c r="AA36" s="226">
        <f t="shared" si="3"/>
        <v>1621</v>
      </c>
      <c r="AB36" s="237">
        <f t="shared" si="4"/>
        <v>12.658820956947514</v>
      </c>
      <c r="AC36" s="237">
        <f t="shared" si="5"/>
        <v>1.4980853203488183</v>
      </c>
    </row>
    <row r="37" spans="1:29" ht="12" customHeight="1">
      <c r="A37" s="40">
        <v>1937</v>
      </c>
      <c r="B37" s="77">
        <v>128.82499999999999</v>
      </c>
      <c r="C37" s="223" t="s">
        <v>120</v>
      </c>
      <c r="D37" s="223" t="s">
        <v>120</v>
      </c>
      <c r="E37" s="223" t="s">
        <v>120</v>
      </c>
      <c r="F37" s="223" t="s">
        <v>120</v>
      </c>
      <c r="G37" s="223" t="s">
        <v>120</v>
      </c>
      <c r="H37" s="223" t="s">
        <v>120</v>
      </c>
      <c r="I37" s="231" t="s">
        <v>7</v>
      </c>
      <c r="J37" s="231" t="s">
        <v>7</v>
      </c>
      <c r="K37" s="231" t="s">
        <v>7</v>
      </c>
      <c r="L37" s="223" t="s">
        <v>120</v>
      </c>
      <c r="M37" s="223" t="s">
        <v>120</v>
      </c>
      <c r="N37" s="223" t="s">
        <v>120</v>
      </c>
      <c r="O37" s="223" t="s">
        <v>120</v>
      </c>
      <c r="P37" s="223" t="s">
        <v>120</v>
      </c>
      <c r="Q37" s="223" t="s">
        <v>120</v>
      </c>
      <c r="R37" s="223" t="s">
        <v>120</v>
      </c>
      <c r="S37" s="223" t="s">
        <v>120</v>
      </c>
      <c r="T37" s="223" t="s">
        <v>120</v>
      </c>
      <c r="U37" s="226">
        <v>1055</v>
      </c>
      <c r="V37" s="237">
        <f t="shared" si="6"/>
        <v>8.1894042305453141</v>
      </c>
      <c r="W37" s="237">
        <f t="shared" si="7"/>
        <v>0.96916026396985977</v>
      </c>
      <c r="X37" s="226">
        <v>594</v>
      </c>
      <c r="Y37" s="237">
        <f t="shared" si="1"/>
        <v>4.6109062681932862</v>
      </c>
      <c r="Z37" s="237">
        <f t="shared" si="2"/>
        <v>0.54566938085127648</v>
      </c>
      <c r="AA37" s="226">
        <f t="shared" si="3"/>
        <v>1649</v>
      </c>
      <c r="AB37" s="237">
        <f t="shared" si="4"/>
        <v>12.8003104987386</v>
      </c>
      <c r="AC37" s="237">
        <f t="shared" si="5"/>
        <v>1.5148296448211362</v>
      </c>
    </row>
    <row r="38" spans="1:29" ht="12" customHeight="1">
      <c r="A38" s="40">
        <v>1938</v>
      </c>
      <c r="B38" s="77">
        <v>129.82499999999999</v>
      </c>
      <c r="C38" s="223" t="s">
        <v>120</v>
      </c>
      <c r="D38" s="223" t="s">
        <v>120</v>
      </c>
      <c r="E38" s="223" t="s">
        <v>120</v>
      </c>
      <c r="F38" s="223" t="s">
        <v>120</v>
      </c>
      <c r="G38" s="223" t="s">
        <v>120</v>
      </c>
      <c r="H38" s="223" t="s">
        <v>120</v>
      </c>
      <c r="I38" s="231" t="s">
        <v>7</v>
      </c>
      <c r="J38" s="231" t="s">
        <v>7</v>
      </c>
      <c r="K38" s="231" t="s">
        <v>7</v>
      </c>
      <c r="L38" s="223" t="s">
        <v>120</v>
      </c>
      <c r="M38" s="223" t="s">
        <v>120</v>
      </c>
      <c r="N38" s="223" t="s">
        <v>120</v>
      </c>
      <c r="O38" s="223" t="s">
        <v>120</v>
      </c>
      <c r="P38" s="223" t="s">
        <v>120</v>
      </c>
      <c r="Q38" s="223" t="s">
        <v>120</v>
      </c>
      <c r="R38" s="223" t="s">
        <v>120</v>
      </c>
      <c r="S38" s="223" t="s">
        <v>120</v>
      </c>
      <c r="T38" s="223" t="s">
        <v>120</v>
      </c>
      <c r="U38" s="226">
        <v>1065</v>
      </c>
      <c r="V38" s="237">
        <f t="shared" si="6"/>
        <v>8.2033506643558649</v>
      </c>
      <c r="W38" s="237">
        <f t="shared" si="7"/>
        <v>0.97081072950956993</v>
      </c>
      <c r="X38" s="226">
        <v>596</v>
      </c>
      <c r="Y38" s="237">
        <f t="shared" si="1"/>
        <v>4.5907953013672254</v>
      </c>
      <c r="Z38" s="237">
        <f t="shared" si="2"/>
        <v>0.54328938477718647</v>
      </c>
      <c r="AA38" s="226">
        <f t="shared" si="3"/>
        <v>1661</v>
      </c>
      <c r="AB38" s="237">
        <f t="shared" si="4"/>
        <v>12.794145965723089</v>
      </c>
      <c r="AC38" s="237">
        <f t="shared" si="5"/>
        <v>1.5141001142867565</v>
      </c>
    </row>
    <row r="39" spans="1:29" ht="12" customHeight="1">
      <c r="A39" s="40">
        <v>1939</v>
      </c>
      <c r="B39" s="77">
        <v>130.88</v>
      </c>
      <c r="C39" s="223" t="s">
        <v>120</v>
      </c>
      <c r="D39" s="223" t="s">
        <v>120</v>
      </c>
      <c r="E39" s="223" t="s">
        <v>120</v>
      </c>
      <c r="F39" s="223" t="s">
        <v>120</v>
      </c>
      <c r="G39" s="223" t="s">
        <v>120</v>
      </c>
      <c r="H39" s="223" t="s">
        <v>120</v>
      </c>
      <c r="I39" s="226">
        <v>45</v>
      </c>
      <c r="J39" s="237">
        <f>I39/B39</f>
        <v>0.3438264058679707</v>
      </c>
      <c r="K39" s="237">
        <f>J39/8.54</f>
        <v>4.026070326322842E-2</v>
      </c>
      <c r="L39" s="223" t="s">
        <v>120</v>
      </c>
      <c r="M39" s="223" t="s">
        <v>120</v>
      </c>
      <c r="N39" s="223" t="s">
        <v>120</v>
      </c>
      <c r="O39" s="223" t="s">
        <v>120</v>
      </c>
      <c r="P39" s="223" t="s">
        <v>120</v>
      </c>
      <c r="Q39" s="223" t="s">
        <v>120</v>
      </c>
      <c r="R39" s="223" t="s">
        <v>120</v>
      </c>
      <c r="S39" s="223" t="s">
        <v>120</v>
      </c>
      <c r="T39" s="223" t="s">
        <v>120</v>
      </c>
      <c r="U39" s="226">
        <v>1104</v>
      </c>
      <c r="V39" s="237">
        <f t="shared" si="6"/>
        <v>8.4352078239608801</v>
      </c>
      <c r="W39" s="237">
        <f t="shared" si="7"/>
        <v>0.99824944662258941</v>
      </c>
      <c r="X39" s="226">
        <v>601</v>
      </c>
      <c r="Y39" s="237">
        <f t="shared" si="1"/>
        <v>4.5919926650366749</v>
      </c>
      <c r="Z39" s="237">
        <f t="shared" si="2"/>
        <v>0.54343108461972489</v>
      </c>
      <c r="AA39" s="226">
        <f t="shared" si="3"/>
        <v>1705</v>
      </c>
      <c r="AB39" s="237">
        <f t="shared" si="4"/>
        <v>13.027200488997556</v>
      </c>
      <c r="AC39" s="237">
        <f t="shared" si="5"/>
        <v>1.5416805312423143</v>
      </c>
    </row>
    <row r="40" spans="1:29" ht="12" customHeight="1">
      <c r="A40" s="40">
        <v>1940</v>
      </c>
      <c r="B40" s="77">
        <v>131.95400000000001</v>
      </c>
      <c r="C40" s="223" t="s">
        <v>120</v>
      </c>
      <c r="D40" s="223" t="s">
        <v>120</v>
      </c>
      <c r="E40" s="223" t="s">
        <v>120</v>
      </c>
      <c r="F40" s="223" t="s">
        <v>120</v>
      </c>
      <c r="G40" s="223" t="s">
        <v>120</v>
      </c>
      <c r="H40" s="223" t="s">
        <v>120</v>
      </c>
      <c r="I40" s="226">
        <v>48</v>
      </c>
      <c r="J40" s="237">
        <f t="shared" ref="J40:J101" si="8">I40/B40</f>
        <v>0.36376312957545809</v>
      </c>
      <c r="K40" s="237">
        <f t="shared" ref="K40:K101" si="9">J40/8.54</f>
        <v>4.259521423600212E-2</v>
      </c>
      <c r="L40" s="223" t="s">
        <v>120</v>
      </c>
      <c r="M40" s="223" t="s">
        <v>120</v>
      </c>
      <c r="N40" s="223" t="s">
        <v>120</v>
      </c>
      <c r="O40" s="223" t="s">
        <v>120</v>
      </c>
      <c r="P40" s="223" t="s">
        <v>120</v>
      </c>
      <c r="Q40" s="223" t="s">
        <v>120</v>
      </c>
      <c r="R40" s="223" t="s">
        <v>120</v>
      </c>
      <c r="S40" s="223" t="s">
        <v>120</v>
      </c>
      <c r="T40" s="223" t="s">
        <v>120</v>
      </c>
      <c r="U40" s="226">
        <v>1228</v>
      </c>
      <c r="V40" s="237">
        <f t="shared" si="6"/>
        <v>9.3062733983054695</v>
      </c>
      <c r="W40" s="237">
        <f t="shared" si="7"/>
        <v>1.1013341299769788</v>
      </c>
      <c r="X40" s="226">
        <v>593</v>
      </c>
      <c r="Y40" s="237">
        <f t="shared" si="1"/>
        <v>4.4939903299634718</v>
      </c>
      <c r="Z40" s="237">
        <f t="shared" si="2"/>
        <v>0.53183317514360617</v>
      </c>
      <c r="AA40" s="226">
        <f t="shared" si="3"/>
        <v>1821</v>
      </c>
      <c r="AB40" s="237">
        <f t="shared" si="4"/>
        <v>13.800263728268941</v>
      </c>
      <c r="AC40" s="237">
        <f t="shared" si="5"/>
        <v>1.6331673051205851</v>
      </c>
    </row>
    <row r="41" spans="1:29" ht="12" customHeight="1">
      <c r="A41" s="42">
        <v>1941</v>
      </c>
      <c r="B41" s="78">
        <v>133.12100000000001</v>
      </c>
      <c r="C41" s="224" t="s">
        <v>120</v>
      </c>
      <c r="D41" s="224" t="s">
        <v>120</v>
      </c>
      <c r="E41" s="224" t="s">
        <v>120</v>
      </c>
      <c r="F41" s="224" t="s">
        <v>120</v>
      </c>
      <c r="G41" s="224" t="s">
        <v>120</v>
      </c>
      <c r="H41" s="224" t="s">
        <v>120</v>
      </c>
      <c r="I41" s="225">
        <v>134</v>
      </c>
      <c r="J41" s="230">
        <f t="shared" si="8"/>
        <v>1.0066030153018681</v>
      </c>
      <c r="K41" s="230">
        <f t="shared" si="9"/>
        <v>0.11786920553886045</v>
      </c>
      <c r="L41" s="224" t="s">
        <v>120</v>
      </c>
      <c r="M41" s="224" t="s">
        <v>120</v>
      </c>
      <c r="N41" s="224" t="s">
        <v>120</v>
      </c>
      <c r="O41" s="224" t="s">
        <v>120</v>
      </c>
      <c r="P41" s="224" t="s">
        <v>120</v>
      </c>
      <c r="Q41" s="224" t="s">
        <v>120</v>
      </c>
      <c r="R41" s="224" t="s">
        <v>120</v>
      </c>
      <c r="S41" s="224" t="s">
        <v>120</v>
      </c>
      <c r="T41" s="224" t="s">
        <v>120</v>
      </c>
      <c r="U41" s="225">
        <v>1176</v>
      </c>
      <c r="V41" s="230">
        <f t="shared" si="6"/>
        <v>8.8340682536940065</v>
      </c>
      <c r="W41" s="230">
        <f t="shared" si="7"/>
        <v>1.0454518643424862</v>
      </c>
      <c r="X41" s="225">
        <v>599</v>
      </c>
      <c r="Y41" s="230">
        <f t="shared" si="1"/>
        <v>4.4996657176553656</v>
      </c>
      <c r="Z41" s="230">
        <f t="shared" si="2"/>
        <v>0.53250481865743982</v>
      </c>
      <c r="AA41" s="225">
        <f t="shared" si="3"/>
        <v>1775</v>
      </c>
      <c r="AB41" s="230">
        <f t="shared" si="4"/>
        <v>13.333733971349373</v>
      </c>
      <c r="AC41" s="230">
        <f t="shared" si="5"/>
        <v>1.5779566829999259</v>
      </c>
    </row>
    <row r="42" spans="1:29" ht="12" customHeight="1">
      <c r="A42" s="42">
        <v>1942</v>
      </c>
      <c r="B42" s="78">
        <v>133.91999999999999</v>
      </c>
      <c r="C42" s="224" t="s">
        <v>120</v>
      </c>
      <c r="D42" s="224" t="s">
        <v>120</v>
      </c>
      <c r="E42" s="224" t="s">
        <v>120</v>
      </c>
      <c r="F42" s="224" t="s">
        <v>120</v>
      </c>
      <c r="G42" s="224" t="s">
        <v>120</v>
      </c>
      <c r="H42" s="224" t="s">
        <v>120</v>
      </c>
      <c r="I42" s="225">
        <v>144</v>
      </c>
      <c r="J42" s="230">
        <f t="shared" si="8"/>
        <v>1.0752688172043012</v>
      </c>
      <c r="K42" s="230">
        <f t="shared" si="9"/>
        <v>0.12590969756490647</v>
      </c>
      <c r="L42" s="224" t="s">
        <v>120</v>
      </c>
      <c r="M42" s="224" t="s">
        <v>120</v>
      </c>
      <c r="N42" s="224" t="s">
        <v>120</v>
      </c>
      <c r="O42" s="224" t="s">
        <v>120</v>
      </c>
      <c r="P42" s="224" t="s">
        <v>120</v>
      </c>
      <c r="Q42" s="224" t="s">
        <v>120</v>
      </c>
      <c r="R42" s="224" t="s">
        <v>120</v>
      </c>
      <c r="S42" s="224" t="s">
        <v>120</v>
      </c>
      <c r="T42" s="224" t="s">
        <v>120</v>
      </c>
      <c r="U42" s="225">
        <v>1313</v>
      </c>
      <c r="V42" s="230">
        <f t="shared" si="6"/>
        <v>9.8043608124253296</v>
      </c>
      <c r="W42" s="230">
        <f t="shared" si="7"/>
        <v>1.160279386085838</v>
      </c>
      <c r="X42" s="225">
        <v>553</v>
      </c>
      <c r="Y42" s="230">
        <f t="shared" si="1"/>
        <v>4.1293309438470729</v>
      </c>
      <c r="Z42" s="230">
        <f t="shared" si="2"/>
        <v>0.48867821820675422</v>
      </c>
      <c r="AA42" s="225">
        <f t="shared" si="3"/>
        <v>1866</v>
      </c>
      <c r="AB42" s="230">
        <f t="shared" si="4"/>
        <v>13.933691756272403</v>
      </c>
      <c r="AC42" s="230">
        <f t="shared" si="5"/>
        <v>1.6489576042925922</v>
      </c>
    </row>
    <row r="43" spans="1:29" ht="12" customHeight="1">
      <c r="A43" s="42">
        <v>1943</v>
      </c>
      <c r="B43" s="78">
        <v>134.245</v>
      </c>
      <c r="C43" s="224" t="s">
        <v>120</v>
      </c>
      <c r="D43" s="224" t="s">
        <v>120</v>
      </c>
      <c r="E43" s="224" t="s">
        <v>120</v>
      </c>
      <c r="F43" s="224" t="s">
        <v>120</v>
      </c>
      <c r="G43" s="224" t="s">
        <v>120</v>
      </c>
      <c r="H43" s="224" t="s">
        <v>120</v>
      </c>
      <c r="I43" s="225">
        <v>153</v>
      </c>
      <c r="J43" s="230">
        <f t="shared" si="8"/>
        <v>1.1397072516667286</v>
      </c>
      <c r="K43" s="230">
        <f t="shared" si="9"/>
        <v>0.13345518169399634</v>
      </c>
      <c r="L43" s="224" t="s">
        <v>120</v>
      </c>
      <c r="M43" s="224" t="s">
        <v>120</v>
      </c>
      <c r="N43" s="224" t="s">
        <v>120</v>
      </c>
      <c r="O43" s="224" t="s">
        <v>7</v>
      </c>
      <c r="P43" s="224" t="s">
        <v>7</v>
      </c>
      <c r="Q43" s="224" t="s">
        <v>7</v>
      </c>
      <c r="R43" s="224" t="s">
        <v>120</v>
      </c>
      <c r="S43" s="224" t="s">
        <v>120</v>
      </c>
      <c r="T43" s="224" t="s">
        <v>120</v>
      </c>
      <c r="U43" s="225">
        <v>1430</v>
      </c>
      <c r="V43" s="230">
        <f t="shared" si="6"/>
        <v>10.652165816231516</v>
      </c>
      <c r="W43" s="230">
        <f t="shared" si="7"/>
        <v>1.2606113391989962</v>
      </c>
      <c r="X43" s="225">
        <v>516</v>
      </c>
      <c r="Y43" s="230">
        <f t="shared" si="1"/>
        <v>3.8437185742485753</v>
      </c>
      <c r="Z43" s="230">
        <f t="shared" si="2"/>
        <v>0.45487793778089652</v>
      </c>
      <c r="AA43" s="225">
        <f t="shared" si="3"/>
        <v>1946</v>
      </c>
      <c r="AB43" s="230">
        <f t="shared" si="4"/>
        <v>14.495884390480091</v>
      </c>
      <c r="AC43" s="230">
        <f t="shared" si="5"/>
        <v>1.7154892769798926</v>
      </c>
    </row>
    <row r="44" spans="1:29" ht="12" customHeight="1">
      <c r="A44" s="42">
        <v>1944</v>
      </c>
      <c r="B44" s="78">
        <v>132.88499999999999</v>
      </c>
      <c r="C44" s="224" t="s">
        <v>120</v>
      </c>
      <c r="D44" s="224" t="s">
        <v>120</v>
      </c>
      <c r="E44" s="224" t="s">
        <v>120</v>
      </c>
      <c r="F44" s="224" t="s">
        <v>120</v>
      </c>
      <c r="G44" s="224" t="s">
        <v>120</v>
      </c>
      <c r="H44" s="224" t="s">
        <v>120</v>
      </c>
      <c r="I44" s="225">
        <v>156</v>
      </c>
      <c r="J44" s="230">
        <f t="shared" si="8"/>
        <v>1.1739473981261994</v>
      </c>
      <c r="K44" s="230">
        <f t="shared" si="9"/>
        <v>0.13746456652531611</v>
      </c>
      <c r="L44" s="224" t="s">
        <v>120</v>
      </c>
      <c r="M44" s="224" t="s">
        <v>120</v>
      </c>
      <c r="N44" s="224" t="s">
        <v>120</v>
      </c>
      <c r="O44" s="224" t="s">
        <v>7</v>
      </c>
      <c r="P44" s="224" t="s">
        <v>7</v>
      </c>
      <c r="Q44" s="224" t="s">
        <v>7</v>
      </c>
      <c r="R44" s="224" t="s">
        <v>120</v>
      </c>
      <c r="S44" s="224" t="s">
        <v>120</v>
      </c>
      <c r="T44" s="224" t="s">
        <v>120</v>
      </c>
      <c r="U44" s="225">
        <v>1276</v>
      </c>
      <c r="V44" s="230">
        <f t="shared" si="6"/>
        <v>9.6022876923655804</v>
      </c>
      <c r="W44" s="230">
        <f t="shared" si="7"/>
        <v>1.1363654073805423</v>
      </c>
      <c r="X44" s="225">
        <v>448</v>
      </c>
      <c r="Y44" s="230">
        <f t="shared" si="1"/>
        <v>3.3713361176957521</v>
      </c>
      <c r="Z44" s="230">
        <f t="shared" si="2"/>
        <v>0.39897468848470441</v>
      </c>
      <c r="AA44" s="225">
        <f t="shared" si="3"/>
        <v>1724</v>
      </c>
      <c r="AB44" s="230">
        <f t="shared" si="4"/>
        <v>12.973623810061332</v>
      </c>
      <c r="AC44" s="230">
        <f t="shared" si="5"/>
        <v>1.5353400958652466</v>
      </c>
    </row>
    <row r="45" spans="1:29" ht="12" customHeight="1">
      <c r="A45" s="42">
        <v>1945</v>
      </c>
      <c r="B45" s="78">
        <v>132.48099999999999</v>
      </c>
      <c r="C45" s="224" t="s">
        <v>120</v>
      </c>
      <c r="D45" s="224" t="s">
        <v>120</v>
      </c>
      <c r="E45" s="224" t="s">
        <v>120</v>
      </c>
      <c r="F45" s="224" t="s">
        <v>120</v>
      </c>
      <c r="G45" s="224" t="s">
        <v>120</v>
      </c>
      <c r="H45" s="224" t="s">
        <v>120</v>
      </c>
      <c r="I45" s="225">
        <v>157</v>
      </c>
      <c r="J45" s="230">
        <f t="shared" si="8"/>
        <v>1.185075595745805</v>
      </c>
      <c r="K45" s="230">
        <f t="shared" si="9"/>
        <v>0.13876763416227225</v>
      </c>
      <c r="L45" s="224" t="s">
        <v>120</v>
      </c>
      <c r="M45" s="224" t="s">
        <v>120</v>
      </c>
      <c r="N45" s="224" t="s">
        <v>120</v>
      </c>
      <c r="O45" s="224" t="s">
        <v>7</v>
      </c>
      <c r="P45" s="224" t="s">
        <v>7</v>
      </c>
      <c r="Q45" s="224" t="s">
        <v>7</v>
      </c>
      <c r="R45" s="224" t="s">
        <v>120</v>
      </c>
      <c r="S45" s="224" t="s">
        <v>120</v>
      </c>
      <c r="T45" s="224" t="s">
        <v>120</v>
      </c>
      <c r="U45" s="225">
        <v>1379</v>
      </c>
      <c r="V45" s="230">
        <f t="shared" si="6"/>
        <v>10.409039786837358</v>
      </c>
      <c r="W45" s="230">
        <f t="shared" si="7"/>
        <v>1.2318390280280898</v>
      </c>
      <c r="X45" s="225">
        <v>409</v>
      </c>
      <c r="Y45" s="230">
        <f t="shared" si="1"/>
        <v>3.0872351507008555</v>
      </c>
      <c r="Z45" s="230">
        <f t="shared" si="2"/>
        <v>0.36535327227229064</v>
      </c>
      <c r="AA45" s="225">
        <f t="shared" si="3"/>
        <v>1788</v>
      </c>
      <c r="AB45" s="230">
        <f t="shared" si="4"/>
        <v>13.496274937538214</v>
      </c>
      <c r="AC45" s="230">
        <f t="shared" si="5"/>
        <v>1.5971923003003803</v>
      </c>
    </row>
    <row r="46" spans="1:29" ht="12" customHeight="1">
      <c r="A46" s="40">
        <v>1946</v>
      </c>
      <c r="B46" s="77">
        <v>140.054</v>
      </c>
      <c r="C46" s="223" t="s">
        <v>120</v>
      </c>
      <c r="D46" s="223" t="s">
        <v>120</v>
      </c>
      <c r="E46" s="223" t="s">
        <v>120</v>
      </c>
      <c r="F46" s="223" t="s">
        <v>120</v>
      </c>
      <c r="G46" s="223" t="s">
        <v>120</v>
      </c>
      <c r="H46" s="223" t="s">
        <v>120</v>
      </c>
      <c r="I46" s="226">
        <v>187</v>
      </c>
      <c r="J46" s="237">
        <f t="shared" si="8"/>
        <v>1.3351992802776071</v>
      </c>
      <c r="K46" s="237">
        <f t="shared" si="9"/>
        <v>0.15634651993882989</v>
      </c>
      <c r="L46" s="223" t="s">
        <v>120</v>
      </c>
      <c r="M46" s="223" t="s">
        <v>120</v>
      </c>
      <c r="N46" s="223" t="s">
        <v>120</v>
      </c>
      <c r="O46" s="223" t="s">
        <v>120</v>
      </c>
      <c r="P46" s="223" t="s">
        <v>120</v>
      </c>
      <c r="Q46" s="223" t="s">
        <v>120</v>
      </c>
      <c r="R46" s="223" t="s">
        <v>120</v>
      </c>
      <c r="S46" s="223" t="s">
        <v>120</v>
      </c>
      <c r="T46" s="223" t="s">
        <v>120</v>
      </c>
      <c r="U46" s="226">
        <v>1404</v>
      </c>
      <c r="V46" s="237">
        <f t="shared" si="6"/>
        <v>10.024704756736687</v>
      </c>
      <c r="W46" s="237">
        <f t="shared" si="7"/>
        <v>1.1863555925132176</v>
      </c>
      <c r="X46" s="226">
        <v>386</v>
      </c>
      <c r="Y46" s="237">
        <f t="shared" si="1"/>
        <v>2.75607979779228</v>
      </c>
      <c r="Z46" s="237">
        <f t="shared" si="2"/>
        <v>0.32616328967955976</v>
      </c>
      <c r="AA46" s="226">
        <f t="shared" si="3"/>
        <v>1790</v>
      </c>
      <c r="AB46" s="237">
        <f t="shared" si="4"/>
        <v>12.780784554528967</v>
      </c>
      <c r="AC46" s="237">
        <f t="shared" si="5"/>
        <v>1.5125188821927775</v>
      </c>
    </row>
    <row r="47" spans="1:29" ht="12" customHeight="1">
      <c r="A47" s="40">
        <v>1947</v>
      </c>
      <c r="B47" s="77">
        <v>143.446</v>
      </c>
      <c r="C47" s="223" t="s">
        <v>120</v>
      </c>
      <c r="D47" s="223" t="s">
        <v>120</v>
      </c>
      <c r="E47" s="223" t="s">
        <v>120</v>
      </c>
      <c r="F47" s="223" t="s">
        <v>120</v>
      </c>
      <c r="G47" s="223" t="s">
        <v>120</v>
      </c>
      <c r="H47" s="223" t="s">
        <v>120</v>
      </c>
      <c r="I47" s="226">
        <v>226</v>
      </c>
      <c r="J47" s="237">
        <f t="shared" si="8"/>
        <v>1.5755057652356985</v>
      </c>
      <c r="K47" s="237">
        <f t="shared" si="9"/>
        <v>0.1844854526037118</v>
      </c>
      <c r="L47" s="223" t="s">
        <v>120</v>
      </c>
      <c r="M47" s="223" t="s">
        <v>120</v>
      </c>
      <c r="N47" s="223" t="s">
        <v>120</v>
      </c>
      <c r="O47" s="223" t="s">
        <v>120</v>
      </c>
      <c r="P47" s="223" t="s">
        <v>120</v>
      </c>
      <c r="Q47" s="223" t="s">
        <v>120</v>
      </c>
      <c r="R47" s="223" t="s">
        <v>120</v>
      </c>
      <c r="S47" s="223" t="s">
        <v>120</v>
      </c>
      <c r="T47" s="223" t="s">
        <v>120</v>
      </c>
      <c r="U47" s="226">
        <v>1397</v>
      </c>
      <c r="V47" s="237">
        <f t="shared" si="6"/>
        <v>9.7388564337799597</v>
      </c>
      <c r="W47" s="237">
        <f t="shared" si="7"/>
        <v>1.1525273886130132</v>
      </c>
      <c r="X47" s="226">
        <v>389</v>
      </c>
      <c r="Y47" s="237">
        <f t="shared" si="1"/>
        <v>2.7118218702508261</v>
      </c>
      <c r="Z47" s="237">
        <f t="shared" si="2"/>
        <v>0.32092566511844101</v>
      </c>
      <c r="AA47" s="226">
        <f t="shared" si="3"/>
        <v>1786</v>
      </c>
      <c r="AB47" s="237">
        <f t="shared" si="4"/>
        <v>12.450678304030784</v>
      </c>
      <c r="AC47" s="237">
        <f t="shared" si="5"/>
        <v>1.4734530537314541</v>
      </c>
    </row>
    <row r="48" spans="1:29" ht="12" customHeight="1">
      <c r="A48" s="40">
        <v>1948</v>
      </c>
      <c r="B48" s="77">
        <v>146.09299999999999</v>
      </c>
      <c r="C48" s="223" t="s">
        <v>120</v>
      </c>
      <c r="D48" s="223" t="s">
        <v>120</v>
      </c>
      <c r="E48" s="223" t="s">
        <v>120</v>
      </c>
      <c r="F48" s="223" t="s">
        <v>120</v>
      </c>
      <c r="G48" s="223" t="s">
        <v>120</v>
      </c>
      <c r="H48" s="223" t="s">
        <v>120</v>
      </c>
      <c r="I48" s="226">
        <v>308</v>
      </c>
      <c r="J48" s="237">
        <f t="shared" si="8"/>
        <v>2.1082461171993185</v>
      </c>
      <c r="K48" s="237">
        <f t="shared" si="9"/>
        <v>0.24686722683832774</v>
      </c>
      <c r="L48" s="223" t="s">
        <v>120</v>
      </c>
      <c r="M48" s="223" t="s">
        <v>120</v>
      </c>
      <c r="N48" s="223" t="s">
        <v>120</v>
      </c>
      <c r="O48" s="223" t="s">
        <v>120</v>
      </c>
      <c r="P48" s="223" t="s">
        <v>120</v>
      </c>
      <c r="Q48" s="223" t="s">
        <v>120</v>
      </c>
      <c r="R48" s="223" t="s">
        <v>120</v>
      </c>
      <c r="S48" s="223" t="s">
        <v>120</v>
      </c>
      <c r="T48" s="223" t="s">
        <v>120</v>
      </c>
      <c r="U48" s="226">
        <v>1410</v>
      </c>
      <c r="V48" s="237">
        <f t="shared" si="6"/>
        <v>9.6513864456202558</v>
      </c>
      <c r="W48" s="237">
        <f t="shared" si="7"/>
        <v>1.1421759107242908</v>
      </c>
      <c r="X48" s="226">
        <v>355</v>
      </c>
      <c r="Y48" s="237">
        <f t="shared" si="1"/>
        <v>2.4299589987199934</v>
      </c>
      <c r="Z48" s="237">
        <f t="shared" si="2"/>
        <v>0.28756911227455545</v>
      </c>
      <c r="AA48" s="226">
        <f t="shared" si="3"/>
        <v>1765</v>
      </c>
      <c r="AB48" s="237">
        <f t="shared" si="4"/>
        <v>12.081345444340251</v>
      </c>
      <c r="AC48" s="237">
        <f t="shared" si="5"/>
        <v>1.4297450229988462</v>
      </c>
    </row>
    <row r="49" spans="1:29" ht="12" customHeight="1">
      <c r="A49" s="40">
        <v>1949</v>
      </c>
      <c r="B49" s="77">
        <v>148.66499999999999</v>
      </c>
      <c r="C49" s="223" t="s">
        <v>120</v>
      </c>
      <c r="D49" s="223" t="s">
        <v>120</v>
      </c>
      <c r="E49" s="223" t="s">
        <v>120</v>
      </c>
      <c r="F49" s="223" t="s">
        <v>120</v>
      </c>
      <c r="G49" s="223" t="s">
        <v>120</v>
      </c>
      <c r="H49" s="223" t="s">
        <v>120</v>
      </c>
      <c r="I49" s="226">
        <v>340</v>
      </c>
      <c r="J49" s="237">
        <f t="shared" si="8"/>
        <v>2.2870211549456836</v>
      </c>
      <c r="K49" s="237">
        <f t="shared" si="9"/>
        <v>0.26780107200769132</v>
      </c>
      <c r="L49" s="223" t="s">
        <v>120</v>
      </c>
      <c r="M49" s="223" t="s">
        <v>120</v>
      </c>
      <c r="N49" s="223" t="s">
        <v>120</v>
      </c>
      <c r="O49" s="223" t="s">
        <v>120</v>
      </c>
      <c r="P49" s="223" t="s">
        <v>120</v>
      </c>
      <c r="Q49" s="223" t="s">
        <v>120</v>
      </c>
      <c r="R49" s="223" t="s">
        <v>120</v>
      </c>
      <c r="S49" s="223" t="s">
        <v>120</v>
      </c>
      <c r="T49" s="223" t="s">
        <v>120</v>
      </c>
      <c r="U49" s="226">
        <v>1387</v>
      </c>
      <c r="V49" s="237">
        <f t="shared" si="6"/>
        <v>9.3297010056166556</v>
      </c>
      <c r="W49" s="237">
        <f t="shared" si="7"/>
        <v>1.104106627883628</v>
      </c>
      <c r="X49" s="226">
        <v>350</v>
      </c>
      <c r="Y49" s="237">
        <f t="shared" si="1"/>
        <v>2.3542864830323209</v>
      </c>
      <c r="Z49" s="237">
        <f t="shared" si="2"/>
        <v>0.27861378497423916</v>
      </c>
      <c r="AA49" s="226">
        <f t="shared" si="3"/>
        <v>1737</v>
      </c>
      <c r="AB49" s="237">
        <f t="shared" si="4"/>
        <v>11.683987488648976</v>
      </c>
      <c r="AC49" s="237">
        <f t="shared" si="5"/>
        <v>1.3827204128578672</v>
      </c>
    </row>
    <row r="50" spans="1:29" ht="12" customHeight="1">
      <c r="A50" s="40">
        <v>1950</v>
      </c>
      <c r="B50" s="77">
        <v>151.23500000000001</v>
      </c>
      <c r="C50" s="223" t="s">
        <v>120</v>
      </c>
      <c r="D50" s="223" t="s">
        <v>120</v>
      </c>
      <c r="E50" s="223" t="s">
        <v>120</v>
      </c>
      <c r="F50" s="223" t="s">
        <v>120</v>
      </c>
      <c r="G50" s="223" t="s">
        <v>120</v>
      </c>
      <c r="H50" s="223" t="s">
        <v>120</v>
      </c>
      <c r="I50" s="226">
        <v>421</v>
      </c>
      <c r="J50" s="237">
        <f t="shared" si="8"/>
        <v>2.7837471484775347</v>
      </c>
      <c r="K50" s="237">
        <f t="shared" si="9"/>
        <v>0.32596570825263876</v>
      </c>
      <c r="L50" s="223" t="s">
        <v>120</v>
      </c>
      <c r="M50" s="223" t="s">
        <v>120</v>
      </c>
      <c r="N50" s="223" t="s">
        <v>120</v>
      </c>
      <c r="O50" s="223" t="s">
        <v>120</v>
      </c>
      <c r="P50" s="223" t="s">
        <v>120</v>
      </c>
      <c r="Q50" s="223" t="s">
        <v>120</v>
      </c>
      <c r="R50" s="223" t="s">
        <v>120</v>
      </c>
      <c r="S50" s="223" t="s">
        <v>120</v>
      </c>
      <c r="T50" s="223" t="s">
        <v>120</v>
      </c>
      <c r="U50" s="226">
        <v>1356</v>
      </c>
      <c r="V50" s="237">
        <f t="shared" si="6"/>
        <v>8.9661784639798974</v>
      </c>
      <c r="W50" s="237">
        <f t="shared" si="7"/>
        <v>1.0610862087550175</v>
      </c>
      <c r="X50" s="226">
        <v>341</v>
      </c>
      <c r="Y50" s="237">
        <f t="shared" si="1"/>
        <v>2.2547690680067443</v>
      </c>
      <c r="Z50" s="237">
        <f t="shared" si="2"/>
        <v>0.26683657609547273</v>
      </c>
      <c r="AA50" s="226">
        <f t="shared" si="3"/>
        <v>1697</v>
      </c>
      <c r="AB50" s="237">
        <f t="shared" si="4"/>
        <v>11.220947531986642</v>
      </c>
      <c r="AC50" s="237">
        <f t="shared" si="5"/>
        <v>1.3279227848504902</v>
      </c>
    </row>
    <row r="51" spans="1:29" ht="12" customHeight="1">
      <c r="A51" s="42">
        <v>1951</v>
      </c>
      <c r="B51" s="78">
        <v>153.31</v>
      </c>
      <c r="C51" s="224" t="s">
        <v>120</v>
      </c>
      <c r="D51" s="224" t="s">
        <v>120</v>
      </c>
      <c r="E51" s="224" t="s">
        <v>120</v>
      </c>
      <c r="F51" s="224" t="s">
        <v>120</v>
      </c>
      <c r="G51" s="224" t="s">
        <v>120</v>
      </c>
      <c r="H51" s="224" t="s">
        <v>120</v>
      </c>
      <c r="I51" s="225">
        <v>486</v>
      </c>
      <c r="J51" s="230">
        <f t="shared" si="8"/>
        <v>3.1700476159415563</v>
      </c>
      <c r="K51" s="230">
        <f t="shared" si="9"/>
        <v>0.37119995502828529</v>
      </c>
      <c r="L51" s="224" t="s">
        <v>120</v>
      </c>
      <c r="M51" s="224" t="s">
        <v>120</v>
      </c>
      <c r="N51" s="224" t="s">
        <v>120</v>
      </c>
      <c r="O51" s="224" t="s">
        <v>120</v>
      </c>
      <c r="P51" s="224" t="s">
        <v>120</v>
      </c>
      <c r="Q51" s="224" t="s">
        <v>120</v>
      </c>
      <c r="R51" s="224" t="s">
        <v>120</v>
      </c>
      <c r="S51" s="224" t="s">
        <v>120</v>
      </c>
      <c r="T51" s="224" t="s">
        <v>120</v>
      </c>
      <c r="U51" s="225">
        <v>1345</v>
      </c>
      <c r="V51" s="230">
        <f t="shared" si="6"/>
        <v>8.7730741634596576</v>
      </c>
      <c r="W51" s="230">
        <f t="shared" si="7"/>
        <v>1.0382336288117939</v>
      </c>
      <c r="X51" s="225">
        <v>304</v>
      </c>
      <c r="Y51" s="230">
        <f t="shared" si="1"/>
        <v>1.9829104428934838</v>
      </c>
      <c r="Z51" s="230">
        <f t="shared" si="2"/>
        <v>0.23466395773887386</v>
      </c>
      <c r="AA51" s="225">
        <f t="shared" si="3"/>
        <v>1649</v>
      </c>
      <c r="AB51" s="230">
        <f t="shared" si="4"/>
        <v>10.75598460635314</v>
      </c>
      <c r="AC51" s="230">
        <f t="shared" si="5"/>
        <v>1.2728975865506678</v>
      </c>
    </row>
    <row r="52" spans="1:29" ht="12" customHeight="1">
      <c r="A52" s="42">
        <v>1952</v>
      </c>
      <c r="B52" s="78">
        <v>155.68700000000001</v>
      </c>
      <c r="C52" s="224" t="s">
        <v>120</v>
      </c>
      <c r="D52" s="224" t="s">
        <v>120</v>
      </c>
      <c r="E52" s="224" t="s">
        <v>120</v>
      </c>
      <c r="F52" s="224" t="s">
        <v>120</v>
      </c>
      <c r="G52" s="224" t="s">
        <v>120</v>
      </c>
      <c r="H52" s="224" t="s">
        <v>120</v>
      </c>
      <c r="I52" s="225">
        <v>509</v>
      </c>
      <c r="J52" s="230">
        <f t="shared" si="8"/>
        <v>3.2693802308477906</v>
      </c>
      <c r="K52" s="230">
        <f t="shared" si="9"/>
        <v>0.38283140876437832</v>
      </c>
      <c r="L52" s="224" t="s">
        <v>120</v>
      </c>
      <c r="M52" s="224" t="s">
        <v>120</v>
      </c>
      <c r="N52" s="224" t="s">
        <v>120</v>
      </c>
      <c r="O52" s="224" t="s">
        <v>120</v>
      </c>
      <c r="P52" s="224" t="s">
        <v>120</v>
      </c>
      <c r="Q52" s="224" t="s">
        <v>120</v>
      </c>
      <c r="R52" s="224" t="s">
        <v>120</v>
      </c>
      <c r="S52" s="224" t="s">
        <v>120</v>
      </c>
      <c r="T52" s="224" t="s">
        <v>120</v>
      </c>
      <c r="U52" s="225">
        <v>1310</v>
      </c>
      <c r="V52" s="230">
        <f t="shared" si="6"/>
        <v>8.4143184723194615</v>
      </c>
      <c r="W52" s="230">
        <f t="shared" si="7"/>
        <v>0.99577733400230317</v>
      </c>
      <c r="X52" s="225">
        <v>271</v>
      </c>
      <c r="Y52" s="230">
        <f t="shared" si="1"/>
        <v>1.7406719893118885</v>
      </c>
      <c r="Z52" s="230">
        <f t="shared" si="2"/>
        <v>0.20599668512566729</v>
      </c>
      <c r="AA52" s="225">
        <f t="shared" si="3"/>
        <v>1581</v>
      </c>
      <c r="AB52" s="230">
        <f t="shared" si="4"/>
        <v>10.15499046163135</v>
      </c>
      <c r="AC52" s="230">
        <f t="shared" si="5"/>
        <v>1.2017740191279704</v>
      </c>
    </row>
    <row r="53" spans="1:29" ht="12" customHeight="1">
      <c r="A53" s="42">
        <v>1953</v>
      </c>
      <c r="B53" s="78">
        <v>158.24199999999999</v>
      </c>
      <c r="C53" s="224" t="s">
        <v>120</v>
      </c>
      <c r="D53" s="224" t="s">
        <v>120</v>
      </c>
      <c r="E53" s="224" t="s">
        <v>120</v>
      </c>
      <c r="F53" s="224" t="s">
        <v>120</v>
      </c>
      <c r="G53" s="224" t="s">
        <v>120</v>
      </c>
      <c r="H53" s="224" t="s">
        <v>120</v>
      </c>
      <c r="I53" s="225">
        <v>530</v>
      </c>
      <c r="J53" s="230">
        <f t="shared" si="8"/>
        <v>3.3493004385687746</v>
      </c>
      <c r="K53" s="230">
        <f t="shared" si="9"/>
        <v>0.3921897469050088</v>
      </c>
      <c r="L53" s="224" t="s">
        <v>120</v>
      </c>
      <c r="M53" s="224" t="s">
        <v>120</v>
      </c>
      <c r="N53" s="224" t="s">
        <v>120</v>
      </c>
      <c r="O53" s="224" t="s">
        <v>120</v>
      </c>
      <c r="P53" s="224" t="s">
        <v>120</v>
      </c>
      <c r="Q53" s="224" t="s">
        <v>120</v>
      </c>
      <c r="R53" s="224" t="s">
        <v>120</v>
      </c>
      <c r="S53" s="224" t="s">
        <v>120</v>
      </c>
      <c r="T53" s="224" t="s">
        <v>120</v>
      </c>
      <c r="U53" s="225">
        <v>1309</v>
      </c>
      <c r="V53" s="230">
        <f t="shared" si="6"/>
        <v>8.2721401397858987</v>
      </c>
      <c r="W53" s="230">
        <f t="shared" si="7"/>
        <v>0.97895149583265084</v>
      </c>
      <c r="X53" s="225">
        <v>255</v>
      </c>
      <c r="Y53" s="230">
        <f t="shared" si="1"/>
        <v>1.6114558713868632</v>
      </c>
      <c r="Z53" s="230">
        <f t="shared" si="2"/>
        <v>0.19070483685051637</v>
      </c>
      <c r="AA53" s="225">
        <f t="shared" si="3"/>
        <v>1564</v>
      </c>
      <c r="AB53" s="230">
        <f t="shared" si="4"/>
        <v>9.8835960111727612</v>
      </c>
      <c r="AC53" s="230">
        <f t="shared" si="5"/>
        <v>1.1696563326831673</v>
      </c>
    </row>
    <row r="54" spans="1:29" ht="12" customHeight="1">
      <c r="A54" s="42">
        <v>1954</v>
      </c>
      <c r="B54" s="78">
        <v>161.16399999999999</v>
      </c>
      <c r="C54" s="64">
        <v>15</v>
      </c>
      <c r="D54" s="215">
        <f>C54/$B54</f>
        <v>9.3072894691122093E-2</v>
      </c>
      <c r="E54" s="215">
        <f>D54/8.66</f>
        <v>1.0747447423917101E-2</v>
      </c>
      <c r="F54" s="225">
        <v>97</v>
      </c>
      <c r="G54" s="230">
        <f>F54/B54</f>
        <v>0.60187138566925624</v>
      </c>
      <c r="H54" s="230">
        <f>G54/8.5</f>
        <v>7.0808398314030144E-2</v>
      </c>
      <c r="I54" s="225">
        <v>559</v>
      </c>
      <c r="J54" s="230">
        <f t="shared" si="8"/>
        <v>3.4685165421558168</v>
      </c>
      <c r="K54" s="230">
        <f t="shared" si="9"/>
        <v>0.40614947800419404</v>
      </c>
      <c r="L54" s="225">
        <v>373</v>
      </c>
      <c r="M54" s="230">
        <f>L54/B54</f>
        <v>2.3144126479859026</v>
      </c>
      <c r="N54" s="230">
        <f>M54/8.45</f>
        <v>0.27389498792732575</v>
      </c>
      <c r="O54" s="225">
        <v>210</v>
      </c>
      <c r="P54" s="230">
        <f>O54/B54</f>
        <v>1.3030205256757093</v>
      </c>
      <c r="Q54" s="230">
        <f>P54/8.45</f>
        <v>0.15420361250600112</v>
      </c>
      <c r="R54" s="225">
        <f>L54+O54</f>
        <v>583</v>
      </c>
      <c r="S54" s="230">
        <f>M54+P54</f>
        <v>3.6174331736616119</v>
      </c>
      <c r="T54" s="230">
        <f>N54+Q54</f>
        <v>0.42809860043332687</v>
      </c>
      <c r="U54" s="225">
        <f>I54+R54</f>
        <v>1142</v>
      </c>
      <c r="V54" s="230">
        <f t="shared" si="6"/>
        <v>7.0859497158174287</v>
      </c>
      <c r="W54" s="230">
        <f>K54+T54</f>
        <v>0.83424807843752091</v>
      </c>
      <c r="X54" s="225">
        <v>241</v>
      </c>
      <c r="Y54" s="230">
        <f t="shared" si="1"/>
        <v>1.4953711747040284</v>
      </c>
      <c r="Z54" s="230">
        <f t="shared" si="2"/>
        <v>0.17696700292355366</v>
      </c>
      <c r="AA54" s="225">
        <f t="shared" si="3"/>
        <v>1383</v>
      </c>
      <c r="AB54" s="230">
        <f t="shared" si="4"/>
        <v>8.5813208905214573</v>
      </c>
      <c r="AC54" s="230">
        <f t="shared" si="5"/>
        <v>1.0112150813610745</v>
      </c>
    </row>
    <row r="55" spans="1:29" ht="12" customHeight="1">
      <c r="A55" s="42">
        <v>1955</v>
      </c>
      <c r="B55" s="78">
        <v>164.30799999999999</v>
      </c>
      <c r="C55" s="64">
        <v>17</v>
      </c>
      <c r="D55" s="215">
        <f t="shared" ref="D55:D118" si="10">C55/$B55</f>
        <v>0.10346422572242374</v>
      </c>
      <c r="E55" s="215">
        <f>D55/8.66</f>
        <v>1.1947370175799507E-2</v>
      </c>
      <c r="F55" s="225">
        <v>101</v>
      </c>
      <c r="G55" s="230">
        <f t="shared" ref="G55:G118" si="11">F55/B55</f>
        <v>0.61469922340969396</v>
      </c>
      <c r="H55" s="230">
        <f t="shared" ref="H55:H118" si="12">G55/8.5</f>
        <v>7.2317555695258107E-2</v>
      </c>
      <c r="I55" s="225">
        <v>605</v>
      </c>
      <c r="J55" s="230">
        <f t="shared" si="8"/>
        <v>3.6821092095333157</v>
      </c>
      <c r="K55" s="230">
        <f t="shared" si="9"/>
        <v>0.43116032898516582</v>
      </c>
      <c r="L55" s="225">
        <v>352</v>
      </c>
      <c r="M55" s="230">
        <f t="shared" ref="M55:M99" si="13">L55/B55</f>
        <v>2.1423180855466564</v>
      </c>
      <c r="N55" s="230">
        <f t="shared" ref="N55:N99" si="14">M55/8.45</f>
        <v>0.25352876752031439</v>
      </c>
      <c r="O55" s="225">
        <v>206</v>
      </c>
      <c r="P55" s="230">
        <f t="shared" ref="P55:P99" si="15">O55/B55</f>
        <v>1.2537429705187819</v>
      </c>
      <c r="Q55" s="230">
        <f t="shared" ref="Q55:Q99" si="16">P55/8.45</f>
        <v>0.14837194917382035</v>
      </c>
      <c r="R55" s="225">
        <f t="shared" ref="R55:R99" si="17">L55+O55</f>
        <v>558</v>
      </c>
      <c r="S55" s="230">
        <f t="shared" ref="S55:S71" si="18">M55+P55</f>
        <v>3.3960610560654381</v>
      </c>
      <c r="T55" s="230">
        <f t="shared" ref="T55:T99" si="19">N55+Q55</f>
        <v>0.40190071669413474</v>
      </c>
      <c r="U55" s="225">
        <f t="shared" ref="U55:U101" si="20">I55+R55</f>
        <v>1163</v>
      </c>
      <c r="V55" s="230">
        <f t="shared" si="6"/>
        <v>7.0781702655987537</v>
      </c>
      <c r="W55" s="230">
        <f t="shared" ref="W55:W101" si="21">K55+T55</f>
        <v>0.83306104567930062</v>
      </c>
      <c r="X55" s="225">
        <v>216</v>
      </c>
      <c r="Y55" s="230">
        <f t="shared" si="1"/>
        <v>1.3146042797672663</v>
      </c>
      <c r="Z55" s="230">
        <f t="shared" si="2"/>
        <v>0.15557447097837473</v>
      </c>
      <c r="AA55" s="225">
        <f t="shared" si="3"/>
        <v>1379</v>
      </c>
      <c r="AB55" s="230">
        <f t="shared" si="4"/>
        <v>8.3927745453660201</v>
      </c>
      <c r="AC55" s="230">
        <f t="shared" si="5"/>
        <v>0.98863551665767535</v>
      </c>
    </row>
    <row r="56" spans="1:29" ht="12" customHeight="1">
      <c r="A56" s="40">
        <v>1956</v>
      </c>
      <c r="B56" s="77">
        <v>167.30600000000001</v>
      </c>
      <c r="C56" s="63">
        <v>19</v>
      </c>
      <c r="D56" s="216">
        <f t="shared" si="10"/>
        <v>0.11356436708785099</v>
      </c>
      <c r="E56" s="216">
        <f t="shared" ref="E56:E120" si="22">D56/8.66</f>
        <v>1.3113668254948151E-2</v>
      </c>
      <c r="F56" s="226">
        <v>106</v>
      </c>
      <c r="G56" s="237">
        <f t="shared" si="11"/>
        <v>0.63356962691116869</v>
      </c>
      <c r="H56" s="237">
        <f t="shared" si="12"/>
        <v>7.4537603166019845E-2</v>
      </c>
      <c r="I56" s="226">
        <v>652</v>
      </c>
      <c r="J56" s="237">
        <f t="shared" si="8"/>
        <v>3.8970509126988868</v>
      </c>
      <c r="K56" s="237">
        <f t="shared" si="9"/>
        <v>0.45632914668605234</v>
      </c>
      <c r="L56" s="226">
        <v>335</v>
      </c>
      <c r="M56" s="237">
        <f t="shared" si="13"/>
        <v>2.0023191039173729</v>
      </c>
      <c r="N56" s="237">
        <f t="shared" si="14"/>
        <v>0.23696084070028084</v>
      </c>
      <c r="O56" s="226">
        <v>207</v>
      </c>
      <c r="P56" s="237">
        <f t="shared" si="15"/>
        <v>1.2372538940623767</v>
      </c>
      <c r="Q56" s="237">
        <f t="shared" si="16"/>
        <v>0.14642057917897952</v>
      </c>
      <c r="R56" s="226">
        <f t="shared" si="17"/>
        <v>542</v>
      </c>
      <c r="S56" s="237">
        <f t="shared" si="18"/>
        <v>3.2395729979797494</v>
      </c>
      <c r="T56" s="237">
        <f t="shared" si="19"/>
        <v>0.38338141987926033</v>
      </c>
      <c r="U56" s="226">
        <f t="shared" si="20"/>
        <v>1194</v>
      </c>
      <c r="V56" s="237">
        <f t="shared" si="6"/>
        <v>7.1366239106786367</v>
      </c>
      <c r="W56" s="237">
        <f t="shared" si="21"/>
        <v>0.83971056656531262</v>
      </c>
      <c r="X56" s="226">
        <v>189</v>
      </c>
      <c r="Y56" s="237">
        <f t="shared" si="1"/>
        <v>1.1296665989265178</v>
      </c>
      <c r="Z56" s="237">
        <f t="shared" si="2"/>
        <v>0.13368835490254649</v>
      </c>
      <c r="AA56" s="226">
        <f t="shared" si="3"/>
        <v>1383</v>
      </c>
      <c r="AB56" s="237">
        <f t="shared" si="4"/>
        <v>8.2662905096051542</v>
      </c>
      <c r="AC56" s="237">
        <f t="shared" si="5"/>
        <v>0.97339892146785911</v>
      </c>
    </row>
    <row r="57" spans="1:29" ht="12" customHeight="1">
      <c r="A57" s="40">
        <v>1957</v>
      </c>
      <c r="B57" s="77">
        <v>170.37100000000001</v>
      </c>
      <c r="C57" s="63">
        <v>21</v>
      </c>
      <c r="D57" s="216">
        <f t="shared" si="10"/>
        <v>0.12326041403760028</v>
      </c>
      <c r="E57" s="216">
        <f t="shared" si="22"/>
        <v>1.4233304161385714E-2</v>
      </c>
      <c r="F57" s="226">
        <v>113</v>
      </c>
      <c r="G57" s="237">
        <f t="shared" si="11"/>
        <v>0.66325841839280153</v>
      </c>
      <c r="H57" s="237">
        <f t="shared" si="12"/>
        <v>7.8030402163859008E-2</v>
      </c>
      <c r="I57" s="226">
        <v>688</v>
      </c>
      <c r="J57" s="237">
        <f t="shared" si="8"/>
        <v>4.0382459456128093</v>
      </c>
      <c r="K57" s="237">
        <f t="shared" si="9"/>
        <v>0.4728625229054812</v>
      </c>
      <c r="L57" s="226">
        <v>304</v>
      </c>
      <c r="M57" s="237">
        <f t="shared" si="13"/>
        <v>1.7843412317824041</v>
      </c>
      <c r="N57" s="237">
        <f t="shared" si="14"/>
        <v>0.21116464281448571</v>
      </c>
      <c r="O57" s="226">
        <v>202</v>
      </c>
      <c r="P57" s="237">
        <f t="shared" si="15"/>
        <v>1.1856477921712028</v>
      </c>
      <c r="Q57" s="237">
        <f t="shared" si="16"/>
        <v>0.14031334818594116</v>
      </c>
      <c r="R57" s="226">
        <f t="shared" si="17"/>
        <v>506</v>
      </c>
      <c r="S57" s="237">
        <f t="shared" si="18"/>
        <v>2.9699890239536071</v>
      </c>
      <c r="T57" s="237">
        <f t="shared" si="19"/>
        <v>0.35147799100042687</v>
      </c>
      <c r="U57" s="226">
        <f t="shared" si="20"/>
        <v>1194</v>
      </c>
      <c r="V57" s="237">
        <f t="shared" si="6"/>
        <v>7.0082349695664163</v>
      </c>
      <c r="W57" s="237">
        <f t="shared" si="21"/>
        <v>0.82434051390590812</v>
      </c>
      <c r="X57" s="226">
        <v>165</v>
      </c>
      <c r="Y57" s="237">
        <f t="shared" si="1"/>
        <v>0.96847468172400231</v>
      </c>
      <c r="Z57" s="237">
        <f t="shared" si="2"/>
        <v>0.11461238836970443</v>
      </c>
      <c r="AA57" s="226">
        <f t="shared" si="3"/>
        <v>1359</v>
      </c>
      <c r="AB57" s="237">
        <f t="shared" si="4"/>
        <v>7.9767096512904185</v>
      </c>
      <c r="AC57" s="237">
        <f t="shared" si="5"/>
        <v>0.93895290227561257</v>
      </c>
    </row>
    <row r="58" spans="1:29" ht="12" customHeight="1">
      <c r="A58" s="40">
        <v>1958</v>
      </c>
      <c r="B58" s="77">
        <v>173.32</v>
      </c>
      <c r="C58" s="63">
        <v>26</v>
      </c>
      <c r="D58" s="216">
        <f t="shared" si="10"/>
        <v>0.15001153934918071</v>
      </c>
      <c r="E58" s="216">
        <f t="shared" si="22"/>
        <v>1.7322348654639805E-2</v>
      </c>
      <c r="F58" s="226">
        <v>124</v>
      </c>
      <c r="G58" s="237">
        <f t="shared" si="11"/>
        <v>0.71543964920378489</v>
      </c>
      <c r="H58" s="237">
        <f t="shared" si="12"/>
        <v>8.4169370494562926E-2</v>
      </c>
      <c r="I58" s="226">
        <v>722</v>
      </c>
      <c r="J58" s="237">
        <f t="shared" si="8"/>
        <v>4.165705054234941</v>
      </c>
      <c r="K58" s="237">
        <f t="shared" si="9"/>
        <v>0.48778747707669101</v>
      </c>
      <c r="L58" s="226">
        <v>284</v>
      </c>
      <c r="M58" s="237">
        <f t="shared" si="13"/>
        <v>1.6385875836602817</v>
      </c>
      <c r="N58" s="237">
        <f t="shared" si="14"/>
        <v>0.19391569037399783</v>
      </c>
      <c r="O58" s="226">
        <v>194</v>
      </c>
      <c r="P58" s="237">
        <f t="shared" si="15"/>
        <v>1.1193168705285022</v>
      </c>
      <c r="Q58" s="237">
        <f t="shared" si="16"/>
        <v>0.13246353497378724</v>
      </c>
      <c r="R58" s="226">
        <f t="shared" si="17"/>
        <v>478</v>
      </c>
      <c r="S58" s="237">
        <f t="shared" si="18"/>
        <v>2.7579044541887838</v>
      </c>
      <c r="T58" s="237">
        <f t="shared" si="19"/>
        <v>0.32637922534778507</v>
      </c>
      <c r="U58" s="226">
        <f t="shared" si="20"/>
        <v>1200</v>
      </c>
      <c r="V58" s="237">
        <f t="shared" si="6"/>
        <v>6.9236095084237252</v>
      </c>
      <c r="W58" s="237">
        <f t="shared" si="21"/>
        <v>0.81416670242447609</v>
      </c>
      <c r="X58" s="226">
        <v>142</v>
      </c>
      <c r="Y58" s="237">
        <f t="shared" si="1"/>
        <v>0.81929379183014084</v>
      </c>
      <c r="Z58" s="237">
        <f t="shared" si="2"/>
        <v>9.6957845186998917E-2</v>
      </c>
      <c r="AA58" s="226">
        <f t="shared" si="3"/>
        <v>1342</v>
      </c>
      <c r="AB58" s="237">
        <f t="shared" si="4"/>
        <v>7.7429033002538663</v>
      </c>
      <c r="AC58" s="237">
        <f t="shared" si="5"/>
        <v>0.91112454761147499</v>
      </c>
    </row>
    <row r="59" spans="1:29" ht="12" customHeight="1">
      <c r="A59" s="40">
        <v>1959</v>
      </c>
      <c r="B59" s="77">
        <v>176.28899999999999</v>
      </c>
      <c r="C59" s="63">
        <v>38</v>
      </c>
      <c r="D59" s="216">
        <f t="shared" si="10"/>
        <v>0.21555513957195288</v>
      </c>
      <c r="E59" s="216">
        <f t="shared" si="22"/>
        <v>2.4890893715006107E-2</v>
      </c>
      <c r="F59" s="226">
        <v>137</v>
      </c>
      <c r="G59" s="237">
        <f t="shared" si="11"/>
        <v>0.77713300319361966</v>
      </c>
      <c r="H59" s="237">
        <f t="shared" si="12"/>
        <v>9.1427412140425837E-2</v>
      </c>
      <c r="I59" s="226">
        <v>749</v>
      </c>
      <c r="J59" s="237">
        <f t="shared" si="8"/>
        <v>4.2487052510366503</v>
      </c>
      <c r="K59" s="237">
        <f t="shared" si="9"/>
        <v>0.49750646967642281</v>
      </c>
      <c r="L59" s="226">
        <v>264</v>
      </c>
      <c r="M59" s="237">
        <f t="shared" si="13"/>
        <v>1.4975409696577779</v>
      </c>
      <c r="N59" s="237">
        <f t="shared" si="14"/>
        <v>0.17722378339145303</v>
      </c>
      <c r="O59" s="226">
        <v>184</v>
      </c>
      <c r="P59" s="237">
        <f t="shared" si="15"/>
        <v>1.0437406758220877</v>
      </c>
      <c r="Q59" s="237">
        <f t="shared" si="16"/>
        <v>0.12351960660616423</v>
      </c>
      <c r="R59" s="226">
        <f t="shared" si="17"/>
        <v>448</v>
      </c>
      <c r="S59" s="237">
        <f t="shared" si="18"/>
        <v>2.5412816454798657</v>
      </c>
      <c r="T59" s="237">
        <f t="shared" si="19"/>
        <v>0.30074338999761729</v>
      </c>
      <c r="U59" s="226">
        <f t="shared" si="20"/>
        <v>1197</v>
      </c>
      <c r="V59" s="237">
        <f t="shared" si="6"/>
        <v>6.789986896516516</v>
      </c>
      <c r="W59" s="237">
        <f t="shared" si="21"/>
        <v>0.79824985967404016</v>
      </c>
      <c r="X59" s="226">
        <v>123</v>
      </c>
      <c r="Y59" s="237">
        <f t="shared" si="1"/>
        <v>0.69771795177237383</v>
      </c>
      <c r="Z59" s="237">
        <f t="shared" si="2"/>
        <v>8.2570171807381521E-2</v>
      </c>
      <c r="AA59" s="226">
        <f t="shared" si="3"/>
        <v>1320</v>
      </c>
      <c r="AB59" s="237">
        <f t="shared" si="4"/>
        <v>7.4877048482888897</v>
      </c>
      <c r="AC59" s="237">
        <f t="shared" si="5"/>
        <v>0.88082003148142163</v>
      </c>
    </row>
    <row r="60" spans="1:29" ht="12" customHeight="1">
      <c r="A60" s="40">
        <v>1960</v>
      </c>
      <c r="B60" s="77">
        <v>179.97900000000001</v>
      </c>
      <c r="C60" s="63">
        <v>44</v>
      </c>
      <c r="D60" s="216">
        <f t="shared" si="10"/>
        <v>0.24447296629051166</v>
      </c>
      <c r="E60" s="216">
        <f t="shared" si="22"/>
        <v>2.8230134675578712E-2</v>
      </c>
      <c r="F60" s="226">
        <v>154</v>
      </c>
      <c r="G60" s="237">
        <f t="shared" si="11"/>
        <v>0.85565538201679081</v>
      </c>
      <c r="H60" s="237">
        <f t="shared" si="12"/>
        <v>0.10066533906079891</v>
      </c>
      <c r="I60" s="226">
        <v>796</v>
      </c>
      <c r="J60" s="237">
        <f t="shared" si="8"/>
        <v>4.4227382083465292</v>
      </c>
      <c r="K60" s="237">
        <f t="shared" si="9"/>
        <v>0.517885036106151</v>
      </c>
      <c r="L60" s="226">
        <v>250</v>
      </c>
      <c r="M60" s="237">
        <f t="shared" si="13"/>
        <v>1.3890509448324526</v>
      </c>
      <c r="N60" s="237">
        <f t="shared" si="14"/>
        <v>0.16438472719910682</v>
      </c>
      <c r="O60" s="226">
        <v>178</v>
      </c>
      <c r="P60" s="237">
        <f t="shared" si="15"/>
        <v>0.98900427272070623</v>
      </c>
      <c r="Q60" s="237">
        <f t="shared" si="16"/>
        <v>0.11704192576576405</v>
      </c>
      <c r="R60" s="226">
        <f t="shared" si="17"/>
        <v>428</v>
      </c>
      <c r="S60" s="237">
        <f t="shared" si="18"/>
        <v>2.3780552175531589</v>
      </c>
      <c r="T60" s="237">
        <f t="shared" si="19"/>
        <v>0.2814266529648709</v>
      </c>
      <c r="U60" s="226">
        <f t="shared" si="20"/>
        <v>1224</v>
      </c>
      <c r="V60" s="237">
        <f t="shared" si="6"/>
        <v>6.8007934258996876</v>
      </c>
      <c r="W60" s="237">
        <f t="shared" si="21"/>
        <v>0.7993116890710219</v>
      </c>
      <c r="X60" s="226">
        <v>106</v>
      </c>
      <c r="Y60" s="237">
        <f t="shared" si="1"/>
        <v>0.58895760060895985</v>
      </c>
      <c r="Z60" s="237">
        <f t="shared" si="2"/>
        <v>6.9699124332421286E-2</v>
      </c>
      <c r="AA60" s="226">
        <f t="shared" si="3"/>
        <v>1330</v>
      </c>
      <c r="AB60" s="237">
        <f t="shared" si="4"/>
        <v>7.3897510265086481</v>
      </c>
      <c r="AC60" s="237">
        <f t="shared" si="5"/>
        <v>0.86901081340344322</v>
      </c>
    </row>
    <row r="61" spans="1:29" ht="12" customHeight="1">
      <c r="A61" s="42">
        <v>1961</v>
      </c>
      <c r="B61" s="78">
        <v>182.99199999999999</v>
      </c>
      <c r="C61" s="64">
        <v>49</v>
      </c>
      <c r="D61" s="215">
        <f t="shared" si="10"/>
        <v>0.26777126868934165</v>
      </c>
      <c r="E61" s="215">
        <f t="shared" si="22"/>
        <v>3.0920469825559082E-2</v>
      </c>
      <c r="F61" s="225">
        <v>163</v>
      </c>
      <c r="G61" s="230">
        <f t="shared" si="11"/>
        <v>0.89074932237474869</v>
      </c>
      <c r="H61" s="230">
        <f t="shared" si="12"/>
        <v>0.10479403792644103</v>
      </c>
      <c r="I61" s="225">
        <v>806</v>
      </c>
      <c r="J61" s="230">
        <f t="shared" si="8"/>
        <v>4.4045641339512116</v>
      </c>
      <c r="K61" s="230">
        <f t="shared" si="9"/>
        <v>0.51575692435025899</v>
      </c>
      <c r="L61" s="225">
        <v>231</v>
      </c>
      <c r="M61" s="230">
        <f t="shared" si="13"/>
        <v>1.2623502666783248</v>
      </c>
      <c r="N61" s="230">
        <f t="shared" si="14"/>
        <v>0.14939056410394377</v>
      </c>
      <c r="O61" s="225">
        <v>169</v>
      </c>
      <c r="P61" s="230">
        <f t="shared" si="15"/>
        <v>0.92353764098977009</v>
      </c>
      <c r="Q61" s="230">
        <f t="shared" si="16"/>
        <v>0.10929439538340475</v>
      </c>
      <c r="R61" s="225">
        <f t="shared" si="17"/>
        <v>400</v>
      </c>
      <c r="S61" s="230">
        <f t="shared" si="18"/>
        <v>2.185887907668095</v>
      </c>
      <c r="T61" s="230">
        <f t="shared" si="19"/>
        <v>0.25868495948734854</v>
      </c>
      <c r="U61" s="225">
        <f t="shared" si="20"/>
        <v>1206</v>
      </c>
      <c r="V61" s="230">
        <f t="shared" si="6"/>
        <v>6.5904520416193062</v>
      </c>
      <c r="W61" s="230">
        <f t="shared" si="21"/>
        <v>0.77444188383760748</v>
      </c>
      <c r="X61" s="225">
        <v>91</v>
      </c>
      <c r="Y61" s="230">
        <f t="shared" si="1"/>
        <v>0.4972894989944916</v>
      </c>
      <c r="Z61" s="230">
        <f t="shared" si="2"/>
        <v>5.8850828283371792E-2</v>
      </c>
      <c r="AA61" s="225">
        <f t="shared" si="3"/>
        <v>1297</v>
      </c>
      <c r="AB61" s="230">
        <f t="shared" si="4"/>
        <v>7.0877415406137976</v>
      </c>
      <c r="AC61" s="230">
        <f t="shared" si="5"/>
        <v>0.83329271212097922</v>
      </c>
    </row>
    <row r="62" spans="1:29" ht="12" customHeight="1">
      <c r="A62" s="42">
        <v>1962</v>
      </c>
      <c r="B62" s="78">
        <v>185.77099999999999</v>
      </c>
      <c r="C62" s="64">
        <v>46</v>
      </c>
      <c r="D62" s="215">
        <f t="shared" si="10"/>
        <v>0.2476166893648632</v>
      </c>
      <c r="E62" s="215">
        <f t="shared" si="22"/>
        <v>2.859315119686642E-2</v>
      </c>
      <c r="F62" s="225">
        <v>175</v>
      </c>
      <c r="G62" s="230">
        <f t="shared" si="11"/>
        <v>0.94202001388806655</v>
      </c>
      <c r="H62" s="230">
        <f t="shared" si="12"/>
        <v>0.11082588398683135</v>
      </c>
      <c r="I62" s="225">
        <v>785</v>
      </c>
      <c r="J62" s="230">
        <f t="shared" si="8"/>
        <v>4.2256326337264696</v>
      </c>
      <c r="K62" s="230">
        <f t="shared" si="9"/>
        <v>0.49480475804759599</v>
      </c>
      <c r="L62" s="225">
        <v>220</v>
      </c>
      <c r="M62" s="230">
        <f t="shared" si="13"/>
        <v>1.1842537317449979</v>
      </c>
      <c r="N62" s="230">
        <f t="shared" si="14"/>
        <v>0.14014837062070984</v>
      </c>
      <c r="O62" s="225">
        <v>174</v>
      </c>
      <c r="P62" s="230">
        <f t="shared" si="15"/>
        <v>0.93663704238013479</v>
      </c>
      <c r="Q62" s="230">
        <f t="shared" si="16"/>
        <v>0.11084462040001596</v>
      </c>
      <c r="R62" s="225">
        <f t="shared" si="17"/>
        <v>394</v>
      </c>
      <c r="S62" s="230">
        <f t="shared" si="18"/>
        <v>2.1208907741251326</v>
      </c>
      <c r="T62" s="230">
        <f t="shared" si="19"/>
        <v>0.25099299102072581</v>
      </c>
      <c r="U62" s="225">
        <f t="shared" si="20"/>
        <v>1179</v>
      </c>
      <c r="V62" s="230">
        <f t="shared" si="6"/>
        <v>6.3465234078516026</v>
      </c>
      <c r="W62" s="230">
        <f t="shared" si="21"/>
        <v>0.74579774906832186</v>
      </c>
      <c r="X62" s="225">
        <v>77</v>
      </c>
      <c r="Y62" s="230">
        <f t="shared" si="1"/>
        <v>0.41448880611074929</v>
      </c>
      <c r="Z62" s="230">
        <f t="shared" si="2"/>
        <v>4.9051929717248442E-2</v>
      </c>
      <c r="AA62" s="225">
        <f t="shared" si="3"/>
        <v>1256</v>
      </c>
      <c r="AB62" s="230">
        <f t="shared" si="4"/>
        <v>6.7610122139623519</v>
      </c>
      <c r="AC62" s="230">
        <f t="shared" si="5"/>
        <v>0.79484967878557033</v>
      </c>
    </row>
    <row r="63" spans="1:29" ht="12" customHeight="1">
      <c r="A63" s="42">
        <v>1963</v>
      </c>
      <c r="B63" s="78">
        <v>188.483</v>
      </c>
      <c r="C63" s="64">
        <v>50</v>
      </c>
      <c r="D63" s="215">
        <f t="shared" si="10"/>
        <v>0.26527591347760804</v>
      </c>
      <c r="E63" s="215">
        <f t="shared" si="22"/>
        <v>3.0632322572472059E-2</v>
      </c>
      <c r="F63" s="225">
        <v>184</v>
      </c>
      <c r="G63" s="230">
        <f t="shared" si="11"/>
        <v>0.97621536159759759</v>
      </c>
      <c r="H63" s="230">
        <f t="shared" si="12"/>
        <v>0.1148488660703056</v>
      </c>
      <c r="I63" s="225">
        <v>773</v>
      </c>
      <c r="J63" s="230">
        <f t="shared" si="8"/>
        <v>4.1011656223638209</v>
      </c>
      <c r="K63" s="230">
        <f t="shared" si="9"/>
        <v>0.48023016655314066</v>
      </c>
      <c r="L63" s="225">
        <v>193</v>
      </c>
      <c r="M63" s="230">
        <f t="shared" si="13"/>
        <v>1.0239650260235671</v>
      </c>
      <c r="N63" s="230">
        <f t="shared" si="14"/>
        <v>0.12117929302054049</v>
      </c>
      <c r="O63" s="225">
        <v>168</v>
      </c>
      <c r="P63" s="230">
        <f t="shared" si="15"/>
        <v>0.89132706928476302</v>
      </c>
      <c r="Q63" s="230">
        <f t="shared" si="16"/>
        <v>0.10548249340648085</v>
      </c>
      <c r="R63" s="225">
        <f t="shared" si="17"/>
        <v>361</v>
      </c>
      <c r="S63" s="230">
        <f t="shared" si="18"/>
        <v>1.9152920953083301</v>
      </c>
      <c r="T63" s="230">
        <f t="shared" si="19"/>
        <v>0.22666178642702134</v>
      </c>
      <c r="U63" s="225">
        <f t="shared" si="20"/>
        <v>1134</v>
      </c>
      <c r="V63" s="230">
        <f t="shared" si="6"/>
        <v>6.016457717672151</v>
      </c>
      <c r="W63" s="230">
        <f t="shared" si="21"/>
        <v>0.70689195298016205</v>
      </c>
      <c r="X63" s="225">
        <v>65</v>
      </c>
      <c r="Y63" s="230">
        <f t="shared" si="1"/>
        <v>0.34485868752089049</v>
      </c>
      <c r="Z63" s="230">
        <f t="shared" si="2"/>
        <v>4.0811678996555092E-2</v>
      </c>
      <c r="AA63" s="225">
        <f t="shared" si="3"/>
        <v>1199</v>
      </c>
      <c r="AB63" s="230">
        <f t="shared" si="4"/>
        <v>6.3613164051930413</v>
      </c>
      <c r="AC63" s="230">
        <f t="shared" si="5"/>
        <v>0.74770363197671719</v>
      </c>
    </row>
    <row r="64" spans="1:29" ht="12" customHeight="1">
      <c r="A64" s="42">
        <v>1964</v>
      </c>
      <c r="B64" s="78">
        <v>191.14099999999999</v>
      </c>
      <c r="C64" s="64">
        <v>53</v>
      </c>
      <c r="D64" s="215">
        <f t="shared" si="10"/>
        <v>0.27728221574649081</v>
      </c>
      <c r="E64" s="215">
        <f t="shared" si="22"/>
        <v>3.2018731610449283E-2</v>
      </c>
      <c r="F64" s="225">
        <v>172</v>
      </c>
      <c r="G64" s="230">
        <f t="shared" si="11"/>
        <v>0.89985926619615886</v>
      </c>
      <c r="H64" s="230">
        <f t="shared" si="12"/>
        <v>0.10586579602307751</v>
      </c>
      <c r="I64" s="225">
        <v>760</v>
      </c>
      <c r="J64" s="230">
        <f t="shared" si="8"/>
        <v>3.9761223390062836</v>
      </c>
      <c r="K64" s="230">
        <f t="shared" si="9"/>
        <v>0.46558809590237515</v>
      </c>
      <c r="L64" s="225">
        <v>175</v>
      </c>
      <c r="M64" s="230">
        <f t="shared" si="13"/>
        <v>0.91555448595539424</v>
      </c>
      <c r="N64" s="230">
        <f t="shared" si="14"/>
        <v>0.10834964330833069</v>
      </c>
      <c r="O64" s="225">
        <v>162</v>
      </c>
      <c r="P64" s="230">
        <f t="shared" si="15"/>
        <v>0.84754186699870782</v>
      </c>
      <c r="Q64" s="230">
        <f t="shared" si="16"/>
        <v>0.10030081266256897</v>
      </c>
      <c r="R64" s="225">
        <f t="shared" si="17"/>
        <v>337</v>
      </c>
      <c r="S64" s="230">
        <f t="shared" si="18"/>
        <v>1.7630963529541019</v>
      </c>
      <c r="T64" s="230">
        <f t="shared" si="19"/>
        <v>0.20865045597089965</v>
      </c>
      <c r="U64" s="225">
        <f t="shared" si="20"/>
        <v>1097</v>
      </c>
      <c r="V64" s="230">
        <f t="shared" si="6"/>
        <v>5.7392186919603851</v>
      </c>
      <c r="W64" s="230">
        <f t="shared" si="21"/>
        <v>0.67423855187327475</v>
      </c>
      <c r="X64" s="225">
        <v>56</v>
      </c>
      <c r="Y64" s="230">
        <f t="shared" si="1"/>
        <v>0.29297743550572614</v>
      </c>
      <c r="Z64" s="230">
        <f t="shared" si="2"/>
        <v>3.4671885858665819E-2</v>
      </c>
      <c r="AA64" s="225">
        <f t="shared" si="3"/>
        <v>1153</v>
      </c>
      <c r="AB64" s="230">
        <f t="shared" si="4"/>
        <v>6.0321961274661113</v>
      </c>
      <c r="AC64" s="230">
        <f t="shared" si="5"/>
        <v>0.70891043773194062</v>
      </c>
    </row>
    <row r="65" spans="1:29" ht="12" customHeight="1">
      <c r="A65" s="42">
        <v>1965</v>
      </c>
      <c r="B65" s="78">
        <v>193.52600000000001</v>
      </c>
      <c r="C65" s="64">
        <v>61</v>
      </c>
      <c r="D65" s="215">
        <f t="shared" si="10"/>
        <v>0.31520312516147697</v>
      </c>
      <c r="E65" s="215">
        <f t="shared" si="22"/>
        <v>3.6397589510563162E-2</v>
      </c>
      <c r="F65" s="225">
        <v>179</v>
      </c>
      <c r="G65" s="230">
        <f t="shared" si="11"/>
        <v>0.92494031809679311</v>
      </c>
      <c r="H65" s="230">
        <f t="shared" si="12"/>
        <v>0.10881650801138743</v>
      </c>
      <c r="I65" s="225">
        <v>749</v>
      </c>
      <c r="J65" s="230">
        <f t="shared" si="8"/>
        <v>3.8702809958351847</v>
      </c>
      <c r="K65" s="230">
        <f t="shared" si="9"/>
        <v>0.45319449599943618</v>
      </c>
      <c r="L65" s="225">
        <v>162</v>
      </c>
      <c r="M65" s="230">
        <f t="shared" si="13"/>
        <v>0.83709682419933229</v>
      </c>
      <c r="N65" s="230">
        <f t="shared" si="14"/>
        <v>9.9064712922997913E-2</v>
      </c>
      <c r="O65" s="225">
        <v>157</v>
      </c>
      <c r="P65" s="230">
        <f t="shared" si="15"/>
        <v>0.81126050246478509</v>
      </c>
      <c r="Q65" s="230">
        <f t="shared" si="16"/>
        <v>9.6007160055004162E-2</v>
      </c>
      <c r="R65" s="225">
        <f t="shared" si="17"/>
        <v>319</v>
      </c>
      <c r="S65" s="230">
        <f t="shared" si="18"/>
        <v>1.6483573266641174</v>
      </c>
      <c r="T65" s="230">
        <f t="shared" si="19"/>
        <v>0.19507187297800208</v>
      </c>
      <c r="U65" s="225">
        <f t="shared" si="20"/>
        <v>1068</v>
      </c>
      <c r="V65" s="230">
        <f t="shared" si="6"/>
        <v>5.5186383224993021</v>
      </c>
      <c r="W65" s="230">
        <f t="shared" si="21"/>
        <v>0.64826636897743828</v>
      </c>
      <c r="X65" s="225">
        <v>48</v>
      </c>
      <c r="Y65" s="230">
        <f t="shared" si="1"/>
        <v>0.24802868865165403</v>
      </c>
      <c r="Z65" s="230">
        <f t="shared" si="2"/>
        <v>2.9352507532740126E-2</v>
      </c>
      <c r="AA65" s="225">
        <f t="shared" si="3"/>
        <v>1116</v>
      </c>
      <c r="AB65" s="230">
        <f t="shared" si="4"/>
        <v>5.7666670111509566</v>
      </c>
      <c r="AC65" s="230">
        <f t="shared" si="5"/>
        <v>0.67761887651017838</v>
      </c>
    </row>
    <row r="66" spans="1:29" ht="12" customHeight="1">
      <c r="A66" s="40">
        <v>1966</v>
      </c>
      <c r="B66" s="77">
        <v>195.57599999999999</v>
      </c>
      <c r="C66" s="63">
        <v>70</v>
      </c>
      <c r="D66" s="216">
        <f t="shared" si="10"/>
        <v>0.35791712684582977</v>
      </c>
      <c r="E66" s="216">
        <f t="shared" si="22"/>
        <v>4.1329922268571566E-2</v>
      </c>
      <c r="F66" s="226">
        <v>186</v>
      </c>
      <c r="G66" s="237">
        <f t="shared" si="11"/>
        <v>0.95103693704749048</v>
      </c>
      <c r="H66" s="237">
        <f t="shared" si="12"/>
        <v>0.11188669847617536</v>
      </c>
      <c r="I66" s="226">
        <v>732</v>
      </c>
      <c r="J66" s="237">
        <f t="shared" si="8"/>
        <v>3.7427905264449626</v>
      </c>
      <c r="K66" s="237">
        <f t="shared" si="9"/>
        <v>0.43826586960713854</v>
      </c>
      <c r="L66" s="226">
        <v>144</v>
      </c>
      <c r="M66" s="237">
        <f t="shared" si="13"/>
        <v>0.73628666093999262</v>
      </c>
      <c r="N66" s="237">
        <f t="shared" si="14"/>
        <v>8.7134516087573097E-2</v>
      </c>
      <c r="O66" s="226">
        <v>148</v>
      </c>
      <c r="P66" s="237">
        <f t="shared" si="15"/>
        <v>0.75673906818832581</v>
      </c>
      <c r="Q66" s="237">
        <f t="shared" si="16"/>
        <v>8.9554919312227921E-2</v>
      </c>
      <c r="R66" s="226">
        <f t="shared" si="17"/>
        <v>292</v>
      </c>
      <c r="S66" s="237">
        <f t="shared" si="18"/>
        <v>1.4930257291283184</v>
      </c>
      <c r="T66" s="237">
        <f t="shared" si="19"/>
        <v>0.17668943539980103</v>
      </c>
      <c r="U66" s="226">
        <f t="shared" si="20"/>
        <v>1024</v>
      </c>
      <c r="V66" s="237">
        <f t="shared" si="6"/>
        <v>5.2358162555732815</v>
      </c>
      <c r="W66" s="237">
        <f t="shared" si="21"/>
        <v>0.61495530500693962</v>
      </c>
      <c r="X66" s="226">
        <v>39</v>
      </c>
      <c r="Y66" s="237">
        <f t="shared" si="1"/>
        <v>0.19941097067124802</v>
      </c>
      <c r="Z66" s="237">
        <f t="shared" si="2"/>
        <v>2.3598931440384382E-2</v>
      </c>
      <c r="AA66" s="226">
        <f t="shared" si="3"/>
        <v>1063</v>
      </c>
      <c r="AB66" s="237">
        <f t="shared" si="4"/>
        <v>5.4352272262445291</v>
      </c>
      <c r="AC66" s="237">
        <f t="shared" si="5"/>
        <v>0.63855423644732401</v>
      </c>
    </row>
    <row r="67" spans="1:29" ht="12" customHeight="1">
      <c r="A67" s="40">
        <v>1967</v>
      </c>
      <c r="B67" s="77">
        <v>197.45699999999999</v>
      </c>
      <c r="C67" s="63">
        <v>90</v>
      </c>
      <c r="D67" s="216">
        <f t="shared" si="10"/>
        <v>0.45579543900697367</v>
      </c>
      <c r="E67" s="216">
        <f t="shared" si="22"/>
        <v>5.26322677837152E-2</v>
      </c>
      <c r="F67" s="226">
        <v>183</v>
      </c>
      <c r="G67" s="237">
        <f t="shared" si="11"/>
        <v>0.92678405931417984</v>
      </c>
      <c r="H67" s="237">
        <f t="shared" si="12"/>
        <v>0.10903341874284468</v>
      </c>
      <c r="I67" s="226">
        <v>687</v>
      </c>
      <c r="J67" s="237">
        <f t="shared" si="8"/>
        <v>3.4792385177532323</v>
      </c>
      <c r="K67" s="237">
        <f t="shared" si="9"/>
        <v>0.4074049786596291</v>
      </c>
      <c r="L67" s="226">
        <v>125</v>
      </c>
      <c r="M67" s="237">
        <f t="shared" si="13"/>
        <v>0.63304922084301896</v>
      </c>
      <c r="N67" s="237">
        <f t="shared" si="14"/>
        <v>7.4917067555386865E-2</v>
      </c>
      <c r="O67" s="226">
        <v>139</v>
      </c>
      <c r="P67" s="237">
        <f t="shared" si="15"/>
        <v>0.70395073357743709</v>
      </c>
      <c r="Q67" s="237">
        <f t="shared" si="16"/>
        <v>8.3307779121590195E-2</v>
      </c>
      <c r="R67" s="226">
        <f t="shared" si="17"/>
        <v>264</v>
      </c>
      <c r="S67" s="237">
        <f t="shared" si="18"/>
        <v>1.336999954420456</v>
      </c>
      <c r="T67" s="237">
        <f t="shared" si="19"/>
        <v>0.15822484667697706</v>
      </c>
      <c r="U67" s="226">
        <f t="shared" si="20"/>
        <v>951</v>
      </c>
      <c r="V67" s="237">
        <f t="shared" si="6"/>
        <v>4.8162384721736888</v>
      </c>
      <c r="W67" s="237">
        <f t="shared" si="21"/>
        <v>0.56562982533660611</v>
      </c>
      <c r="X67" s="226">
        <v>36</v>
      </c>
      <c r="Y67" s="237">
        <f t="shared" si="1"/>
        <v>0.18231817560278948</v>
      </c>
      <c r="Z67" s="237">
        <f t="shared" si="2"/>
        <v>2.1576115455951419E-2</v>
      </c>
      <c r="AA67" s="226">
        <f t="shared" si="3"/>
        <v>987</v>
      </c>
      <c r="AB67" s="237">
        <f t="shared" si="4"/>
        <v>4.9985566477764785</v>
      </c>
      <c r="AC67" s="237">
        <f t="shared" si="5"/>
        <v>0.5872059407925575</v>
      </c>
    </row>
    <row r="68" spans="1:29" ht="12" customHeight="1">
      <c r="A68" s="40">
        <v>1968</v>
      </c>
      <c r="B68" s="77">
        <v>199.399</v>
      </c>
      <c r="C68" s="63">
        <v>124</v>
      </c>
      <c r="D68" s="216">
        <f t="shared" si="10"/>
        <v>0.62186871549004763</v>
      </c>
      <c r="E68" s="216">
        <f t="shared" si="22"/>
        <v>7.1809320495386561E-2</v>
      </c>
      <c r="F68" s="226">
        <v>187</v>
      </c>
      <c r="G68" s="237">
        <f t="shared" si="11"/>
        <v>0.93781814352128146</v>
      </c>
      <c r="H68" s="237">
        <f t="shared" si="12"/>
        <v>0.11033154629662134</v>
      </c>
      <c r="I68" s="226">
        <v>662</v>
      </c>
      <c r="J68" s="237">
        <f t="shared" si="8"/>
        <v>3.3199765294710604</v>
      </c>
      <c r="K68" s="237">
        <f t="shared" si="9"/>
        <v>0.38875603389590874</v>
      </c>
      <c r="L68" s="226">
        <v>102</v>
      </c>
      <c r="M68" s="237">
        <f t="shared" si="13"/>
        <v>0.51153716919342629</v>
      </c>
      <c r="N68" s="237">
        <f t="shared" si="14"/>
        <v>6.0536943099813764E-2</v>
      </c>
      <c r="O68" s="226">
        <v>127</v>
      </c>
      <c r="P68" s="237">
        <f t="shared" si="15"/>
        <v>0.63691392634867783</v>
      </c>
      <c r="Q68" s="237">
        <f t="shared" si="16"/>
        <v>7.5374429153689693E-2</v>
      </c>
      <c r="R68" s="226">
        <f t="shared" si="17"/>
        <v>229</v>
      </c>
      <c r="S68" s="237">
        <f t="shared" si="18"/>
        <v>1.1484510955421041</v>
      </c>
      <c r="T68" s="237">
        <f t="shared" si="19"/>
        <v>0.13591137225350347</v>
      </c>
      <c r="U68" s="226">
        <f t="shared" si="20"/>
        <v>891</v>
      </c>
      <c r="V68" s="237">
        <f t="shared" si="6"/>
        <v>4.4684276250131649</v>
      </c>
      <c r="W68" s="237">
        <f t="shared" si="21"/>
        <v>0.52466740614941221</v>
      </c>
      <c r="X68" s="226">
        <v>33</v>
      </c>
      <c r="Y68" s="237">
        <f t="shared" si="1"/>
        <v>0.16549731944493201</v>
      </c>
      <c r="Z68" s="237">
        <f t="shared" si="2"/>
        <v>1.9585481591116217E-2</v>
      </c>
      <c r="AA68" s="226">
        <f t="shared" si="3"/>
        <v>924</v>
      </c>
      <c r="AB68" s="237">
        <f t="shared" si="4"/>
        <v>4.633924944458097</v>
      </c>
      <c r="AC68" s="237">
        <f t="shared" si="5"/>
        <v>0.54425288774052838</v>
      </c>
    </row>
    <row r="69" spans="1:29" ht="12" customHeight="1">
      <c r="A69" s="40">
        <v>1969</v>
      </c>
      <c r="B69" s="77">
        <v>201.38499999999999</v>
      </c>
      <c r="C69" s="63">
        <v>169</v>
      </c>
      <c r="D69" s="216">
        <f t="shared" si="10"/>
        <v>0.83918861881470819</v>
      </c>
      <c r="E69" s="216">
        <f t="shared" si="22"/>
        <v>9.6903997553661456E-2</v>
      </c>
      <c r="F69" s="226">
        <v>190</v>
      </c>
      <c r="G69" s="237">
        <f t="shared" si="11"/>
        <v>0.94346649452541154</v>
      </c>
      <c r="H69" s="237">
        <f t="shared" si="12"/>
        <v>0.11099605817946018</v>
      </c>
      <c r="I69" s="226">
        <v>632</v>
      </c>
      <c r="J69" s="237">
        <f t="shared" si="8"/>
        <v>3.1382674975792639</v>
      </c>
      <c r="K69" s="237">
        <f t="shared" si="9"/>
        <v>0.36747862969312228</v>
      </c>
      <c r="L69" s="226">
        <v>91</v>
      </c>
      <c r="M69" s="237">
        <f t="shared" si="13"/>
        <v>0.45187079474638131</v>
      </c>
      <c r="N69" s="237">
        <f t="shared" si="14"/>
        <v>5.3475833697796613E-2</v>
      </c>
      <c r="O69" s="226">
        <v>113</v>
      </c>
      <c r="P69" s="237">
        <f t="shared" si="15"/>
        <v>0.56111428358616577</v>
      </c>
      <c r="Q69" s="237">
        <f t="shared" si="16"/>
        <v>6.6404057229132049E-2</v>
      </c>
      <c r="R69" s="226">
        <f t="shared" si="17"/>
        <v>204</v>
      </c>
      <c r="S69" s="237">
        <f t="shared" si="18"/>
        <v>1.0129850783325471</v>
      </c>
      <c r="T69" s="237">
        <f t="shared" si="19"/>
        <v>0.11987989092692866</v>
      </c>
      <c r="U69" s="226">
        <f t="shared" si="20"/>
        <v>836</v>
      </c>
      <c r="V69" s="237">
        <f t="shared" si="6"/>
        <v>4.1512525759118111</v>
      </c>
      <c r="W69" s="237">
        <f t="shared" si="21"/>
        <v>0.48735852062005092</v>
      </c>
      <c r="X69" s="226">
        <v>32</v>
      </c>
      <c r="Y69" s="237">
        <f t="shared" si="1"/>
        <v>0.15889962013059564</v>
      </c>
      <c r="Z69" s="237">
        <f t="shared" si="2"/>
        <v>1.8804688772851557E-2</v>
      </c>
      <c r="AA69" s="226">
        <f t="shared" si="3"/>
        <v>868</v>
      </c>
      <c r="AB69" s="237">
        <f t="shared" si="4"/>
        <v>4.3101521960424067</v>
      </c>
      <c r="AC69" s="237">
        <f t="shared" si="5"/>
        <v>0.50616320939290249</v>
      </c>
    </row>
    <row r="70" spans="1:29" ht="12" customHeight="1">
      <c r="A70" s="40">
        <v>1970</v>
      </c>
      <c r="B70" s="77">
        <v>203.98399999999998</v>
      </c>
      <c r="C70" s="54">
        <v>169</v>
      </c>
      <c r="D70" s="216">
        <f t="shared" si="10"/>
        <v>0.82849635265511024</v>
      </c>
      <c r="E70" s="216">
        <f t="shared" si="22"/>
        <v>9.566932478696423E-2</v>
      </c>
      <c r="F70" s="226">
        <v>222</v>
      </c>
      <c r="G70" s="237">
        <f t="shared" si="11"/>
        <v>1.0883206526002041</v>
      </c>
      <c r="H70" s="237">
        <f t="shared" si="12"/>
        <v>0.12803772383531811</v>
      </c>
      <c r="I70" s="226">
        <v>591</v>
      </c>
      <c r="J70" s="237">
        <f t="shared" si="8"/>
        <v>2.8972860616518945</v>
      </c>
      <c r="K70" s="237">
        <f t="shared" si="9"/>
        <v>0.33926066295689633</v>
      </c>
      <c r="L70" s="226">
        <v>76</v>
      </c>
      <c r="M70" s="237">
        <f t="shared" si="13"/>
        <v>0.37257824143070051</v>
      </c>
      <c r="N70" s="237">
        <f t="shared" si="14"/>
        <v>4.4092099577597695E-2</v>
      </c>
      <c r="O70" s="226">
        <v>111</v>
      </c>
      <c r="P70" s="237">
        <f t="shared" si="15"/>
        <v>0.54416032630010203</v>
      </c>
      <c r="Q70" s="237">
        <f t="shared" si="16"/>
        <v>6.4397671751491373E-2</v>
      </c>
      <c r="R70" s="226">
        <f t="shared" si="17"/>
        <v>187</v>
      </c>
      <c r="S70" s="237">
        <f t="shared" si="18"/>
        <v>0.91673856773080253</v>
      </c>
      <c r="T70" s="237">
        <f t="shared" si="19"/>
        <v>0.10848977132908907</v>
      </c>
      <c r="U70" s="226">
        <f t="shared" si="20"/>
        <v>778</v>
      </c>
      <c r="V70" s="237">
        <f t="shared" si="6"/>
        <v>3.8140246293826969</v>
      </c>
      <c r="W70" s="237">
        <f t="shared" si="21"/>
        <v>0.44775043428598538</v>
      </c>
      <c r="X70" s="226">
        <v>29</v>
      </c>
      <c r="Y70" s="237">
        <f t="shared" si="1"/>
        <v>0.14216801317750413</v>
      </c>
      <c r="Z70" s="237">
        <f t="shared" si="2"/>
        <v>1.6824616944083329E-2</v>
      </c>
      <c r="AA70" s="226">
        <f t="shared" si="3"/>
        <v>807</v>
      </c>
      <c r="AB70" s="237">
        <f t="shared" si="4"/>
        <v>3.9561926425602012</v>
      </c>
      <c r="AC70" s="237">
        <f t="shared" si="5"/>
        <v>0.4645750512300687</v>
      </c>
    </row>
    <row r="71" spans="1:29" ht="12" customHeight="1">
      <c r="A71" s="42">
        <v>1971</v>
      </c>
      <c r="B71" s="78">
        <v>206.827</v>
      </c>
      <c r="C71" s="58">
        <v>225</v>
      </c>
      <c r="D71" s="215">
        <f t="shared" si="10"/>
        <v>1.0878657041875577</v>
      </c>
      <c r="E71" s="215">
        <f t="shared" si="22"/>
        <v>0.12561959632650782</v>
      </c>
      <c r="F71" s="225">
        <v>246</v>
      </c>
      <c r="G71" s="230">
        <f t="shared" si="11"/>
        <v>1.1893998365783964</v>
      </c>
      <c r="H71" s="230">
        <f t="shared" si="12"/>
        <v>0.13992939253863487</v>
      </c>
      <c r="I71" s="225">
        <v>557</v>
      </c>
      <c r="J71" s="230">
        <f t="shared" si="8"/>
        <v>2.6930719876998652</v>
      </c>
      <c r="K71" s="230">
        <f t="shared" si="9"/>
        <v>0.31534800792738471</v>
      </c>
      <c r="L71" s="225">
        <v>67</v>
      </c>
      <c r="M71" s="230">
        <f t="shared" si="13"/>
        <v>0.32394223191362831</v>
      </c>
      <c r="N71" s="230">
        <f t="shared" si="14"/>
        <v>3.8336358806346546E-2</v>
      </c>
      <c r="O71" s="225">
        <v>113</v>
      </c>
      <c r="P71" s="230">
        <f t="shared" si="15"/>
        <v>0.54635033143641787</v>
      </c>
      <c r="Q71" s="230">
        <f t="shared" si="16"/>
        <v>6.4656843956972535E-2</v>
      </c>
      <c r="R71" s="225">
        <f t="shared" si="17"/>
        <v>180</v>
      </c>
      <c r="S71" s="230">
        <f t="shared" si="18"/>
        <v>0.87029256335004623</v>
      </c>
      <c r="T71" s="230">
        <f t="shared" si="19"/>
        <v>0.10299320276331908</v>
      </c>
      <c r="U71" s="225">
        <f t="shared" si="20"/>
        <v>737</v>
      </c>
      <c r="V71" s="230">
        <f t="shared" si="6"/>
        <v>3.5633645510499115</v>
      </c>
      <c r="W71" s="230">
        <f t="shared" si="21"/>
        <v>0.41834121069070379</v>
      </c>
      <c r="X71" s="225">
        <v>28</v>
      </c>
      <c r="Y71" s="230">
        <f t="shared" si="1"/>
        <v>0.13537884318778495</v>
      </c>
      <c r="Z71" s="230">
        <f t="shared" si="2"/>
        <v>1.6021164874294079E-2</v>
      </c>
      <c r="AA71" s="225">
        <f t="shared" si="3"/>
        <v>765</v>
      </c>
      <c r="AB71" s="230">
        <f t="shared" si="4"/>
        <v>3.6987433942376962</v>
      </c>
      <c r="AC71" s="230">
        <f t="shared" si="5"/>
        <v>0.43436237556499785</v>
      </c>
    </row>
    <row r="72" spans="1:29" ht="12" customHeight="1">
      <c r="A72" s="42">
        <v>1972</v>
      </c>
      <c r="B72" s="78">
        <v>209.28399999999999</v>
      </c>
      <c r="C72" s="58">
        <v>270</v>
      </c>
      <c r="D72" s="215">
        <f t="shared" si="10"/>
        <v>1.2901129565566407</v>
      </c>
      <c r="E72" s="215">
        <f t="shared" si="22"/>
        <v>0.14897378251231416</v>
      </c>
      <c r="F72" s="225">
        <v>264</v>
      </c>
      <c r="G72" s="230">
        <f t="shared" si="11"/>
        <v>1.261443779744271</v>
      </c>
      <c r="H72" s="230">
        <f t="shared" si="12"/>
        <v>0.14840515055814954</v>
      </c>
      <c r="I72" s="225">
        <v>540</v>
      </c>
      <c r="J72" s="230">
        <f t="shared" si="8"/>
        <v>2.5802259131132814</v>
      </c>
      <c r="K72" s="230">
        <f t="shared" si="9"/>
        <v>0.30213418186338192</v>
      </c>
      <c r="L72" s="225">
        <v>60</v>
      </c>
      <c r="M72" s="230">
        <f t="shared" si="13"/>
        <v>0.28669176812369795</v>
      </c>
      <c r="N72" s="230">
        <f t="shared" si="14"/>
        <v>3.3928019896295618E-2</v>
      </c>
      <c r="O72" s="225">
        <v>111</v>
      </c>
      <c r="P72" s="230">
        <f t="shared" si="15"/>
        <v>0.53037977102884126</v>
      </c>
      <c r="Q72" s="230">
        <f t="shared" si="16"/>
        <v>6.2766836808146903E-2</v>
      </c>
      <c r="R72" s="225">
        <f t="shared" si="17"/>
        <v>171</v>
      </c>
      <c r="S72" s="230">
        <f>M72+P72</f>
        <v>0.81707153915253916</v>
      </c>
      <c r="T72" s="230">
        <f t="shared" si="19"/>
        <v>9.6694856704442528E-2</v>
      </c>
      <c r="U72" s="225">
        <f t="shared" si="20"/>
        <v>711</v>
      </c>
      <c r="V72" s="230">
        <f t="shared" si="6"/>
        <v>3.3972974522658208</v>
      </c>
      <c r="W72" s="230">
        <f t="shared" si="21"/>
        <v>0.39882903856782448</v>
      </c>
      <c r="X72" s="225">
        <v>25</v>
      </c>
      <c r="Y72" s="230">
        <f t="shared" si="1"/>
        <v>0.11945490338487415</v>
      </c>
      <c r="Z72" s="230">
        <f t="shared" si="2"/>
        <v>1.4136674956789842E-2</v>
      </c>
      <c r="AA72" s="225">
        <f t="shared" si="3"/>
        <v>736</v>
      </c>
      <c r="AB72" s="230">
        <f t="shared" si="4"/>
        <v>3.516752355650695</v>
      </c>
      <c r="AC72" s="230">
        <f t="shared" si="5"/>
        <v>0.41296571352461431</v>
      </c>
    </row>
    <row r="73" spans="1:29" ht="12" customHeight="1">
      <c r="A73" s="42">
        <v>1973</v>
      </c>
      <c r="B73" s="78">
        <v>211.357</v>
      </c>
      <c r="C73" s="58">
        <v>290</v>
      </c>
      <c r="D73" s="215">
        <f t="shared" si="10"/>
        <v>1.3720860913052324</v>
      </c>
      <c r="E73" s="215">
        <f t="shared" si="22"/>
        <v>0.15843950246018851</v>
      </c>
      <c r="F73" s="225">
        <v>272</v>
      </c>
      <c r="G73" s="230">
        <f t="shared" si="11"/>
        <v>1.2869221270173214</v>
      </c>
      <c r="H73" s="230">
        <f t="shared" si="12"/>
        <v>0.1514026031785084</v>
      </c>
      <c r="I73" s="225">
        <v>554</v>
      </c>
      <c r="J73" s="230">
        <f t="shared" si="8"/>
        <v>2.6211575675279266</v>
      </c>
      <c r="K73" s="230">
        <f t="shared" si="9"/>
        <v>0.30692711563558861</v>
      </c>
      <c r="L73" s="225">
        <v>80</v>
      </c>
      <c r="M73" s="230">
        <f t="shared" si="13"/>
        <v>0.378506507946271</v>
      </c>
      <c r="N73" s="230">
        <f t="shared" si="14"/>
        <v>4.4793669579440358E-2</v>
      </c>
      <c r="O73" s="225">
        <v>120</v>
      </c>
      <c r="P73" s="230">
        <f t="shared" si="15"/>
        <v>0.56775976191940647</v>
      </c>
      <c r="Q73" s="230">
        <f t="shared" si="16"/>
        <v>6.7190504369160534E-2</v>
      </c>
      <c r="R73" s="225">
        <f t="shared" si="17"/>
        <v>200</v>
      </c>
      <c r="S73" s="230">
        <f t="shared" ref="S73:S99" si="23">M73+P73</f>
        <v>0.94626626986567741</v>
      </c>
      <c r="T73" s="230">
        <f t="shared" si="19"/>
        <v>0.11198417394860088</v>
      </c>
      <c r="U73" s="225">
        <f t="shared" si="20"/>
        <v>754</v>
      </c>
      <c r="V73" s="230">
        <f t="shared" si="6"/>
        <v>3.567423837393604</v>
      </c>
      <c r="W73" s="230">
        <f t="shared" si="21"/>
        <v>0.41891128958418949</v>
      </c>
      <c r="X73" s="225">
        <v>23</v>
      </c>
      <c r="Y73" s="230">
        <f t="shared" si="1"/>
        <v>0.10882062103455291</v>
      </c>
      <c r="Z73" s="230">
        <f t="shared" si="2"/>
        <v>1.2878180004089104E-2</v>
      </c>
      <c r="AA73" s="225">
        <f t="shared" si="3"/>
        <v>777</v>
      </c>
      <c r="AB73" s="230">
        <f t="shared" si="4"/>
        <v>3.6762444584281573</v>
      </c>
      <c r="AC73" s="230">
        <f t="shared" si="5"/>
        <v>0.43178946958827857</v>
      </c>
    </row>
    <row r="74" spans="1:29" ht="12" customHeight="1">
      <c r="A74" s="42">
        <v>1974</v>
      </c>
      <c r="B74" s="78">
        <v>213.34199999999998</v>
      </c>
      <c r="C74" s="58">
        <v>310</v>
      </c>
      <c r="D74" s="215">
        <f t="shared" si="10"/>
        <v>1.4530659691950016</v>
      </c>
      <c r="E74" s="215">
        <f t="shared" si="22"/>
        <v>0.16779052762066993</v>
      </c>
      <c r="F74" s="225">
        <v>310</v>
      </c>
      <c r="G74" s="230">
        <f t="shared" si="11"/>
        <v>1.4530659691950016</v>
      </c>
      <c r="H74" s="230">
        <f t="shared" si="12"/>
        <v>0.17094893755235313</v>
      </c>
      <c r="I74" s="225">
        <v>522</v>
      </c>
      <c r="J74" s="230">
        <f t="shared" si="8"/>
        <v>2.4467755997412608</v>
      </c>
      <c r="K74" s="230">
        <f t="shared" si="9"/>
        <v>0.28650768146853173</v>
      </c>
      <c r="L74" s="225">
        <v>85</v>
      </c>
      <c r="M74" s="230">
        <f t="shared" si="13"/>
        <v>0.39842131413411336</v>
      </c>
      <c r="N74" s="230">
        <f t="shared" si="14"/>
        <v>4.7150451376818156E-2</v>
      </c>
      <c r="O74" s="225">
        <v>116</v>
      </c>
      <c r="P74" s="230">
        <f t="shared" si="15"/>
        <v>0.54372791105361351</v>
      </c>
      <c r="Q74" s="230">
        <f t="shared" si="16"/>
        <v>6.4346498349540066E-2</v>
      </c>
      <c r="R74" s="225">
        <f t="shared" si="17"/>
        <v>201</v>
      </c>
      <c r="S74" s="230">
        <f t="shared" si="23"/>
        <v>0.94214922518772681</v>
      </c>
      <c r="T74" s="230">
        <f t="shared" si="19"/>
        <v>0.11149694972635822</v>
      </c>
      <c r="U74" s="225">
        <f t="shared" si="20"/>
        <v>723</v>
      </c>
      <c r="V74" s="230">
        <f t="shared" si="6"/>
        <v>3.3889248249289876</v>
      </c>
      <c r="W74" s="230">
        <f t="shared" si="21"/>
        <v>0.39800463119488994</v>
      </c>
      <c r="X74" s="225">
        <v>22</v>
      </c>
      <c r="Y74" s="230">
        <f t="shared" ref="Y74:Y79" si="24">X74/B74</f>
        <v>0.10312081071706462</v>
      </c>
      <c r="Z74" s="230">
        <f t="shared" ref="Z74:Z79" si="25">Y74/8.45</f>
        <v>1.2203646238705873E-2</v>
      </c>
      <c r="AA74" s="225">
        <f t="shared" ref="AA74:AA79" si="26">U74+X74</f>
        <v>745</v>
      </c>
      <c r="AB74" s="230">
        <f t="shared" ref="AB74:AB106" si="27">AA74/B74</f>
        <v>3.4920456356460523</v>
      </c>
      <c r="AC74" s="230">
        <f t="shared" ref="AC74:AC79" si="28">W74+Z74</f>
        <v>0.41020827743359578</v>
      </c>
    </row>
    <row r="75" spans="1:29" ht="12" customHeight="1">
      <c r="A75" s="42">
        <v>1975</v>
      </c>
      <c r="B75" s="78">
        <v>215.465</v>
      </c>
      <c r="C75" s="58">
        <v>425</v>
      </c>
      <c r="D75" s="215">
        <f t="shared" si="10"/>
        <v>1.9724781286983966</v>
      </c>
      <c r="E75" s="215">
        <f t="shared" si="22"/>
        <v>0.2277688370321474</v>
      </c>
      <c r="F75" s="225">
        <v>350</v>
      </c>
      <c r="G75" s="230">
        <f t="shared" si="11"/>
        <v>1.6243937530457382</v>
      </c>
      <c r="H75" s="230">
        <f t="shared" si="12"/>
        <v>0.19110514741714568</v>
      </c>
      <c r="I75" s="225">
        <v>514</v>
      </c>
      <c r="J75" s="230">
        <f t="shared" si="8"/>
        <v>2.385538254472884</v>
      </c>
      <c r="K75" s="230">
        <f t="shared" si="9"/>
        <v>0.27933703213968197</v>
      </c>
      <c r="L75" s="225">
        <v>87</v>
      </c>
      <c r="M75" s="230">
        <f t="shared" si="13"/>
        <v>0.40377787575708352</v>
      </c>
      <c r="N75" s="230">
        <f t="shared" si="14"/>
        <v>4.7784363994921128E-2</v>
      </c>
      <c r="O75" s="225">
        <v>119</v>
      </c>
      <c r="P75" s="230">
        <f t="shared" si="15"/>
        <v>0.55229387603555102</v>
      </c>
      <c r="Q75" s="230">
        <f t="shared" si="16"/>
        <v>6.5360222016041553E-2</v>
      </c>
      <c r="R75" s="225">
        <f t="shared" si="17"/>
        <v>206</v>
      </c>
      <c r="S75" s="230">
        <f t="shared" si="23"/>
        <v>0.95607175179263448</v>
      </c>
      <c r="T75" s="230">
        <f t="shared" si="19"/>
        <v>0.11314458601096268</v>
      </c>
      <c r="U75" s="225">
        <f t="shared" si="20"/>
        <v>720</v>
      </c>
      <c r="V75" s="230">
        <f t="shared" ref="V75:V106" si="29">U75/B75</f>
        <v>3.3416100062655185</v>
      </c>
      <c r="W75" s="230">
        <f t="shared" si="21"/>
        <v>0.39248161815064464</v>
      </c>
      <c r="X75" s="225">
        <v>20</v>
      </c>
      <c r="Y75" s="230">
        <f t="shared" si="24"/>
        <v>9.2822500174042186E-2</v>
      </c>
      <c r="Z75" s="230">
        <f t="shared" si="25"/>
        <v>1.098491126320026E-2</v>
      </c>
      <c r="AA75" s="225">
        <f t="shared" si="26"/>
        <v>740</v>
      </c>
      <c r="AB75" s="230">
        <f t="shared" si="27"/>
        <v>3.4344325064395611</v>
      </c>
      <c r="AC75" s="230">
        <f t="shared" si="28"/>
        <v>0.40346652941384492</v>
      </c>
    </row>
    <row r="76" spans="1:29" ht="12" customHeight="1">
      <c r="A76" s="40">
        <v>1976</v>
      </c>
      <c r="B76" s="77">
        <v>217.56299999999999</v>
      </c>
      <c r="C76" s="54">
        <v>465</v>
      </c>
      <c r="D76" s="216">
        <f t="shared" si="10"/>
        <v>2.1373119510210836</v>
      </c>
      <c r="E76" s="216">
        <f t="shared" si="22"/>
        <v>0.24680276570682258</v>
      </c>
      <c r="F76" s="226">
        <v>350</v>
      </c>
      <c r="G76" s="237">
        <f t="shared" si="11"/>
        <v>1.6087294254997404</v>
      </c>
      <c r="H76" s="237">
        <f t="shared" si="12"/>
        <v>0.18926228535291065</v>
      </c>
      <c r="I76" s="226">
        <v>530</v>
      </c>
      <c r="J76" s="237">
        <f t="shared" si="8"/>
        <v>2.4360759871853213</v>
      </c>
      <c r="K76" s="237">
        <f t="shared" si="9"/>
        <v>0.28525479943622034</v>
      </c>
      <c r="L76" s="226">
        <v>76</v>
      </c>
      <c r="M76" s="237">
        <f t="shared" si="13"/>
        <v>0.34932410382280077</v>
      </c>
      <c r="N76" s="237">
        <f t="shared" si="14"/>
        <v>4.1340130629917253E-2</v>
      </c>
      <c r="O76" s="226">
        <v>129</v>
      </c>
      <c r="P76" s="237">
        <f t="shared" si="15"/>
        <v>0.59293170254133287</v>
      </c>
      <c r="Q76" s="237">
        <f t="shared" si="16"/>
        <v>7.0169432253412184E-2</v>
      </c>
      <c r="R76" s="226">
        <f t="shared" si="17"/>
        <v>205</v>
      </c>
      <c r="S76" s="237">
        <f t="shared" si="23"/>
        <v>0.94225580636413364</v>
      </c>
      <c r="T76" s="237">
        <f t="shared" si="19"/>
        <v>0.11150956288332944</v>
      </c>
      <c r="U76" s="226">
        <f t="shared" si="20"/>
        <v>735</v>
      </c>
      <c r="V76" s="237">
        <f t="shared" si="29"/>
        <v>3.3783317935494548</v>
      </c>
      <c r="W76" s="237">
        <f t="shared" si="21"/>
        <v>0.39676436231954981</v>
      </c>
      <c r="X76" s="226">
        <v>18</v>
      </c>
      <c r="Y76" s="237">
        <f t="shared" si="24"/>
        <v>8.2734656168558074E-2</v>
      </c>
      <c r="Z76" s="237">
        <f t="shared" si="25"/>
        <v>9.7910835702435597E-3</v>
      </c>
      <c r="AA76" s="226">
        <f t="shared" si="26"/>
        <v>753</v>
      </c>
      <c r="AB76" s="237">
        <f t="shared" si="27"/>
        <v>3.4610664497180128</v>
      </c>
      <c r="AC76" s="237">
        <f t="shared" si="28"/>
        <v>0.40655544588979337</v>
      </c>
    </row>
    <row r="77" spans="1:29" ht="12" customHeight="1">
      <c r="A77" s="40">
        <v>1977</v>
      </c>
      <c r="B77" s="77">
        <v>219.76</v>
      </c>
      <c r="C77" s="54">
        <v>515</v>
      </c>
      <c r="D77" s="216">
        <f t="shared" si="10"/>
        <v>2.3434655988350928</v>
      </c>
      <c r="E77" s="216">
        <f t="shared" si="22"/>
        <v>0.27060803681698531</v>
      </c>
      <c r="F77" s="226">
        <v>364</v>
      </c>
      <c r="G77" s="237">
        <f t="shared" si="11"/>
        <v>1.6563523844193666</v>
      </c>
      <c r="H77" s="237">
        <f t="shared" si="12"/>
        <v>0.19486498640227842</v>
      </c>
      <c r="I77" s="226">
        <v>536</v>
      </c>
      <c r="J77" s="237">
        <f t="shared" si="8"/>
        <v>2.4390243902439024</v>
      </c>
      <c r="K77" s="237">
        <f t="shared" si="9"/>
        <v>0.28560004569600733</v>
      </c>
      <c r="L77" s="226">
        <v>68</v>
      </c>
      <c r="M77" s="237">
        <f t="shared" si="13"/>
        <v>0.30942846741900254</v>
      </c>
      <c r="N77" s="237">
        <f t="shared" si="14"/>
        <v>3.6618753540710362E-2</v>
      </c>
      <c r="O77" s="226">
        <v>126</v>
      </c>
      <c r="P77" s="237">
        <f t="shared" si="15"/>
        <v>0.57335274845285766</v>
      </c>
      <c r="Q77" s="237">
        <f t="shared" si="16"/>
        <v>6.7852396266610382E-2</v>
      </c>
      <c r="R77" s="226">
        <f t="shared" si="17"/>
        <v>194</v>
      </c>
      <c r="S77" s="237">
        <f t="shared" si="23"/>
        <v>0.8827812158718602</v>
      </c>
      <c r="T77" s="237">
        <f t="shared" si="19"/>
        <v>0.10447114980732075</v>
      </c>
      <c r="U77" s="226">
        <f t="shared" si="20"/>
        <v>730</v>
      </c>
      <c r="V77" s="237">
        <f t="shared" si="29"/>
        <v>3.3218056061157628</v>
      </c>
      <c r="W77" s="237">
        <f t="shared" si="21"/>
        <v>0.39007119550332808</v>
      </c>
      <c r="X77" s="226">
        <v>17</v>
      </c>
      <c r="Y77" s="237">
        <f t="shared" si="24"/>
        <v>7.7357116854750635E-2</v>
      </c>
      <c r="Z77" s="237">
        <f t="shared" si="25"/>
        <v>9.1546883851775906E-3</v>
      </c>
      <c r="AA77" s="226">
        <f t="shared" si="26"/>
        <v>747</v>
      </c>
      <c r="AB77" s="237">
        <f t="shared" si="27"/>
        <v>3.3991627229705133</v>
      </c>
      <c r="AC77" s="237">
        <f t="shared" si="28"/>
        <v>0.39922588388850566</v>
      </c>
    </row>
    <row r="78" spans="1:29" ht="12" customHeight="1">
      <c r="A78" s="40">
        <v>1978</v>
      </c>
      <c r="B78" s="77">
        <v>222.095</v>
      </c>
      <c r="C78" s="54">
        <v>545</v>
      </c>
      <c r="D78" s="216">
        <f t="shared" si="10"/>
        <v>2.453904860532655</v>
      </c>
      <c r="E78" s="216">
        <f t="shared" si="22"/>
        <v>0.28336083839868997</v>
      </c>
      <c r="F78" s="226">
        <v>374</v>
      </c>
      <c r="G78" s="237">
        <f t="shared" si="11"/>
        <v>1.6839640694297486</v>
      </c>
      <c r="H78" s="237">
        <f t="shared" si="12"/>
        <v>0.19811341993291159</v>
      </c>
      <c r="I78" s="226">
        <v>537</v>
      </c>
      <c r="J78" s="237">
        <f t="shared" si="8"/>
        <v>2.4178842387266712</v>
      </c>
      <c r="K78" s="237">
        <f t="shared" si="9"/>
        <v>0.2831246181178772</v>
      </c>
      <c r="L78" s="226">
        <v>70</v>
      </c>
      <c r="M78" s="237">
        <f t="shared" si="13"/>
        <v>0.31518044080235935</v>
      </c>
      <c r="N78" s="237">
        <f t="shared" si="14"/>
        <v>3.7299460449983356E-2</v>
      </c>
      <c r="O78" s="226">
        <v>123</v>
      </c>
      <c r="P78" s="237">
        <f t="shared" si="15"/>
        <v>0.55381706026700284</v>
      </c>
      <c r="Q78" s="237">
        <f t="shared" si="16"/>
        <v>6.5540480504970758E-2</v>
      </c>
      <c r="R78" s="226">
        <f t="shared" si="17"/>
        <v>193</v>
      </c>
      <c r="S78" s="237">
        <f t="shared" si="23"/>
        <v>0.86899750106936224</v>
      </c>
      <c r="T78" s="237">
        <f t="shared" si="19"/>
        <v>0.10283994095495411</v>
      </c>
      <c r="U78" s="226">
        <f t="shared" si="20"/>
        <v>730</v>
      </c>
      <c r="V78" s="237">
        <f t="shared" si="29"/>
        <v>3.286881739796033</v>
      </c>
      <c r="W78" s="237">
        <f t="shared" si="21"/>
        <v>0.38596455907283134</v>
      </c>
      <c r="X78" s="226">
        <v>15</v>
      </c>
      <c r="Y78" s="237">
        <f t="shared" si="24"/>
        <v>6.7538665886219859E-2</v>
      </c>
      <c r="Z78" s="237">
        <f t="shared" si="25"/>
        <v>7.9927415249964329E-3</v>
      </c>
      <c r="AA78" s="226">
        <f t="shared" si="26"/>
        <v>745</v>
      </c>
      <c r="AB78" s="237">
        <f t="shared" si="27"/>
        <v>3.3544204056822533</v>
      </c>
      <c r="AC78" s="237">
        <f t="shared" si="28"/>
        <v>0.39395730059782774</v>
      </c>
    </row>
    <row r="79" spans="1:29" ht="12" customHeight="1">
      <c r="A79" s="40">
        <v>1979</v>
      </c>
      <c r="B79" s="77">
        <v>224.56699999999998</v>
      </c>
      <c r="C79" s="54">
        <v>550</v>
      </c>
      <c r="D79" s="216">
        <f t="shared" si="10"/>
        <v>2.4491577123976365</v>
      </c>
      <c r="E79" s="216">
        <f t="shared" si="22"/>
        <v>0.28281266886808737</v>
      </c>
      <c r="F79" s="226">
        <v>395</v>
      </c>
      <c r="G79" s="237">
        <f t="shared" si="11"/>
        <v>1.7589405389037571</v>
      </c>
      <c r="H79" s="237">
        <f t="shared" si="12"/>
        <v>0.20693418104750083</v>
      </c>
      <c r="I79" s="226">
        <v>543</v>
      </c>
      <c r="J79" s="237">
        <f t="shared" si="8"/>
        <v>2.4179866142398483</v>
      </c>
      <c r="K79" s="237">
        <f t="shared" si="9"/>
        <v>0.28313660588288625</v>
      </c>
      <c r="L79" s="226">
        <v>66</v>
      </c>
      <c r="M79" s="237">
        <f t="shared" si="13"/>
        <v>0.2938989254877164</v>
      </c>
      <c r="N79" s="237">
        <f t="shared" si="14"/>
        <v>3.4780937927540403E-2</v>
      </c>
      <c r="O79" s="226">
        <v>139</v>
      </c>
      <c r="P79" s="237">
        <f t="shared" si="15"/>
        <v>0.61896894913322087</v>
      </c>
      <c r="Q79" s="237">
        <f t="shared" si="16"/>
        <v>7.3250763211032063E-2</v>
      </c>
      <c r="R79" s="226">
        <f t="shared" si="17"/>
        <v>205</v>
      </c>
      <c r="S79" s="237">
        <f t="shared" si="23"/>
        <v>0.91286787462093733</v>
      </c>
      <c r="T79" s="237">
        <f t="shared" si="19"/>
        <v>0.10803170113857247</v>
      </c>
      <c r="U79" s="226">
        <f t="shared" si="20"/>
        <v>748</v>
      </c>
      <c r="V79" s="237">
        <f t="shared" si="29"/>
        <v>3.3308544888607856</v>
      </c>
      <c r="W79" s="237">
        <f t="shared" si="21"/>
        <v>0.39116830702145872</v>
      </c>
      <c r="X79" s="226">
        <v>14</v>
      </c>
      <c r="Y79" s="237">
        <f t="shared" si="24"/>
        <v>6.2342196315576207E-2</v>
      </c>
      <c r="Z79" s="237">
        <f t="shared" si="25"/>
        <v>7.3777747119025102E-3</v>
      </c>
      <c r="AA79" s="226">
        <f t="shared" si="26"/>
        <v>762</v>
      </c>
      <c r="AB79" s="237">
        <f t="shared" si="27"/>
        <v>3.393196685176362</v>
      </c>
      <c r="AC79" s="237">
        <f t="shared" si="28"/>
        <v>0.3985460817333612</v>
      </c>
    </row>
    <row r="80" spans="1:29" ht="12" customHeight="1">
      <c r="A80" s="40">
        <v>1980</v>
      </c>
      <c r="B80" s="77">
        <v>227.22499999999999</v>
      </c>
      <c r="C80" s="54">
        <v>570</v>
      </c>
      <c r="D80" s="216">
        <f t="shared" si="10"/>
        <v>2.5085267906260316</v>
      </c>
      <c r="E80" s="216">
        <f t="shared" si="22"/>
        <v>0.28966822062656256</v>
      </c>
      <c r="F80" s="226">
        <v>408</v>
      </c>
      <c r="G80" s="237">
        <f t="shared" si="11"/>
        <v>1.7955770711849488</v>
      </c>
      <c r="H80" s="237">
        <f t="shared" si="12"/>
        <v>0.21124436131587632</v>
      </c>
      <c r="I80" s="226">
        <v>551</v>
      </c>
      <c r="J80" s="237">
        <f t="shared" si="8"/>
        <v>2.4249092309384972</v>
      </c>
      <c r="K80" s="237">
        <f t="shared" si="9"/>
        <v>0.28394721673752898</v>
      </c>
      <c r="L80" s="226">
        <v>55</v>
      </c>
      <c r="M80" s="237">
        <f t="shared" si="13"/>
        <v>0.24205083067444164</v>
      </c>
      <c r="N80" s="237">
        <f t="shared" si="14"/>
        <v>2.8645068718868835E-2</v>
      </c>
      <c r="O80" s="226">
        <v>159</v>
      </c>
      <c r="P80" s="237">
        <f t="shared" si="15"/>
        <v>0.69974694685884042</v>
      </c>
      <c r="Q80" s="237">
        <f t="shared" si="16"/>
        <v>8.2810289569093545E-2</v>
      </c>
      <c r="R80" s="226">
        <f t="shared" si="17"/>
        <v>214</v>
      </c>
      <c r="S80" s="237">
        <f t="shared" si="23"/>
        <v>0.94179777753328209</v>
      </c>
      <c r="T80" s="237">
        <f t="shared" si="19"/>
        <v>0.11145535828796238</v>
      </c>
      <c r="U80" s="226">
        <f t="shared" si="20"/>
        <v>765</v>
      </c>
      <c r="V80" s="237">
        <f t="shared" si="29"/>
        <v>3.3667070084717792</v>
      </c>
      <c r="W80" s="237">
        <f t="shared" si="21"/>
        <v>0.39540257502549137</v>
      </c>
      <c r="X80" s="231" t="s">
        <v>7</v>
      </c>
      <c r="Y80" s="231" t="s">
        <v>7</v>
      </c>
      <c r="Z80" s="231" t="s">
        <v>7</v>
      </c>
      <c r="AA80" s="226">
        <f>U80</f>
        <v>765</v>
      </c>
      <c r="AB80" s="237">
        <f t="shared" si="27"/>
        <v>3.3667070084717792</v>
      </c>
      <c r="AC80" s="237">
        <f>W80</f>
        <v>0.39540257502549137</v>
      </c>
    </row>
    <row r="81" spans="1:29" ht="12" customHeight="1">
      <c r="A81" s="42">
        <v>1981</v>
      </c>
      <c r="B81" s="78">
        <v>229.46600000000001</v>
      </c>
      <c r="C81" s="58">
        <v>560</v>
      </c>
      <c r="D81" s="215">
        <f t="shared" si="10"/>
        <v>2.4404486939241541</v>
      </c>
      <c r="E81" s="215">
        <f t="shared" si="22"/>
        <v>0.28180700853627644</v>
      </c>
      <c r="F81" s="225">
        <v>424</v>
      </c>
      <c r="G81" s="230">
        <f t="shared" si="11"/>
        <v>1.8477682968282882</v>
      </c>
      <c r="H81" s="230">
        <f t="shared" si="12"/>
        <v>0.21738450550921037</v>
      </c>
      <c r="I81" s="225">
        <v>568</v>
      </c>
      <c r="J81" s="230">
        <f t="shared" si="8"/>
        <v>2.4753122466944992</v>
      </c>
      <c r="K81" s="230">
        <f t="shared" si="9"/>
        <v>0.28984920921481261</v>
      </c>
      <c r="L81" s="225">
        <v>56</v>
      </c>
      <c r="M81" s="230">
        <f t="shared" si="13"/>
        <v>0.24404486939241543</v>
      </c>
      <c r="N81" s="230">
        <f t="shared" si="14"/>
        <v>2.8881049632238514E-2</v>
      </c>
      <c r="O81" s="225">
        <v>166</v>
      </c>
      <c r="P81" s="230">
        <f t="shared" si="15"/>
        <v>0.72341871998466001</v>
      </c>
      <c r="Q81" s="230">
        <f t="shared" si="16"/>
        <v>8.5611682838421313E-2</v>
      </c>
      <c r="R81" s="225">
        <f t="shared" si="17"/>
        <v>222</v>
      </c>
      <c r="S81" s="230">
        <f t="shared" si="23"/>
        <v>0.96746358937707544</v>
      </c>
      <c r="T81" s="230">
        <f t="shared" si="19"/>
        <v>0.11449273247065983</v>
      </c>
      <c r="U81" s="225">
        <f t="shared" si="20"/>
        <v>790</v>
      </c>
      <c r="V81" s="230">
        <f t="shared" si="29"/>
        <v>3.4427758360715748</v>
      </c>
      <c r="W81" s="230">
        <f>K81+T81</f>
        <v>0.40434194168547244</v>
      </c>
      <c r="X81" s="232" t="s">
        <v>7</v>
      </c>
      <c r="Y81" s="232" t="s">
        <v>7</v>
      </c>
      <c r="Z81" s="232" t="s">
        <v>7</v>
      </c>
      <c r="AA81" s="225">
        <f>U81</f>
        <v>790</v>
      </c>
      <c r="AB81" s="230">
        <f t="shared" si="27"/>
        <v>3.4427758360715748</v>
      </c>
      <c r="AC81" s="230">
        <f t="shared" ref="AC81:AC106" si="30">W81</f>
        <v>0.40434194168547244</v>
      </c>
    </row>
    <row r="82" spans="1:29" ht="12" customHeight="1">
      <c r="A82" s="42">
        <v>1982</v>
      </c>
      <c r="B82" s="78">
        <v>231.66399999999999</v>
      </c>
      <c r="C82" s="58">
        <v>600</v>
      </c>
      <c r="D82" s="215">
        <f t="shared" si="10"/>
        <v>2.5899578700186479</v>
      </c>
      <c r="E82" s="215">
        <f t="shared" si="22"/>
        <v>0.29907134757721104</v>
      </c>
      <c r="F82" s="225">
        <v>451</v>
      </c>
      <c r="G82" s="230">
        <f t="shared" si="11"/>
        <v>1.9467849989640169</v>
      </c>
      <c r="H82" s="230">
        <f t="shared" si="12"/>
        <v>0.22903352928988435</v>
      </c>
      <c r="I82" s="225">
        <v>569</v>
      </c>
      <c r="J82" s="230">
        <f t="shared" si="8"/>
        <v>2.4561433800676844</v>
      </c>
      <c r="K82" s="230">
        <f t="shared" si="9"/>
        <v>0.28760461124914338</v>
      </c>
      <c r="L82" s="225">
        <v>62</v>
      </c>
      <c r="M82" s="230">
        <f t="shared" si="13"/>
        <v>0.26762897990192697</v>
      </c>
      <c r="N82" s="230">
        <f t="shared" si="14"/>
        <v>3.1672068627446981E-2</v>
      </c>
      <c r="O82" s="225">
        <v>172</v>
      </c>
      <c r="P82" s="230">
        <f t="shared" si="15"/>
        <v>0.7424545894053457</v>
      </c>
      <c r="Q82" s="230">
        <f t="shared" si="16"/>
        <v>8.786444845033678E-2</v>
      </c>
      <c r="R82" s="225">
        <f t="shared" si="17"/>
        <v>234</v>
      </c>
      <c r="S82" s="230">
        <f t="shared" si="23"/>
        <v>1.0100835693072727</v>
      </c>
      <c r="T82" s="230">
        <f t="shared" si="19"/>
        <v>0.11953651707778376</v>
      </c>
      <c r="U82" s="225">
        <f t="shared" si="20"/>
        <v>803</v>
      </c>
      <c r="V82" s="230">
        <f t="shared" si="29"/>
        <v>3.4662269493749571</v>
      </c>
      <c r="W82" s="230">
        <f t="shared" si="21"/>
        <v>0.40714112832692717</v>
      </c>
      <c r="X82" s="232" t="s">
        <v>7</v>
      </c>
      <c r="Y82" s="232" t="s">
        <v>7</v>
      </c>
      <c r="Z82" s="232" t="s">
        <v>7</v>
      </c>
      <c r="AA82" s="225">
        <f t="shared" ref="AA82:AA106" si="31">U82</f>
        <v>803</v>
      </c>
      <c r="AB82" s="230">
        <f t="shared" si="27"/>
        <v>3.4662269493749571</v>
      </c>
      <c r="AC82" s="230">
        <f t="shared" si="30"/>
        <v>0.40714112832692717</v>
      </c>
    </row>
    <row r="83" spans="1:29" ht="12" customHeight="1">
      <c r="A83" s="42">
        <v>1983</v>
      </c>
      <c r="B83" s="78">
        <v>233.792</v>
      </c>
      <c r="C83" s="58">
        <v>740</v>
      </c>
      <c r="D83" s="215">
        <f t="shared" si="10"/>
        <v>3.165206679441555</v>
      </c>
      <c r="E83" s="215">
        <f t="shared" si="22"/>
        <v>0.36549730709486777</v>
      </c>
      <c r="F83" s="225">
        <v>484</v>
      </c>
      <c r="G83" s="230">
        <f t="shared" si="11"/>
        <v>2.0702162606077197</v>
      </c>
      <c r="H83" s="230">
        <f t="shared" si="12"/>
        <v>0.24355485418914349</v>
      </c>
      <c r="I83" s="225">
        <v>599</v>
      </c>
      <c r="J83" s="230">
        <f t="shared" si="8"/>
        <v>2.5621064878182316</v>
      </c>
      <c r="K83" s="230">
        <f t="shared" si="9"/>
        <v>0.30001246929955877</v>
      </c>
      <c r="L83" s="225">
        <v>67</v>
      </c>
      <c r="M83" s="230">
        <f t="shared" si="13"/>
        <v>0.28657952367916778</v>
      </c>
      <c r="N83" s="230">
        <f t="shared" si="14"/>
        <v>3.391473653007903E-2</v>
      </c>
      <c r="O83" s="225">
        <v>196</v>
      </c>
      <c r="P83" s="230">
        <f t="shared" si="15"/>
        <v>0.83835203941965508</v>
      </c>
      <c r="Q83" s="230">
        <f t="shared" si="16"/>
        <v>9.921325910291777E-2</v>
      </c>
      <c r="R83" s="225">
        <f t="shared" si="17"/>
        <v>263</v>
      </c>
      <c r="S83" s="230">
        <f t="shared" si="23"/>
        <v>1.1249315630988228</v>
      </c>
      <c r="T83" s="230">
        <f t="shared" si="19"/>
        <v>0.13312799563299679</v>
      </c>
      <c r="U83" s="225">
        <f t="shared" si="20"/>
        <v>862</v>
      </c>
      <c r="V83" s="230">
        <f t="shared" si="29"/>
        <v>3.6870380509170544</v>
      </c>
      <c r="W83" s="230">
        <f t="shared" si="21"/>
        <v>0.43314046493255554</v>
      </c>
      <c r="X83" s="232" t="s">
        <v>7</v>
      </c>
      <c r="Y83" s="232" t="s">
        <v>7</v>
      </c>
      <c r="Z83" s="232" t="s">
        <v>7</v>
      </c>
      <c r="AA83" s="225">
        <f t="shared" si="31"/>
        <v>862</v>
      </c>
      <c r="AB83" s="230">
        <f t="shared" si="27"/>
        <v>3.6870380509170544</v>
      </c>
      <c r="AC83" s="230">
        <f t="shared" si="30"/>
        <v>0.43314046493255554</v>
      </c>
    </row>
    <row r="84" spans="1:29" ht="12" customHeight="1">
      <c r="A84" s="42">
        <v>1984</v>
      </c>
      <c r="B84" s="78">
        <v>235.82499999999999</v>
      </c>
      <c r="C84" s="58">
        <v>840</v>
      </c>
      <c r="D84" s="215">
        <f t="shared" si="10"/>
        <v>3.5619633202586667</v>
      </c>
      <c r="E84" s="215">
        <f t="shared" si="22"/>
        <v>0.4113121616926867</v>
      </c>
      <c r="F84" s="225">
        <v>523</v>
      </c>
      <c r="G84" s="230">
        <f t="shared" si="11"/>
        <v>2.2177462101134315</v>
      </c>
      <c r="H84" s="230">
        <f t="shared" si="12"/>
        <v>0.2609113188368743</v>
      </c>
      <c r="I84" s="225">
        <v>656</v>
      </c>
      <c r="J84" s="230">
        <f t="shared" si="8"/>
        <v>2.7817237358210538</v>
      </c>
      <c r="K84" s="230">
        <f t="shared" si="9"/>
        <v>0.32572877468630612</v>
      </c>
      <c r="L84" s="225">
        <v>74</v>
      </c>
      <c r="M84" s="230">
        <f t="shared" si="13"/>
        <v>0.31379200678469205</v>
      </c>
      <c r="N84" s="230">
        <f t="shared" si="14"/>
        <v>3.7135148731916222E-2</v>
      </c>
      <c r="O84" s="225">
        <v>221</v>
      </c>
      <c r="P84" s="230">
        <f t="shared" si="15"/>
        <v>0.93713558782995865</v>
      </c>
      <c r="Q84" s="230">
        <f t="shared" si="16"/>
        <v>0.11090361986153358</v>
      </c>
      <c r="R84" s="225">
        <f t="shared" si="17"/>
        <v>295</v>
      </c>
      <c r="S84" s="230">
        <f t="shared" si="23"/>
        <v>1.2509275946146508</v>
      </c>
      <c r="T84" s="230">
        <f t="shared" si="19"/>
        <v>0.1480387685934498</v>
      </c>
      <c r="U84" s="225">
        <f t="shared" si="20"/>
        <v>951</v>
      </c>
      <c r="V84" s="230">
        <f t="shared" si="29"/>
        <v>4.032651330435705</v>
      </c>
      <c r="W84" s="230">
        <f t="shared" si="21"/>
        <v>0.4737675432797559</v>
      </c>
      <c r="X84" s="232" t="s">
        <v>7</v>
      </c>
      <c r="Y84" s="232" t="s">
        <v>7</v>
      </c>
      <c r="Z84" s="232" t="s">
        <v>7</v>
      </c>
      <c r="AA84" s="225">
        <f t="shared" si="31"/>
        <v>951</v>
      </c>
      <c r="AB84" s="230">
        <f t="shared" si="27"/>
        <v>4.032651330435705</v>
      </c>
      <c r="AC84" s="230">
        <f t="shared" si="30"/>
        <v>0.4737675432797559</v>
      </c>
    </row>
    <row r="85" spans="1:29" ht="12" customHeight="1">
      <c r="A85" s="42">
        <v>1985</v>
      </c>
      <c r="B85" s="78">
        <v>237.92400000000001</v>
      </c>
      <c r="C85" s="58">
        <v>940</v>
      </c>
      <c r="D85" s="215">
        <f t="shared" si="10"/>
        <v>3.9508414451673644</v>
      </c>
      <c r="E85" s="215">
        <f t="shared" si="22"/>
        <v>0.45621725694773257</v>
      </c>
      <c r="F85" s="225">
        <v>544</v>
      </c>
      <c r="G85" s="230">
        <f t="shared" si="11"/>
        <v>2.2864444108202617</v>
      </c>
      <c r="H85" s="230">
        <f t="shared" si="12"/>
        <v>0.26899346009650138</v>
      </c>
      <c r="I85" s="225">
        <v>714</v>
      </c>
      <c r="J85" s="230">
        <f t="shared" si="8"/>
        <v>3.0009582892015936</v>
      </c>
      <c r="K85" s="230">
        <f t="shared" si="9"/>
        <v>0.35140026805639274</v>
      </c>
      <c r="L85" s="225">
        <v>85</v>
      </c>
      <c r="M85" s="230">
        <f t="shared" si="13"/>
        <v>0.35725693919066592</v>
      </c>
      <c r="N85" s="230">
        <f t="shared" si="14"/>
        <v>4.2278927714871711E-2</v>
      </c>
      <c r="O85" s="225">
        <v>243</v>
      </c>
      <c r="P85" s="230">
        <f t="shared" si="15"/>
        <v>1.0213345438039036</v>
      </c>
      <c r="Q85" s="230">
        <f t="shared" si="16"/>
        <v>0.1208679933495744</v>
      </c>
      <c r="R85" s="225">
        <f t="shared" si="17"/>
        <v>328</v>
      </c>
      <c r="S85" s="230">
        <f t="shared" si="23"/>
        <v>1.3785914829945696</v>
      </c>
      <c r="T85" s="230">
        <f t="shared" si="19"/>
        <v>0.16314692106444612</v>
      </c>
      <c r="U85" s="225">
        <f t="shared" si="20"/>
        <v>1042</v>
      </c>
      <c r="V85" s="230">
        <f t="shared" si="29"/>
        <v>4.3795497721961629</v>
      </c>
      <c r="W85" s="230">
        <f t="shared" si="21"/>
        <v>0.51454718912083885</v>
      </c>
      <c r="X85" s="232" t="s">
        <v>7</v>
      </c>
      <c r="Y85" s="232" t="s">
        <v>7</v>
      </c>
      <c r="Z85" s="232" t="s">
        <v>7</v>
      </c>
      <c r="AA85" s="225">
        <f t="shared" si="31"/>
        <v>1042</v>
      </c>
      <c r="AB85" s="230">
        <f t="shared" si="27"/>
        <v>4.3795497721961629</v>
      </c>
      <c r="AC85" s="230">
        <f t="shared" si="30"/>
        <v>0.51454718912083885</v>
      </c>
    </row>
    <row r="86" spans="1:29" ht="12" customHeight="1">
      <c r="A86" s="40">
        <v>1986</v>
      </c>
      <c r="B86" s="77">
        <v>240.13300000000001</v>
      </c>
      <c r="C86" s="54">
        <v>1000</v>
      </c>
      <c r="D86" s="216">
        <f t="shared" si="10"/>
        <v>4.1643589177664042</v>
      </c>
      <c r="E86" s="216">
        <f t="shared" si="22"/>
        <v>0.48087285424554321</v>
      </c>
      <c r="F86" s="226">
        <v>565</v>
      </c>
      <c r="G86" s="237">
        <f t="shared" si="11"/>
        <v>2.3528627885380184</v>
      </c>
      <c r="H86" s="237">
        <f t="shared" si="12"/>
        <v>0.27680738688682571</v>
      </c>
      <c r="I86" s="226">
        <v>759</v>
      </c>
      <c r="J86" s="237">
        <f t="shared" si="8"/>
        <v>3.160748418584701</v>
      </c>
      <c r="K86" s="237">
        <f t="shared" si="9"/>
        <v>0.37011105604036315</v>
      </c>
      <c r="L86" s="226">
        <v>103</v>
      </c>
      <c r="M86" s="237">
        <f t="shared" si="13"/>
        <v>0.42892896852993961</v>
      </c>
      <c r="N86" s="237">
        <f t="shared" si="14"/>
        <v>5.0760824678099364E-2</v>
      </c>
      <c r="O86" s="226">
        <v>260</v>
      </c>
      <c r="P86" s="237">
        <f t="shared" si="15"/>
        <v>1.0827333186192651</v>
      </c>
      <c r="Q86" s="237">
        <f t="shared" si="16"/>
        <v>0.1281341205466586</v>
      </c>
      <c r="R86" s="226">
        <f t="shared" si="17"/>
        <v>363</v>
      </c>
      <c r="S86" s="237">
        <f t="shared" si="23"/>
        <v>1.5116622871492047</v>
      </c>
      <c r="T86" s="237">
        <f t="shared" si="19"/>
        <v>0.17889494522475796</v>
      </c>
      <c r="U86" s="226">
        <f t="shared" si="20"/>
        <v>1122</v>
      </c>
      <c r="V86" s="237">
        <f t="shared" si="29"/>
        <v>4.6724107057339053</v>
      </c>
      <c r="W86" s="237">
        <f t="shared" si="21"/>
        <v>0.54900600126512111</v>
      </c>
      <c r="X86" s="231" t="s">
        <v>7</v>
      </c>
      <c r="Y86" s="231" t="s">
        <v>7</v>
      </c>
      <c r="Z86" s="231" t="s">
        <v>7</v>
      </c>
      <c r="AA86" s="226">
        <f t="shared" si="31"/>
        <v>1122</v>
      </c>
      <c r="AB86" s="237">
        <f t="shared" si="27"/>
        <v>4.6724107057339053</v>
      </c>
      <c r="AC86" s="237">
        <f t="shared" si="30"/>
        <v>0.54900600126512111</v>
      </c>
    </row>
    <row r="87" spans="1:29" ht="12" customHeight="1">
      <c r="A87" s="40">
        <v>1987</v>
      </c>
      <c r="B87" s="77">
        <v>242.28899999999999</v>
      </c>
      <c r="C87" s="54">
        <v>1074</v>
      </c>
      <c r="D87" s="216">
        <f t="shared" si="10"/>
        <v>4.4327229052907891</v>
      </c>
      <c r="E87" s="216">
        <f t="shared" si="22"/>
        <v>0.51186176735459454</v>
      </c>
      <c r="F87" s="226">
        <v>589</v>
      </c>
      <c r="G87" s="237">
        <f t="shared" si="11"/>
        <v>2.4309811836278166</v>
      </c>
      <c r="H87" s="237">
        <f t="shared" si="12"/>
        <v>0.2859977863091549</v>
      </c>
      <c r="I87" s="226">
        <v>755</v>
      </c>
      <c r="J87" s="237">
        <f t="shared" si="8"/>
        <v>3.1161134017640091</v>
      </c>
      <c r="K87" s="237">
        <f t="shared" si="9"/>
        <v>0.36488447327447415</v>
      </c>
      <c r="L87" s="226">
        <v>103</v>
      </c>
      <c r="M87" s="237">
        <f t="shared" si="13"/>
        <v>0.42511215944595093</v>
      </c>
      <c r="N87" s="237">
        <f t="shared" si="14"/>
        <v>5.0309131295378812E-2</v>
      </c>
      <c r="O87" s="226">
        <v>272</v>
      </c>
      <c r="P87" s="237">
        <f t="shared" si="15"/>
        <v>1.1226262851388218</v>
      </c>
      <c r="Q87" s="237">
        <f t="shared" si="16"/>
        <v>0.13285518167323335</v>
      </c>
      <c r="R87" s="226">
        <f t="shared" si="17"/>
        <v>375</v>
      </c>
      <c r="S87" s="237">
        <f t="shared" si="23"/>
        <v>1.5477384445847728</v>
      </c>
      <c r="T87" s="237">
        <f t="shared" si="19"/>
        <v>0.18316431296861216</v>
      </c>
      <c r="U87" s="226">
        <f t="shared" si="20"/>
        <v>1130</v>
      </c>
      <c r="V87" s="237">
        <f t="shared" si="29"/>
        <v>4.6638518463487824</v>
      </c>
      <c r="W87" s="237">
        <f t="shared" si="21"/>
        <v>0.54804878624308628</v>
      </c>
      <c r="X87" s="231" t="s">
        <v>7</v>
      </c>
      <c r="Y87" s="231" t="s">
        <v>7</v>
      </c>
      <c r="Z87" s="231" t="s">
        <v>7</v>
      </c>
      <c r="AA87" s="226">
        <f t="shared" si="31"/>
        <v>1130</v>
      </c>
      <c r="AB87" s="237">
        <f t="shared" si="27"/>
        <v>4.6638518463487824</v>
      </c>
      <c r="AC87" s="237">
        <f t="shared" si="30"/>
        <v>0.54804878624308628</v>
      </c>
    </row>
    <row r="88" spans="1:29" ht="12" customHeight="1">
      <c r="A88" s="40">
        <v>1988</v>
      </c>
      <c r="B88" s="77">
        <v>244.499</v>
      </c>
      <c r="C88" s="54">
        <v>1150</v>
      </c>
      <c r="D88" s="216">
        <f t="shared" si="10"/>
        <v>4.7034957198188954</v>
      </c>
      <c r="E88" s="216">
        <f t="shared" si="22"/>
        <v>0.54312883600680084</v>
      </c>
      <c r="F88" s="226">
        <v>608</v>
      </c>
      <c r="G88" s="237">
        <f t="shared" si="11"/>
        <v>2.4867177370868592</v>
      </c>
      <c r="H88" s="237">
        <f t="shared" si="12"/>
        <v>0.29255502789257165</v>
      </c>
      <c r="I88" s="226">
        <v>752</v>
      </c>
      <c r="J88" s="237">
        <f t="shared" si="8"/>
        <v>3.0756772011337472</v>
      </c>
      <c r="K88" s="237">
        <f t="shared" si="9"/>
        <v>0.3601495551678861</v>
      </c>
      <c r="L88" s="226">
        <v>100</v>
      </c>
      <c r="M88" s="237">
        <f t="shared" si="13"/>
        <v>0.40899962781033872</v>
      </c>
      <c r="N88" s="237">
        <f t="shared" si="14"/>
        <v>4.8402322817791568E-2</v>
      </c>
      <c r="O88" s="226">
        <v>293</v>
      </c>
      <c r="P88" s="237">
        <f t="shared" si="15"/>
        <v>1.1983689094842924</v>
      </c>
      <c r="Q88" s="237">
        <f t="shared" si="16"/>
        <v>0.1418188058561293</v>
      </c>
      <c r="R88" s="226">
        <f t="shared" si="17"/>
        <v>393</v>
      </c>
      <c r="S88" s="237">
        <f t="shared" si="23"/>
        <v>1.6073685372946311</v>
      </c>
      <c r="T88" s="237">
        <f t="shared" si="19"/>
        <v>0.19022112867392088</v>
      </c>
      <c r="U88" s="226">
        <f t="shared" si="20"/>
        <v>1145</v>
      </c>
      <c r="V88" s="237">
        <f t="shared" si="29"/>
        <v>4.6830457384283779</v>
      </c>
      <c r="W88" s="237">
        <f t="shared" si="21"/>
        <v>0.55037068384180698</v>
      </c>
      <c r="X88" s="231" t="s">
        <v>7</v>
      </c>
      <c r="Y88" s="231" t="s">
        <v>7</v>
      </c>
      <c r="Z88" s="231" t="s">
        <v>7</v>
      </c>
      <c r="AA88" s="226">
        <f t="shared" si="31"/>
        <v>1145</v>
      </c>
      <c r="AB88" s="237">
        <f t="shared" si="27"/>
        <v>4.6830457384283779</v>
      </c>
      <c r="AC88" s="237">
        <f t="shared" si="30"/>
        <v>0.55037068384180698</v>
      </c>
    </row>
    <row r="89" spans="1:29" ht="12" customHeight="1">
      <c r="A89" s="40">
        <v>1989</v>
      </c>
      <c r="B89" s="77">
        <v>246.81899999999999</v>
      </c>
      <c r="C89" s="54">
        <v>907.93810974030009</v>
      </c>
      <c r="D89" s="216">
        <f t="shared" si="10"/>
        <v>3.6785584162495599</v>
      </c>
      <c r="E89" s="216">
        <f t="shared" si="22"/>
        <v>0.42477579864313625</v>
      </c>
      <c r="F89" s="226">
        <v>622</v>
      </c>
      <c r="G89" s="237">
        <f t="shared" si="11"/>
        <v>2.5200653110173854</v>
      </c>
      <c r="H89" s="237">
        <f t="shared" si="12"/>
        <v>0.29647827188439829</v>
      </c>
      <c r="I89" s="226">
        <v>769</v>
      </c>
      <c r="J89" s="237">
        <f t="shared" si="8"/>
        <v>3.1156434472224586</v>
      </c>
      <c r="K89" s="237">
        <f t="shared" si="9"/>
        <v>0.36482944346867202</v>
      </c>
      <c r="L89" s="226">
        <v>101</v>
      </c>
      <c r="M89" s="237">
        <f t="shared" si="13"/>
        <v>0.40920674664430212</v>
      </c>
      <c r="N89" s="237">
        <f t="shared" si="14"/>
        <v>4.8426833922402622E-2</v>
      </c>
      <c r="O89" s="226">
        <v>318</v>
      </c>
      <c r="P89" s="237">
        <f t="shared" si="15"/>
        <v>1.2883935191375058</v>
      </c>
      <c r="Q89" s="237">
        <f t="shared" si="16"/>
        <v>0.15247260581508945</v>
      </c>
      <c r="R89" s="226">
        <f t="shared" si="17"/>
        <v>419</v>
      </c>
      <c r="S89" s="237">
        <f t="shared" si="23"/>
        <v>1.6976002657818079</v>
      </c>
      <c r="T89" s="237">
        <f t="shared" si="19"/>
        <v>0.20089943973749208</v>
      </c>
      <c r="U89" s="226">
        <f t="shared" si="20"/>
        <v>1188</v>
      </c>
      <c r="V89" s="237">
        <f t="shared" si="29"/>
        <v>4.8132437130042662</v>
      </c>
      <c r="W89" s="237">
        <f t="shared" si="21"/>
        <v>0.5657288832061641</v>
      </c>
      <c r="X89" s="231" t="s">
        <v>7</v>
      </c>
      <c r="Y89" s="231" t="s">
        <v>7</v>
      </c>
      <c r="Z89" s="231" t="s">
        <v>7</v>
      </c>
      <c r="AA89" s="226">
        <f t="shared" si="31"/>
        <v>1188</v>
      </c>
      <c r="AB89" s="237">
        <f t="shared" si="27"/>
        <v>4.8132437130042662</v>
      </c>
      <c r="AC89" s="237">
        <f t="shared" si="30"/>
        <v>0.5657288832061641</v>
      </c>
    </row>
    <row r="90" spans="1:29" ht="12" customHeight="1">
      <c r="A90" s="40">
        <v>1990</v>
      </c>
      <c r="B90" s="77">
        <v>249.62299999999999</v>
      </c>
      <c r="C90" s="54">
        <v>974.296150631827</v>
      </c>
      <c r="D90" s="216">
        <f t="shared" si="10"/>
        <v>3.90307043273988</v>
      </c>
      <c r="E90" s="216">
        <f t="shared" si="22"/>
        <v>0.45070097375749191</v>
      </c>
      <c r="F90" s="226">
        <v>625</v>
      </c>
      <c r="G90" s="237">
        <f t="shared" si="11"/>
        <v>2.5037756937461695</v>
      </c>
      <c r="H90" s="237">
        <f t="shared" si="12"/>
        <v>0.29456184632307875</v>
      </c>
      <c r="I90" s="226">
        <v>739</v>
      </c>
      <c r="J90" s="237">
        <f t="shared" si="8"/>
        <v>2.9604643802854707</v>
      </c>
      <c r="K90" s="237">
        <f t="shared" si="9"/>
        <v>0.34665859253928233</v>
      </c>
      <c r="L90" s="226">
        <v>88</v>
      </c>
      <c r="M90" s="237">
        <f t="shared" si="13"/>
        <v>0.35253161767946062</v>
      </c>
      <c r="N90" s="237">
        <f t="shared" si="14"/>
        <v>4.1719718068575225E-2</v>
      </c>
      <c r="O90" s="226">
        <v>324</v>
      </c>
      <c r="P90" s="237">
        <f t="shared" si="15"/>
        <v>1.2979573196380141</v>
      </c>
      <c r="Q90" s="237">
        <f t="shared" si="16"/>
        <v>0.15360441652520879</v>
      </c>
      <c r="R90" s="226">
        <f t="shared" si="17"/>
        <v>412</v>
      </c>
      <c r="S90" s="237">
        <f t="shared" si="23"/>
        <v>1.6504889373174747</v>
      </c>
      <c r="T90" s="237">
        <f t="shared" si="19"/>
        <v>0.195324134593784</v>
      </c>
      <c r="U90" s="226">
        <f t="shared" si="20"/>
        <v>1151</v>
      </c>
      <c r="V90" s="237">
        <f t="shared" si="29"/>
        <v>4.6109533176029451</v>
      </c>
      <c r="W90" s="237">
        <f t="shared" si="21"/>
        <v>0.54198272713306639</v>
      </c>
      <c r="X90" s="231" t="s">
        <v>7</v>
      </c>
      <c r="Y90" s="231" t="s">
        <v>7</v>
      </c>
      <c r="Z90" s="231" t="s">
        <v>7</v>
      </c>
      <c r="AA90" s="226">
        <f t="shared" si="31"/>
        <v>1151</v>
      </c>
      <c r="AB90" s="237">
        <f t="shared" si="27"/>
        <v>4.6109533176029451</v>
      </c>
      <c r="AC90" s="237">
        <f t="shared" si="30"/>
        <v>0.54198272713306639</v>
      </c>
    </row>
    <row r="91" spans="1:29" ht="12" customHeight="1">
      <c r="A91" s="42">
        <v>1991</v>
      </c>
      <c r="B91" s="78">
        <v>252.98099999999999</v>
      </c>
      <c r="C91" s="58">
        <v>1040.0577407698102</v>
      </c>
      <c r="D91" s="215">
        <f t="shared" si="10"/>
        <v>4.1112089080595391</v>
      </c>
      <c r="E91" s="215">
        <f t="shared" si="22"/>
        <v>0.47473543972973892</v>
      </c>
      <c r="F91" s="225">
        <v>659</v>
      </c>
      <c r="G91" s="230">
        <f t="shared" si="11"/>
        <v>2.6049387108122746</v>
      </c>
      <c r="H91" s="230">
        <f t="shared" si="12"/>
        <v>0.30646337774262056</v>
      </c>
      <c r="I91" s="225">
        <v>768</v>
      </c>
      <c r="J91" s="230">
        <f t="shared" si="8"/>
        <v>3.0358011075930604</v>
      </c>
      <c r="K91" s="230">
        <f t="shared" si="9"/>
        <v>0.35548022337155277</v>
      </c>
      <c r="L91" s="225">
        <v>79</v>
      </c>
      <c r="M91" s="230">
        <f t="shared" si="13"/>
        <v>0.31227641601543199</v>
      </c>
      <c r="N91" s="230">
        <f t="shared" si="14"/>
        <v>3.6955788877565919E-2</v>
      </c>
      <c r="O91" s="225">
        <v>317</v>
      </c>
      <c r="P91" s="230">
        <f t="shared" si="15"/>
        <v>1.2530585300872399</v>
      </c>
      <c r="Q91" s="230">
        <f t="shared" si="16"/>
        <v>0.14829095030618225</v>
      </c>
      <c r="R91" s="225">
        <f t="shared" si="17"/>
        <v>396</v>
      </c>
      <c r="S91" s="230">
        <f t="shared" si="23"/>
        <v>1.5653349461026718</v>
      </c>
      <c r="T91" s="230">
        <f t="shared" si="19"/>
        <v>0.18524673918374818</v>
      </c>
      <c r="U91" s="225">
        <f t="shared" si="20"/>
        <v>1164</v>
      </c>
      <c r="V91" s="230">
        <f t="shared" si="29"/>
        <v>4.6011360536957318</v>
      </c>
      <c r="W91" s="230">
        <f t="shared" si="21"/>
        <v>0.54072696255530095</v>
      </c>
      <c r="X91" s="232" t="s">
        <v>7</v>
      </c>
      <c r="Y91" s="232" t="s">
        <v>7</v>
      </c>
      <c r="Z91" s="232" t="s">
        <v>7</v>
      </c>
      <c r="AA91" s="225">
        <f t="shared" si="31"/>
        <v>1164</v>
      </c>
      <c r="AB91" s="230">
        <f t="shared" si="27"/>
        <v>4.6011360536957318</v>
      </c>
      <c r="AC91" s="230">
        <f t="shared" si="30"/>
        <v>0.54072696255530095</v>
      </c>
    </row>
    <row r="92" spans="1:29" ht="12" customHeight="1">
      <c r="A92" s="44">
        <v>1992</v>
      </c>
      <c r="B92" s="78">
        <v>256.51400000000001</v>
      </c>
      <c r="C92" s="58">
        <v>1131.6179314205001</v>
      </c>
      <c r="D92" s="215">
        <f t="shared" si="10"/>
        <v>4.4115250295130091</v>
      </c>
      <c r="E92" s="215">
        <f t="shared" si="22"/>
        <v>0.50941397569434288</v>
      </c>
      <c r="F92" s="225">
        <v>692</v>
      </c>
      <c r="G92" s="230">
        <f t="shared" si="11"/>
        <v>2.697708507138012</v>
      </c>
      <c r="H92" s="230">
        <f t="shared" si="12"/>
        <v>0.31737747142800143</v>
      </c>
      <c r="I92" s="225">
        <v>804</v>
      </c>
      <c r="J92" s="230">
        <f t="shared" si="8"/>
        <v>3.1343318493337593</v>
      </c>
      <c r="K92" s="230">
        <f t="shared" si="9"/>
        <v>0.36701778095243087</v>
      </c>
      <c r="L92" s="225">
        <v>88</v>
      </c>
      <c r="M92" s="230">
        <f t="shared" si="13"/>
        <v>0.34306119743951596</v>
      </c>
      <c r="N92" s="230">
        <f t="shared" si="14"/>
        <v>4.0598958276865799E-2</v>
      </c>
      <c r="O92" s="225">
        <v>335</v>
      </c>
      <c r="P92" s="230">
        <f t="shared" si="15"/>
        <v>1.3059716038890665</v>
      </c>
      <c r="Q92" s="230">
        <f t="shared" si="16"/>
        <v>0.15455285253125048</v>
      </c>
      <c r="R92" s="225">
        <f t="shared" si="17"/>
        <v>423</v>
      </c>
      <c r="S92" s="230">
        <f t="shared" si="23"/>
        <v>1.6490328013285824</v>
      </c>
      <c r="T92" s="230">
        <f t="shared" si="19"/>
        <v>0.19515181080811628</v>
      </c>
      <c r="U92" s="225">
        <f t="shared" si="20"/>
        <v>1227</v>
      </c>
      <c r="V92" s="230">
        <f t="shared" si="29"/>
        <v>4.7833646506623415</v>
      </c>
      <c r="W92" s="230">
        <f t="shared" si="21"/>
        <v>0.56216959176054715</v>
      </c>
      <c r="X92" s="232" t="s">
        <v>7</v>
      </c>
      <c r="Y92" s="232" t="s">
        <v>7</v>
      </c>
      <c r="Z92" s="232" t="s">
        <v>7</v>
      </c>
      <c r="AA92" s="225">
        <f t="shared" si="31"/>
        <v>1227</v>
      </c>
      <c r="AB92" s="230">
        <f t="shared" si="27"/>
        <v>4.7833646506623415</v>
      </c>
      <c r="AC92" s="230">
        <f t="shared" si="30"/>
        <v>0.56216959176054715</v>
      </c>
    </row>
    <row r="93" spans="1:29" ht="12" customHeight="1">
      <c r="A93" s="44">
        <v>1993</v>
      </c>
      <c r="B93" s="78">
        <v>259.91899999999998</v>
      </c>
      <c r="C93" s="58">
        <v>1268.3158610190001</v>
      </c>
      <c r="D93" s="215">
        <f t="shared" si="10"/>
        <v>4.8796581281822418</v>
      </c>
      <c r="E93" s="215">
        <f t="shared" si="22"/>
        <v>0.56347091549448514</v>
      </c>
      <c r="F93" s="225">
        <v>694</v>
      </c>
      <c r="G93" s="230">
        <f t="shared" si="11"/>
        <v>2.670062596424271</v>
      </c>
      <c r="H93" s="230">
        <f t="shared" si="12"/>
        <v>0.31412501134403187</v>
      </c>
      <c r="I93" s="225">
        <v>821</v>
      </c>
      <c r="J93" s="230">
        <f t="shared" si="8"/>
        <v>3.1586763568650236</v>
      </c>
      <c r="K93" s="230">
        <f t="shared" si="9"/>
        <v>0.36986842586241497</v>
      </c>
      <c r="L93" s="225">
        <v>91</v>
      </c>
      <c r="M93" s="230">
        <f t="shared" si="13"/>
        <v>0.35010907244179917</v>
      </c>
      <c r="N93" s="230">
        <f t="shared" si="14"/>
        <v>4.1433026324473279E-2</v>
      </c>
      <c r="O93" s="225">
        <v>349</v>
      </c>
      <c r="P93" s="230">
        <f t="shared" si="15"/>
        <v>1.3427260031009662</v>
      </c>
      <c r="Q93" s="230">
        <f t="shared" si="16"/>
        <v>0.15890248557407885</v>
      </c>
      <c r="R93" s="225">
        <f t="shared" si="17"/>
        <v>440</v>
      </c>
      <c r="S93" s="230">
        <f t="shared" si="23"/>
        <v>1.6928350755427655</v>
      </c>
      <c r="T93" s="230">
        <f t="shared" si="19"/>
        <v>0.20033551189855214</v>
      </c>
      <c r="U93" s="225">
        <f t="shared" si="20"/>
        <v>1261</v>
      </c>
      <c r="V93" s="230">
        <f t="shared" si="29"/>
        <v>4.851511432407789</v>
      </c>
      <c r="W93" s="230">
        <f t="shared" si="21"/>
        <v>0.57020393776096712</v>
      </c>
      <c r="X93" s="232" t="s">
        <v>7</v>
      </c>
      <c r="Y93" s="232" t="s">
        <v>7</v>
      </c>
      <c r="Z93" s="232" t="s">
        <v>7</v>
      </c>
      <c r="AA93" s="225">
        <f t="shared" si="31"/>
        <v>1261</v>
      </c>
      <c r="AB93" s="230">
        <f t="shared" si="27"/>
        <v>4.851511432407789</v>
      </c>
      <c r="AC93" s="230">
        <f t="shared" si="30"/>
        <v>0.57020393776096712</v>
      </c>
    </row>
    <row r="94" spans="1:29" ht="12" customHeight="1">
      <c r="A94" s="42">
        <v>1994</v>
      </c>
      <c r="B94" s="78">
        <v>263.12599999999998</v>
      </c>
      <c r="C94" s="58">
        <v>1374.371915146445</v>
      </c>
      <c r="D94" s="215">
        <f t="shared" si="10"/>
        <v>5.2232463350122948</v>
      </c>
      <c r="E94" s="215">
        <f t="shared" si="22"/>
        <v>0.60314622806146589</v>
      </c>
      <c r="F94" s="225">
        <v>710</v>
      </c>
      <c r="G94" s="230">
        <f t="shared" si="11"/>
        <v>2.6983270372369135</v>
      </c>
      <c r="H94" s="230">
        <f t="shared" si="12"/>
        <v>0.31745023967493102</v>
      </c>
      <c r="I94" s="225">
        <v>813</v>
      </c>
      <c r="J94" s="230">
        <f t="shared" si="8"/>
        <v>3.0897744806670571</v>
      </c>
      <c r="K94" s="230">
        <f t="shared" si="9"/>
        <v>0.36180029047623624</v>
      </c>
      <c r="L94" s="225">
        <v>84</v>
      </c>
      <c r="M94" s="230">
        <f t="shared" si="13"/>
        <v>0.31923869172943764</v>
      </c>
      <c r="N94" s="230">
        <f t="shared" si="14"/>
        <v>3.7779726831886115E-2</v>
      </c>
      <c r="O94" s="225">
        <v>371</v>
      </c>
      <c r="P94" s="230">
        <f t="shared" si="15"/>
        <v>1.4099708884716828</v>
      </c>
      <c r="Q94" s="230">
        <f t="shared" si="16"/>
        <v>0.16686046017416367</v>
      </c>
      <c r="R94" s="225">
        <f t="shared" si="17"/>
        <v>455</v>
      </c>
      <c r="S94" s="230">
        <f t="shared" si="23"/>
        <v>1.7292095802011205</v>
      </c>
      <c r="T94" s="230">
        <f t="shared" si="19"/>
        <v>0.2046401870060498</v>
      </c>
      <c r="U94" s="225">
        <f t="shared" si="20"/>
        <v>1268</v>
      </c>
      <c r="V94" s="230">
        <f t="shared" si="29"/>
        <v>4.8189840608681775</v>
      </c>
      <c r="W94" s="230">
        <f t="shared" si="21"/>
        <v>0.56644047748228599</v>
      </c>
      <c r="X94" s="232" t="s">
        <v>7</v>
      </c>
      <c r="Y94" s="232" t="s">
        <v>7</v>
      </c>
      <c r="Z94" s="232" t="s">
        <v>7</v>
      </c>
      <c r="AA94" s="225">
        <f t="shared" si="31"/>
        <v>1268</v>
      </c>
      <c r="AB94" s="230">
        <f t="shared" si="27"/>
        <v>4.8189840608681775</v>
      </c>
      <c r="AC94" s="230">
        <f t="shared" si="30"/>
        <v>0.56644047748228599</v>
      </c>
    </row>
    <row r="95" spans="1:29" ht="12" customHeight="1">
      <c r="A95" s="42">
        <v>1995</v>
      </c>
      <c r="B95" s="78">
        <v>266.27800000000002</v>
      </c>
      <c r="C95" s="58">
        <v>1636.3754477375001</v>
      </c>
      <c r="D95" s="215">
        <f t="shared" si="10"/>
        <v>6.1453647982090143</v>
      </c>
      <c r="E95" s="215">
        <f t="shared" si="22"/>
        <v>0.70962642011651433</v>
      </c>
      <c r="F95" s="225">
        <v>767</v>
      </c>
      <c r="G95" s="230">
        <f t="shared" si="11"/>
        <v>2.8804482533292273</v>
      </c>
      <c r="H95" s="230">
        <f t="shared" si="12"/>
        <v>0.33887626509755614</v>
      </c>
      <c r="I95" s="225">
        <v>831</v>
      </c>
      <c r="J95" s="230">
        <f t="shared" si="8"/>
        <v>3.1207985639068943</v>
      </c>
      <c r="K95" s="230">
        <f t="shared" si="9"/>
        <v>0.36543308710853567</v>
      </c>
      <c r="L95" s="225">
        <v>95</v>
      </c>
      <c r="M95" s="230">
        <f t="shared" si="13"/>
        <v>0.35676999226372436</v>
      </c>
      <c r="N95" s="230">
        <f t="shared" si="14"/>
        <v>4.2221300859612357E-2</v>
      </c>
      <c r="O95" s="225">
        <v>402</v>
      </c>
      <c r="P95" s="230">
        <f t="shared" si="15"/>
        <v>1.5097003883159703</v>
      </c>
      <c r="Q95" s="230">
        <f t="shared" si="16"/>
        <v>0.17866276784804383</v>
      </c>
      <c r="R95" s="225">
        <f t="shared" si="17"/>
        <v>497</v>
      </c>
      <c r="S95" s="230">
        <f t="shared" si="23"/>
        <v>1.8664703805796947</v>
      </c>
      <c r="T95" s="230">
        <f t="shared" si="19"/>
        <v>0.2208840687076562</v>
      </c>
      <c r="U95" s="225">
        <f t="shared" si="20"/>
        <v>1328</v>
      </c>
      <c r="V95" s="230">
        <f t="shared" si="29"/>
        <v>4.9872689444865888</v>
      </c>
      <c r="W95" s="230">
        <f t="shared" si="21"/>
        <v>0.58631715581619193</v>
      </c>
      <c r="X95" s="232" t="s">
        <v>7</v>
      </c>
      <c r="Y95" s="232" t="s">
        <v>7</v>
      </c>
      <c r="Z95" s="232" t="s">
        <v>7</v>
      </c>
      <c r="AA95" s="225">
        <f t="shared" si="31"/>
        <v>1328</v>
      </c>
      <c r="AB95" s="230">
        <f t="shared" si="27"/>
        <v>4.9872689444865888</v>
      </c>
      <c r="AC95" s="230">
        <f t="shared" si="30"/>
        <v>0.58631715581619193</v>
      </c>
    </row>
    <row r="96" spans="1:29" ht="12" customHeight="1">
      <c r="A96" s="40">
        <v>1996</v>
      </c>
      <c r="B96" s="77">
        <v>269.39400000000001</v>
      </c>
      <c r="C96" s="54">
        <v>1581.61933625351</v>
      </c>
      <c r="D96" s="216">
        <f t="shared" si="10"/>
        <v>5.8710265865368569</v>
      </c>
      <c r="E96" s="216">
        <f t="shared" si="22"/>
        <v>0.6779476427871659</v>
      </c>
      <c r="F96" s="226">
        <v>762</v>
      </c>
      <c r="G96" s="237">
        <f t="shared" si="11"/>
        <v>2.828570792222544</v>
      </c>
      <c r="H96" s="237">
        <f t="shared" si="12"/>
        <v>0.33277303437912281</v>
      </c>
      <c r="I96" s="226">
        <v>876</v>
      </c>
      <c r="J96" s="237">
        <f t="shared" si="8"/>
        <v>3.2517428005078064</v>
      </c>
      <c r="K96" s="237">
        <f t="shared" si="9"/>
        <v>0.3807661358908439</v>
      </c>
      <c r="L96" s="226">
        <v>105</v>
      </c>
      <c r="M96" s="237">
        <f t="shared" si="13"/>
        <v>0.38976369184168913</v>
      </c>
      <c r="N96" s="237">
        <f t="shared" si="14"/>
        <v>4.6125880691324159E-2</v>
      </c>
      <c r="O96" s="226">
        <v>450</v>
      </c>
      <c r="P96" s="237">
        <f t="shared" si="15"/>
        <v>1.6704158221786676</v>
      </c>
      <c r="Q96" s="237">
        <f t="shared" si="16"/>
        <v>0.19768234581996066</v>
      </c>
      <c r="R96" s="226">
        <f t="shared" si="17"/>
        <v>555</v>
      </c>
      <c r="S96" s="237">
        <f t="shared" si="23"/>
        <v>2.0601795140203567</v>
      </c>
      <c r="T96" s="237">
        <f t="shared" si="19"/>
        <v>0.24380822651128481</v>
      </c>
      <c r="U96" s="226">
        <f t="shared" si="20"/>
        <v>1431</v>
      </c>
      <c r="V96" s="237">
        <f t="shared" si="29"/>
        <v>5.3119223145281635</v>
      </c>
      <c r="W96" s="237">
        <f t="shared" si="21"/>
        <v>0.62457436240212871</v>
      </c>
      <c r="X96" s="231" t="s">
        <v>7</v>
      </c>
      <c r="Y96" s="231" t="s">
        <v>7</v>
      </c>
      <c r="Z96" s="231" t="s">
        <v>7</v>
      </c>
      <c r="AA96" s="226">
        <f t="shared" si="31"/>
        <v>1431</v>
      </c>
      <c r="AB96" s="237">
        <f t="shared" si="27"/>
        <v>5.3119223145281635</v>
      </c>
      <c r="AC96" s="237">
        <f t="shared" si="30"/>
        <v>0.62457436240212871</v>
      </c>
    </row>
    <row r="97" spans="1:29" ht="12" customHeight="1">
      <c r="A97" s="40">
        <v>1997</v>
      </c>
      <c r="B97" s="77">
        <v>272.64699999999999</v>
      </c>
      <c r="C97" s="54">
        <v>1568.4521271003039</v>
      </c>
      <c r="D97" s="216">
        <f t="shared" si="10"/>
        <v>5.7526843394583613</v>
      </c>
      <c r="E97" s="216">
        <f t="shared" si="22"/>
        <v>0.66428225628849435</v>
      </c>
      <c r="F97" s="226">
        <v>794</v>
      </c>
      <c r="G97" s="237">
        <f t="shared" si="11"/>
        <v>2.912190488066988</v>
      </c>
      <c r="H97" s="237">
        <f t="shared" si="12"/>
        <v>0.34261064565493976</v>
      </c>
      <c r="I97" s="226">
        <v>883</v>
      </c>
      <c r="J97" s="237">
        <f t="shared" si="8"/>
        <v>3.2386199004573681</v>
      </c>
      <c r="K97" s="237">
        <f t="shared" si="9"/>
        <v>0.37922949654067545</v>
      </c>
      <c r="L97" s="226">
        <v>119</v>
      </c>
      <c r="M97" s="237">
        <f t="shared" si="13"/>
        <v>0.43646179858938483</v>
      </c>
      <c r="N97" s="237">
        <f t="shared" si="14"/>
        <v>5.1652283856731936E-2</v>
      </c>
      <c r="O97" s="226">
        <v>504</v>
      </c>
      <c r="P97" s="237">
        <f t="shared" si="15"/>
        <v>1.8485440881432769</v>
      </c>
      <c r="Q97" s="237">
        <f t="shared" si="16"/>
        <v>0.21876261398145291</v>
      </c>
      <c r="R97" s="226">
        <f t="shared" si="17"/>
        <v>623</v>
      </c>
      <c r="S97" s="237">
        <f t="shared" si="23"/>
        <v>2.2850058867326615</v>
      </c>
      <c r="T97" s="237">
        <f t="shared" si="19"/>
        <v>0.27041489783818484</v>
      </c>
      <c r="U97" s="226">
        <f t="shared" si="20"/>
        <v>1506</v>
      </c>
      <c r="V97" s="237">
        <f t="shared" si="29"/>
        <v>5.5236257871900296</v>
      </c>
      <c r="W97" s="237">
        <f t="shared" si="21"/>
        <v>0.64964439437886035</v>
      </c>
      <c r="X97" s="231" t="s">
        <v>7</v>
      </c>
      <c r="Y97" s="231" t="s">
        <v>7</v>
      </c>
      <c r="Z97" s="231" t="s">
        <v>7</v>
      </c>
      <c r="AA97" s="226">
        <f t="shared" si="31"/>
        <v>1506</v>
      </c>
      <c r="AB97" s="237">
        <f t="shared" si="27"/>
        <v>5.5236257871900296</v>
      </c>
      <c r="AC97" s="237">
        <f t="shared" si="30"/>
        <v>0.64964439437886035</v>
      </c>
    </row>
    <row r="98" spans="1:29" ht="12" customHeight="1">
      <c r="A98" s="40">
        <v>1998</v>
      </c>
      <c r="B98" s="77">
        <v>275.85399999999998</v>
      </c>
      <c r="C98" s="54">
        <v>1636.0691461005681</v>
      </c>
      <c r="D98" s="216">
        <f t="shared" si="10"/>
        <v>5.9309241341454833</v>
      </c>
      <c r="E98" s="216">
        <f t="shared" si="22"/>
        <v>0.6848642187234969</v>
      </c>
      <c r="F98" s="226">
        <v>817</v>
      </c>
      <c r="G98" s="237">
        <f t="shared" si="11"/>
        <v>2.9617116300651793</v>
      </c>
      <c r="H98" s="237">
        <f t="shared" si="12"/>
        <v>0.34843666236060933</v>
      </c>
      <c r="I98" s="226">
        <v>895</v>
      </c>
      <c r="J98" s="237">
        <f t="shared" si="8"/>
        <v>3.2444699007445967</v>
      </c>
      <c r="K98" s="237">
        <f t="shared" si="9"/>
        <v>0.37991450828391066</v>
      </c>
      <c r="L98" s="226">
        <v>134</v>
      </c>
      <c r="M98" s="237">
        <f t="shared" si="13"/>
        <v>0.48576420860310165</v>
      </c>
      <c r="N98" s="237">
        <f t="shared" si="14"/>
        <v>5.7486888592083042E-2</v>
      </c>
      <c r="O98" s="226">
        <v>515</v>
      </c>
      <c r="P98" s="237">
        <f t="shared" si="15"/>
        <v>1.8669296076910251</v>
      </c>
      <c r="Q98" s="237">
        <f t="shared" si="16"/>
        <v>0.22093841511136394</v>
      </c>
      <c r="R98" s="226">
        <f t="shared" si="17"/>
        <v>649</v>
      </c>
      <c r="S98" s="237">
        <f t="shared" si="23"/>
        <v>2.3526938162941269</v>
      </c>
      <c r="T98" s="237">
        <f t="shared" si="19"/>
        <v>0.27842530370344698</v>
      </c>
      <c r="U98" s="226">
        <f t="shared" si="20"/>
        <v>1544</v>
      </c>
      <c r="V98" s="237">
        <f t="shared" si="29"/>
        <v>5.5971637170387236</v>
      </c>
      <c r="W98" s="237">
        <f t="shared" si="21"/>
        <v>0.65833981198735758</v>
      </c>
      <c r="X98" s="231" t="s">
        <v>7</v>
      </c>
      <c r="Y98" s="231" t="s">
        <v>7</v>
      </c>
      <c r="Z98" s="231" t="s">
        <v>7</v>
      </c>
      <c r="AA98" s="226">
        <f t="shared" si="31"/>
        <v>1544</v>
      </c>
      <c r="AB98" s="237">
        <f t="shared" si="27"/>
        <v>5.5971637170387236</v>
      </c>
      <c r="AC98" s="237">
        <f t="shared" si="30"/>
        <v>0.65833981198735758</v>
      </c>
    </row>
    <row r="99" spans="1:29" ht="12" customHeight="1">
      <c r="A99" s="40">
        <v>1999</v>
      </c>
      <c r="B99" s="77">
        <v>279.04000000000002</v>
      </c>
      <c r="C99" s="54">
        <v>1712.3327716728631</v>
      </c>
      <c r="D99" s="216">
        <f t="shared" si="10"/>
        <v>6.1365136599514871</v>
      </c>
      <c r="E99" s="216">
        <f t="shared" si="22"/>
        <v>0.7086043487241902</v>
      </c>
      <c r="F99" s="226">
        <v>841</v>
      </c>
      <c r="G99" s="237">
        <f t="shared" si="11"/>
        <v>3.0139048165137612</v>
      </c>
      <c r="H99" s="237">
        <f t="shared" si="12"/>
        <v>0.35457703723691308</v>
      </c>
      <c r="I99" s="226">
        <v>960</v>
      </c>
      <c r="J99" s="237">
        <f t="shared" si="8"/>
        <v>3.4403669724770638</v>
      </c>
      <c r="K99" s="237">
        <f t="shared" si="9"/>
        <v>0.40285327546569838</v>
      </c>
      <c r="L99" s="226">
        <v>168</v>
      </c>
      <c r="M99" s="237">
        <f t="shared" si="13"/>
        <v>0.60206422018348615</v>
      </c>
      <c r="N99" s="237">
        <f t="shared" si="14"/>
        <v>7.1250203572010201E-2</v>
      </c>
      <c r="O99" s="226">
        <v>555</v>
      </c>
      <c r="P99" s="237">
        <f t="shared" si="15"/>
        <v>1.9889621559633026</v>
      </c>
      <c r="Q99" s="237">
        <f t="shared" si="16"/>
        <v>0.23538013680039085</v>
      </c>
      <c r="R99" s="226">
        <f t="shared" si="17"/>
        <v>723</v>
      </c>
      <c r="S99" s="237">
        <f t="shared" si="23"/>
        <v>2.5910263761467887</v>
      </c>
      <c r="T99" s="237">
        <f t="shared" si="19"/>
        <v>0.30663034037240106</v>
      </c>
      <c r="U99" s="226">
        <f t="shared" si="20"/>
        <v>1683</v>
      </c>
      <c r="V99" s="237">
        <f t="shared" si="29"/>
        <v>6.0313933486238529</v>
      </c>
      <c r="W99" s="237">
        <f t="shared" si="21"/>
        <v>0.70948361583809949</v>
      </c>
      <c r="X99" s="231" t="s">
        <v>7</v>
      </c>
      <c r="Y99" s="231" t="s">
        <v>7</v>
      </c>
      <c r="Z99" s="231" t="s">
        <v>7</v>
      </c>
      <c r="AA99" s="226">
        <f t="shared" si="31"/>
        <v>1683</v>
      </c>
      <c r="AB99" s="237">
        <f t="shared" si="27"/>
        <v>6.0313933486238529</v>
      </c>
      <c r="AC99" s="237">
        <f t="shared" si="30"/>
        <v>0.70948361583809949</v>
      </c>
    </row>
    <row r="100" spans="1:29" ht="12" customHeight="1">
      <c r="A100" s="40">
        <v>2000</v>
      </c>
      <c r="B100" s="77">
        <v>282.17200000000003</v>
      </c>
      <c r="C100" s="54">
        <v>1834.7965008120668</v>
      </c>
      <c r="D100" s="216">
        <f t="shared" si="10"/>
        <v>6.5024045646345732</v>
      </c>
      <c r="E100" s="216">
        <f t="shared" si="22"/>
        <v>0.75085503055826475</v>
      </c>
      <c r="F100" s="226">
        <v>914</v>
      </c>
      <c r="G100" s="237">
        <f t="shared" si="11"/>
        <v>3.2391590944530284</v>
      </c>
      <c r="H100" s="237">
        <f t="shared" si="12"/>
        <v>0.3810775405238857</v>
      </c>
      <c r="I100" s="223">
        <v>1008</v>
      </c>
      <c r="J100" s="237">
        <f t="shared" si="8"/>
        <v>3.5722892420225958</v>
      </c>
      <c r="K100" s="237">
        <f t="shared" si="9"/>
        <v>0.41830084801201362</v>
      </c>
      <c r="L100" s="223" t="s">
        <v>7</v>
      </c>
      <c r="M100" s="223" t="s">
        <v>7</v>
      </c>
      <c r="N100" s="223" t="s">
        <v>7</v>
      </c>
      <c r="O100" s="223" t="s">
        <v>7</v>
      </c>
      <c r="P100" s="223" t="s">
        <v>7</v>
      </c>
      <c r="Q100" s="223" t="s">
        <v>7</v>
      </c>
      <c r="R100" s="226">
        <v>743</v>
      </c>
      <c r="S100" s="237">
        <f>R100/B100</f>
        <v>2.6331457408956238</v>
      </c>
      <c r="T100" s="237">
        <f>S100/8.45</f>
        <v>0.31161488057936382</v>
      </c>
      <c r="U100" s="226">
        <f t="shared" si="20"/>
        <v>1751</v>
      </c>
      <c r="V100" s="237">
        <f t="shared" si="29"/>
        <v>6.2054349829182192</v>
      </c>
      <c r="W100" s="237">
        <f t="shared" si="21"/>
        <v>0.72991572859137743</v>
      </c>
      <c r="X100" s="231" t="s">
        <v>7</v>
      </c>
      <c r="Y100" s="231" t="s">
        <v>7</v>
      </c>
      <c r="Z100" s="231" t="s">
        <v>7</v>
      </c>
      <c r="AA100" s="226">
        <f t="shared" si="31"/>
        <v>1751</v>
      </c>
      <c r="AB100" s="237">
        <f t="shared" si="27"/>
        <v>6.2054349829182192</v>
      </c>
      <c r="AC100" s="237">
        <f t="shared" si="30"/>
        <v>0.72991572859137743</v>
      </c>
    </row>
    <row r="101" spans="1:29" ht="12" customHeight="1">
      <c r="A101" s="42">
        <v>2001</v>
      </c>
      <c r="B101" s="78">
        <v>285.08155599999998</v>
      </c>
      <c r="C101" s="58">
        <v>2003.3422045558002</v>
      </c>
      <c r="D101" s="215">
        <f t="shared" si="10"/>
        <v>7.0272599626045267</v>
      </c>
      <c r="E101" s="215">
        <f t="shared" si="22"/>
        <v>0.8114618894462502</v>
      </c>
      <c r="F101" s="225">
        <v>990</v>
      </c>
      <c r="G101" s="230">
        <f t="shared" si="11"/>
        <v>3.4726904605501736</v>
      </c>
      <c r="H101" s="230">
        <f t="shared" si="12"/>
        <v>0.4085518188882557</v>
      </c>
      <c r="I101" s="224">
        <v>1146</v>
      </c>
      <c r="J101" s="230">
        <f t="shared" si="8"/>
        <v>4.0199022906974733</v>
      </c>
      <c r="K101" s="230">
        <f t="shared" si="9"/>
        <v>0.47071455394584</v>
      </c>
      <c r="L101" s="224" t="s">
        <v>7</v>
      </c>
      <c r="M101" s="224" t="s">
        <v>7</v>
      </c>
      <c r="N101" s="224" t="s">
        <v>7</v>
      </c>
      <c r="O101" s="224" t="s">
        <v>7</v>
      </c>
      <c r="P101" s="224" t="s">
        <v>7</v>
      </c>
      <c r="Q101" s="224" t="s">
        <v>7</v>
      </c>
      <c r="R101" s="238">
        <v>797</v>
      </c>
      <c r="S101" s="230">
        <f>R101/B101</f>
        <v>2.7956912091499881</v>
      </c>
      <c r="T101" s="230">
        <f>S101/8.45</f>
        <v>0.33085103066863769</v>
      </c>
      <c r="U101" s="225">
        <f t="shared" si="20"/>
        <v>1943</v>
      </c>
      <c r="V101" s="230">
        <f t="shared" si="29"/>
        <v>6.8155934998474619</v>
      </c>
      <c r="W101" s="230">
        <f t="shared" si="21"/>
        <v>0.80156558461447769</v>
      </c>
      <c r="X101" s="232" t="s">
        <v>7</v>
      </c>
      <c r="Y101" s="232" t="s">
        <v>7</v>
      </c>
      <c r="Z101" s="232" t="s">
        <v>7</v>
      </c>
      <c r="AA101" s="225">
        <f t="shared" si="31"/>
        <v>1943</v>
      </c>
      <c r="AB101" s="230">
        <f t="shared" si="27"/>
        <v>6.8155934998474619</v>
      </c>
      <c r="AC101" s="230">
        <f t="shared" si="30"/>
        <v>0.80156558461447769</v>
      </c>
    </row>
    <row r="102" spans="1:29" ht="12" customHeight="1">
      <c r="A102" s="46">
        <v>2002</v>
      </c>
      <c r="B102" s="78">
        <v>287.80391400000002</v>
      </c>
      <c r="C102" s="58">
        <v>2312.3645545405188</v>
      </c>
      <c r="D102" s="215">
        <f t="shared" si="10"/>
        <v>8.0345139244371726</v>
      </c>
      <c r="E102" s="215">
        <f t="shared" si="22"/>
        <v>0.92777297048928087</v>
      </c>
      <c r="F102" s="225">
        <v>1031</v>
      </c>
      <c r="G102" s="230">
        <f t="shared" si="11"/>
        <v>3.5823001350843335</v>
      </c>
      <c r="H102" s="230">
        <f t="shared" si="12"/>
        <v>0.42144707471580395</v>
      </c>
      <c r="I102" s="224" t="s">
        <v>7</v>
      </c>
      <c r="J102" s="224" t="s">
        <v>7</v>
      </c>
      <c r="K102" s="224" t="s">
        <v>7</v>
      </c>
      <c r="L102" s="224" t="s">
        <v>7</v>
      </c>
      <c r="M102" s="224" t="s">
        <v>7</v>
      </c>
      <c r="N102" s="224" t="s">
        <v>7</v>
      </c>
      <c r="O102" s="224" t="s">
        <v>7</v>
      </c>
      <c r="P102" s="224" t="s">
        <v>7</v>
      </c>
      <c r="Q102" s="224" t="s">
        <v>7</v>
      </c>
      <c r="R102" s="224" t="s">
        <v>7</v>
      </c>
      <c r="S102" s="224" t="s">
        <v>7</v>
      </c>
      <c r="T102" s="224" t="s">
        <v>7</v>
      </c>
      <c r="U102" s="224">
        <v>1860</v>
      </c>
      <c r="V102" s="230">
        <f t="shared" si="29"/>
        <v>6.4627335123732887</v>
      </c>
      <c r="W102" s="230">
        <f>V102/8.45</f>
        <v>0.76482053400867334</v>
      </c>
      <c r="X102" s="232" t="s">
        <v>7</v>
      </c>
      <c r="Y102" s="232" t="s">
        <v>7</v>
      </c>
      <c r="Z102" s="232" t="s">
        <v>7</v>
      </c>
      <c r="AA102" s="225">
        <f t="shared" si="31"/>
        <v>1860</v>
      </c>
      <c r="AB102" s="230">
        <f t="shared" si="27"/>
        <v>6.4627335123732887</v>
      </c>
      <c r="AC102" s="230">
        <f t="shared" si="30"/>
        <v>0.76482053400867334</v>
      </c>
    </row>
    <row r="103" spans="1:29" ht="12" customHeight="1">
      <c r="A103" s="46">
        <v>2003</v>
      </c>
      <c r="B103" s="78">
        <v>290.32641799999999</v>
      </c>
      <c r="C103" s="58">
        <v>2510.4058197253212</v>
      </c>
      <c r="D103" s="215">
        <f t="shared" si="10"/>
        <v>8.6468390889778455</v>
      </c>
      <c r="E103" s="215">
        <f t="shared" si="22"/>
        <v>0.99848026431614845</v>
      </c>
      <c r="F103" s="225">
        <v>935</v>
      </c>
      <c r="G103" s="230">
        <f t="shared" si="11"/>
        <v>3.2205129882462162</v>
      </c>
      <c r="H103" s="230">
        <f t="shared" si="12"/>
        <v>0.37888388097014308</v>
      </c>
      <c r="I103" s="224" t="s">
        <v>7</v>
      </c>
      <c r="J103" s="224" t="s">
        <v>7</v>
      </c>
      <c r="K103" s="224" t="s">
        <v>7</v>
      </c>
      <c r="L103" s="224" t="s">
        <v>7</v>
      </c>
      <c r="M103" s="224" t="s">
        <v>7</v>
      </c>
      <c r="N103" s="224" t="s">
        <v>7</v>
      </c>
      <c r="O103" s="224" t="s">
        <v>7</v>
      </c>
      <c r="P103" s="224" t="s">
        <v>7</v>
      </c>
      <c r="Q103" s="224" t="s">
        <v>7</v>
      </c>
      <c r="R103" s="224" t="s">
        <v>7</v>
      </c>
      <c r="S103" s="224" t="s">
        <v>7</v>
      </c>
      <c r="T103" s="224" t="s">
        <v>7</v>
      </c>
      <c r="U103" s="224">
        <v>2151</v>
      </c>
      <c r="V103" s="230">
        <f t="shared" si="29"/>
        <v>7.4089020724252519</v>
      </c>
      <c r="W103" s="230">
        <f>V103/8.45</f>
        <v>0.87679314466571034</v>
      </c>
      <c r="X103" s="232" t="s">
        <v>7</v>
      </c>
      <c r="Y103" s="232" t="s">
        <v>7</v>
      </c>
      <c r="Z103" s="232" t="s">
        <v>7</v>
      </c>
      <c r="AA103" s="225">
        <f t="shared" si="31"/>
        <v>2151</v>
      </c>
      <c r="AB103" s="230">
        <f t="shared" si="27"/>
        <v>7.4089020724252519</v>
      </c>
      <c r="AC103" s="230">
        <f t="shared" si="30"/>
        <v>0.87679314466571034</v>
      </c>
    </row>
    <row r="104" spans="1:29" ht="12" customHeight="1">
      <c r="A104" s="46">
        <v>2004</v>
      </c>
      <c r="B104" s="78">
        <v>293.04573900000003</v>
      </c>
      <c r="C104" s="58">
        <v>2708.2587788577539</v>
      </c>
      <c r="D104" s="215">
        <f t="shared" si="10"/>
        <v>9.2417613308404167</v>
      </c>
      <c r="E104" s="215">
        <f t="shared" si="22"/>
        <v>1.0671779827760297</v>
      </c>
      <c r="F104" s="227">
        <v>987</v>
      </c>
      <c r="G104" s="230">
        <f t="shared" si="11"/>
        <v>3.3680749065592108</v>
      </c>
      <c r="H104" s="230">
        <f t="shared" si="12"/>
        <v>0.39624410665402482</v>
      </c>
      <c r="I104" s="233" t="s">
        <v>7</v>
      </c>
      <c r="J104" s="233" t="s">
        <v>7</v>
      </c>
      <c r="K104" s="233" t="s">
        <v>7</v>
      </c>
      <c r="L104" s="224" t="s">
        <v>7</v>
      </c>
      <c r="M104" s="224" t="s">
        <v>7</v>
      </c>
      <c r="N104" s="224" t="s">
        <v>7</v>
      </c>
      <c r="O104" s="224" t="s">
        <v>7</v>
      </c>
      <c r="P104" s="224" t="s">
        <v>7</v>
      </c>
      <c r="Q104" s="224" t="s">
        <v>7</v>
      </c>
      <c r="R104" s="224" t="s">
        <v>7</v>
      </c>
      <c r="S104" s="224" t="s">
        <v>7</v>
      </c>
      <c r="T104" s="224" t="s">
        <v>7</v>
      </c>
      <c r="U104" s="224">
        <v>2313</v>
      </c>
      <c r="V104" s="230">
        <f t="shared" si="29"/>
        <v>7.8929658144594272</v>
      </c>
      <c r="W104" s="230">
        <f>V104/8.45</f>
        <v>0.93407879461058319</v>
      </c>
      <c r="X104" s="232" t="s">
        <v>7</v>
      </c>
      <c r="Y104" s="232" t="s">
        <v>7</v>
      </c>
      <c r="Z104" s="232" t="s">
        <v>7</v>
      </c>
      <c r="AA104" s="225">
        <f t="shared" si="31"/>
        <v>2313</v>
      </c>
      <c r="AB104" s="230">
        <f t="shared" si="27"/>
        <v>7.8929658144594272</v>
      </c>
      <c r="AC104" s="230">
        <f t="shared" si="30"/>
        <v>0.93407879461058319</v>
      </c>
    </row>
    <row r="105" spans="1:29" ht="12" customHeight="1">
      <c r="A105" s="46">
        <v>2005</v>
      </c>
      <c r="B105" s="78">
        <v>295.753151</v>
      </c>
      <c r="C105" s="58">
        <v>3063.7289669964512</v>
      </c>
      <c r="D105" s="215">
        <f t="shared" si="10"/>
        <v>10.359074642611166</v>
      </c>
      <c r="E105" s="215">
        <f t="shared" si="22"/>
        <v>1.1961979956825826</v>
      </c>
      <c r="F105" s="227">
        <v>1034</v>
      </c>
      <c r="G105" s="230">
        <f t="shared" si="11"/>
        <v>3.4961588625644091</v>
      </c>
      <c r="H105" s="230">
        <f t="shared" si="12"/>
        <v>0.41131280736051873</v>
      </c>
      <c r="I105" s="233" t="s">
        <v>7</v>
      </c>
      <c r="J105" s="233" t="s">
        <v>7</v>
      </c>
      <c r="K105" s="233" t="s">
        <v>7</v>
      </c>
      <c r="L105" s="224" t="s">
        <v>7</v>
      </c>
      <c r="M105" s="224" t="s">
        <v>7</v>
      </c>
      <c r="N105" s="224" t="s">
        <v>7</v>
      </c>
      <c r="O105" s="224" t="s">
        <v>7</v>
      </c>
      <c r="P105" s="224" t="s">
        <v>7</v>
      </c>
      <c r="Q105" s="224" t="s">
        <v>7</v>
      </c>
      <c r="R105" s="224" t="s">
        <v>7</v>
      </c>
      <c r="S105" s="224" t="s">
        <v>7</v>
      </c>
      <c r="T105" s="224" t="s">
        <v>7</v>
      </c>
      <c r="U105" s="224">
        <v>2352</v>
      </c>
      <c r="V105" s="230">
        <f t="shared" si="29"/>
        <v>7.9525779929898359</v>
      </c>
      <c r="W105" s="230">
        <f>V105/8.45</f>
        <v>0.94113349029465521</v>
      </c>
      <c r="X105" s="232" t="s">
        <v>7</v>
      </c>
      <c r="Y105" s="232" t="s">
        <v>7</v>
      </c>
      <c r="Z105" s="232" t="s">
        <v>7</v>
      </c>
      <c r="AA105" s="225">
        <f t="shared" si="31"/>
        <v>2352</v>
      </c>
      <c r="AB105" s="230">
        <f t="shared" si="27"/>
        <v>7.9525779929898359</v>
      </c>
      <c r="AC105" s="230">
        <f t="shared" si="30"/>
        <v>0.94113349029465521</v>
      </c>
    </row>
    <row r="106" spans="1:29" ht="12" customHeight="1">
      <c r="A106" s="41">
        <v>2006</v>
      </c>
      <c r="B106" s="77">
        <v>298.59321199999999</v>
      </c>
      <c r="C106" s="54">
        <v>3309.4675505143691</v>
      </c>
      <c r="D106" s="216">
        <f t="shared" si="10"/>
        <v>11.083532436478727</v>
      </c>
      <c r="E106" s="216">
        <f t="shared" si="22"/>
        <v>1.2798536300783749</v>
      </c>
      <c r="F106" s="228">
        <v>1121</v>
      </c>
      <c r="G106" s="237">
        <f t="shared" si="11"/>
        <v>3.7542715472044956</v>
      </c>
      <c r="H106" s="237">
        <f t="shared" si="12"/>
        <v>0.44167900555347006</v>
      </c>
      <c r="I106" s="234" t="s">
        <v>7</v>
      </c>
      <c r="J106" s="234" t="s">
        <v>7</v>
      </c>
      <c r="K106" s="234" t="s">
        <v>7</v>
      </c>
      <c r="L106" s="234" t="s">
        <v>7</v>
      </c>
      <c r="M106" s="234" t="s">
        <v>7</v>
      </c>
      <c r="N106" s="234" t="s">
        <v>7</v>
      </c>
      <c r="O106" s="234" t="s">
        <v>7</v>
      </c>
      <c r="P106" s="234" t="s">
        <v>7</v>
      </c>
      <c r="Q106" s="234" t="s">
        <v>7</v>
      </c>
      <c r="R106" s="234" t="s">
        <v>7</v>
      </c>
      <c r="S106" s="234" t="s">
        <v>7</v>
      </c>
      <c r="T106" s="234" t="s">
        <v>7</v>
      </c>
      <c r="U106" s="223">
        <v>2459</v>
      </c>
      <c r="V106" s="237">
        <f t="shared" si="29"/>
        <v>8.2352843305761425</v>
      </c>
      <c r="W106" s="237">
        <f>V106/8.45</f>
        <v>0.97458986160664418</v>
      </c>
      <c r="X106" s="231" t="s">
        <v>7</v>
      </c>
      <c r="Y106" s="231" t="s">
        <v>7</v>
      </c>
      <c r="Z106" s="231" t="s">
        <v>7</v>
      </c>
      <c r="AA106" s="226">
        <f t="shared" si="31"/>
        <v>2459</v>
      </c>
      <c r="AB106" s="237">
        <f t="shared" si="27"/>
        <v>8.2352843305761425</v>
      </c>
      <c r="AC106" s="237">
        <f t="shared" si="30"/>
        <v>0.97458986160664418</v>
      </c>
    </row>
    <row r="107" spans="1:29" ht="12" customHeight="1">
      <c r="A107" s="41">
        <v>2007</v>
      </c>
      <c r="B107" s="77">
        <v>301.57989500000002</v>
      </c>
      <c r="C107" s="54">
        <v>3489.2247486072938</v>
      </c>
      <c r="D107" s="216">
        <f t="shared" si="10"/>
        <v>11.569818832277575</v>
      </c>
      <c r="E107" s="216">
        <f t="shared" si="22"/>
        <v>1.3360067935655398</v>
      </c>
      <c r="F107" s="228">
        <v>1135</v>
      </c>
      <c r="G107" s="237">
        <f t="shared" si="11"/>
        <v>3.7635134795706455</v>
      </c>
      <c r="H107" s="237">
        <f t="shared" si="12"/>
        <v>0.44276629171419357</v>
      </c>
      <c r="I107" s="234" t="s">
        <v>7</v>
      </c>
      <c r="J107" s="234" t="s">
        <v>7</v>
      </c>
      <c r="K107" s="234" t="s">
        <v>7</v>
      </c>
      <c r="L107" s="234" t="s">
        <v>7</v>
      </c>
      <c r="M107" s="234" t="s">
        <v>7</v>
      </c>
      <c r="N107" s="234" t="s">
        <v>7</v>
      </c>
      <c r="O107" s="234" t="s">
        <v>7</v>
      </c>
      <c r="P107" s="234" t="s">
        <v>7</v>
      </c>
      <c r="Q107" s="234" t="s">
        <v>7</v>
      </c>
      <c r="R107" s="234" t="s">
        <v>7</v>
      </c>
      <c r="S107" s="234" t="s">
        <v>7</v>
      </c>
      <c r="T107" s="234" t="s">
        <v>7</v>
      </c>
      <c r="U107" s="234" t="s">
        <v>7</v>
      </c>
      <c r="V107" s="234" t="s">
        <v>7</v>
      </c>
      <c r="W107" s="234" t="s">
        <v>7</v>
      </c>
      <c r="X107" s="231" t="s">
        <v>7</v>
      </c>
      <c r="Y107" s="231" t="s">
        <v>7</v>
      </c>
      <c r="Z107" s="231" t="s">
        <v>7</v>
      </c>
      <c r="AA107" s="231" t="s">
        <v>7</v>
      </c>
      <c r="AB107" s="231" t="s">
        <v>7</v>
      </c>
      <c r="AC107" s="231" t="s">
        <v>7</v>
      </c>
    </row>
    <row r="108" spans="1:29" ht="12" customHeight="1">
      <c r="A108" s="41">
        <v>2008</v>
      </c>
      <c r="B108" s="77">
        <v>304.37484599999999</v>
      </c>
      <c r="C108" s="54">
        <v>3573.1106597003582</v>
      </c>
      <c r="D108" s="216">
        <f t="shared" si="10"/>
        <v>11.739178538098901</v>
      </c>
      <c r="E108" s="216">
        <f t="shared" si="22"/>
        <v>1.3555633415818593</v>
      </c>
      <c r="F108" s="228">
        <v>1151</v>
      </c>
      <c r="G108" s="237">
        <f t="shared" si="11"/>
        <v>3.7815214204658689</v>
      </c>
      <c r="H108" s="237">
        <f t="shared" si="12"/>
        <v>0.44488487299598456</v>
      </c>
      <c r="I108" s="234" t="s">
        <v>7</v>
      </c>
      <c r="J108" s="234" t="s">
        <v>7</v>
      </c>
      <c r="K108" s="234" t="s">
        <v>7</v>
      </c>
      <c r="L108" s="234" t="s">
        <v>7</v>
      </c>
      <c r="M108" s="234" t="s">
        <v>7</v>
      </c>
      <c r="N108" s="234" t="s">
        <v>7</v>
      </c>
      <c r="O108" s="234" t="s">
        <v>7</v>
      </c>
      <c r="P108" s="234" t="s">
        <v>7</v>
      </c>
      <c r="Q108" s="234" t="s">
        <v>7</v>
      </c>
      <c r="R108" s="234" t="s">
        <v>7</v>
      </c>
      <c r="S108" s="234" t="s">
        <v>7</v>
      </c>
      <c r="T108" s="234" t="s">
        <v>7</v>
      </c>
      <c r="U108" s="234" t="s">
        <v>7</v>
      </c>
      <c r="V108" s="234" t="s">
        <v>7</v>
      </c>
      <c r="W108" s="234" t="s">
        <v>7</v>
      </c>
      <c r="X108" s="231" t="s">
        <v>7</v>
      </c>
      <c r="Y108" s="231" t="s">
        <v>7</v>
      </c>
      <c r="Z108" s="231" t="s">
        <v>7</v>
      </c>
      <c r="AA108" s="231" t="s">
        <v>7</v>
      </c>
      <c r="AB108" s="231" t="s">
        <v>7</v>
      </c>
      <c r="AC108" s="231" t="s">
        <v>7</v>
      </c>
    </row>
    <row r="109" spans="1:29" ht="12" customHeight="1">
      <c r="A109" s="41">
        <v>2009</v>
      </c>
      <c r="B109" s="77">
        <v>307.00655</v>
      </c>
      <c r="C109" s="54">
        <v>3829.990408935013</v>
      </c>
      <c r="D109" s="216">
        <f t="shared" si="10"/>
        <v>12.475272625079214</v>
      </c>
      <c r="E109" s="216">
        <f t="shared" si="22"/>
        <v>1.4405626587851286</v>
      </c>
      <c r="F109" s="228">
        <v>1195</v>
      </c>
      <c r="G109" s="237">
        <f t="shared" si="11"/>
        <v>3.8924250964678113</v>
      </c>
      <c r="H109" s="237">
        <f t="shared" si="12"/>
        <v>0.45793236429033074</v>
      </c>
      <c r="I109" s="234" t="s">
        <v>7</v>
      </c>
      <c r="J109" s="234" t="s">
        <v>7</v>
      </c>
      <c r="K109" s="234" t="s">
        <v>7</v>
      </c>
      <c r="L109" s="234" t="s">
        <v>7</v>
      </c>
      <c r="M109" s="234" t="s">
        <v>7</v>
      </c>
      <c r="N109" s="234" t="s">
        <v>7</v>
      </c>
      <c r="O109" s="234" t="s">
        <v>7</v>
      </c>
      <c r="P109" s="234" t="s">
        <v>7</v>
      </c>
      <c r="Q109" s="234" t="s">
        <v>7</v>
      </c>
      <c r="R109" s="234" t="s">
        <v>7</v>
      </c>
      <c r="S109" s="234" t="s">
        <v>7</v>
      </c>
      <c r="T109" s="234" t="s">
        <v>7</v>
      </c>
      <c r="U109" s="234" t="s">
        <v>7</v>
      </c>
      <c r="V109" s="234" t="s">
        <v>7</v>
      </c>
      <c r="W109" s="234" t="s">
        <v>7</v>
      </c>
      <c r="X109" s="231" t="s">
        <v>7</v>
      </c>
      <c r="Y109" s="231" t="s">
        <v>7</v>
      </c>
      <c r="Z109" s="231" t="s">
        <v>7</v>
      </c>
      <c r="AA109" s="231" t="s">
        <v>7</v>
      </c>
      <c r="AB109" s="231" t="s">
        <v>7</v>
      </c>
      <c r="AC109" s="231" t="s">
        <v>7</v>
      </c>
    </row>
    <row r="110" spans="1:29" ht="12" customHeight="1">
      <c r="A110" s="41">
        <v>2010</v>
      </c>
      <c r="B110" s="77">
        <v>309.32166599999999</v>
      </c>
      <c r="C110" s="54">
        <v>4162.5339304938416</v>
      </c>
      <c r="D110" s="216">
        <f t="shared" si="10"/>
        <v>13.4569750134924</v>
      </c>
      <c r="E110" s="216">
        <f t="shared" si="22"/>
        <v>1.5539232117196766</v>
      </c>
      <c r="F110" s="228">
        <v>1228</v>
      </c>
      <c r="G110" s="237">
        <f t="shared" si="11"/>
        <v>3.9699773245111127</v>
      </c>
      <c r="H110" s="237">
        <f t="shared" si="12"/>
        <v>0.46705615582483678</v>
      </c>
      <c r="I110" s="234" t="s">
        <v>7</v>
      </c>
      <c r="J110" s="234" t="s">
        <v>7</v>
      </c>
      <c r="K110" s="234" t="s">
        <v>7</v>
      </c>
      <c r="L110" s="234" t="s">
        <v>7</v>
      </c>
      <c r="M110" s="234" t="s">
        <v>7</v>
      </c>
      <c r="N110" s="234" t="s">
        <v>7</v>
      </c>
      <c r="O110" s="234" t="s">
        <v>7</v>
      </c>
      <c r="P110" s="234" t="s">
        <v>7</v>
      </c>
      <c r="Q110" s="234" t="s">
        <v>7</v>
      </c>
      <c r="R110" s="234" t="s">
        <v>7</v>
      </c>
      <c r="S110" s="234" t="s">
        <v>7</v>
      </c>
      <c r="T110" s="234" t="s">
        <v>7</v>
      </c>
      <c r="U110" s="234" t="s">
        <v>7</v>
      </c>
      <c r="V110" s="234" t="s">
        <v>7</v>
      </c>
      <c r="W110" s="234" t="s">
        <v>7</v>
      </c>
      <c r="X110" s="231" t="s">
        <v>7</v>
      </c>
      <c r="Y110" s="231" t="s">
        <v>7</v>
      </c>
      <c r="Z110" s="231" t="s">
        <v>7</v>
      </c>
      <c r="AA110" s="231" t="s">
        <v>7</v>
      </c>
      <c r="AB110" s="231" t="s">
        <v>7</v>
      </c>
      <c r="AC110" s="231" t="s">
        <v>7</v>
      </c>
    </row>
    <row r="111" spans="1:29" ht="12" customHeight="1">
      <c r="A111" s="137">
        <v>2011</v>
      </c>
      <c r="B111" s="78">
        <v>311.55687399999999</v>
      </c>
      <c r="C111" s="58">
        <v>4257.4697986492283</v>
      </c>
      <c r="D111" s="215">
        <f t="shared" si="10"/>
        <v>13.665144806431805</v>
      </c>
      <c r="E111" s="215">
        <f t="shared" si="22"/>
        <v>1.577961294045243</v>
      </c>
      <c r="F111" s="229">
        <v>1255</v>
      </c>
      <c r="G111" s="230">
        <f t="shared" si="11"/>
        <v>4.0281569906879993</v>
      </c>
      <c r="H111" s="230">
        <f t="shared" si="12"/>
        <v>0.47390082243388226</v>
      </c>
      <c r="I111" s="235" t="s">
        <v>7</v>
      </c>
      <c r="J111" s="235" t="s">
        <v>7</v>
      </c>
      <c r="K111" s="235" t="s">
        <v>7</v>
      </c>
      <c r="L111" s="235" t="s">
        <v>7</v>
      </c>
      <c r="M111" s="235" t="s">
        <v>7</v>
      </c>
      <c r="N111" s="235" t="s">
        <v>7</v>
      </c>
      <c r="O111" s="235" t="s">
        <v>7</v>
      </c>
      <c r="P111" s="235" t="s">
        <v>7</v>
      </c>
      <c r="Q111" s="235" t="s">
        <v>7</v>
      </c>
      <c r="R111" s="235" t="s">
        <v>7</v>
      </c>
      <c r="S111" s="235" t="s">
        <v>7</v>
      </c>
      <c r="T111" s="235" t="s">
        <v>7</v>
      </c>
      <c r="U111" s="235" t="s">
        <v>7</v>
      </c>
      <c r="V111" s="235" t="s">
        <v>7</v>
      </c>
      <c r="W111" s="235" t="s">
        <v>7</v>
      </c>
      <c r="X111" s="239" t="s">
        <v>7</v>
      </c>
      <c r="Y111" s="239" t="s">
        <v>7</v>
      </c>
      <c r="Z111" s="239" t="s">
        <v>7</v>
      </c>
      <c r="AA111" s="239" t="s">
        <v>7</v>
      </c>
      <c r="AB111" s="239" t="s">
        <v>7</v>
      </c>
      <c r="AC111" s="239" t="s">
        <v>7</v>
      </c>
    </row>
    <row r="112" spans="1:29" ht="12" customHeight="1">
      <c r="A112" s="137">
        <v>2012</v>
      </c>
      <c r="B112" s="78">
        <v>313.83098999999999</v>
      </c>
      <c r="C112" s="58">
        <v>4409.3160504443103</v>
      </c>
      <c r="D112" s="215">
        <f t="shared" si="10"/>
        <v>14.049970178038537</v>
      </c>
      <c r="E112" s="215">
        <f t="shared" si="22"/>
        <v>1.622398403930547</v>
      </c>
      <c r="F112" s="229">
        <v>1281</v>
      </c>
      <c r="G112" s="230">
        <f t="shared" si="11"/>
        <v>4.081814864746149</v>
      </c>
      <c r="H112" s="230">
        <f t="shared" si="12"/>
        <v>0.48021351349954694</v>
      </c>
      <c r="I112" s="235" t="s">
        <v>7</v>
      </c>
      <c r="J112" s="235" t="s">
        <v>7</v>
      </c>
      <c r="K112" s="235" t="s">
        <v>7</v>
      </c>
      <c r="L112" s="235" t="s">
        <v>7</v>
      </c>
      <c r="M112" s="235" t="s">
        <v>7</v>
      </c>
      <c r="N112" s="235" t="s">
        <v>7</v>
      </c>
      <c r="O112" s="235" t="s">
        <v>7</v>
      </c>
      <c r="P112" s="235" t="s">
        <v>7</v>
      </c>
      <c r="Q112" s="235" t="s">
        <v>7</v>
      </c>
      <c r="R112" s="235" t="s">
        <v>7</v>
      </c>
      <c r="S112" s="235" t="s">
        <v>7</v>
      </c>
      <c r="T112" s="235" t="s">
        <v>7</v>
      </c>
      <c r="U112" s="235" t="s">
        <v>7</v>
      </c>
      <c r="V112" s="235" t="s">
        <v>7</v>
      </c>
      <c r="W112" s="235" t="s">
        <v>7</v>
      </c>
      <c r="X112" s="239" t="s">
        <v>7</v>
      </c>
      <c r="Y112" s="239" t="s">
        <v>7</v>
      </c>
      <c r="Z112" s="239" t="s">
        <v>7</v>
      </c>
      <c r="AA112" s="239" t="s">
        <v>7</v>
      </c>
      <c r="AB112" s="239" t="s">
        <v>7</v>
      </c>
      <c r="AC112" s="239" t="s">
        <v>7</v>
      </c>
    </row>
    <row r="113" spans="1:29" ht="12" customHeight="1">
      <c r="A113" s="137">
        <v>2013</v>
      </c>
      <c r="B113" s="78">
        <v>315.99371500000001</v>
      </c>
      <c r="C113" s="58">
        <v>4726.0926620684795</v>
      </c>
      <c r="D113" s="215">
        <f t="shared" si="10"/>
        <v>14.956286906112926</v>
      </c>
      <c r="E113" s="215">
        <f t="shared" si="22"/>
        <v>1.7270539152555342</v>
      </c>
      <c r="F113" s="229">
        <v>1281</v>
      </c>
      <c r="G113" s="230">
        <f t="shared" si="11"/>
        <v>4.053878096910883</v>
      </c>
      <c r="H113" s="230">
        <f t="shared" si="12"/>
        <v>0.4769268349306921</v>
      </c>
      <c r="I113" s="235" t="s">
        <v>7</v>
      </c>
      <c r="J113" s="235" t="s">
        <v>7</v>
      </c>
      <c r="K113" s="235" t="s">
        <v>7</v>
      </c>
      <c r="L113" s="235" t="s">
        <v>7</v>
      </c>
      <c r="M113" s="235" t="s">
        <v>7</v>
      </c>
      <c r="N113" s="235" t="s">
        <v>7</v>
      </c>
      <c r="O113" s="235" t="s">
        <v>7</v>
      </c>
      <c r="P113" s="235" t="s">
        <v>7</v>
      </c>
      <c r="Q113" s="235" t="s">
        <v>7</v>
      </c>
      <c r="R113" s="235" t="s">
        <v>7</v>
      </c>
      <c r="S113" s="235" t="s">
        <v>7</v>
      </c>
      <c r="T113" s="235" t="s">
        <v>7</v>
      </c>
      <c r="U113" s="235" t="s">
        <v>7</v>
      </c>
      <c r="V113" s="235" t="s">
        <v>7</v>
      </c>
      <c r="W113" s="235" t="s">
        <v>7</v>
      </c>
      <c r="X113" s="239" t="s">
        <v>7</v>
      </c>
      <c r="Y113" s="239" t="s">
        <v>7</v>
      </c>
      <c r="Z113" s="239" t="s">
        <v>7</v>
      </c>
      <c r="AA113" s="239" t="s">
        <v>7</v>
      </c>
      <c r="AB113" s="239" t="s">
        <v>7</v>
      </c>
      <c r="AC113" s="239" t="s">
        <v>7</v>
      </c>
    </row>
    <row r="114" spans="1:29" ht="12" customHeight="1">
      <c r="A114" s="137">
        <v>2014</v>
      </c>
      <c r="B114" s="78">
        <v>318.30100800000002</v>
      </c>
      <c r="C114" s="58">
        <v>4735.2682386946217</v>
      </c>
      <c r="D114" s="215">
        <f t="shared" si="10"/>
        <v>14.876698846943713</v>
      </c>
      <c r="E114" s="215">
        <f t="shared" si="22"/>
        <v>1.7178636081921146</v>
      </c>
      <c r="F114" s="227">
        <v>1302.9000000000001</v>
      </c>
      <c r="G114" s="230">
        <f t="shared" si="11"/>
        <v>4.0932952370669211</v>
      </c>
      <c r="H114" s="230">
        <f t="shared" si="12"/>
        <v>0.48156414553728483</v>
      </c>
      <c r="I114" s="233" t="s">
        <v>7</v>
      </c>
      <c r="J114" s="233" t="s">
        <v>7</v>
      </c>
      <c r="K114" s="233" t="s">
        <v>7</v>
      </c>
      <c r="L114" s="233" t="s">
        <v>7</v>
      </c>
      <c r="M114" s="233" t="s">
        <v>7</v>
      </c>
      <c r="N114" s="233" t="s">
        <v>7</v>
      </c>
      <c r="O114" s="233" t="s">
        <v>7</v>
      </c>
      <c r="P114" s="233" t="s">
        <v>7</v>
      </c>
      <c r="Q114" s="233" t="s">
        <v>7</v>
      </c>
      <c r="R114" s="233" t="s">
        <v>7</v>
      </c>
      <c r="S114" s="233" t="s">
        <v>7</v>
      </c>
      <c r="T114" s="233" t="s">
        <v>7</v>
      </c>
      <c r="U114" s="233" t="s">
        <v>7</v>
      </c>
      <c r="V114" s="233" t="s">
        <v>7</v>
      </c>
      <c r="W114" s="233" t="s">
        <v>7</v>
      </c>
      <c r="X114" s="232" t="s">
        <v>7</v>
      </c>
      <c r="Y114" s="232" t="s">
        <v>7</v>
      </c>
      <c r="Z114" s="232" t="s">
        <v>7</v>
      </c>
      <c r="AA114" s="232" t="s">
        <v>7</v>
      </c>
      <c r="AB114" s="232" t="s">
        <v>7</v>
      </c>
      <c r="AC114" s="232" t="s">
        <v>7</v>
      </c>
    </row>
    <row r="115" spans="1:29" ht="12" customHeight="1">
      <c r="A115" s="137">
        <v>2015</v>
      </c>
      <c r="B115" s="78">
        <v>320.63516299999998</v>
      </c>
      <c r="C115" s="58">
        <v>4621.0052267958054</v>
      </c>
      <c r="D115" s="215">
        <f t="shared" si="10"/>
        <v>14.412035110434241</v>
      </c>
      <c r="E115" s="215">
        <f t="shared" si="22"/>
        <v>1.6642072875790117</v>
      </c>
      <c r="F115" s="229">
        <v>1325.6289999999999</v>
      </c>
      <c r="G115" s="230">
        <f t="shared" si="11"/>
        <v>4.1343843501032351</v>
      </c>
      <c r="H115" s="230">
        <f t="shared" si="12"/>
        <v>0.48639815883567472</v>
      </c>
      <c r="I115" s="235" t="s">
        <v>7</v>
      </c>
      <c r="J115" s="235" t="s">
        <v>7</v>
      </c>
      <c r="K115" s="235" t="s">
        <v>7</v>
      </c>
      <c r="L115" s="235" t="s">
        <v>7</v>
      </c>
      <c r="M115" s="235" t="s">
        <v>7</v>
      </c>
      <c r="N115" s="235" t="s">
        <v>7</v>
      </c>
      <c r="O115" s="235" t="s">
        <v>7</v>
      </c>
      <c r="P115" s="235" t="s">
        <v>7</v>
      </c>
      <c r="Q115" s="235" t="s">
        <v>7</v>
      </c>
      <c r="R115" s="235" t="s">
        <v>7</v>
      </c>
      <c r="S115" s="235" t="s">
        <v>7</v>
      </c>
      <c r="T115" s="235" t="s">
        <v>7</v>
      </c>
      <c r="U115" s="235" t="s">
        <v>7</v>
      </c>
      <c r="V115" s="235" t="s">
        <v>7</v>
      </c>
      <c r="W115" s="235" t="s">
        <v>7</v>
      </c>
      <c r="X115" s="239" t="s">
        <v>7</v>
      </c>
      <c r="Y115" s="239" t="s">
        <v>7</v>
      </c>
      <c r="Z115" s="239" t="s">
        <v>7</v>
      </c>
      <c r="AA115" s="239" t="s">
        <v>7</v>
      </c>
      <c r="AB115" s="239" t="s">
        <v>7</v>
      </c>
      <c r="AC115" s="239" t="s">
        <v>7</v>
      </c>
    </row>
    <row r="116" spans="1:29" ht="12" customHeight="1">
      <c r="A116" s="170">
        <v>2016</v>
      </c>
      <c r="B116" s="77">
        <v>322.94131099999998</v>
      </c>
      <c r="C116" s="63">
        <v>4444.4356696944433</v>
      </c>
      <c r="D116" s="216">
        <f t="shared" si="10"/>
        <v>13.762363371635795</v>
      </c>
      <c r="E116" s="216">
        <f t="shared" si="22"/>
        <v>1.5891874563089832</v>
      </c>
      <c r="F116" s="241">
        <v>1374.059</v>
      </c>
      <c r="G116" s="237">
        <f t="shared" si="11"/>
        <v>4.2548257320971858</v>
      </c>
      <c r="H116" s="237">
        <f t="shared" si="12"/>
        <v>0.50056773318790426</v>
      </c>
      <c r="I116" s="236" t="s">
        <v>7</v>
      </c>
      <c r="J116" s="236" t="s">
        <v>7</v>
      </c>
      <c r="K116" s="236" t="s">
        <v>7</v>
      </c>
      <c r="L116" s="236" t="s">
        <v>7</v>
      </c>
      <c r="M116" s="236" t="s">
        <v>7</v>
      </c>
      <c r="N116" s="236" t="s">
        <v>7</v>
      </c>
      <c r="O116" s="236" t="s">
        <v>7</v>
      </c>
      <c r="P116" s="236" t="s">
        <v>7</v>
      </c>
      <c r="Q116" s="236" t="s">
        <v>7</v>
      </c>
      <c r="R116" s="236" t="s">
        <v>7</v>
      </c>
      <c r="S116" s="236" t="s">
        <v>7</v>
      </c>
      <c r="T116" s="236" t="s">
        <v>7</v>
      </c>
      <c r="U116" s="236" t="s">
        <v>7</v>
      </c>
      <c r="V116" s="236" t="s">
        <v>7</v>
      </c>
      <c r="W116" s="236" t="s">
        <v>7</v>
      </c>
      <c r="X116" s="240" t="s">
        <v>7</v>
      </c>
      <c r="Y116" s="240" t="s">
        <v>7</v>
      </c>
      <c r="Z116" s="240" t="s">
        <v>7</v>
      </c>
      <c r="AA116" s="240" t="s">
        <v>7</v>
      </c>
      <c r="AB116" s="240" t="s">
        <v>7</v>
      </c>
      <c r="AC116" s="240" t="s">
        <v>7</v>
      </c>
    </row>
    <row r="117" spans="1:29" ht="12" customHeight="1">
      <c r="A117" s="170">
        <v>2017</v>
      </c>
      <c r="B117" s="77">
        <v>324.98553900000002</v>
      </c>
      <c r="C117" s="63">
        <v>4470.8069342700037</v>
      </c>
      <c r="D117" s="216">
        <f t="shared" si="10"/>
        <v>13.75694114891064</v>
      </c>
      <c r="E117" s="216">
        <f t="shared" si="22"/>
        <v>1.5885613335924527</v>
      </c>
      <c r="F117" s="241">
        <v>1387.1489999999999</v>
      </c>
      <c r="G117" s="237">
        <f t="shared" si="11"/>
        <v>4.2683406906914705</v>
      </c>
      <c r="H117" s="237">
        <f t="shared" si="12"/>
        <v>0.50215772831664363</v>
      </c>
      <c r="I117" s="236" t="s">
        <v>7</v>
      </c>
      <c r="J117" s="236" t="s">
        <v>7</v>
      </c>
      <c r="K117" s="236" t="s">
        <v>7</v>
      </c>
      <c r="L117" s="236" t="s">
        <v>7</v>
      </c>
      <c r="M117" s="236" t="s">
        <v>7</v>
      </c>
      <c r="N117" s="236" t="s">
        <v>7</v>
      </c>
      <c r="O117" s="236" t="s">
        <v>7</v>
      </c>
      <c r="P117" s="236" t="s">
        <v>7</v>
      </c>
      <c r="Q117" s="236" t="s">
        <v>7</v>
      </c>
      <c r="R117" s="236" t="s">
        <v>7</v>
      </c>
      <c r="S117" s="236" t="s">
        <v>7</v>
      </c>
      <c r="T117" s="236" t="s">
        <v>7</v>
      </c>
      <c r="U117" s="236" t="s">
        <v>7</v>
      </c>
      <c r="V117" s="236" t="s">
        <v>7</v>
      </c>
      <c r="W117" s="236" t="s">
        <v>7</v>
      </c>
      <c r="X117" s="240" t="s">
        <v>7</v>
      </c>
      <c r="Y117" s="240" t="s">
        <v>7</v>
      </c>
      <c r="Z117" s="240" t="s">
        <v>7</v>
      </c>
      <c r="AA117" s="240" t="s">
        <v>7</v>
      </c>
      <c r="AB117" s="240" t="s">
        <v>7</v>
      </c>
      <c r="AC117" s="240" t="s">
        <v>7</v>
      </c>
    </row>
    <row r="118" spans="1:29" ht="12" customHeight="1">
      <c r="A118" s="218">
        <v>2018</v>
      </c>
      <c r="B118" s="77">
        <v>326.687501</v>
      </c>
      <c r="C118" s="63">
        <v>4447.6462861594582</v>
      </c>
      <c r="D118" s="216">
        <f t="shared" si="10"/>
        <v>13.614375427725527</v>
      </c>
      <c r="E118" s="216">
        <f t="shared" si="22"/>
        <v>1.5720987791830863</v>
      </c>
      <c r="F118" s="228">
        <v>1401.1289999999999</v>
      </c>
      <c r="G118" s="237">
        <f t="shared" si="11"/>
        <v>4.2888968684479911</v>
      </c>
      <c r="H118" s="237">
        <f t="shared" si="12"/>
        <v>0.50457610217035187</v>
      </c>
      <c r="I118" s="236" t="s">
        <v>7</v>
      </c>
      <c r="J118" s="236" t="s">
        <v>7</v>
      </c>
      <c r="K118" s="236" t="s">
        <v>7</v>
      </c>
      <c r="L118" s="236" t="s">
        <v>7</v>
      </c>
      <c r="M118" s="236" t="s">
        <v>7</v>
      </c>
      <c r="N118" s="236" t="s">
        <v>7</v>
      </c>
      <c r="O118" s="236" t="s">
        <v>7</v>
      </c>
      <c r="P118" s="236" t="s">
        <v>7</v>
      </c>
      <c r="Q118" s="236" t="s">
        <v>7</v>
      </c>
      <c r="R118" s="236" t="s">
        <v>7</v>
      </c>
      <c r="S118" s="236" t="s">
        <v>7</v>
      </c>
      <c r="T118" s="236" t="s">
        <v>7</v>
      </c>
      <c r="U118" s="236" t="s">
        <v>7</v>
      </c>
      <c r="V118" s="236" t="s">
        <v>7</v>
      </c>
      <c r="W118" s="236" t="s">
        <v>7</v>
      </c>
      <c r="X118" s="240" t="s">
        <v>7</v>
      </c>
      <c r="Y118" s="240" t="s">
        <v>7</v>
      </c>
      <c r="Z118" s="240" t="s">
        <v>7</v>
      </c>
      <c r="AA118" s="240" t="s">
        <v>7</v>
      </c>
      <c r="AB118" s="240" t="s">
        <v>7</v>
      </c>
      <c r="AC118" s="240" t="s">
        <v>7</v>
      </c>
    </row>
    <row r="119" spans="1:29" ht="12" customHeight="1">
      <c r="A119" s="170">
        <v>2019</v>
      </c>
      <c r="B119" s="263">
        <v>328.23952300000002</v>
      </c>
      <c r="C119" s="179">
        <v>4388.9312755170995</v>
      </c>
      <c r="D119" s="264">
        <f>C119/$B119</f>
        <v>13.371123731242747</v>
      </c>
      <c r="E119" s="264">
        <f t="shared" si="22"/>
        <v>1.5440096687347282</v>
      </c>
      <c r="F119" s="265">
        <v>1424.3150000000001</v>
      </c>
      <c r="G119" s="266">
        <f>F119/B119</f>
        <v>4.3392550262754312</v>
      </c>
      <c r="H119" s="266">
        <f>G119/8.5</f>
        <v>0.51050059132652137</v>
      </c>
      <c r="I119" s="236" t="s">
        <v>7</v>
      </c>
      <c r="J119" s="236" t="s">
        <v>7</v>
      </c>
      <c r="K119" s="236" t="s">
        <v>7</v>
      </c>
      <c r="L119" s="236" t="s">
        <v>7</v>
      </c>
      <c r="M119" s="236" t="s">
        <v>7</v>
      </c>
      <c r="N119" s="236" t="s">
        <v>7</v>
      </c>
      <c r="O119" s="236" t="s">
        <v>7</v>
      </c>
      <c r="P119" s="236" t="s">
        <v>7</v>
      </c>
      <c r="Q119" s="236" t="s">
        <v>7</v>
      </c>
      <c r="R119" s="236" t="s">
        <v>7</v>
      </c>
      <c r="S119" s="236" t="s">
        <v>7</v>
      </c>
      <c r="T119" s="236" t="s">
        <v>7</v>
      </c>
      <c r="U119" s="236" t="s">
        <v>7</v>
      </c>
      <c r="V119" s="236" t="s">
        <v>7</v>
      </c>
      <c r="W119" s="236" t="s">
        <v>7</v>
      </c>
      <c r="X119" s="267" t="s">
        <v>7</v>
      </c>
      <c r="Y119" s="267" t="s">
        <v>7</v>
      </c>
      <c r="Z119" s="267" t="s">
        <v>7</v>
      </c>
      <c r="AA119" s="267" t="s">
        <v>7</v>
      </c>
      <c r="AB119" s="267" t="s">
        <v>7</v>
      </c>
      <c r="AC119" s="267" t="s">
        <v>7</v>
      </c>
    </row>
    <row r="120" spans="1:29" ht="12" customHeight="1">
      <c r="A120" s="218">
        <v>2020</v>
      </c>
      <c r="B120" s="77">
        <v>329.87750499999999</v>
      </c>
      <c r="C120" s="268">
        <v>4526.0792945659814</v>
      </c>
      <c r="D120" s="216">
        <f t="shared" ref="D120:D121" si="32">C120/$B120</f>
        <v>13.720484804097151</v>
      </c>
      <c r="E120" s="216">
        <f t="shared" si="22"/>
        <v>1.5843515940065993</v>
      </c>
      <c r="F120" s="269">
        <v>1460.873</v>
      </c>
      <c r="G120" s="237">
        <f t="shared" ref="G120:G121" si="33">F120/B120</f>
        <v>4.428531736348619</v>
      </c>
      <c r="H120" s="237">
        <f t="shared" ref="H120:H121" si="34">G120/8.5</f>
        <v>0.52100373368807285</v>
      </c>
      <c r="I120" s="270" t="s">
        <v>7</v>
      </c>
      <c r="J120" s="270" t="s">
        <v>7</v>
      </c>
      <c r="K120" s="270" t="s">
        <v>7</v>
      </c>
      <c r="L120" s="270" t="s">
        <v>7</v>
      </c>
      <c r="M120" s="270" t="s">
        <v>7</v>
      </c>
      <c r="N120" s="270" t="s">
        <v>7</v>
      </c>
      <c r="O120" s="270" t="s">
        <v>7</v>
      </c>
      <c r="P120" s="270" t="s">
        <v>7</v>
      </c>
      <c r="Q120" s="270" t="s">
        <v>7</v>
      </c>
      <c r="R120" s="270" t="s">
        <v>7</v>
      </c>
      <c r="S120" s="270" t="s">
        <v>7</v>
      </c>
      <c r="T120" s="270" t="s">
        <v>7</v>
      </c>
      <c r="U120" s="270" t="s">
        <v>7</v>
      </c>
      <c r="V120" s="270" t="s">
        <v>7</v>
      </c>
      <c r="W120" s="270" t="s">
        <v>7</v>
      </c>
      <c r="X120" s="271" t="s">
        <v>7</v>
      </c>
      <c r="Y120" s="271" t="s">
        <v>7</v>
      </c>
      <c r="Z120" s="271" t="s">
        <v>7</v>
      </c>
      <c r="AA120" s="271" t="s">
        <v>7</v>
      </c>
      <c r="AB120" s="271" t="s">
        <v>7</v>
      </c>
      <c r="AC120" s="271" t="s">
        <v>7</v>
      </c>
    </row>
    <row r="121" spans="1:29" ht="12" customHeight="1" thickBot="1">
      <c r="A121" s="272">
        <v>2021</v>
      </c>
      <c r="B121" s="273">
        <v>331.89374500000002</v>
      </c>
      <c r="C121" s="356">
        <v>4747.222074500105</v>
      </c>
      <c r="D121" s="357">
        <f t="shared" si="32"/>
        <v>14.303439417034221</v>
      </c>
      <c r="E121" s="357">
        <f t="shared" ref="E121" si="35">D121/8.66</f>
        <v>1.6516673691725428</v>
      </c>
      <c r="F121" s="358">
        <v>1494.1120000000001</v>
      </c>
      <c r="G121" s="275">
        <f t="shared" si="33"/>
        <v>4.5017781217901529</v>
      </c>
      <c r="H121" s="275">
        <f t="shared" si="34"/>
        <v>0.52962095550472388</v>
      </c>
      <c r="I121" s="276" t="s">
        <v>7</v>
      </c>
      <c r="J121" s="276" t="s">
        <v>7</v>
      </c>
      <c r="K121" s="276" t="s">
        <v>7</v>
      </c>
      <c r="L121" s="276" t="s">
        <v>7</v>
      </c>
      <c r="M121" s="276" t="s">
        <v>7</v>
      </c>
      <c r="N121" s="276" t="s">
        <v>7</v>
      </c>
      <c r="O121" s="276" t="s">
        <v>7</v>
      </c>
      <c r="P121" s="276" t="s">
        <v>7</v>
      </c>
      <c r="Q121" s="276" t="s">
        <v>7</v>
      </c>
      <c r="R121" s="276" t="s">
        <v>7</v>
      </c>
      <c r="S121" s="276" t="s">
        <v>7</v>
      </c>
      <c r="T121" s="276" t="s">
        <v>7</v>
      </c>
      <c r="U121" s="276" t="s">
        <v>7</v>
      </c>
      <c r="V121" s="276" t="s">
        <v>7</v>
      </c>
      <c r="W121" s="276" t="s">
        <v>7</v>
      </c>
      <c r="X121" s="277" t="s">
        <v>7</v>
      </c>
      <c r="Y121" s="277" t="s">
        <v>7</v>
      </c>
      <c r="Z121" s="277" t="s">
        <v>7</v>
      </c>
      <c r="AA121" s="277" t="s">
        <v>7</v>
      </c>
      <c r="AB121" s="277" t="s">
        <v>7</v>
      </c>
      <c r="AC121" s="277" t="s">
        <v>7</v>
      </c>
    </row>
    <row r="122" spans="1:29" ht="12" customHeight="1" thickTop="1">
      <c r="A122" s="355" t="s">
        <v>26</v>
      </c>
      <c r="B122" s="355"/>
      <c r="C122" s="355"/>
      <c r="D122" s="355"/>
      <c r="E122" s="355"/>
      <c r="F122" s="355"/>
      <c r="G122" s="355"/>
      <c r="H122" s="355"/>
      <c r="I122" s="355"/>
      <c r="J122" s="355"/>
      <c r="K122" s="355"/>
      <c r="L122" s="355"/>
      <c r="M122" s="355"/>
    </row>
    <row r="123" spans="1:29" ht="12" customHeight="1">
      <c r="A123" s="355" t="s">
        <v>132</v>
      </c>
      <c r="B123" s="355"/>
      <c r="C123" s="355"/>
      <c r="D123" s="355"/>
      <c r="E123" s="355"/>
      <c r="F123" s="355"/>
      <c r="G123" s="355"/>
      <c r="H123" s="355"/>
      <c r="I123" s="355"/>
      <c r="J123" s="355"/>
      <c r="K123" s="355"/>
      <c r="L123" s="355"/>
      <c r="M123" s="355"/>
    </row>
    <row r="124" spans="1:29" ht="12" customHeight="1">
      <c r="A124" s="355"/>
      <c r="B124" s="355"/>
      <c r="C124" s="355"/>
      <c r="D124" s="355"/>
      <c r="E124" s="355"/>
      <c r="F124" s="355"/>
      <c r="G124" s="355"/>
      <c r="H124" s="355"/>
      <c r="I124" s="355"/>
      <c r="J124" s="355"/>
      <c r="K124" s="355"/>
      <c r="L124" s="355"/>
      <c r="M124" s="355"/>
      <c r="N124" s="336"/>
    </row>
    <row r="125" spans="1:29" ht="12" customHeight="1">
      <c r="A125" s="355" t="s">
        <v>119</v>
      </c>
      <c r="B125" s="355"/>
      <c r="C125" s="355"/>
      <c r="D125" s="355"/>
      <c r="E125" s="355"/>
      <c r="F125" s="355"/>
      <c r="G125" s="355"/>
      <c r="H125" s="355"/>
      <c r="I125" s="355"/>
      <c r="J125" s="355"/>
      <c r="K125" s="355"/>
      <c r="L125" s="355"/>
      <c r="M125" s="355"/>
    </row>
    <row r="127" spans="1:29" ht="12" customHeight="1">
      <c r="A127" s="338" t="s">
        <v>192</v>
      </c>
    </row>
    <row r="132" spans="15:15" ht="12" customHeight="1">
      <c r="O132" s="355"/>
    </row>
  </sheetData>
  <mergeCells count="43">
    <mergeCell ref="Y1:AA1"/>
    <mergeCell ref="AB1:AC1"/>
    <mergeCell ref="Y6:Y7"/>
    <mergeCell ref="Z6:Z7"/>
    <mergeCell ref="I3:W3"/>
    <mergeCell ref="X3:Z5"/>
    <mergeCell ref="X6:X7"/>
    <mergeCell ref="AA3:AC5"/>
    <mergeCell ref="AA6:AA7"/>
    <mergeCell ref="AB6:AB7"/>
    <mergeCell ref="AC6:AC7"/>
    <mergeCell ref="R4:T5"/>
    <mergeCell ref="U4:W5"/>
    <mergeCell ref="N6:N7"/>
    <mergeCell ref="O4:Q5"/>
    <mergeCell ref="O6:O7"/>
    <mergeCell ref="A1:X1"/>
    <mergeCell ref="U6:U7"/>
    <mergeCell ref="H6:H7"/>
    <mergeCell ref="V6:V7"/>
    <mergeCell ref="W6:W7"/>
    <mergeCell ref="R6:R7"/>
    <mergeCell ref="S6:S7"/>
    <mergeCell ref="T6:T7"/>
    <mergeCell ref="M6:M7"/>
    <mergeCell ref="I6:I7"/>
    <mergeCell ref="L6:L7"/>
    <mergeCell ref="J6:J7"/>
    <mergeCell ref="K6:K7"/>
    <mergeCell ref="I4:K5"/>
    <mergeCell ref="A2:A7"/>
    <mergeCell ref="B2:B7"/>
    <mergeCell ref="I2:AC2"/>
    <mergeCell ref="L4:N5"/>
    <mergeCell ref="P6:P7"/>
    <mergeCell ref="Q6:Q7"/>
    <mergeCell ref="C2:E5"/>
    <mergeCell ref="E6:E7"/>
    <mergeCell ref="C6:C7"/>
    <mergeCell ref="D6:D7"/>
    <mergeCell ref="F2:H5"/>
    <mergeCell ref="F6:F7"/>
    <mergeCell ref="G6:G7"/>
  </mergeCells>
  <pageMargins left="0.7" right="0.7" top="0.75" bottom="0.75" header="0.3" footer="0.3"/>
  <pageSetup orientation="portrait" r:id="rId1"/>
  <ignoredErrors>
    <ignoredError sqref="V54 V55:V77 V78:V101 AB9 AB10:AB10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33"/>
  <sheetViews>
    <sheetView workbookViewId="0">
      <pane ySplit="8" topLeftCell="A9" activePane="bottomLeft" state="frozen"/>
      <selection pane="bottomLeft" sqref="A1:R1"/>
    </sheetView>
  </sheetViews>
  <sheetFormatPr defaultRowHeight="10.199999999999999"/>
  <cols>
    <col min="1" max="20" width="12.83203125" customWidth="1"/>
  </cols>
  <sheetData>
    <row r="1" spans="1:20" ht="12" customHeight="1" thickBot="1">
      <c r="A1" s="393" t="s">
        <v>136</v>
      </c>
      <c r="B1" s="393"/>
      <c r="C1" s="393"/>
      <c r="D1" s="393"/>
      <c r="E1" s="393"/>
      <c r="F1" s="393"/>
      <c r="G1" s="393"/>
      <c r="H1" s="393"/>
      <c r="I1" s="393"/>
      <c r="J1" s="393"/>
      <c r="K1" s="393"/>
      <c r="L1" s="393"/>
      <c r="M1" s="393"/>
      <c r="N1" s="393"/>
      <c r="O1" s="393"/>
      <c r="P1" s="393"/>
      <c r="Q1" s="393"/>
      <c r="R1" s="393"/>
      <c r="S1" s="392" t="s">
        <v>63</v>
      </c>
      <c r="T1" s="392"/>
    </row>
    <row r="2" spans="1:20" ht="12" customHeight="1" thickTop="1">
      <c r="A2" s="412" t="s">
        <v>0</v>
      </c>
      <c r="B2" s="491" t="s">
        <v>60</v>
      </c>
      <c r="C2" s="520" t="s">
        <v>114</v>
      </c>
      <c r="D2" s="521"/>
      <c r="E2" s="520" t="s">
        <v>121</v>
      </c>
      <c r="F2" s="521"/>
      <c r="G2" s="514" t="s">
        <v>122</v>
      </c>
      <c r="H2" s="515"/>
      <c r="I2" s="515"/>
      <c r="J2" s="515"/>
      <c r="K2" s="515"/>
      <c r="L2" s="515"/>
      <c r="M2" s="515"/>
      <c r="N2" s="515"/>
      <c r="O2" s="515"/>
      <c r="P2" s="515"/>
      <c r="Q2" s="515"/>
      <c r="R2" s="515"/>
      <c r="S2" s="515"/>
      <c r="T2" s="515"/>
    </row>
    <row r="3" spans="1:20" ht="12" customHeight="1">
      <c r="A3" s="413"/>
      <c r="B3" s="456"/>
      <c r="C3" s="506"/>
      <c r="D3" s="522"/>
      <c r="E3" s="506"/>
      <c r="F3" s="522"/>
      <c r="G3" s="530" t="s">
        <v>123</v>
      </c>
      <c r="H3" s="531"/>
      <c r="I3" s="531"/>
      <c r="J3" s="531"/>
      <c r="K3" s="531"/>
      <c r="L3" s="531"/>
      <c r="M3" s="531"/>
      <c r="N3" s="531"/>
      <c r="O3" s="531"/>
      <c r="P3" s="531"/>
      <c r="Q3" s="532" t="s">
        <v>134</v>
      </c>
      <c r="R3" s="517"/>
      <c r="S3" s="532" t="s">
        <v>135</v>
      </c>
      <c r="T3" s="517"/>
    </row>
    <row r="4" spans="1:20" ht="12" customHeight="1">
      <c r="A4" s="413"/>
      <c r="B4" s="456"/>
      <c r="C4" s="506"/>
      <c r="D4" s="522"/>
      <c r="E4" s="506"/>
      <c r="F4" s="522"/>
      <c r="G4" s="516" t="s">
        <v>124</v>
      </c>
      <c r="H4" s="517"/>
      <c r="I4" s="516" t="s">
        <v>125</v>
      </c>
      <c r="J4" s="517"/>
      <c r="K4" s="516" t="s">
        <v>126</v>
      </c>
      <c r="L4" s="517"/>
      <c r="M4" s="516" t="s">
        <v>127</v>
      </c>
      <c r="N4" s="517"/>
      <c r="O4" s="516" t="s">
        <v>128</v>
      </c>
      <c r="P4" s="517"/>
      <c r="Q4" s="526"/>
      <c r="R4" s="527"/>
      <c r="S4" s="526"/>
      <c r="T4" s="527"/>
    </row>
    <row r="5" spans="1:20" ht="12" customHeight="1">
      <c r="A5" s="413"/>
      <c r="B5" s="456"/>
      <c r="C5" s="528"/>
      <c r="D5" s="529"/>
      <c r="E5" s="528"/>
      <c r="F5" s="529"/>
      <c r="G5" s="518"/>
      <c r="H5" s="519"/>
      <c r="I5" s="518"/>
      <c r="J5" s="519"/>
      <c r="K5" s="518"/>
      <c r="L5" s="519"/>
      <c r="M5" s="518"/>
      <c r="N5" s="519"/>
      <c r="O5" s="518"/>
      <c r="P5" s="519"/>
      <c r="Q5" s="518"/>
      <c r="R5" s="519"/>
      <c r="S5" s="518"/>
      <c r="T5" s="519"/>
    </row>
    <row r="6" spans="1:20" ht="12" customHeight="1">
      <c r="A6" s="413"/>
      <c r="B6" s="456"/>
      <c r="C6" s="408" t="s">
        <v>2</v>
      </c>
      <c r="D6" s="408" t="s">
        <v>5</v>
      </c>
      <c r="E6" s="408" t="s">
        <v>2</v>
      </c>
      <c r="F6" s="408" t="s">
        <v>5</v>
      </c>
      <c r="G6" s="408" t="s">
        <v>2</v>
      </c>
      <c r="H6" s="408" t="s">
        <v>5</v>
      </c>
      <c r="I6" s="408" t="s">
        <v>2</v>
      </c>
      <c r="J6" s="408" t="s">
        <v>5</v>
      </c>
      <c r="K6" s="408" t="s">
        <v>2</v>
      </c>
      <c r="L6" s="408" t="s">
        <v>5</v>
      </c>
      <c r="M6" s="408" t="s">
        <v>2</v>
      </c>
      <c r="N6" s="408" t="s">
        <v>5</v>
      </c>
      <c r="O6" s="408" t="s">
        <v>2</v>
      </c>
      <c r="P6" s="408" t="s">
        <v>5</v>
      </c>
      <c r="Q6" s="408" t="s">
        <v>2</v>
      </c>
      <c r="R6" s="408" t="s">
        <v>5</v>
      </c>
      <c r="S6" s="408" t="s">
        <v>2</v>
      </c>
      <c r="T6" s="408" t="s">
        <v>5</v>
      </c>
    </row>
    <row r="7" spans="1:20" ht="8.4" customHeight="1">
      <c r="A7" s="414"/>
      <c r="B7" s="492"/>
      <c r="C7" s="409"/>
      <c r="D7" s="409"/>
      <c r="E7" s="409"/>
      <c r="F7" s="409"/>
      <c r="G7" s="409"/>
      <c r="H7" s="409"/>
      <c r="I7" s="409"/>
      <c r="J7" s="409"/>
      <c r="K7" s="409"/>
      <c r="L7" s="409"/>
      <c r="M7" s="409"/>
      <c r="N7" s="409"/>
      <c r="O7" s="409"/>
      <c r="P7" s="409"/>
      <c r="Q7" s="409"/>
      <c r="R7" s="409"/>
      <c r="S7" s="409"/>
      <c r="T7" s="409"/>
    </row>
    <row r="8" spans="1:20">
      <c r="A8" s="24"/>
      <c r="B8" s="109" t="s">
        <v>72</v>
      </c>
      <c r="C8" s="222" t="s">
        <v>133</v>
      </c>
      <c r="D8" s="222" t="s">
        <v>75</v>
      </c>
      <c r="E8" s="222" t="s">
        <v>133</v>
      </c>
      <c r="F8" s="222" t="s">
        <v>75</v>
      </c>
      <c r="G8" s="222" t="s">
        <v>133</v>
      </c>
      <c r="H8" s="222" t="s">
        <v>75</v>
      </c>
      <c r="I8" s="222" t="s">
        <v>133</v>
      </c>
      <c r="J8" s="222" t="s">
        <v>75</v>
      </c>
      <c r="K8" s="222" t="s">
        <v>133</v>
      </c>
      <c r="L8" s="222" t="s">
        <v>75</v>
      </c>
      <c r="M8" s="222" t="s">
        <v>133</v>
      </c>
      <c r="N8" s="222" t="s">
        <v>75</v>
      </c>
      <c r="O8" s="222" t="s">
        <v>133</v>
      </c>
      <c r="P8" s="222" t="s">
        <v>75</v>
      </c>
      <c r="Q8" s="222" t="s">
        <v>133</v>
      </c>
      <c r="R8" s="222" t="s">
        <v>75</v>
      </c>
      <c r="S8" s="222" t="s">
        <v>133</v>
      </c>
      <c r="T8" s="222" t="s">
        <v>75</v>
      </c>
    </row>
    <row r="9" spans="1:20" ht="12" customHeight="1">
      <c r="A9" s="40">
        <v>1909</v>
      </c>
      <c r="B9" s="77">
        <v>90.49</v>
      </c>
      <c r="C9" s="242" t="s">
        <v>7</v>
      </c>
      <c r="D9" s="242" t="s">
        <v>7</v>
      </c>
      <c r="E9" s="242" t="s">
        <v>7</v>
      </c>
      <c r="F9" s="242" t="s">
        <v>7</v>
      </c>
      <c r="G9" s="231" t="s">
        <v>7</v>
      </c>
      <c r="H9" s="231" t="s">
        <v>7</v>
      </c>
      <c r="I9" s="231" t="s">
        <v>7</v>
      </c>
      <c r="J9" s="231" t="s">
        <v>7</v>
      </c>
      <c r="K9" s="231" t="s">
        <v>7</v>
      </c>
      <c r="L9" s="231" t="s">
        <v>7</v>
      </c>
      <c r="M9" s="231" t="s">
        <v>7</v>
      </c>
      <c r="N9" s="231" t="s">
        <v>7</v>
      </c>
      <c r="O9" s="231" t="s">
        <v>7</v>
      </c>
      <c r="P9" s="231" t="s">
        <v>7</v>
      </c>
      <c r="Q9" s="247">
        <v>25</v>
      </c>
      <c r="R9" s="247">
        <f>'Non-FrozenSoft'!Y9*'Non-FrozenSoft-Butterfat'!Q9/100</f>
        <v>1.5416068073820313</v>
      </c>
      <c r="S9" s="231" t="s">
        <v>7</v>
      </c>
      <c r="T9" s="231" t="s">
        <v>7</v>
      </c>
    </row>
    <row r="10" spans="1:20" ht="12" customHeight="1">
      <c r="A10" s="40">
        <v>1910</v>
      </c>
      <c r="B10" s="77">
        <v>92.406999999999996</v>
      </c>
      <c r="C10" s="242" t="s">
        <v>7</v>
      </c>
      <c r="D10" s="242" t="s">
        <v>7</v>
      </c>
      <c r="E10" s="242" t="s">
        <v>7</v>
      </c>
      <c r="F10" s="242" t="s">
        <v>7</v>
      </c>
      <c r="G10" s="231" t="s">
        <v>7</v>
      </c>
      <c r="H10" s="231" t="s">
        <v>7</v>
      </c>
      <c r="I10" s="231" t="s">
        <v>7</v>
      </c>
      <c r="J10" s="231" t="s">
        <v>7</v>
      </c>
      <c r="K10" s="231" t="s">
        <v>7</v>
      </c>
      <c r="L10" s="231" t="s">
        <v>7</v>
      </c>
      <c r="M10" s="231" t="s">
        <v>7</v>
      </c>
      <c r="N10" s="231" t="s">
        <v>7</v>
      </c>
      <c r="O10" s="231" t="s">
        <v>7</v>
      </c>
      <c r="P10" s="231" t="s">
        <v>7</v>
      </c>
      <c r="Q10" s="247">
        <v>25</v>
      </c>
      <c r="R10" s="247">
        <f>'Non-FrozenSoft'!Y10*'Non-FrozenSoft-Butterfat'!Q10/100</f>
        <v>1.5150367396409363</v>
      </c>
      <c r="S10" s="231" t="s">
        <v>7</v>
      </c>
      <c r="T10" s="231" t="s">
        <v>7</v>
      </c>
    </row>
    <row r="11" spans="1:20" ht="12" customHeight="1">
      <c r="A11" s="42">
        <v>1911</v>
      </c>
      <c r="B11" s="78">
        <v>93.863</v>
      </c>
      <c r="C11" s="243" t="s">
        <v>7</v>
      </c>
      <c r="D11" s="243" t="s">
        <v>7</v>
      </c>
      <c r="E11" s="243" t="s">
        <v>7</v>
      </c>
      <c r="F11" s="243" t="s">
        <v>7</v>
      </c>
      <c r="G11" s="232" t="s">
        <v>7</v>
      </c>
      <c r="H11" s="232" t="s">
        <v>7</v>
      </c>
      <c r="I11" s="232" t="s">
        <v>7</v>
      </c>
      <c r="J11" s="232" t="s">
        <v>7</v>
      </c>
      <c r="K11" s="232" t="s">
        <v>7</v>
      </c>
      <c r="L11" s="232" t="s">
        <v>7</v>
      </c>
      <c r="M11" s="232" t="s">
        <v>7</v>
      </c>
      <c r="N11" s="232" t="s">
        <v>7</v>
      </c>
      <c r="O11" s="232" t="s">
        <v>7</v>
      </c>
      <c r="P11" s="232" t="s">
        <v>7</v>
      </c>
      <c r="Q11" s="246">
        <v>25</v>
      </c>
      <c r="R11" s="246">
        <f>'Non-FrozenSoft'!Y11*'Non-FrozenSoft-Butterfat'!Q11/100</f>
        <v>1.4941989921481309</v>
      </c>
      <c r="S11" s="232" t="s">
        <v>7</v>
      </c>
      <c r="T11" s="232" t="s">
        <v>7</v>
      </c>
    </row>
    <row r="12" spans="1:20" ht="12" customHeight="1">
      <c r="A12" s="42">
        <v>1912</v>
      </c>
      <c r="B12" s="78">
        <v>95.334999999999994</v>
      </c>
      <c r="C12" s="243" t="s">
        <v>7</v>
      </c>
      <c r="D12" s="243" t="s">
        <v>7</v>
      </c>
      <c r="E12" s="243" t="s">
        <v>7</v>
      </c>
      <c r="F12" s="243" t="s">
        <v>7</v>
      </c>
      <c r="G12" s="232" t="s">
        <v>7</v>
      </c>
      <c r="H12" s="232" t="s">
        <v>7</v>
      </c>
      <c r="I12" s="232" t="s">
        <v>7</v>
      </c>
      <c r="J12" s="232" t="s">
        <v>7</v>
      </c>
      <c r="K12" s="232" t="s">
        <v>7</v>
      </c>
      <c r="L12" s="232" t="s">
        <v>7</v>
      </c>
      <c r="M12" s="232" t="s">
        <v>7</v>
      </c>
      <c r="N12" s="232" t="s">
        <v>7</v>
      </c>
      <c r="O12" s="232" t="s">
        <v>7</v>
      </c>
      <c r="P12" s="232" t="s">
        <v>7</v>
      </c>
      <c r="Q12" s="246">
        <v>25</v>
      </c>
      <c r="R12" s="246">
        <f>'Non-FrozenSoft'!Y12*'Non-FrozenSoft-Butterfat'!Q12/100</f>
        <v>1.4737504589080612</v>
      </c>
      <c r="S12" s="232" t="s">
        <v>7</v>
      </c>
      <c r="T12" s="232" t="s">
        <v>7</v>
      </c>
    </row>
    <row r="13" spans="1:20" ht="12" customHeight="1">
      <c r="A13" s="42">
        <v>1913</v>
      </c>
      <c r="B13" s="78">
        <v>97.224999999999994</v>
      </c>
      <c r="C13" s="243" t="s">
        <v>7</v>
      </c>
      <c r="D13" s="243" t="s">
        <v>7</v>
      </c>
      <c r="E13" s="243" t="s">
        <v>7</v>
      </c>
      <c r="F13" s="243" t="s">
        <v>7</v>
      </c>
      <c r="G13" s="232" t="s">
        <v>7</v>
      </c>
      <c r="H13" s="232" t="s">
        <v>7</v>
      </c>
      <c r="I13" s="232" t="s">
        <v>7</v>
      </c>
      <c r="J13" s="232" t="s">
        <v>7</v>
      </c>
      <c r="K13" s="232" t="s">
        <v>7</v>
      </c>
      <c r="L13" s="232" t="s">
        <v>7</v>
      </c>
      <c r="M13" s="232" t="s">
        <v>7</v>
      </c>
      <c r="N13" s="232" t="s">
        <v>7</v>
      </c>
      <c r="O13" s="232" t="s">
        <v>7</v>
      </c>
      <c r="P13" s="232" t="s">
        <v>7</v>
      </c>
      <c r="Q13" s="246">
        <v>25</v>
      </c>
      <c r="R13" s="246">
        <f>'Non-FrozenSoft'!Y13*'Non-FrozenSoft-Butterfat'!Q13/100</f>
        <v>1.4476729236307535</v>
      </c>
      <c r="S13" s="232" t="s">
        <v>7</v>
      </c>
      <c r="T13" s="232" t="s">
        <v>7</v>
      </c>
    </row>
    <row r="14" spans="1:20" ht="12" customHeight="1">
      <c r="A14" s="42">
        <v>1914</v>
      </c>
      <c r="B14" s="78">
        <v>99.111000000000004</v>
      </c>
      <c r="C14" s="243" t="s">
        <v>7</v>
      </c>
      <c r="D14" s="243" t="s">
        <v>7</v>
      </c>
      <c r="E14" s="243" t="s">
        <v>7</v>
      </c>
      <c r="F14" s="243" t="s">
        <v>7</v>
      </c>
      <c r="G14" s="232" t="s">
        <v>7</v>
      </c>
      <c r="H14" s="232" t="s">
        <v>7</v>
      </c>
      <c r="I14" s="232" t="s">
        <v>7</v>
      </c>
      <c r="J14" s="232" t="s">
        <v>7</v>
      </c>
      <c r="K14" s="232" t="s">
        <v>7</v>
      </c>
      <c r="L14" s="232" t="s">
        <v>7</v>
      </c>
      <c r="M14" s="232" t="s">
        <v>7</v>
      </c>
      <c r="N14" s="232" t="s">
        <v>7</v>
      </c>
      <c r="O14" s="232" t="s">
        <v>7</v>
      </c>
      <c r="P14" s="232" t="s">
        <v>7</v>
      </c>
      <c r="Q14" s="246">
        <v>25</v>
      </c>
      <c r="R14" s="246">
        <f>'Non-FrozenSoft'!Y14*'Non-FrozenSoft-Butterfat'!Q14/100</f>
        <v>1.4529164270363533</v>
      </c>
      <c r="S14" s="232" t="s">
        <v>7</v>
      </c>
      <c r="T14" s="232" t="s">
        <v>7</v>
      </c>
    </row>
    <row r="15" spans="1:20" ht="12" customHeight="1">
      <c r="A15" s="42">
        <v>1915</v>
      </c>
      <c r="B15" s="78">
        <v>100.54600000000001</v>
      </c>
      <c r="C15" s="243" t="s">
        <v>7</v>
      </c>
      <c r="D15" s="243" t="s">
        <v>7</v>
      </c>
      <c r="E15" s="243" t="s">
        <v>7</v>
      </c>
      <c r="F15" s="243" t="s">
        <v>7</v>
      </c>
      <c r="G15" s="232" t="s">
        <v>7</v>
      </c>
      <c r="H15" s="232" t="s">
        <v>7</v>
      </c>
      <c r="I15" s="232" t="s">
        <v>7</v>
      </c>
      <c r="J15" s="232" t="s">
        <v>7</v>
      </c>
      <c r="K15" s="232" t="s">
        <v>7</v>
      </c>
      <c r="L15" s="232" t="s">
        <v>7</v>
      </c>
      <c r="M15" s="232" t="s">
        <v>7</v>
      </c>
      <c r="N15" s="232" t="s">
        <v>7</v>
      </c>
      <c r="O15" s="232" t="s">
        <v>7</v>
      </c>
      <c r="P15" s="232" t="s">
        <v>7</v>
      </c>
      <c r="Q15" s="246">
        <v>25</v>
      </c>
      <c r="R15" s="246">
        <f>'Non-FrozenSoft'!Y15*'Non-FrozenSoft-Butterfat'!Q15/100</f>
        <v>1.3973703578461598</v>
      </c>
      <c r="S15" s="232" t="s">
        <v>7</v>
      </c>
      <c r="T15" s="232" t="s">
        <v>7</v>
      </c>
    </row>
    <row r="16" spans="1:20" ht="12" customHeight="1">
      <c r="A16" s="40">
        <v>1916</v>
      </c>
      <c r="B16" s="77">
        <v>101.961</v>
      </c>
      <c r="C16" s="242" t="s">
        <v>7</v>
      </c>
      <c r="D16" s="242" t="s">
        <v>7</v>
      </c>
      <c r="E16" s="242" t="s">
        <v>7</v>
      </c>
      <c r="F16" s="242" t="s">
        <v>7</v>
      </c>
      <c r="G16" s="231" t="s">
        <v>7</v>
      </c>
      <c r="H16" s="231" t="s">
        <v>7</v>
      </c>
      <c r="I16" s="231" t="s">
        <v>7</v>
      </c>
      <c r="J16" s="231" t="s">
        <v>7</v>
      </c>
      <c r="K16" s="231" t="s">
        <v>7</v>
      </c>
      <c r="L16" s="231" t="s">
        <v>7</v>
      </c>
      <c r="M16" s="231" t="s">
        <v>7</v>
      </c>
      <c r="N16" s="231" t="s">
        <v>7</v>
      </c>
      <c r="O16" s="231" t="s">
        <v>7</v>
      </c>
      <c r="P16" s="231" t="s">
        <v>7</v>
      </c>
      <c r="Q16" s="247">
        <v>25</v>
      </c>
      <c r="R16" s="247">
        <f>'Non-FrozenSoft'!Y16*'Non-FrozenSoft-Butterfat'!Q16/100</f>
        <v>1.3657182648267474</v>
      </c>
      <c r="S16" s="231" t="s">
        <v>7</v>
      </c>
      <c r="T16" s="231" t="s">
        <v>7</v>
      </c>
    </row>
    <row r="17" spans="1:20" ht="12" customHeight="1">
      <c r="A17" s="40">
        <v>1917</v>
      </c>
      <c r="B17" s="77">
        <v>103.268</v>
      </c>
      <c r="C17" s="242" t="s">
        <v>7</v>
      </c>
      <c r="D17" s="242" t="s">
        <v>7</v>
      </c>
      <c r="E17" s="242" t="s">
        <v>7</v>
      </c>
      <c r="F17" s="242" t="s">
        <v>7</v>
      </c>
      <c r="G17" s="231" t="s">
        <v>7</v>
      </c>
      <c r="H17" s="231" t="s">
        <v>7</v>
      </c>
      <c r="I17" s="231" t="s">
        <v>7</v>
      </c>
      <c r="J17" s="231" t="s">
        <v>7</v>
      </c>
      <c r="K17" s="231" t="s">
        <v>7</v>
      </c>
      <c r="L17" s="231" t="s">
        <v>7</v>
      </c>
      <c r="M17" s="231" t="s">
        <v>7</v>
      </c>
      <c r="N17" s="231" t="s">
        <v>7</v>
      </c>
      <c r="O17" s="231" t="s">
        <v>7</v>
      </c>
      <c r="P17" s="231" t="s">
        <v>7</v>
      </c>
      <c r="Q17" s="247">
        <v>25</v>
      </c>
      <c r="R17" s="247">
        <f>'Non-FrozenSoft'!Y17*'Non-FrozenSoft-Butterfat'!Q17/100</f>
        <v>1.3339078901499013</v>
      </c>
      <c r="S17" s="231" t="s">
        <v>7</v>
      </c>
      <c r="T17" s="231" t="s">
        <v>7</v>
      </c>
    </row>
    <row r="18" spans="1:20" ht="12" customHeight="1">
      <c r="A18" s="40">
        <v>1918</v>
      </c>
      <c r="B18" s="77">
        <v>103.208</v>
      </c>
      <c r="C18" s="242" t="s">
        <v>7</v>
      </c>
      <c r="D18" s="242" t="s">
        <v>7</v>
      </c>
      <c r="E18" s="242" t="s">
        <v>7</v>
      </c>
      <c r="F18" s="242" t="s">
        <v>7</v>
      </c>
      <c r="G18" s="231" t="s">
        <v>7</v>
      </c>
      <c r="H18" s="231" t="s">
        <v>7</v>
      </c>
      <c r="I18" s="231" t="s">
        <v>7</v>
      </c>
      <c r="J18" s="231" t="s">
        <v>7</v>
      </c>
      <c r="K18" s="231" t="s">
        <v>7</v>
      </c>
      <c r="L18" s="231" t="s">
        <v>7</v>
      </c>
      <c r="M18" s="231" t="s">
        <v>7</v>
      </c>
      <c r="N18" s="231" t="s">
        <v>7</v>
      </c>
      <c r="O18" s="231" t="s">
        <v>7</v>
      </c>
      <c r="P18" s="231" t="s">
        <v>7</v>
      </c>
      <c r="Q18" s="247">
        <v>25</v>
      </c>
      <c r="R18" s="247">
        <f>'Non-FrozenSoft'!Y18*'Non-FrozenSoft-Butterfat'!Q18/100</f>
        <v>1.3153050151151071</v>
      </c>
      <c r="S18" s="231" t="s">
        <v>7</v>
      </c>
      <c r="T18" s="231" t="s">
        <v>7</v>
      </c>
    </row>
    <row r="19" spans="1:20" ht="12" customHeight="1">
      <c r="A19" s="40">
        <v>1919</v>
      </c>
      <c r="B19" s="77">
        <v>104.514</v>
      </c>
      <c r="C19" s="242" t="s">
        <v>7</v>
      </c>
      <c r="D19" s="242" t="s">
        <v>7</v>
      </c>
      <c r="E19" s="242" t="s">
        <v>7</v>
      </c>
      <c r="F19" s="242" t="s">
        <v>7</v>
      </c>
      <c r="G19" s="231" t="s">
        <v>7</v>
      </c>
      <c r="H19" s="231" t="s">
        <v>7</v>
      </c>
      <c r="I19" s="231" t="s">
        <v>7</v>
      </c>
      <c r="J19" s="231" t="s">
        <v>7</v>
      </c>
      <c r="K19" s="231" t="s">
        <v>7</v>
      </c>
      <c r="L19" s="231" t="s">
        <v>7</v>
      </c>
      <c r="M19" s="231" t="s">
        <v>7</v>
      </c>
      <c r="N19" s="231" t="s">
        <v>7</v>
      </c>
      <c r="O19" s="231" t="s">
        <v>7</v>
      </c>
      <c r="P19" s="231" t="s">
        <v>7</v>
      </c>
      <c r="Q19" s="247">
        <v>25</v>
      </c>
      <c r="R19" s="247">
        <f>'Non-FrozenSoft'!Y19*'Non-FrozenSoft-Butterfat'!Q19/100</f>
        <v>1.2725567866505922</v>
      </c>
      <c r="S19" s="231" t="s">
        <v>7</v>
      </c>
      <c r="T19" s="231" t="s">
        <v>7</v>
      </c>
    </row>
    <row r="20" spans="1:20" ht="12" customHeight="1">
      <c r="A20" s="40">
        <v>1920</v>
      </c>
      <c r="B20" s="77">
        <v>106.461</v>
      </c>
      <c r="C20" s="242" t="s">
        <v>7</v>
      </c>
      <c r="D20" s="242" t="s">
        <v>7</v>
      </c>
      <c r="E20" s="242" t="s">
        <v>7</v>
      </c>
      <c r="F20" s="242" t="s">
        <v>7</v>
      </c>
      <c r="G20" s="231" t="s">
        <v>7</v>
      </c>
      <c r="H20" s="231" t="s">
        <v>7</v>
      </c>
      <c r="I20" s="231" t="s">
        <v>7</v>
      </c>
      <c r="J20" s="231" t="s">
        <v>7</v>
      </c>
      <c r="K20" s="231" t="s">
        <v>7</v>
      </c>
      <c r="L20" s="231" t="s">
        <v>7</v>
      </c>
      <c r="M20" s="231" t="s">
        <v>7</v>
      </c>
      <c r="N20" s="231" t="s">
        <v>7</v>
      </c>
      <c r="O20" s="231" t="s">
        <v>7</v>
      </c>
      <c r="P20" s="231" t="s">
        <v>7</v>
      </c>
      <c r="Q20" s="247">
        <v>25</v>
      </c>
      <c r="R20" s="247">
        <f>'Non-FrozenSoft'!Y20*'Non-FrozenSoft-Butterfat'!Q20/100</f>
        <v>1.3314734973370532</v>
      </c>
      <c r="S20" s="231" t="s">
        <v>7</v>
      </c>
      <c r="T20" s="231" t="s">
        <v>7</v>
      </c>
    </row>
    <row r="21" spans="1:20" ht="12" customHeight="1">
      <c r="A21" s="42">
        <v>1921</v>
      </c>
      <c r="B21" s="78">
        <v>108.538</v>
      </c>
      <c r="C21" s="243" t="s">
        <v>7</v>
      </c>
      <c r="D21" s="243" t="s">
        <v>7</v>
      </c>
      <c r="E21" s="243" t="s">
        <v>7</v>
      </c>
      <c r="F21" s="243" t="s">
        <v>7</v>
      </c>
      <c r="G21" s="232" t="s">
        <v>7</v>
      </c>
      <c r="H21" s="232" t="s">
        <v>7</v>
      </c>
      <c r="I21" s="232" t="s">
        <v>7</v>
      </c>
      <c r="J21" s="232" t="s">
        <v>7</v>
      </c>
      <c r="K21" s="232" t="s">
        <v>7</v>
      </c>
      <c r="L21" s="232" t="s">
        <v>7</v>
      </c>
      <c r="M21" s="232" t="s">
        <v>7</v>
      </c>
      <c r="N21" s="232" t="s">
        <v>7</v>
      </c>
      <c r="O21" s="232" t="s">
        <v>7</v>
      </c>
      <c r="P21" s="232" t="s">
        <v>7</v>
      </c>
      <c r="Q21" s="246">
        <v>25</v>
      </c>
      <c r="R21" s="246">
        <f>'Non-FrozenSoft'!Y21*'Non-FrozenSoft-Butterfat'!Q21/100</f>
        <v>1.3750944369713833</v>
      </c>
      <c r="S21" s="232" t="s">
        <v>7</v>
      </c>
      <c r="T21" s="232" t="s">
        <v>7</v>
      </c>
    </row>
    <row r="22" spans="1:20" ht="12" customHeight="1">
      <c r="A22" s="42">
        <v>1922</v>
      </c>
      <c r="B22" s="78">
        <v>110.04900000000001</v>
      </c>
      <c r="C22" s="243" t="s">
        <v>7</v>
      </c>
      <c r="D22" s="243" t="s">
        <v>7</v>
      </c>
      <c r="E22" s="243" t="s">
        <v>7</v>
      </c>
      <c r="F22" s="243" t="s">
        <v>7</v>
      </c>
      <c r="G22" s="232" t="s">
        <v>7</v>
      </c>
      <c r="H22" s="232" t="s">
        <v>7</v>
      </c>
      <c r="I22" s="232" t="s">
        <v>7</v>
      </c>
      <c r="J22" s="232" t="s">
        <v>7</v>
      </c>
      <c r="K22" s="232" t="s">
        <v>7</v>
      </c>
      <c r="L22" s="232" t="s">
        <v>7</v>
      </c>
      <c r="M22" s="232" t="s">
        <v>7</v>
      </c>
      <c r="N22" s="232" t="s">
        <v>7</v>
      </c>
      <c r="O22" s="232" t="s">
        <v>7</v>
      </c>
      <c r="P22" s="232" t="s">
        <v>7</v>
      </c>
      <c r="Q22" s="246">
        <v>25</v>
      </c>
      <c r="R22" s="246">
        <f>'Non-FrozenSoft'!Y22*'Non-FrozenSoft-Butterfat'!Q22/100</f>
        <v>1.4220937945824133</v>
      </c>
      <c r="S22" s="232" t="s">
        <v>7</v>
      </c>
      <c r="T22" s="232" t="s">
        <v>7</v>
      </c>
    </row>
    <row r="23" spans="1:20" ht="12" customHeight="1">
      <c r="A23" s="42">
        <v>1923</v>
      </c>
      <c r="B23" s="78">
        <v>111.947</v>
      </c>
      <c r="C23" s="243" t="s">
        <v>7</v>
      </c>
      <c r="D23" s="243" t="s">
        <v>7</v>
      </c>
      <c r="E23" s="243" t="s">
        <v>7</v>
      </c>
      <c r="F23" s="243" t="s">
        <v>7</v>
      </c>
      <c r="G23" s="232" t="s">
        <v>7</v>
      </c>
      <c r="H23" s="232" t="s">
        <v>7</v>
      </c>
      <c r="I23" s="232" t="s">
        <v>7</v>
      </c>
      <c r="J23" s="232" t="s">
        <v>7</v>
      </c>
      <c r="K23" s="232" t="s">
        <v>7</v>
      </c>
      <c r="L23" s="232" t="s">
        <v>7</v>
      </c>
      <c r="M23" s="232" t="s">
        <v>7</v>
      </c>
      <c r="N23" s="232" t="s">
        <v>7</v>
      </c>
      <c r="O23" s="232" t="s">
        <v>7</v>
      </c>
      <c r="P23" s="232" t="s">
        <v>7</v>
      </c>
      <c r="Q23" s="246">
        <v>25</v>
      </c>
      <c r="R23" s="246">
        <f>'Non-FrozenSoft'!Y23*'Non-FrozenSoft-Butterfat'!Q23/100</f>
        <v>1.4448801665073647</v>
      </c>
      <c r="S23" s="232" t="s">
        <v>7</v>
      </c>
      <c r="T23" s="232" t="s">
        <v>7</v>
      </c>
    </row>
    <row r="24" spans="1:20" ht="12" customHeight="1">
      <c r="A24" s="42">
        <v>1924</v>
      </c>
      <c r="B24" s="78">
        <v>114.10899999999999</v>
      </c>
      <c r="C24" s="243" t="s">
        <v>7</v>
      </c>
      <c r="D24" s="243" t="s">
        <v>7</v>
      </c>
      <c r="E24" s="243" t="s">
        <v>7</v>
      </c>
      <c r="F24" s="243" t="s">
        <v>7</v>
      </c>
      <c r="G24" s="232" t="s">
        <v>7</v>
      </c>
      <c r="H24" s="232" t="s">
        <v>7</v>
      </c>
      <c r="I24" s="232" t="s">
        <v>7</v>
      </c>
      <c r="J24" s="232" t="s">
        <v>7</v>
      </c>
      <c r="K24" s="232" t="s">
        <v>7</v>
      </c>
      <c r="L24" s="232" t="s">
        <v>7</v>
      </c>
      <c r="M24" s="232" t="s">
        <v>7</v>
      </c>
      <c r="N24" s="232" t="s">
        <v>7</v>
      </c>
      <c r="O24" s="232" t="s">
        <v>7</v>
      </c>
      <c r="P24" s="232" t="s">
        <v>7</v>
      </c>
      <c r="Q24" s="246">
        <v>25</v>
      </c>
      <c r="R24" s="246">
        <f>'Non-FrozenSoft'!Y24*'Non-FrozenSoft-Butterfat'!Q24/100</f>
        <v>1.4788491705299323</v>
      </c>
      <c r="S24" s="232" t="s">
        <v>7</v>
      </c>
      <c r="T24" s="232" t="s">
        <v>7</v>
      </c>
    </row>
    <row r="25" spans="1:20" ht="12" customHeight="1">
      <c r="A25" s="42">
        <v>1925</v>
      </c>
      <c r="B25" s="78">
        <v>115.82899999999999</v>
      </c>
      <c r="C25" s="243" t="s">
        <v>7</v>
      </c>
      <c r="D25" s="243" t="s">
        <v>7</v>
      </c>
      <c r="E25" s="243" t="s">
        <v>7</v>
      </c>
      <c r="F25" s="243" t="s">
        <v>7</v>
      </c>
      <c r="G25" s="232" t="s">
        <v>7</v>
      </c>
      <c r="H25" s="232" t="s">
        <v>7</v>
      </c>
      <c r="I25" s="232" t="s">
        <v>7</v>
      </c>
      <c r="J25" s="232" t="s">
        <v>7</v>
      </c>
      <c r="K25" s="232" t="s">
        <v>7</v>
      </c>
      <c r="L25" s="232" t="s">
        <v>7</v>
      </c>
      <c r="M25" s="232" t="s">
        <v>7</v>
      </c>
      <c r="N25" s="232" t="s">
        <v>7</v>
      </c>
      <c r="O25" s="232" t="s">
        <v>7</v>
      </c>
      <c r="P25" s="232" t="s">
        <v>7</v>
      </c>
      <c r="Q25" s="246">
        <v>25</v>
      </c>
      <c r="R25" s="246">
        <f>'Non-FrozenSoft'!Y25*'Non-FrozenSoft-Butterfat'!Q25/100</f>
        <v>1.4245137228155298</v>
      </c>
      <c r="S25" s="232" t="s">
        <v>7</v>
      </c>
      <c r="T25" s="232" t="s">
        <v>7</v>
      </c>
    </row>
    <row r="26" spans="1:20" ht="12" customHeight="1">
      <c r="A26" s="40">
        <v>1926</v>
      </c>
      <c r="B26" s="77">
        <v>117.39700000000001</v>
      </c>
      <c r="C26" s="242" t="s">
        <v>7</v>
      </c>
      <c r="D26" s="242" t="s">
        <v>7</v>
      </c>
      <c r="E26" s="242" t="s">
        <v>7</v>
      </c>
      <c r="F26" s="242" t="s">
        <v>7</v>
      </c>
      <c r="G26" s="231" t="s">
        <v>7</v>
      </c>
      <c r="H26" s="231" t="s">
        <v>7</v>
      </c>
      <c r="I26" s="231" t="s">
        <v>7</v>
      </c>
      <c r="J26" s="231" t="s">
        <v>7</v>
      </c>
      <c r="K26" s="231" t="s">
        <v>7</v>
      </c>
      <c r="L26" s="231" t="s">
        <v>7</v>
      </c>
      <c r="M26" s="231" t="s">
        <v>7</v>
      </c>
      <c r="N26" s="231" t="s">
        <v>7</v>
      </c>
      <c r="O26" s="231" t="s">
        <v>7</v>
      </c>
      <c r="P26" s="231" t="s">
        <v>7</v>
      </c>
      <c r="Q26" s="247">
        <v>25</v>
      </c>
      <c r="R26" s="247">
        <f>'Non-FrozenSoft'!Y26*'Non-FrozenSoft-Butterfat'!Q26/100</f>
        <v>1.3778035213847031</v>
      </c>
      <c r="S26" s="231" t="s">
        <v>7</v>
      </c>
      <c r="T26" s="231" t="s">
        <v>7</v>
      </c>
    </row>
    <row r="27" spans="1:20" ht="12" customHeight="1">
      <c r="A27" s="40">
        <v>1927</v>
      </c>
      <c r="B27" s="77">
        <v>119.035</v>
      </c>
      <c r="C27" s="242" t="s">
        <v>7</v>
      </c>
      <c r="D27" s="242" t="s">
        <v>7</v>
      </c>
      <c r="E27" s="242" t="s">
        <v>7</v>
      </c>
      <c r="F27" s="242" t="s">
        <v>7</v>
      </c>
      <c r="G27" s="231" t="s">
        <v>7</v>
      </c>
      <c r="H27" s="231" t="s">
        <v>7</v>
      </c>
      <c r="I27" s="231" t="s">
        <v>7</v>
      </c>
      <c r="J27" s="231" t="s">
        <v>7</v>
      </c>
      <c r="K27" s="231" t="s">
        <v>7</v>
      </c>
      <c r="L27" s="231" t="s">
        <v>7</v>
      </c>
      <c r="M27" s="231" t="s">
        <v>7</v>
      </c>
      <c r="N27" s="231" t="s">
        <v>7</v>
      </c>
      <c r="O27" s="231" t="s">
        <v>7</v>
      </c>
      <c r="P27" s="231" t="s">
        <v>7</v>
      </c>
      <c r="Q27" s="247">
        <v>25</v>
      </c>
      <c r="R27" s="247">
        <f>'Non-FrozenSoft'!Y27*'Non-FrozenSoft-Butterfat'!Q27/100</f>
        <v>1.3210400302432057</v>
      </c>
      <c r="S27" s="231" t="s">
        <v>7</v>
      </c>
      <c r="T27" s="231" t="s">
        <v>7</v>
      </c>
    </row>
    <row r="28" spans="1:20" ht="12" customHeight="1">
      <c r="A28" s="40">
        <v>1928</v>
      </c>
      <c r="B28" s="77">
        <v>120.509</v>
      </c>
      <c r="C28" s="242" t="s">
        <v>7</v>
      </c>
      <c r="D28" s="242" t="s">
        <v>7</v>
      </c>
      <c r="E28" s="242" t="s">
        <v>7</v>
      </c>
      <c r="F28" s="242" t="s">
        <v>7</v>
      </c>
      <c r="G28" s="231" t="s">
        <v>7</v>
      </c>
      <c r="H28" s="231" t="s">
        <v>7</v>
      </c>
      <c r="I28" s="231" t="s">
        <v>7</v>
      </c>
      <c r="J28" s="231" t="s">
        <v>7</v>
      </c>
      <c r="K28" s="231" t="s">
        <v>7</v>
      </c>
      <c r="L28" s="231" t="s">
        <v>7</v>
      </c>
      <c r="M28" s="231" t="s">
        <v>7</v>
      </c>
      <c r="N28" s="231" t="s">
        <v>7</v>
      </c>
      <c r="O28" s="231" t="s">
        <v>7</v>
      </c>
      <c r="P28" s="231" t="s">
        <v>7</v>
      </c>
      <c r="Q28" s="247">
        <v>25</v>
      </c>
      <c r="R28" s="247">
        <f>'Non-FrozenSoft'!Y28*'Non-FrozenSoft-Butterfat'!Q28/100</f>
        <v>1.2675401837207179</v>
      </c>
      <c r="S28" s="231" t="s">
        <v>7</v>
      </c>
      <c r="T28" s="231" t="s">
        <v>7</v>
      </c>
    </row>
    <row r="29" spans="1:20" ht="12" customHeight="1">
      <c r="A29" s="40">
        <v>1929</v>
      </c>
      <c r="B29" s="77">
        <v>121.767</v>
      </c>
      <c r="C29" s="242" t="s">
        <v>7</v>
      </c>
      <c r="D29" s="242" t="s">
        <v>7</v>
      </c>
      <c r="E29" s="242" t="s">
        <v>7</v>
      </c>
      <c r="F29" s="242" t="s">
        <v>7</v>
      </c>
      <c r="G29" s="231" t="s">
        <v>7</v>
      </c>
      <c r="H29" s="231" t="s">
        <v>7</v>
      </c>
      <c r="I29" s="231" t="s">
        <v>7</v>
      </c>
      <c r="J29" s="231" t="s">
        <v>7</v>
      </c>
      <c r="K29" s="231" t="s">
        <v>7</v>
      </c>
      <c r="L29" s="231" t="s">
        <v>7</v>
      </c>
      <c r="M29" s="231" t="s">
        <v>7</v>
      </c>
      <c r="N29" s="231" t="s">
        <v>7</v>
      </c>
      <c r="O29" s="231" t="s">
        <v>7</v>
      </c>
      <c r="P29" s="231" t="s">
        <v>7</v>
      </c>
      <c r="Q29" s="247">
        <v>25</v>
      </c>
      <c r="R29" s="247">
        <f>'Non-FrozenSoft'!Y29*'Non-FrozenSoft-Butterfat'!Q29/100</f>
        <v>1.1969581249435397</v>
      </c>
      <c r="S29" s="231" t="s">
        <v>7</v>
      </c>
      <c r="T29" s="231" t="s">
        <v>7</v>
      </c>
    </row>
    <row r="30" spans="1:20" ht="12" customHeight="1">
      <c r="A30" s="40">
        <v>1930</v>
      </c>
      <c r="B30" s="77">
        <v>123.077</v>
      </c>
      <c r="C30" s="242" t="s">
        <v>7</v>
      </c>
      <c r="D30" s="242" t="s">
        <v>7</v>
      </c>
      <c r="E30" s="242" t="s">
        <v>7</v>
      </c>
      <c r="F30" s="242" t="s">
        <v>7</v>
      </c>
      <c r="G30" s="231" t="s">
        <v>7</v>
      </c>
      <c r="H30" s="231" t="s">
        <v>7</v>
      </c>
      <c r="I30" s="231" t="s">
        <v>7</v>
      </c>
      <c r="J30" s="231" t="s">
        <v>7</v>
      </c>
      <c r="K30" s="231" t="s">
        <v>7</v>
      </c>
      <c r="L30" s="231" t="s">
        <v>7</v>
      </c>
      <c r="M30" s="231" t="s">
        <v>7</v>
      </c>
      <c r="N30" s="231" t="s">
        <v>7</v>
      </c>
      <c r="O30" s="231" t="s">
        <v>7</v>
      </c>
      <c r="P30" s="231" t="s">
        <v>7</v>
      </c>
      <c r="Q30" s="247">
        <v>25</v>
      </c>
      <c r="R30" s="247">
        <f>'Non-FrozenSoft'!Y30*'Non-FrozenSoft-Butterfat'!Q30/100</f>
        <v>1.1801555124028047</v>
      </c>
      <c r="S30" s="231" t="s">
        <v>7</v>
      </c>
      <c r="T30" s="231" t="s">
        <v>7</v>
      </c>
    </row>
    <row r="31" spans="1:20" ht="12" customHeight="1">
      <c r="A31" s="42">
        <v>1931</v>
      </c>
      <c r="B31" s="78">
        <v>124.04</v>
      </c>
      <c r="C31" s="243" t="s">
        <v>7</v>
      </c>
      <c r="D31" s="243" t="s">
        <v>7</v>
      </c>
      <c r="E31" s="243" t="s">
        <v>7</v>
      </c>
      <c r="F31" s="243" t="s">
        <v>7</v>
      </c>
      <c r="G31" s="232" t="s">
        <v>7</v>
      </c>
      <c r="H31" s="232" t="s">
        <v>7</v>
      </c>
      <c r="I31" s="232" t="s">
        <v>7</v>
      </c>
      <c r="J31" s="232" t="s">
        <v>7</v>
      </c>
      <c r="K31" s="232" t="s">
        <v>7</v>
      </c>
      <c r="L31" s="232" t="s">
        <v>7</v>
      </c>
      <c r="M31" s="232" t="s">
        <v>7</v>
      </c>
      <c r="N31" s="232" t="s">
        <v>7</v>
      </c>
      <c r="O31" s="232" t="s">
        <v>7</v>
      </c>
      <c r="P31" s="232" t="s">
        <v>7</v>
      </c>
      <c r="Q31" s="246">
        <v>25</v>
      </c>
      <c r="R31" s="246">
        <f>'Non-FrozenSoft'!Y31*'Non-FrozenSoft-Butterfat'!Q31/100</f>
        <v>1.2092873266688164</v>
      </c>
      <c r="S31" s="232" t="s">
        <v>7</v>
      </c>
      <c r="T31" s="232" t="s">
        <v>7</v>
      </c>
    </row>
    <row r="32" spans="1:20" ht="12" customHeight="1">
      <c r="A32" s="42">
        <v>1932</v>
      </c>
      <c r="B32" s="78">
        <v>124.84</v>
      </c>
      <c r="C32" s="243" t="s">
        <v>7</v>
      </c>
      <c r="D32" s="243" t="s">
        <v>7</v>
      </c>
      <c r="E32" s="243" t="s">
        <v>7</v>
      </c>
      <c r="F32" s="243" t="s">
        <v>7</v>
      </c>
      <c r="G32" s="232" t="s">
        <v>7</v>
      </c>
      <c r="H32" s="232" t="s">
        <v>7</v>
      </c>
      <c r="I32" s="232" t="s">
        <v>7</v>
      </c>
      <c r="J32" s="232" t="s">
        <v>7</v>
      </c>
      <c r="K32" s="232" t="s">
        <v>7</v>
      </c>
      <c r="L32" s="232" t="s">
        <v>7</v>
      </c>
      <c r="M32" s="232" t="s">
        <v>7</v>
      </c>
      <c r="N32" s="232" t="s">
        <v>7</v>
      </c>
      <c r="O32" s="232" t="s">
        <v>7</v>
      </c>
      <c r="P32" s="232" t="s">
        <v>7</v>
      </c>
      <c r="Q32" s="246">
        <v>25</v>
      </c>
      <c r="R32" s="246">
        <f>'Non-FrozenSoft'!Y32*'Non-FrozenSoft-Butterfat'!Q32/100</f>
        <v>1.2435917975008011</v>
      </c>
      <c r="S32" s="232" t="s">
        <v>7</v>
      </c>
      <c r="T32" s="232" t="s">
        <v>7</v>
      </c>
    </row>
    <row r="33" spans="1:20" ht="12" customHeight="1">
      <c r="A33" s="42">
        <v>1933</v>
      </c>
      <c r="B33" s="78">
        <v>125.57899999999999</v>
      </c>
      <c r="C33" s="243" t="s">
        <v>7</v>
      </c>
      <c r="D33" s="243" t="s">
        <v>7</v>
      </c>
      <c r="E33" s="243" t="s">
        <v>7</v>
      </c>
      <c r="F33" s="243" t="s">
        <v>7</v>
      </c>
      <c r="G33" s="232" t="s">
        <v>7</v>
      </c>
      <c r="H33" s="232" t="s">
        <v>7</v>
      </c>
      <c r="I33" s="232" t="s">
        <v>7</v>
      </c>
      <c r="J33" s="232" t="s">
        <v>7</v>
      </c>
      <c r="K33" s="232" t="s">
        <v>7</v>
      </c>
      <c r="L33" s="232" t="s">
        <v>7</v>
      </c>
      <c r="M33" s="232" t="s">
        <v>7</v>
      </c>
      <c r="N33" s="232" t="s">
        <v>7</v>
      </c>
      <c r="O33" s="232" t="s">
        <v>7</v>
      </c>
      <c r="P33" s="232" t="s">
        <v>7</v>
      </c>
      <c r="Q33" s="246">
        <v>25</v>
      </c>
      <c r="R33" s="246">
        <f>'Non-FrozenSoft'!Y33*'Non-FrozenSoft-Butterfat'!Q33/100</f>
        <v>1.2521998104778667</v>
      </c>
      <c r="S33" s="232" t="s">
        <v>7</v>
      </c>
      <c r="T33" s="232" t="s">
        <v>7</v>
      </c>
    </row>
    <row r="34" spans="1:20" ht="12" customHeight="1">
      <c r="A34" s="42">
        <v>1934</v>
      </c>
      <c r="B34" s="78">
        <v>126.374</v>
      </c>
      <c r="C34" s="243" t="s">
        <v>7</v>
      </c>
      <c r="D34" s="243" t="s">
        <v>7</v>
      </c>
      <c r="E34" s="243" t="s">
        <v>7</v>
      </c>
      <c r="F34" s="243" t="s">
        <v>7</v>
      </c>
      <c r="G34" s="232" t="s">
        <v>7</v>
      </c>
      <c r="H34" s="232" t="s">
        <v>7</v>
      </c>
      <c r="I34" s="232" t="s">
        <v>7</v>
      </c>
      <c r="J34" s="232" t="s">
        <v>7</v>
      </c>
      <c r="K34" s="232" t="s">
        <v>7</v>
      </c>
      <c r="L34" s="232" t="s">
        <v>7</v>
      </c>
      <c r="M34" s="232" t="s">
        <v>7</v>
      </c>
      <c r="N34" s="232" t="s">
        <v>7</v>
      </c>
      <c r="O34" s="232" t="s">
        <v>7</v>
      </c>
      <c r="P34" s="232" t="s">
        <v>7</v>
      </c>
      <c r="Q34" s="246">
        <v>25</v>
      </c>
      <c r="R34" s="246">
        <f>'Non-FrozenSoft'!Y34*'Non-FrozenSoft-Butterfat'!Q34/100</f>
        <v>1.2463006631110831</v>
      </c>
      <c r="S34" s="232" t="s">
        <v>7</v>
      </c>
      <c r="T34" s="232" t="s">
        <v>7</v>
      </c>
    </row>
    <row r="35" spans="1:20" ht="12" customHeight="1">
      <c r="A35" s="42">
        <v>1935</v>
      </c>
      <c r="B35" s="78">
        <v>127.25</v>
      </c>
      <c r="C35" s="243" t="s">
        <v>7</v>
      </c>
      <c r="D35" s="243" t="s">
        <v>7</v>
      </c>
      <c r="E35" s="243" t="s">
        <v>7</v>
      </c>
      <c r="F35" s="243" t="s">
        <v>7</v>
      </c>
      <c r="G35" s="232" t="s">
        <v>7</v>
      </c>
      <c r="H35" s="232" t="s">
        <v>7</v>
      </c>
      <c r="I35" s="232" t="s">
        <v>7</v>
      </c>
      <c r="J35" s="232" t="s">
        <v>7</v>
      </c>
      <c r="K35" s="232" t="s">
        <v>7</v>
      </c>
      <c r="L35" s="232" t="s">
        <v>7</v>
      </c>
      <c r="M35" s="232" t="s">
        <v>7</v>
      </c>
      <c r="N35" s="232" t="s">
        <v>7</v>
      </c>
      <c r="O35" s="232" t="s">
        <v>7</v>
      </c>
      <c r="P35" s="232" t="s">
        <v>7</v>
      </c>
      <c r="Q35" s="246">
        <v>25</v>
      </c>
      <c r="R35" s="246">
        <f>'Non-FrozenSoft'!Y35*'Non-FrozenSoft-Butterfat'!Q35/100</f>
        <v>1.2082514734774066</v>
      </c>
      <c r="S35" s="232" t="s">
        <v>7</v>
      </c>
      <c r="T35" s="232" t="s">
        <v>7</v>
      </c>
    </row>
    <row r="36" spans="1:20" ht="12" customHeight="1">
      <c r="A36" s="40">
        <v>1936</v>
      </c>
      <c r="B36" s="77">
        <v>128.053</v>
      </c>
      <c r="C36" s="242" t="s">
        <v>7</v>
      </c>
      <c r="D36" s="242" t="s">
        <v>7</v>
      </c>
      <c r="E36" s="242" t="s">
        <v>7</v>
      </c>
      <c r="F36" s="242" t="s">
        <v>7</v>
      </c>
      <c r="G36" s="231" t="s">
        <v>7</v>
      </c>
      <c r="H36" s="231" t="s">
        <v>7</v>
      </c>
      <c r="I36" s="231" t="s">
        <v>7</v>
      </c>
      <c r="J36" s="231" t="s">
        <v>7</v>
      </c>
      <c r="K36" s="231" t="s">
        <v>7</v>
      </c>
      <c r="L36" s="231" t="s">
        <v>7</v>
      </c>
      <c r="M36" s="231" t="s">
        <v>7</v>
      </c>
      <c r="N36" s="231" t="s">
        <v>7</v>
      </c>
      <c r="O36" s="231" t="s">
        <v>7</v>
      </c>
      <c r="P36" s="231" t="s">
        <v>7</v>
      </c>
      <c r="Q36" s="247">
        <v>25</v>
      </c>
      <c r="R36" s="247">
        <f>'Non-FrozenSoft'!Y36*'Non-FrozenSoft-Butterfat'!Q36/100</f>
        <v>1.1674853381021921</v>
      </c>
      <c r="S36" s="231" t="s">
        <v>7</v>
      </c>
      <c r="T36" s="231" t="s">
        <v>7</v>
      </c>
    </row>
    <row r="37" spans="1:20" ht="12" customHeight="1">
      <c r="A37" s="40">
        <v>1937</v>
      </c>
      <c r="B37" s="77">
        <v>128.82499999999999</v>
      </c>
      <c r="C37" s="242" t="s">
        <v>7</v>
      </c>
      <c r="D37" s="242" t="s">
        <v>7</v>
      </c>
      <c r="E37" s="242" t="s">
        <v>7</v>
      </c>
      <c r="F37" s="242" t="s">
        <v>7</v>
      </c>
      <c r="G37" s="231" t="s">
        <v>7</v>
      </c>
      <c r="H37" s="231" t="s">
        <v>7</v>
      </c>
      <c r="I37" s="231" t="s">
        <v>7</v>
      </c>
      <c r="J37" s="231" t="s">
        <v>7</v>
      </c>
      <c r="K37" s="231" t="s">
        <v>7</v>
      </c>
      <c r="L37" s="231" t="s">
        <v>7</v>
      </c>
      <c r="M37" s="231" t="s">
        <v>7</v>
      </c>
      <c r="N37" s="231" t="s">
        <v>7</v>
      </c>
      <c r="O37" s="231" t="s">
        <v>7</v>
      </c>
      <c r="P37" s="231" t="s">
        <v>7</v>
      </c>
      <c r="Q37" s="247">
        <v>25</v>
      </c>
      <c r="R37" s="247">
        <f>'Non-FrozenSoft'!Y37*'Non-FrozenSoft-Butterfat'!Q37/100</f>
        <v>1.1527265670483215</v>
      </c>
      <c r="S37" s="231" t="s">
        <v>7</v>
      </c>
      <c r="T37" s="231" t="s">
        <v>7</v>
      </c>
    </row>
    <row r="38" spans="1:20" ht="12" customHeight="1">
      <c r="A38" s="40">
        <v>1938</v>
      </c>
      <c r="B38" s="77">
        <v>129.82499999999999</v>
      </c>
      <c r="C38" s="242" t="s">
        <v>7</v>
      </c>
      <c r="D38" s="242" t="s">
        <v>7</v>
      </c>
      <c r="E38" s="242" t="s">
        <v>7</v>
      </c>
      <c r="F38" s="242" t="s">
        <v>7</v>
      </c>
      <c r="G38" s="231" t="s">
        <v>7</v>
      </c>
      <c r="H38" s="231" t="s">
        <v>7</v>
      </c>
      <c r="I38" s="231" t="s">
        <v>7</v>
      </c>
      <c r="J38" s="231" t="s">
        <v>7</v>
      </c>
      <c r="K38" s="231" t="s">
        <v>7</v>
      </c>
      <c r="L38" s="231" t="s">
        <v>7</v>
      </c>
      <c r="M38" s="231" t="s">
        <v>7</v>
      </c>
      <c r="N38" s="231" t="s">
        <v>7</v>
      </c>
      <c r="O38" s="231" t="s">
        <v>7</v>
      </c>
      <c r="P38" s="231" t="s">
        <v>7</v>
      </c>
      <c r="Q38" s="247">
        <v>25</v>
      </c>
      <c r="R38" s="247">
        <f>'Non-FrozenSoft'!Y38*'Non-FrozenSoft-Butterfat'!Q38/100</f>
        <v>1.1476988253418063</v>
      </c>
      <c r="S38" s="231" t="s">
        <v>7</v>
      </c>
      <c r="T38" s="231" t="s">
        <v>7</v>
      </c>
    </row>
    <row r="39" spans="1:20" ht="12" customHeight="1">
      <c r="A39" s="40">
        <v>1939</v>
      </c>
      <c r="B39" s="77">
        <v>130.88</v>
      </c>
      <c r="C39" s="242" t="s">
        <v>7</v>
      </c>
      <c r="D39" s="242" t="s">
        <v>7</v>
      </c>
      <c r="E39" s="242" t="s">
        <v>7</v>
      </c>
      <c r="F39" s="242" t="s">
        <v>7</v>
      </c>
      <c r="G39" s="231" t="s">
        <v>7</v>
      </c>
      <c r="H39" s="231" t="s">
        <v>7</v>
      </c>
      <c r="I39" s="231" t="s">
        <v>7</v>
      </c>
      <c r="J39" s="231" t="s">
        <v>7</v>
      </c>
      <c r="K39" s="231" t="s">
        <v>7</v>
      </c>
      <c r="L39" s="231" t="s">
        <v>7</v>
      </c>
      <c r="M39" s="231" t="s">
        <v>7</v>
      </c>
      <c r="N39" s="231" t="s">
        <v>7</v>
      </c>
      <c r="O39" s="231" t="s">
        <v>7</v>
      </c>
      <c r="P39" s="231" t="s">
        <v>7</v>
      </c>
      <c r="Q39" s="247">
        <v>25</v>
      </c>
      <c r="R39" s="247">
        <f>'Non-FrozenSoft'!Y39*'Non-FrozenSoft-Butterfat'!Q39/100</f>
        <v>1.1479981662591687</v>
      </c>
      <c r="S39" s="231" t="s">
        <v>7</v>
      </c>
      <c r="T39" s="231" t="s">
        <v>7</v>
      </c>
    </row>
    <row r="40" spans="1:20" ht="12" customHeight="1">
      <c r="A40" s="40">
        <v>1940</v>
      </c>
      <c r="B40" s="77">
        <v>131.95400000000001</v>
      </c>
      <c r="C40" s="242" t="s">
        <v>7</v>
      </c>
      <c r="D40" s="242" t="s">
        <v>7</v>
      </c>
      <c r="E40" s="242" t="s">
        <v>7</v>
      </c>
      <c r="F40" s="242" t="s">
        <v>7</v>
      </c>
      <c r="G40" s="231" t="s">
        <v>7</v>
      </c>
      <c r="H40" s="231" t="s">
        <v>7</v>
      </c>
      <c r="I40" s="231" t="s">
        <v>7</v>
      </c>
      <c r="J40" s="231" t="s">
        <v>7</v>
      </c>
      <c r="K40" s="231" t="s">
        <v>7</v>
      </c>
      <c r="L40" s="231" t="s">
        <v>7</v>
      </c>
      <c r="M40" s="231" t="s">
        <v>7</v>
      </c>
      <c r="N40" s="231" t="s">
        <v>7</v>
      </c>
      <c r="O40" s="231" t="s">
        <v>7</v>
      </c>
      <c r="P40" s="231" t="s">
        <v>7</v>
      </c>
      <c r="Q40" s="247">
        <v>25</v>
      </c>
      <c r="R40" s="247">
        <f>'Non-FrozenSoft'!Y40*'Non-FrozenSoft-Butterfat'!Q40/100</f>
        <v>1.123497582490868</v>
      </c>
      <c r="S40" s="231" t="s">
        <v>7</v>
      </c>
      <c r="T40" s="231" t="s">
        <v>7</v>
      </c>
    </row>
    <row r="41" spans="1:20" ht="12" customHeight="1">
      <c r="A41" s="42">
        <v>1941</v>
      </c>
      <c r="B41" s="78">
        <v>133.12100000000001</v>
      </c>
      <c r="C41" s="243" t="s">
        <v>7</v>
      </c>
      <c r="D41" s="243" t="s">
        <v>7</v>
      </c>
      <c r="E41" s="243" t="s">
        <v>7</v>
      </c>
      <c r="F41" s="243" t="s">
        <v>7</v>
      </c>
      <c r="G41" s="232" t="s">
        <v>7</v>
      </c>
      <c r="H41" s="232" t="s">
        <v>7</v>
      </c>
      <c r="I41" s="232" t="s">
        <v>7</v>
      </c>
      <c r="J41" s="232" t="s">
        <v>7</v>
      </c>
      <c r="K41" s="232" t="s">
        <v>7</v>
      </c>
      <c r="L41" s="232" t="s">
        <v>7</v>
      </c>
      <c r="M41" s="232" t="s">
        <v>7</v>
      </c>
      <c r="N41" s="232" t="s">
        <v>7</v>
      </c>
      <c r="O41" s="232" t="s">
        <v>7</v>
      </c>
      <c r="P41" s="232" t="s">
        <v>7</v>
      </c>
      <c r="Q41" s="246">
        <v>25</v>
      </c>
      <c r="R41" s="246">
        <f>'Non-FrozenSoft'!Y41*'Non-FrozenSoft-Butterfat'!Q41/100</f>
        <v>1.1249164294138414</v>
      </c>
      <c r="S41" s="232" t="s">
        <v>7</v>
      </c>
      <c r="T41" s="232" t="s">
        <v>7</v>
      </c>
    </row>
    <row r="42" spans="1:20" ht="12" customHeight="1">
      <c r="A42" s="42">
        <v>1942</v>
      </c>
      <c r="B42" s="78">
        <v>133.91999999999999</v>
      </c>
      <c r="C42" s="243" t="s">
        <v>7</v>
      </c>
      <c r="D42" s="243" t="s">
        <v>7</v>
      </c>
      <c r="E42" s="243" t="s">
        <v>7</v>
      </c>
      <c r="F42" s="243" t="s">
        <v>7</v>
      </c>
      <c r="G42" s="232" t="s">
        <v>7</v>
      </c>
      <c r="H42" s="232" t="s">
        <v>7</v>
      </c>
      <c r="I42" s="232" t="s">
        <v>7</v>
      </c>
      <c r="J42" s="232" t="s">
        <v>7</v>
      </c>
      <c r="K42" s="232" t="s">
        <v>7</v>
      </c>
      <c r="L42" s="232" t="s">
        <v>7</v>
      </c>
      <c r="M42" s="232" t="s">
        <v>7</v>
      </c>
      <c r="N42" s="232" t="s">
        <v>7</v>
      </c>
      <c r="O42" s="232" t="s">
        <v>7</v>
      </c>
      <c r="P42" s="232" t="s">
        <v>7</v>
      </c>
      <c r="Q42" s="246">
        <v>24.36</v>
      </c>
      <c r="R42" s="246">
        <f>'Non-FrozenSoft'!Y42*'Non-FrozenSoft-Butterfat'!Q42/100</f>
        <v>1.0059050179211468</v>
      </c>
      <c r="S42" s="232" t="s">
        <v>7</v>
      </c>
      <c r="T42" s="232" t="s">
        <v>7</v>
      </c>
    </row>
    <row r="43" spans="1:20" ht="12" customHeight="1">
      <c r="A43" s="42">
        <v>1943</v>
      </c>
      <c r="B43" s="78">
        <v>134.245</v>
      </c>
      <c r="C43" s="243" t="s">
        <v>7</v>
      </c>
      <c r="D43" s="243" t="s">
        <v>7</v>
      </c>
      <c r="E43" s="243" t="s">
        <v>7</v>
      </c>
      <c r="F43" s="243" t="s">
        <v>7</v>
      </c>
      <c r="G43" s="232" t="s">
        <v>7</v>
      </c>
      <c r="H43" s="232" t="s">
        <v>7</v>
      </c>
      <c r="I43" s="232" t="s">
        <v>7</v>
      </c>
      <c r="J43" s="232" t="s">
        <v>7</v>
      </c>
      <c r="K43" s="232" t="s">
        <v>7</v>
      </c>
      <c r="L43" s="232" t="s">
        <v>7</v>
      </c>
      <c r="M43" s="232" t="s">
        <v>7</v>
      </c>
      <c r="N43" s="232" t="s">
        <v>7</v>
      </c>
      <c r="O43" s="232" t="s">
        <v>7</v>
      </c>
      <c r="P43" s="232" t="s">
        <v>7</v>
      </c>
      <c r="Q43" s="246">
        <v>18</v>
      </c>
      <c r="R43" s="246">
        <f>'Non-FrozenSoft'!Y43*'Non-FrozenSoft-Butterfat'!Q43/100</f>
        <v>0.69186934336474348</v>
      </c>
      <c r="S43" s="232" t="s">
        <v>7</v>
      </c>
      <c r="T43" s="232" t="s">
        <v>7</v>
      </c>
    </row>
    <row r="44" spans="1:20" ht="12" customHeight="1">
      <c r="A44" s="42">
        <v>1944</v>
      </c>
      <c r="B44" s="78">
        <v>132.88499999999999</v>
      </c>
      <c r="C44" s="243" t="s">
        <v>7</v>
      </c>
      <c r="D44" s="243" t="s">
        <v>7</v>
      </c>
      <c r="E44" s="243" t="s">
        <v>7</v>
      </c>
      <c r="F44" s="243" t="s">
        <v>7</v>
      </c>
      <c r="G44" s="232" t="s">
        <v>7</v>
      </c>
      <c r="H44" s="232" t="s">
        <v>7</v>
      </c>
      <c r="I44" s="232" t="s">
        <v>7</v>
      </c>
      <c r="J44" s="232" t="s">
        <v>7</v>
      </c>
      <c r="K44" s="232" t="s">
        <v>7</v>
      </c>
      <c r="L44" s="232" t="s">
        <v>7</v>
      </c>
      <c r="M44" s="232" t="s">
        <v>7</v>
      </c>
      <c r="N44" s="232" t="s">
        <v>7</v>
      </c>
      <c r="O44" s="232" t="s">
        <v>7</v>
      </c>
      <c r="P44" s="232" t="s">
        <v>7</v>
      </c>
      <c r="Q44" s="246">
        <v>16.71</v>
      </c>
      <c r="R44" s="246">
        <f>'Non-FrozenSoft'!Y44*'Non-FrozenSoft-Butterfat'!Q44/100</f>
        <v>0.56335026526696019</v>
      </c>
      <c r="S44" s="232" t="s">
        <v>7</v>
      </c>
      <c r="T44" s="232" t="s">
        <v>7</v>
      </c>
    </row>
    <row r="45" spans="1:20" ht="12" customHeight="1">
      <c r="A45" s="42">
        <v>1945</v>
      </c>
      <c r="B45" s="78">
        <v>132.48099999999999</v>
      </c>
      <c r="C45" s="243" t="s">
        <v>7</v>
      </c>
      <c r="D45" s="243" t="s">
        <v>7</v>
      </c>
      <c r="E45" s="243" t="s">
        <v>7</v>
      </c>
      <c r="F45" s="243" t="s">
        <v>7</v>
      </c>
      <c r="G45" s="232" t="s">
        <v>7</v>
      </c>
      <c r="H45" s="232" t="s">
        <v>7</v>
      </c>
      <c r="I45" s="232" t="s">
        <v>7</v>
      </c>
      <c r="J45" s="232" t="s">
        <v>7</v>
      </c>
      <c r="K45" s="232" t="s">
        <v>7</v>
      </c>
      <c r="L45" s="232" t="s">
        <v>7</v>
      </c>
      <c r="M45" s="232" t="s">
        <v>7</v>
      </c>
      <c r="N45" s="232" t="s">
        <v>7</v>
      </c>
      <c r="O45" s="232" t="s">
        <v>7</v>
      </c>
      <c r="P45" s="232" t="s">
        <v>7</v>
      </c>
      <c r="Q45" s="246">
        <v>17.09</v>
      </c>
      <c r="R45" s="246">
        <f>'Non-FrozenSoft'!Y45*'Non-FrozenSoft-Butterfat'!Q45/100</f>
        <v>0.52760848725477627</v>
      </c>
      <c r="S45" s="232" t="s">
        <v>7</v>
      </c>
      <c r="T45" s="232" t="s">
        <v>7</v>
      </c>
    </row>
    <row r="46" spans="1:20" ht="12" customHeight="1">
      <c r="A46" s="40">
        <v>1946</v>
      </c>
      <c r="B46" s="77">
        <v>140.054</v>
      </c>
      <c r="C46" s="242" t="s">
        <v>7</v>
      </c>
      <c r="D46" s="242" t="s">
        <v>7</v>
      </c>
      <c r="E46" s="242" t="s">
        <v>7</v>
      </c>
      <c r="F46" s="242" t="s">
        <v>7</v>
      </c>
      <c r="G46" s="231" t="s">
        <v>7</v>
      </c>
      <c r="H46" s="231" t="s">
        <v>7</v>
      </c>
      <c r="I46" s="231" t="s">
        <v>7</v>
      </c>
      <c r="J46" s="231" t="s">
        <v>7</v>
      </c>
      <c r="K46" s="231" t="s">
        <v>7</v>
      </c>
      <c r="L46" s="231" t="s">
        <v>7</v>
      </c>
      <c r="M46" s="231" t="s">
        <v>7</v>
      </c>
      <c r="N46" s="231" t="s">
        <v>7</v>
      </c>
      <c r="O46" s="231" t="s">
        <v>7</v>
      </c>
      <c r="P46" s="231" t="s">
        <v>7</v>
      </c>
      <c r="Q46" s="247">
        <v>22.16</v>
      </c>
      <c r="R46" s="247">
        <f>'Non-FrozenSoft'!Y46*'Non-FrozenSoft-Butterfat'!Q46/100</f>
        <v>0.61074728319076921</v>
      </c>
      <c r="S46" s="231" t="s">
        <v>7</v>
      </c>
      <c r="T46" s="231" t="s">
        <v>7</v>
      </c>
    </row>
    <row r="47" spans="1:20" ht="12" customHeight="1">
      <c r="A47" s="40">
        <v>1947</v>
      </c>
      <c r="B47" s="77">
        <v>143.446</v>
      </c>
      <c r="C47" s="242" t="s">
        <v>7</v>
      </c>
      <c r="D47" s="242" t="s">
        <v>7</v>
      </c>
      <c r="E47" s="242" t="s">
        <v>7</v>
      </c>
      <c r="F47" s="242" t="s">
        <v>7</v>
      </c>
      <c r="G47" s="231" t="s">
        <v>7</v>
      </c>
      <c r="H47" s="231" t="s">
        <v>7</v>
      </c>
      <c r="I47" s="231" t="s">
        <v>7</v>
      </c>
      <c r="J47" s="231" t="s">
        <v>7</v>
      </c>
      <c r="K47" s="231" t="s">
        <v>7</v>
      </c>
      <c r="L47" s="231" t="s">
        <v>7</v>
      </c>
      <c r="M47" s="231" t="s">
        <v>7</v>
      </c>
      <c r="N47" s="231" t="s">
        <v>7</v>
      </c>
      <c r="O47" s="231" t="s">
        <v>7</v>
      </c>
      <c r="P47" s="231" t="s">
        <v>7</v>
      </c>
      <c r="Q47" s="247">
        <v>21.45</v>
      </c>
      <c r="R47" s="247">
        <f>'Non-FrozenSoft'!Y47*'Non-FrozenSoft-Butterfat'!Q47/100</f>
        <v>0.58168579116880215</v>
      </c>
      <c r="S47" s="231" t="s">
        <v>7</v>
      </c>
      <c r="T47" s="231" t="s">
        <v>7</v>
      </c>
    </row>
    <row r="48" spans="1:20" ht="12" customHeight="1">
      <c r="A48" s="40">
        <v>1948</v>
      </c>
      <c r="B48" s="77">
        <v>146.09299999999999</v>
      </c>
      <c r="C48" s="242" t="s">
        <v>7</v>
      </c>
      <c r="D48" s="242" t="s">
        <v>7</v>
      </c>
      <c r="E48" s="242" t="s">
        <v>7</v>
      </c>
      <c r="F48" s="242" t="s">
        <v>7</v>
      </c>
      <c r="G48" s="231" t="s">
        <v>7</v>
      </c>
      <c r="H48" s="231" t="s">
        <v>7</v>
      </c>
      <c r="I48" s="231" t="s">
        <v>7</v>
      </c>
      <c r="J48" s="231" t="s">
        <v>7</v>
      </c>
      <c r="K48" s="231" t="s">
        <v>7</v>
      </c>
      <c r="L48" s="231" t="s">
        <v>7</v>
      </c>
      <c r="M48" s="231" t="s">
        <v>7</v>
      </c>
      <c r="N48" s="231" t="s">
        <v>7</v>
      </c>
      <c r="O48" s="231" t="s">
        <v>7</v>
      </c>
      <c r="P48" s="231" t="s">
        <v>7</v>
      </c>
      <c r="Q48" s="247">
        <v>20.440000000000001</v>
      </c>
      <c r="R48" s="247">
        <f>'Non-FrozenSoft'!Y48*'Non-FrozenSoft-Butterfat'!Q48/100</f>
        <v>0.49668361933836669</v>
      </c>
      <c r="S48" s="231" t="s">
        <v>7</v>
      </c>
      <c r="T48" s="231" t="s">
        <v>7</v>
      </c>
    </row>
    <row r="49" spans="1:20" ht="12" customHeight="1">
      <c r="A49" s="40">
        <v>1949</v>
      </c>
      <c r="B49" s="77">
        <v>148.66499999999999</v>
      </c>
      <c r="C49" s="242" t="s">
        <v>7</v>
      </c>
      <c r="D49" s="242" t="s">
        <v>7</v>
      </c>
      <c r="E49" s="242" t="s">
        <v>7</v>
      </c>
      <c r="F49" s="242" t="s">
        <v>7</v>
      </c>
      <c r="G49" s="231" t="s">
        <v>7</v>
      </c>
      <c r="H49" s="231" t="s">
        <v>7</v>
      </c>
      <c r="I49" s="231" t="s">
        <v>7</v>
      </c>
      <c r="J49" s="231" t="s">
        <v>7</v>
      </c>
      <c r="K49" s="231" t="s">
        <v>7</v>
      </c>
      <c r="L49" s="231" t="s">
        <v>7</v>
      </c>
      <c r="M49" s="231" t="s">
        <v>7</v>
      </c>
      <c r="N49" s="231" t="s">
        <v>7</v>
      </c>
      <c r="O49" s="231" t="s">
        <v>7</v>
      </c>
      <c r="P49" s="231" t="s">
        <v>7</v>
      </c>
      <c r="Q49" s="247">
        <v>19.72</v>
      </c>
      <c r="R49" s="247">
        <f>'Non-FrozenSoft'!Y49*'Non-FrozenSoft-Butterfat'!Q49/100</f>
        <v>0.46426529445397363</v>
      </c>
      <c r="S49" s="231" t="s">
        <v>7</v>
      </c>
      <c r="T49" s="231" t="s">
        <v>7</v>
      </c>
    </row>
    <row r="50" spans="1:20" ht="12" customHeight="1">
      <c r="A50" s="40">
        <v>1950</v>
      </c>
      <c r="B50" s="77">
        <v>151.23500000000001</v>
      </c>
      <c r="C50" s="242" t="s">
        <v>7</v>
      </c>
      <c r="D50" s="242" t="s">
        <v>7</v>
      </c>
      <c r="E50" s="242" t="s">
        <v>7</v>
      </c>
      <c r="F50" s="242" t="s">
        <v>7</v>
      </c>
      <c r="G50" s="231" t="s">
        <v>7</v>
      </c>
      <c r="H50" s="231" t="s">
        <v>7</v>
      </c>
      <c r="I50" s="231" t="s">
        <v>7</v>
      </c>
      <c r="J50" s="231" t="s">
        <v>7</v>
      </c>
      <c r="K50" s="231" t="s">
        <v>7</v>
      </c>
      <c r="L50" s="231" t="s">
        <v>7</v>
      </c>
      <c r="M50" s="231" t="s">
        <v>7</v>
      </c>
      <c r="N50" s="231" t="s">
        <v>7</v>
      </c>
      <c r="O50" s="231" t="s">
        <v>7</v>
      </c>
      <c r="P50" s="231" t="s">
        <v>7</v>
      </c>
      <c r="Q50" s="247">
        <v>19.13</v>
      </c>
      <c r="R50" s="247">
        <f>'Non-FrozenSoft'!Y50*'Non-FrozenSoft-Butterfat'!Q50/100</f>
        <v>0.43133732270969011</v>
      </c>
      <c r="S50" s="231" t="s">
        <v>7</v>
      </c>
      <c r="T50" s="231" t="s">
        <v>7</v>
      </c>
    </row>
    <row r="51" spans="1:20" ht="12" customHeight="1">
      <c r="A51" s="42">
        <v>1951</v>
      </c>
      <c r="B51" s="78">
        <v>153.31</v>
      </c>
      <c r="C51" s="243" t="s">
        <v>7</v>
      </c>
      <c r="D51" s="243" t="s">
        <v>7</v>
      </c>
      <c r="E51" s="243" t="s">
        <v>7</v>
      </c>
      <c r="F51" s="243" t="s">
        <v>7</v>
      </c>
      <c r="G51" s="232" t="s">
        <v>7</v>
      </c>
      <c r="H51" s="232" t="s">
        <v>7</v>
      </c>
      <c r="I51" s="232" t="s">
        <v>7</v>
      </c>
      <c r="J51" s="232" t="s">
        <v>7</v>
      </c>
      <c r="K51" s="232" t="s">
        <v>7</v>
      </c>
      <c r="L51" s="232" t="s">
        <v>7</v>
      </c>
      <c r="M51" s="232" t="s">
        <v>7</v>
      </c>
      <c r="N51" s="232" t="s">
        <v>7</v>
      </c>
      <c r="O51" s="232" t="s">
        <v>7</v>
      </c>
      <c r="P51" s="232" t="s">
        <v>7</v>
      </c>
      <c r="Q51" s="246">
        <v>18.559999999999999</v>
      </c>
      <c r="R51" s="246">
        <f>'Non-FrozenSoft'!Y51*'Non-FrozenSoft-Butterfat'!Q51/100</f>
        <v>0.36802817820103056</v>
      </c>
      <c r="S51" s="232" t="s">
        <v>7</v>
      </c>
      <c r="T51" s="232" t="s">
        <v>7</v>
      </c>
    </row>
    <row r="52" spans="1:20" ht="12" customHeight="1">
      <c r="A52" s="42">
        <v>1952</v>
      </c>
      <c r="B52" s="78">
        <v>155.68700000000001</v>
      </c>
      <c r="C52" s="243" t="s">
        <v>7</v>
      </c>
      <c r="D52" s="243" t="s">
        <v>7</v>
      </c>
      <c r="E52" s="243" t="s">
        <v>7</v>
      </c>
      <c r="F52" s="243" t="s">
        <v>7</v>
      </c>
      <c r="G52" s="232" t="s">
        <v>7</v>
      </c>
      <c r="H52" s="232" t="s">
        <v>7</v>
      </c>
      <c r="I52" s="232" t="s">
        <v>7</v>
      </c>
      <c r="J52" s="232" t="s">
        <v>7</v>
      </c>
      <c r="K52" s="232" t="s">
        <v>7</v>
      </c>
      <c r="L52" s="232" t="s">
        <v>7</v>
      </c>
      <c r="M52" s="232" t="s">
        <v>7</v>
      </c>
      <c r="N52" s="232" t="s">
        <v>7</v>
      </c>
      <c r="O52" s="232" t="s">
        <v>7</v>
      </c>
      <c r="P52" s="232" t="s">
        <v>7</v>
      </c>
      <c r="Q52" s="246">
        <v>17.88</v>
      </c>
      <c r="R52" s="246">
        <f>'Non-FrozenSoft'!Y52*'Non-FrozenSoft-Butterfat'!Q52/100</f>
        <v>0.31123215168896562</v>
      </c>
      <c r="S52" s="232" t="s">
        <v>7</v>
      </c>
      <c r="T52" s="232" t="s">
        <v>7</v>
      </c>
    </row>
    <row r="53" spans="1:20" ht="12" customHeight="1">
      <c r="A53" s="42">
        <v>1953</v>
      </c>
      <c r="B53" s="78">
        <v>158.24199999999999</v>
      </c>
      <c r="C53" s="243" t="s">
        <v>7</v>
      </c>
      <c r="D53" s="243" t="s">
        <v>7</v>
      </c>
      <c r="E53" s="243" t="s">
        <v>7</v>
      </c>
      <c r="F53" s="243" t="s">
        <v>7</v>
      </c>
      <c r="G53" s="232" t="s">
        <v>7</v>
      </c>
      <c r="H53" s="232" t="s">
        <v>7</v>
      </c>
      <c r="I53" s="232" t="s">
        <v>7</v>
      </c>
      <c r="J53" s="232" t="s">
        <v>7</v>
      </c>
      <c r="K53" s="232" t="s">
        <v>7</v>
      </c>
      <c r="L53" s="232" t="s">
        <v>7</v>
      </c>
      <c r="M53" s="232" t="s">
        <v>7</v>
      </c>
      <c r="N53" s="232" t="s">
        <v>7</v>
      </c>
      <c r="O53" s="232" t="s">
        <v>7</v>
      </c>
      <c r="P53" s="232" t="s">
        <v>7</v>
      </c>
      <c r="Q53" s="246">
        <v>17.53</v>
      </c>
      <c r="R53" s="246">
        <f>'Non-FrozenSoft'!Y53*'Non-FrozenSoft-Butterfat'!Q53/100</f>
        <v>0.28248821425411713</v>
      </c>
      <c r="S53" s="232" t="s">
        <v>7</v>
      </c>
      <c r="T53" s="232" t="s">
        <v>7</v>
      </c>
    </row>
    <row r="54" spans="1:20" ht="12" customHeight="1">
      <c r="A54" s="42">
        <v>1954</v>
      </c>
      <c r="B54" s="78">
        <v>161.16399999999999</v>
      </c>
      <c r="C54" s="215">
        <v>2.31</v>
      </c>
      <c r="D54" s="215">
        <f>'Non-FrozenSoft'!D54*'Non-FrozenSoft-Butterfat'!C54/100</f>
        <v>2.1499838673649206E-3</v>
      </c>
      <c r="E54" s="246">
        <v>18.18</v>
      </c>
      <c r="F54" s="246">
        <f>'Non-FrozenSoft'!G54*'Non-FrozenSoft-Butterfat'!E54/100</f>
        <v>0.10942021791467078</v>
      </c>
      <c r="G54" s="246">
        <v>11.3</v>
      </c>
      <c r="H54" s="246">
        <f>'Non-FrozenSoft'!J54*'Non-FrozenSoft-Butterfat'!G54/100</f>
        <v>0.39194236926360732</v>
      </c>
      <c r="I54" s="246">
        <v>18.73</v>
      </c>
      <c r="J54" s="246">
        <f>'Non-FrozenSoft'!M54*'Non-FrozenSoft-Butterfat'!I54/100</f>
        <v>0.43348948896775957</v>
      </c>
      <c r="K54" s="246">
        <v>33.31</v>
      </c>
      <c r="L54" s="246">
        <f>'Non-FrozenSoft'!P54*'Non-FrozenSoft-Butterfat'!K54/100</f>
        <v>0.43403613710257877</v>
      </c>
      <c r="M54" s="246">
        <v>23.98180102915952</v>
      </c>
      <c r="N54" s="246">
        <f>'Non-FrozenSoft'!S54*'Non-FrozenSoft-Butterfat'!M54/100</f>
        <v>0.86752562607033834</v>
      </c>
      <c r="O54" s="246">
        <v>17.774159369527148</v>
      </c>
      <c r="P54" s="246">
        <f>'Non-FrozenSoft'!V54*'Non-FrozenSoft-Butterfat'!O54/100</f>
        <v>1.2594679953339458</v>
      </c>
      <c r="Q54" s="246">
        <v>17.48</v>
      </c>
      <c r="R54" s="246">
        <f>'Non-FrozenSoft'!Y54*'Non-FrozenSoft-Butterfat'!Q54/100</f>
        <v>0.26139088133826416</v>
      </c>
      <c r="S54" s="246">
        <v>17.722899493853941</v>
      </c>
      <c r="T54" s="246">
        <f>'Non-FrozenSoft'!AB54*'Non-FrozenSoft-Butterfat'!S54/100</f>
        <v>1.52085887667221</v>
      </c>
    </row>
    <row r="55" spans="1:20" ht="12" customHeight="1">
      <c r="A55" s="42">
        <v>1955</v>
      </c>
      <c r="B55" s="78">
        <v>164.30799999999999</v>
      </c>
      <c r="C55" s="215">
        <v>2.31</v>
      </c>
      <c r="D55" s="215">
        <f>'Non-FrozenSoft'!D55*'Non-FrozenSoft-Butterfat'!C55/100</f>
        <v>2.3900236141879885E-3</v>
      </c>
      <c r="E55" s="246">
        <v>18.18</v>
      </c>
      <c r="F55" s="246">
        <f>'Non-FrozenSoft'!G55*'Non-FrozenSoft-Butterfat'!E55/100</f>
        <v>0.11175231881588235</v>
      </c>
      <c r="G55" s="246">
        <v>11.3</v>
      </c>
      <c r="H55" s="246">
        <f>'Non-FrozenSoft'!J55*'Non-FrozenSoft-Butterfat'!G55/100</f>
        <v>0.41607834067726474</v>
      </c>
      <c r="I55" s="246">
        <v>18.73</v>
      </c>
      <c r="J55" s="246">
        <f>'Non-FrozenSoft'!M55*'Non-FrozenSoft-Butterfat'!I55/100</f>
        <v>0.40125617742288872</v>
      </c>
      <c r="K55" s="246">
        <v>33.31</v>
      </c>
      <c r="L55" s="246">
        <f>'Non-FrozenSoft'!P55*'Non-FrozenSoft-Butterfat'!K55/100</f>
        <v>0.41762178347980627</v>
      </c>
      <c r="M55" s="246">
        <v>24.112580645161291</v>
      </c>
      <c r="N55" s="246">
        <f>'Non-FrozenSoft'!S55*'Non-FrozenSoft-Butterfat'!M55/100</f>
        <v>0.81887796090269493</v>
      </c>
      <c r="O55" s="246">
        <v>17.447394668959589</v>
      </c>
      <c r="P55" s="246">
        <f>'Non-FrozenSoft'!V55*'Non-FrozenSoft-Butterfat'!O55/100</f>
        <v>1.2349563015799598</v>
      </c>
      <c r="Q55" s="246">
        <v>17.2</v>
      </c>
      <c r="R55" s="246">
        <f>'Non-FrozenSoft'!Y55*'Non-FrozenSoft-Butterfat'!Q55/100</f>
        <v>0.22611193611996983</v>
      </c>
      <c r="S55" s="246">
        <v>17.408643944887601</v>
      </c>
      <c r="T55" s="246">
        <f>'Non-FrozenSoft'!AB55*'Non-FrozenSoft-Butterfat'!S55/100</f>
        <v>1.4610682376999296</v>
      </c>
    </row>
    <row r="56" spans="1:20" ht="12" customHeight="1">
      <c r="A56" s="40">
        <v>1956</v>
      </c>
      <c r="B56" s="77">
        <v>167.30600000000001</v>
      </c>
      <c r="C56" s="216">
        <v>2.31</v>
      </c>
      <c r="D56" s="216">
        <f>'Non-FrozenSoft'!D56*'Non-FrozenSoft-Butterfat'!C56/100</f>
        <v>2.6233368797293575E-3</v>
      </c>
      <c r="E56" s="247">
        <v>18.18</v>
      </c>
      <c r="F56" s="247">
        <f>'Non-FrozenSoft'!G56*'Non-FrozenSoft-Butterfat'!E56/100</f>
        <v>0.11518295817245047</v>
      </c>
      <c r="G56" s="247">
        <v>11.3</v>
      </c>
      <c r="H56" s="247">
        <f>'Non-FrozenSoft'!J56*'Non-FrozenSoft-Butterfat'!G56/100</f>
        <v>0.44036675313497425</v>
      </c>
      <c r="I56" s="247">
        <v>18.73</v>
      </c>
      <c r="J56" s="247">
        <f>'Non-FrozenSoft'!M56*'Non-FrozenSoft-Butterfat'!I56/100</f>
        <v>0.37503436816372393</v>
      </c>
      <c r="K56" s="247">
        <v>33.31</v>
      </c>
      <c r="L56" s="247">
        <f>'Non-FrozenSoft'!P56*'Non-FrozenSoft-Butterfat'!K56/100</f>
        <v>0.41212927211217776</v>
      </c>
      <c r="M56" s="247">
        <v>24.298376383763841</v>
      </c>
      <c r="N56" s="247">
        <f>'Non-FrozenSoft'!S56*'Non-FrozenSoft-Butterfat'!M56/100</f>
        <v>0.78716364027590169</v>
      </c>
      <c r="O56" s="247">
        <v>17.200435510887772</v>
      </c>
      <c r="P56" s="247">
        <f>'Non-FrozenSoft'!V56*'Non-FrozenSoft-Butterfat'!O56/100</f>
        <v>1.2275303934108759</v>
      </c>
      <c r="Q56" s="247">
        <v>16.93</v>
      </c>
      <c r="R56" s="247">
        <f>'Non-FrozenSoft'!Y56*'Non-FrozenSoft-Butterfat'!Q56/100</f>
        <v>0.19125255519825946</v>
      </c>
      <c r="S56" s="247">
        <v>17.163477946493131</v>
      </c>
      <c r="T56" s="247">
        <f>'Non-FrozenSoft'!AB56*'Non-FrozenSoft-Butterfat'!S56/100</f>
        <v>1.4187829486091355</v>
      </c>
    </row>
    <row r="57" spans="1:20" ht="12" customHeight="1">
      <c r="A57" s="40">
        <v>1957</v>
      </c>
      <c r="B57" s="77">
        <v>170.37100000000001</v>
      </c>
      <c r="C57" s="216">
        <v>2.31</v>
      </c>
      <c r="D57" s="216">
        <f>'Non-FrozenSoft'!D57*'Non-FrozenSoft-Butterfat'!C57/100</f>
        <v>2.8473155642685668E-3</v>
      </c>
      <c r="E57" s="247">
        <v>18.18</v>
      </c>
      <c r="F57" s="247">
        <f>'Non-FrozenSoft'!G57*'Non-FrozenSoft-Butterfat'!E57/100</f>
        <v>0.12058038046381131</v>
      </c>
      <c r="G57" s="247">
        <v>11.3</v>
      </c>
      <c r="H57" s="247">
        <f>'Non-FrozenSoft'!J57*'Non-FrozenSoft-Butterfat'!G57/100</f>
        <v>0.45632179185424748</v>
      </c>
      <c r="I57" s="247">
        <v>18.73</v>
      </c>
      <c r="J57" s="247">
        <f>'Non-FrozenSoft'!M57*'Non-FrozenSoft-Butterfat'!I57/100</f>
        <v>0.33420711271284431</v>
      </c>
      <c r="K57" s="247">
        <v>33.31</v>
      </c>
      <c r="L57" s="247">
        <f>'Non-FrozenSoft'!P57*'Non-FrozenSoft-Butterfat'!K57/100</f>
        <v>0.39493927957222769</v>
      </c>
      <c r="M57" s="247">
        <v>24.550474308300398</v>
      </c>
      <c r="N57" s="247">
        <f>'Non-FrozenSoft'!S57*'Non-FrozenSoft-Butterfat'!M57/100</f>
        <v>0.72914639228507216</v>
      </c>
      <c r="O57" s="247">
        <v>16.91536013400335</v>
      </c>
      <c r="P57" s="247">
        <f>'Non-FrozenSoft'!V57*'Non-FrozenSoft-Butterfat'!O57/100</f>
        <v>1.1854681841393195</v>
      </c>
      <c r="Q57" s="247">
        <v>17.64</v>
      </c>
      <c r="R57" s="247">
        <f>'Non-FrozenSoft'!Y57*'Non-FrozenSoft-Butterfat'!Q57/100</f>
        <v>0.17083893385611401</v>
      </c>
      <c r="S57" s="247">
        <v>17.003340691685061</v>
      </c>
      <c r="T57" s="247">
        <f>'Non-FrozenSoft'!AB57*'Non-FrozenSoft-Butterfat'!S57/100</f>
        <v>1.3563071179954331</v>
      </c>
    </row>
    <row r="58" spans="1:20" ht="12" customHeight="1">
      <c r="A58" s="40">
        <v>1958</v>
      </c>
      <c r="B58" s="77">
        <v>173.32</v>
      </c>
      <c r="C58" s="216">
        <v>2.31</v>
      </c>
      <c r="D58" s="216">
        <f>'Non-FrozenSoft'!D58*'Non-FrozenSoft-Butterfat'!C58/100</f>
        <v>3.4652665589660746E-3</v>
      </c>
      <c r="E58" s="247">
        <v>18.48</v>
      </c>
      <c r="F58" s="247">
        <f>'Non-FrozenSoft'!G58*'Non-FrozenSoft-Butterfat'!E58/100</f>
        <v>0.13221324717285945</v>
      </c>
      <c r="G58" s="247">
        <v>11.3</v>
      </c>
      <c r="H58" s="247">
        <f>'Non-FrozenSoft'!J58*'Non-FrozenSoft-Butterfat'!G58/100</f>
        <v>0.47072467112854838</v>
      </c>
      <c r="I58" s="247">
        <v>18.8</v>
      </c>
      <c r="J58" s="247">
        <f>'Non-FrozenSoft'!M58*'Non-FrozenSoft-Butterfat'!I58/100</f>
        <v>0.30805446572813294</v>
      </c>
      <c r="K58" s="247">
        <v>34.4</v>
      </c>
      <c r="L58" s="247">
        <f>'Non-FrozenSoft'!P58*'Non-FrozenSoft-Butterfat'!K58/100</f>
        <v>0.3850450034618047</v>
      </c>
      <c r="M58" s="247">
        <v>25.131380753138075</v>
      </c>
      <c r="N58" s="247">
        <f>'Non-FrozenSoft'!S58*'Non-FrozenSoft-Butterfat'!M58/100</f>
        <v>0.6930994691899377</v>
      </c>
      <c r="O58" s="247">
        <v>16.8095</v>
      </c>
      <c r="P58" s="247">
        <f>'Non-FrozenSoft'!V58*'Non-FrozenSoft-Butterfat'!O58/100</f>
        <v>1.1638241403184861</v>
      </c>
      <c r="Q58" s="247">
        <v>17.420000000000002</v>
      </c>
      <c r="R58" s="247">
        <f>'Non-FrozenSoft'!Y58*'Non-FrozenSoft-Butterfat'!Q58/100</f>
        <v>0.14272097853681054</v>
      </c>
      <c r="S58" s="247">
        <v>16.874098360655736</v>
      </c>
      <c r="T58" s="247">
        <f>'Non-FrozenSoft'!AB58*'Non-FrozenSoft-Butterfat'!S58/100</f>
        <v>1.3065451188552963</v>
      </c>
    </row>
    <row r="59" spans="1:20" ht="12" customHeight="1">
      <c r="A59" s="40">
        <v>1959</v>
      </c>
      <c r="B59" s="77">
        <v>176.28899999999999</v>
      </c>
      <c r="C59" s="216">
        <v>2.31</v>
      </c>
      <c r="D59" s="216">
        <f>'Non-FrozenSoft'!D59*'Non-FrozenSoft-Butterfat'!C59/100</f>
        <v>4.9793237241121122E-3</v>
      </c>
      <c r="E59" s="247">
        <v>18.14</v>
      </c>
      <c r="F59" s="247">
        <f>'Non-FrozenSoft'!G59*'Non-FrozenSoft-Butterfat'!E59/100</f>
        <v>0.1409719267793226</v>
      </c>
      <c r="G59" s="247">
        <v>11.3</v>
      </c>
      <c r="H59" s="247">
        <f>'Non-FrozenSoft'!J59*'Non-FrozenSoft-Butterfat'!G59/100</f>
        <v>0.48010369336714148</v>
      </c>
      <c r="I59" s="247">
        <v>18.82</v>
      </c>
      <c r="J59" s="247">
        <f>'Non-FrozenSoft'!M59*'Non-FrozenSoft-Butterfat'!I59/100</f>
        <v>0.28183721048959381</v>
      </c>
      <c r="K59" s="247">
        <v>34.35</v>
      </c>
      <c r="L59" s="247">
        <f>'Non-FrozenSoft'!P59*'Non-FrozenSoft-Butterfat'!K59/100</f>
        <v>0.35852492214488713</v>
      </c>
      <c r="M59" s="247">
        <v>25.19839285714286</v>
      </c>
      <c r="N59" s="247">
        <f>'Non-FrozenSoft'!S59*'Non-FrozenSoft-Butterfat'!M59/100</f>
        <v>0.64036213263448105</v>
      </c>
      <c r="O59" s="247">
        <v>16.501737677527153</v>
      </c>
      <c r="P59" s="247">
        <f>'Non-FrozenSoft'!V59*'Non-FrozenSoft-Butterfat'!O59/100</f>
        <v>1.1204658260016225</v>
      </c>
      <c r="Q59" s="247">
        <v>17.079999999999998</v>
      </c>
      <c r="R59" s="247">
        <f>'Non-FrozenSoft'!Y59*'Non-FrozenSoft-Butterfat'!Q59/100</f>
        <v>0.11917022616272144</v>
      </c>
      <c r="S59" s="247">
        <v>16.555621212121213</v>
      </c>
      <c r="T59" s="247">
        <f>'Non-FrozenSoft'!AB59*'Non-FrozenSoft-Butterfat'!S59/100</f>
        <v>1.2396360521643439</v>
      </c>
    </row>
    <row r="60" spans="1:20" ht="12" customHeight="1">
      <c r="A60" s="40">
        <v>1960</v>
      </c>
      <c r="B60" s="77">
        <v>179.97900000000001</v>
      </c>
      <c r="C60" s="216">
        <v>2.31</v>
      </c>
      <c r="D60" s="216">
        <f>'Non-FrozenSoft'!D60*'Non-FrozenSoft-Butterfat'!C60/100</f>
        <v>5.6473255213108199E-3</v>
      </c>
      <c r="E60" s="247">
        <v>18.399999999999999</v>
      </c>
      <c r="F60" s="247">
        <f>'Non-FrozenSoft'!G60*'Non-FrozenSoft-Butterfat'!E60/100</f>
        <v>0.1574405902910895</v>
      </c>
      <c r="G60" s="247">
        <v>11.3</v>
      </c>
      <c r="H60" s="247">
        <f>'Non-FrozenSoft'!J60*'Non-FrozenSoft-Butterfat'!G60/100</f>
        <v>0.49976941754315779</v>
      </c>
      <c r="I60" s="247">
        <v>18.97</v>
      </c>
      <c r="J60" s="247">
        <f>'Non-FrozenSoft'!M60*'Non-FrozenSoft-Butterfat'!I60/100</f>
        <v>0.26350296423471625</v>
      </c>
      <c r="K60" s="247">
        <v>35.82</v>
      </c>
      <c r="L60" s="247">
        <f>'Non-FrozenSoft'!P60*'Non-FrozenSoft-Butterfat'!K60/100</f>
        <v>0.35426133048855696</v>
      </c>
      <c r="M60" s="247">
        <v>25.977710280373831</v>
      </c>
      <c r="N60" s="247">
        <f>'Non-FrozenSoft'!S60*'Non-FrozenSoft-Butterfat'!M60/100</f>
        <v>0.61776429472327321</v>
      </c>
      <c r="O60" s="247">
        <v>16.432401960784311</v>
      </c>
      <c r="P60" s="247">
        <f>'Non-FrozenSoft'!V60*'Non-FrozenSoft-Butterfat'!O60/100</f>
        <v>1.1175337122664308</v>
      </c>
      <c r="Q60" s="247">
        <v>16.97</v>
      </c>
      <c r="R60" s="247">
        <f>'Non-FrozenSoft'!Y60*'Non-FrozenSoft-Butterfat'!Q60/100</f>
        <v>9.9946104823340487E-2</v>
      </c>
      <c r="S60" s="247">
        <v>16.475248120300755</v>
      </c>
      <c r="T60" s="247">
        <f>'Non-FrozenSoft'!AB60*'Non-FrozenSoft-Butterfat'!S60/100</f>
        <v>1.2174798170897718</v>
      </c>
    </row>
    <row r="61" spans="1:20" ht="12" customHeight="1">
      <c r="A61" s="42">
        <v>1961</v>
      </c>
      <c r="B61" s="78">
        <v>182.99199999999999</v>
      </c>
      <c r="C61" s="215">
        <v>2.31</v>
      </c>
      <c r="D61" s="215">
        <f>'Non-FrozenSoft'!D61*'Non-FrozenSoft-Butterfat'!C61/100</f>
        <v>6.1855163067237916E-3</v>
      </c>
      <c r="E61" s="246">
        <v>18.25</v>
      </c>
      <c r="F61" s="246">
        <f>'Non-FrozenSoft'!G61*'Non-FrozenSoft-Butterfat'!E61/100</f>
        <v>0.16256175133339162</v>
      </c>
      <c r="G61" s="246">
        <v>11.3</v>
      </c>
      <c r="H61" s="246">
        <f>'Non-FrozenSoft'!J61*'Non-FrozenSoft-Butterfat'!G61/100</f>
        <v>0.49771574713648697</v>
      </c>
      <c r="I61" s="246">
        <v>18.989999999999998</v>
      </c>
      <c r="J61" s="246">
        <f>'Non-FrozenSoft'!M61*'Non-FrozenSoft-Butterfat'!I61/100</f>
        <v>0.23972031564221385</v>
      </c>
      <c r="K61" s="246">
        <v>35.799999999999997</v>
      </c>
      <c r="L61" s="246">
        <f>'Non-FrozenSoft'!P61*'Non-FrozenSoft-Butterfat'!K61/100</f>
        <v>0.33062647547433771</v>
      </c>
      <c r="M61" s="246">
        <v>26.092224999999999</v>
      </c>
      <c r="N61" s="246">
        <f>'Non-FrozenSoft'!S61*'Non-FrozenSoft-Butterfat'!M61/100</f>
        <v>0.57034679111655162</v>
      </c>
      <c r="O61" s="246">
        <v>16.206210613598675</v>
      </c>
      <c r="P61" s="246">
        <f>'Non-FrozenSoft'!V61*'Non-FrozenSoft-Butterfat'!O61/100</f>
        <v>1.0680625382530387</v>
      </c>
      <c r="Q61" s="246">
        <v>16.670000000000002</v>
      </c>
      <c r="R61" s="246">
        <f>'Non-FrozenSoft'!Y61*'Non-FrozenSoft-Butterfat'!Q61/100</f>
        <v>8.2898159482381745E-2</v>
      </c>
      <c r="S61" s="246">
        <v>16.238750963762534</v>
      </c>
      <c r="T61" s="246">
        <f>'Non-FrozenSoft'!AB61*'Non-FrozenSoft-Butterfat'!S61/100</f>
        <v>1.1509606977354205</v>
      </c>
    </row>
    <row r="62" spans="1:20" ht="12" customHeight="1">
      <c r="A62" s="42">
        <v>1962</v>
      </c>
      <c r="B62" s="78">
        <v>185.77099999999999</v>
      </c>
      <c r="C62" s="215">
        <v>2.31</v>
      </c>
      <c r="D62" s="215">
        <f>'Non-FrozenSoft'!D62*'Non-FrozenSoft-Butterfat'!C62/100</f>
        <v>5.71994552432834E-3</v>
      </c>
      <c r="E62" s="246">
        <v>18.18</v>
      </c>
      <c r="F62" s="246">
        <f>'Non-FrozenSoft'!G62*'Non-FrozenSoft-Butterfat'!E62/100</f>
        <v>0.17125923852485048</v>
      </c>
      <c r="G62" s="246">
        <v>11.3</v>
      </c>
      <c r="H62" s="246">
        <f>'Non-FrozenSoft'!J62*'Non-FrozenSoft-Butterfat'!G62/100</f>
        <v>0.47749648761109109</v>
      </c>
      <c r="I62" s="246">
        <v>18.940000000000001</v>
      </c>
      <c r="J62" s="246">
        <f>'Non-FrozenSoft'!M62*'Non-FrozenSoft-Butterfat'!I62/100</f>
        <v>0.22429765679250263</v>
      </c>
      <c r="K62" s="246">
        <v>35.93</v>
      </c>
      <c r="L62" s="246">
        <f>'Non-FrozenSoft'!P62*'Non-FrozenSoft-Butterfat'!K62/100</f>
        <v>0.33653368932718242</v>
      </c>
      <c r="M62" s="246">
        <v>26.443197969543146</v>
      </c>
      <c r="N62" s="246">
        <f>'Non-FrozenSoft'!S62*'Non-FrozenSoft-Butterfat'!M62/100</f>
        <v>0.56083134611968499</v>
      </c>
      <c r="O62" s="246">
        <v>16.360576759966072</v>
      </c>
      <c r="P62" s="246">
        <f>'Non-FrozenSoft'!V62*'Non-FrozenSoft-Butterfat'!O62/100</f>
        <v>1.038327833730776</v>
      </c>
      <c r="Q62" s="246">
        <v>16.86</v>
      </c>
      <c r="R62" s="246">
        <f>'Non-FrozenSoft'!Y62*'Non-FrozenSoft-Butterfat'!Q62/100</f>
        <v>6.988281271027233E-2</v>
      </c>
      <c r="S62" s="246">
        <v>16.391194267515925</v>
      </c>
      <c r="T62" s="246">
        <f>'Non-FrozenSoft'!AB62*'Non-FrozenSoft-Butterfat'!S62/100</f>
        <v>1.1082106464410486</v>
      </c>
    </row>
    <row r="63" spans="1:20" ht="12" customHeight="1">
      <c r="A63" s="42">
        <v>1963</v>
      </c>
      <c r="B63" s="78">
        <v>188.483</v>
      </c>
      <c r="C63" s="215">
        <v>2.31</v>
      </c>
      <c r="D63" s="215">
        <f>'Non-FrozenSoft'!D63*'Non-FrozenSoft-Butterfat'!C63/100</f>
        <v>6.1278736013327464E-3</v>
      </c>
      <c r="E63" s="246">
        <v>18.34</v>
      </c>
      <c r="F63" s="246">
        <f>'Non-FrozenSoft'!G63*'Non-FrozenSoft-Butterfat'!E63/100</f>
        <v>0.1790378973169994</v>
      </c>
      <c r="G63" s="246">
        <v>11.3</v>
      </c>
      <c r="H63" s="246">
        <f>'Non-FrozenSoft'!J63*'Non-FrozenSoft-Butterfat'!G63/100</f>
        <v>0.4634317153271118</v>
      </c>
      <c r="I63" s="246">
        <v>18.79</v>
      </c>
      <c r="J63" s="246">
        <f>'Non-FrozenSoft'!M63*'Non-FrozenSoft-Butterfat'!I63/100</f>
        <v>0.19240302838982826</v>
      </c>
      <c r="K63" s="246">
        <v>36.03</v>
      </c>
      <c r="L63" s="246">
        <f>'Non-FrozenSoft'!P63*'Non-FrozenSoft-Butterfat'!K63/100</f>
        <v>0.32114514306330016</v>
      </c>
      <c r="M63" s="246">
        <v>26.813047091412741</v>
      </c>
      <c r="N63" s="246">
        <f>'Non-FrozenSoft'!S63*'Non-FrozenSoft-Butterfat'!M63/100</f>
        <v>0.51354817145312837</v>
      </c>
      <c r="O63" s="246">
        <v>16.238456790123461</v>
      </c>
      <c r="P63" s="246">
        <f>'Non-FrozenSoft'!V63*'Non-FrozenSoft-Butterfat'!O63/100</f>
        <v>0.9769798867802405</v>
      </c>
      <c r="Q63" s="246">
        <v>16.760000000000002</v>
      </c>
      <c r="R63" s="246">
        <f>'Non-FrozenSoft'!Y63*'Non-FrozenSoft-Butterfat'!Q63/100</f>
        <v>5.7798316028501252E-2</v>
      </c>
      <c r="S63" s="246">
        <v>16.266730608840703</v>
      </c>
      <c r="T63" s="246">
        <f>'Non-FrozenSoft'!AB63*'Non-FrozenSoft-Butterfat'!S63/100</f>
        <v>1.0347782028087416</v>
      </c>
    </row>
    <row r="64" spans="1:20" ht="12" customHeight="1">
      <c r="A64" s="42">
        <v>1964</v>
      </c>
      <c r="B64" s="78">
        <v>191.14099999999999</v>
      </c>
      <c r="C64" s="215">
        <v>2.31</v>
      </c>
      <c r="D64" s="215">
        <f>'Non-FrozenSoft'!D64*'Non-FrozenSoft-Butterfat'!C64/100</f>
        <v>6.4052191837439378E-3</v>
      </c>
      <c r="E64" s="246">
        <v>18.23</v>
      </c>
      <c r="F64" s="246">
        <f>'Non-FrozenSoft'!G64*'Non-FrozenSoft-Butterfat'!E64/100</f>
        <v>0.16404434422755976</v>
      </c>
      <c r="G64" s="246">
        <v>11.3</v>
      </c>
      <c r="H64" s="246">
        <f>'Non-FrozenSoft'!J64*'Non-FrozenSoft-Butterfat'!G64/100</f>
        <v>0.44930182430771004</v>
      </c>
      <c r="I64" s="246">
        <v>18.510000000000002</v>
      </c>
      <c r="J64" s="246">
        <f>'Non-FrozenSoft'!M64*'Non-FrozenSoft-Butterfat'!I64/100</f>
        <v>0.16946913535034347</v>
      </c>
      <c r="K64" s="246">
        <v>35.799999999999997</v>
      </c>
      <c r="L64" s="246">
        <f>'Non-FrozenSoft'!P64*'Non-FrozenSoft-Butterfat'!K64/100</f>
        <v>0.30341998838553741</v>
      </c>
      <c r="M64" s="246">
        <v>26.821513353115726</v>
      </c>
      <c r="N64" s="246">
        <f>'Non-FrozenSoft'!S64*'Non-FrozenSoft-Butterfat'!M64/100</f>
        <v>0.47288912373588082</v>
      </c>
      <c r="O64" s="246">
        <v>16.068231540565179</v>
      </c>
      <c r="P64" s="246">
        <f>'Non-FrozenSoft'!V64*'Non-FrozenSoft-Butterfat'!O64/100</f>
        <v>0.92219094804359092</v>
      </c>
      <c r="Q64" s="246">
        <v>16.579999999999998</v>
      </c>
      <c r="R64" s="246">
        <f>'Non-FrozenSoft'!Y64*'Non-FrozenSoft-Butterfat'!Q64/100</f>
        <v>4.8575658806849387E-2</v>
      </c>
      <c r="S64" s="246">
        <v>16.093087597571554</v>
      </c>
      <c r="T64" s="246">
        <f>'Non-FrozenSoft'!AB64*'Non-FrozenSoft-Butterfat'!S64/100</f>
        <v>0.97076660685044036</v>
      </c>
    </row>
    <row r="65" spans="1:20" ht="12" customHeight="1">
      <c r="A65" s="42">
        <v>1965</v>
      </c>
      <c r="B65" s="78">
        <v>193.52600000000001</v>
      </c>
      <c r="C65" s="215">
        <v>2.14</v>
      </c>
      <c r="D65" s="215">
        <f>'Non-FrozenSoft'!D65*'Non-FrozenSoft-Butterfat'!C65/100</f>
        <v>6.7453468784556079E-3</v>
      </c>
      <c r="E65" s="246">
        <v>18.32</v>
      </c>
      <c r="F65" s="246">
        <f>'Non-FrozenSoft'!G65*'Non-FrozenSoft-Butterfat'!E65/100</f>
        <v>0.16944906627533249</v>
      </c>
      <c r="G65" s="246">
        <v>11.3</v>
      </c>
      <c r="H65" s="246">
        <f>'Non-FrozenSoft'!J65*'Non-FrozenSoft-Butterfat'!G65/100</f>
        <v>0.4373417525293759</v>
      </c>
      <c r="I65" s="246">
        <v>18.309999999999999</v>
      </c>
      <c r="J65" s="246">
        <f>'Non-FrozenSoft'!M65*'Non-FrozenSoft-Butterfat'!I65/100</f>
        <v>0.15327242851089773</v>
      </c>
      <c r="K65" s="246">
        <v>35.67</v>
      </c>
      <c r="L65" s="246">
        <f>'Non-FrozenSoft'!P65*'Non-FrozenSoft-Butterfat'!K65/100</f>
        <v>0.28937662122918889</v>
      </c>
      <c r="M65" s="246">
        <v>26.853949843260189</v>
      </c>
      <c r="N65" s="246">
        <f>'Non-FrozenSoft'!S65*'Non-FrozenSoft-Butterfat'!M65/100</f>
        <v>0.44264904974008656</v>
      </c>
      <c r="O65" s="246">
        <v>15.945795880149813</v>
      </c>
      <c r="P65" s="246">
        <f>'Non-FrozenSoft'!V65*'Non-FrozenSoft-Butterfat'!O65/100</f>
        <v>0.87999080226946247</v>
      </c>
      <c r="Q65" s="246">
        <v>16.37</v>
      </c>
      <c r="R65" s="246">
        <f>'Non-FrozenSoft'!Y65*'Non-FrozenSoft-Butterfat'!Q65/100</f>
        <v>4.0602296332275765E-2</v>
      </c>
      <c r="S65" s="246">
        <v>15.964041218637995</v>
      </c>
      <c r="T65" s="246">
        <f>'Non-FrozenSoft'!AB65*'Non-FrozenSoft-Butterfat'!S65/100</f>
        <v>0.92059309860173844</v>
      </c>
    </row>
    <row r="66" spans="1:20" ht="12" customHeight="1">
      <c r="A66" s="40">
        <v>1966</v>
      </c>
      <c r="B66" s="77">
        <v>195.57599999999999</v>
      </c>
      <c r="C66" s="216">
        <v>2.17</v>
      </c>
      <c r="D66" s="216">
        <f>'Non-FrozenSoft'!D66*'Non-FrozenSoft-Butterfat'!C66/100</f>
        <v>7.7668016525545055E-3</v>
      </c>
      <c r="E66" s="247">
        <v>18.13</v>
      </c>
      <c r="F66" s="247">
        <f>'Non-FrozenSoft'!G66*'Non-FrozenSoft-Butterfat'!E66/100</f>
        <v>0.17242299668671002</v>
      </c>
      <c r="G66" s="247">
        <v>11.3</v>
      </c>
      <c r="H66" s="247">
        <f>'Non-FrozenSoft'!J66*'Non-FrozenSoft-Butterfat'!G66/100</f>
        <v>0.42293532948828078</v>
      </c>
      <c r="I66" s="247">
        <v>18.420000000000002</v>
      </c>
      <c r="J66" s="247">
        <f>'Non-FrozenSoft'!M66*'Non-FrozenSoft-Butterfat'!I66/100</f>
        <v>0.13562400294514665</v>
      </c>
      <c r="K66" s="247">
        <v>35.75</v>
      </c>
      <c r="L66" s="247">
        <f>'Non-FrozenSoft'!P66*'Non-FrozenSoft-Butterfat'!K66/100</f>
        <v>0.27053421687732648</v>
      </c>
      <c r="M66" s="247">
        <v>27.203698630136987</v>
      </c>
      <c r="N66" s="247">
        <f>'Non-FrozenSoft'!S66*'Non-FrozenSoft-Butterfat'!M66/100</f>
        <v>0.40615821982247313</v>
      </c>
      <c r="O66" s="247">
        <v>15.8350390625</v>
      </c>
      <c r="P66" s="247">
        <f>'Non-FrozenSoft'!V66*'Non-FrozenSoft-Butterfat'!O66/100</f>
        <v>0.82909354931075396</v>
      </c>
      <c r="Q66" s="247">
        <v>16.190000000000001</v>
      </c>
      <c r="R66" s="247">
        <f>'Non-FrozenSoft'!Y66*'Non-FrozenSoft-Butterfat'!Q66/100</f>
        <v>3.228463615167506E-2</v>
      </c>
      <c r="S66" s="247">
        <v>15.848062088428975</v>
      </c>
      <c r="T66" s="247">
        <f>'Non-FrozenSoft'!AB66*'Non-FrozenSoft-Butterfat'!S66/100</f>
        <v>0.86137818546242895</v>
      </c>
    </row>
    <row r="67" spans="1:20" ht="12" customHeight="1">
      <c r="A67" s="40">
        <v>1967</v>
      </c>
      <c r="B67" s="77">
        <v>197.45699999999999</v>
      </c>
      <c r="C67" s="216">
        <v>1.92</v>
      </c>
      <c r="D67" s="216">
        <f>'Non-FrozenSoft'!D67*'Non-FrozenSoft-Butterfat'!C67/100</f>
        <v>8.7512724289338945E-3</v>
      </c>
      <c r="E67" s="247">
        <v>17.829999999999998</v>
      </c>
      <c r="F67" s="247">
        <f>'Non-FrozenSoft'!G67*'Non-FrozenSoft-Butterfat'!E67/100</f>
        <v>0.16524559777571823</v>
      </c>
      <c r="G67" s="247">
        <v>11.3</v>
      </c>
      <c r="H67" s="247">
        <f>'Non-FrozenSoft'!J67*'Non-FrozenSoft-Butterfat'!G67/100</f>
        <v>0.39315395250611529</v>
      </c>
      <c r="I67" s="247">
        <v>18.37</v>
      </c>
      <c r="J67" s="247">
        <f>'Non-FrozenSoft'!M67*'Non-FrozenSoft-Butterfat'!I67/100</f>
        <v>0.11629114186886259</v>
      </c>
      <c r="K67" s="247">
        <v>35.76</v>
      </c>
      <c r="L67" s="247">
        <f>'Non-FrozenSoft'!P67*'Non-FrozenSoft-Butterfat'!K67/100</f>
        <v>0.25173278232729152</v>
      </c>
      <c r="M67" s="247">
        <v>27.526098484848482</v>
      </c>
      <c r="N67" s="247">
        <f>'Non-FrozenSoft'!S67*'Non-FrozenSoft-Butterfat'!M67/100</f>
        <v>0.3680239241961541</v>
      </c>
      <c r="O67" s="247">
        <v>15.804405888538382</v>
      </c>
      <c r="P67" s="247">
        <f>'Non-FrozenSoft'!V67*'Non-FrozenSoft-Butterfat'!O67/100</f>
        <v>0.76117787670226944</v>
      </c>
      <c r="Q67" s="247">
        <v>16.079999999999998</v>
      </c>
      <c r="R67" s="247">
        <f>'Non-FrozenSoft'!Y67*'Non-FrozenSoft-Butterfat'!Q67/100</f>
        <v>2.9316762636928548E-2</v>
      </c>
      <c r="S67" s="247">
        <v>15.814457953394125</v>
      </c>
      <c r="T67" s="247">
        <f>'Non-FrozenSoft'!AB67*'Non-FrozenSoft-Butterfat'!S67/100</f>
        <v>0.79049463933919806</v>
      </c>
    </row>
    <row r="68" spans="1:20" ht="12" customHeight="1">
      <c r="A68" s="40">
        <v>1968</v>
      </c>
      <c r="B68" s="77">
        <v>199.399</v>
      </c>
      <c r="C68" s="216">
        <v>1.89</v>
      </c>
      <c r="D68" s="216">
        <f>'Non-FrozenSoft'!D68*'Non-FrozenSoft-Butterfat'!C68/100</f>
        <v>1.1753318722761901E-2</v>
      </c>
      <c r="E68" s="247">
        <v>17.91</v>
      </c>
      <c r="F68" s="247">
        <f>'Non-FrozenSoft'!G68*'Non-FrozenSoft-Butterfat'!E68/100</f>
        <v>0.16796322950466153</v>
      </c>
      <c r="G68" s="247">
        <v>11.3</v>
      </c>
      <c r="H68" s="247">
        <f>'Non-FrozenSoft'!J68*'Non-FrozenSoft-Butterfat'!G68/100</f>
        <v>0.37515734783022986</v>
      </c>
      <c r="I68" s="247">
        <v>18.149999999999999</v>
      </c>
      <c r="J68" s="247">
        <f>'Non-FrozenSoft'!M68*'Non-FrozenSoft-Butterfat'!I68/100</f>
        <v>9.2843996208606866E-2</v>
      </c>
      <c r="K68" s="247">
        <v>35.64</v>
      </c>
      <c r="L68" s="247">
        <f>'Non-FrozenSoft'!P68*'Non-FrozenSoft-Butterfat'!K68/100</f>
        <v>0.22699612335066877</v>
      </c>
      <c r="M68" s="247">
        <v>27.849694323144103</v>
      </c>
      <c r="N68" s="247">
        <f>'Non-FrozenSoft'!S68*'Non-FrozenSoft-Butterfat'!M68/100</f>
        <v>0.31984011955927566</v>
      </c>
      <c r="O68" s="247">
        <v>15.553512906846239</v>
      </c>
      <c r="P68" s="247">
        <f>'Non-FrozenSoft'!V68*'Non-FrozenSoft-Butterfat'!O68/100</f>
        <v>0.69499746738950552</v>
      </c>
      <c r="Q68" s="247">
        <v>15.79</v>
      </c>
      <c r="R68" s="247">
        <f>'Non-FrozenSoft'!Y68*'Non-FrozenSoft-Butterfat'!Q68/100</f>
        <v>2.6132026740354763E-2</v>
      </c>
      <c r="S68" s="247">
        <v>15.561958874458872</v>
      </c>
      <c r="T68" s="247">
        <f>'Non-FrozenSoft'!AB68*'Non-FrozenSoft-Butterfat'!S68/100</f>
        <v>0.72112949412986016</v>
      </c>
    </row>
    <row r="69" spans="1:20" ht="12" customHeight="1">
      <c r="A69" s="40">
        <v>1969</v>
      </c>
      <c r="B69" s="77">
        <v>201.38499999999999</v>
      </c>
      <c r="C69" s="216">
        <v>1.65</v>
      </c>
      <c r="D69" s="216">
        <f>'Non-FrozenSoft'!D69*'Non-FrozenSoft-Butterfat'!C69/100</f>
        <v>1.3846612210442684E-2</v>
      </c>
      <c r="E69" s="247">
        <v>17.8</v>
      </c>
      <c r="F69" s="247">
        <f>'Non-FrozenSoft'!G69*'Non-FrozenSoft-Butterfat'!E69/100</f>
        <v>0.16793703602552326</v>
      </c>
      <c r="G69" s="247">
        <v>11.3</v>
      </c>
      <c r="H69" s="247">
        <f>'Non-FrozenSoft'!J69*'Non-FrozenSoft-Butterfat'!G69/100</f>
        <v>0.35462422722645681</v>
      </c>
      <c r="I69" s="247">
        <v>18</v>
      </c>
      <c r="J69" s="247">
        <f>'Non-FrozenSoft'!M69*'Non-FrozenSoft-Butterfat'!I69/100</f>
        <v>8.133674305434864E-2</v>
      </c>
      <c r="K69" s="247">
        <v>35.46</v>
      </c>
      <c r="L69" s="247">
        <f>'Non-FrozenSoft'!P69*'Non-FrozenSoft-Butterfat'!K69/100</f>
        <v>0.19897112495965438</v>
      </c>
      <c r="M69" s="247">
        <v>27.671470588235291</v>
      </c>
      <c r="N69" s="247">
        <f>'Non-FrozenSoft'!S69*'Non-FrozenSoft-Butterfat'!M69/100</f>
        <v>0.28030786801400298</v>
      </c>
      <c r="O69" s="247">
        <v>15.294952153110048</v>
      </c>
      <c r="P69" s="247">
        <f>'Non-FrozenSoft'!V69*'Non-FrozenSoft-Butterfat'!O69/100</f>
        <v>0.6349320952404599</v>
      </c>
      <c r="Q69" s="247">
        <v>15.56</v>
      </c>
      <c r="R69" s="247">
        <f>'Non-FrozenSoft'!Y69*'Non-FrozenSoft-Butterfat'!Q69/100</f>
        <v>2.4724780892320681E-2</v>
      </c>
      <c r="S69" s="247">
        <v>15.304723502304146</v>
      </c>
      <c r="T69" s="247">
        <f>'Non-FrozenSoft'!AB69*'Non-FrozenSoft-Butterfat'!S69/100</f>
        <v>0.65965687613278046</v>
      </c>
    </row>
    <row r="70" spans="1:20" ht="12" customHeight="1">
      <c r="A70" s="40">
        <v>1970</v>
      </c>
      <c r="B70" s="77">
        <v>203.98399999999998</v>
      </c>
      <c r="C70" s="244">
        <v>1.53</v>
      </c>
      <c r="D70" s="216">
        <f>'Non-FrozenSoft'!D70*'Non-FrozenSoft-Butterfat'!C70/100</f>
        <v>1.2675994195623186E-2</v>
      </c>
      <c r="E70" s="247">
        <v>17.600000000000001</v>
      </c>
      <c r="F70" s="247">
        <f>'Non-FrozenSoft'!G70*'Non-FrozenSoft-Butterfat'!E70/100</f>
        <v>0.19154443485763595</v>
      </c>
      <c r="G70" s="247">
        <v>11.3</v>
      </c>
      <c r="H70" s="247">
        <f>'Non-FrozenSoft'!J70*'Non-FrozenSoft-Butterfat'!G70/100</f>
        <v>0.32739332496666407</v>
      </c>
      <c r="I70" s="247">
        <v>17.600000000000001</v>
      </c>
      <c r="J70" s="247">
        <f>'Non-FrozenSoft'!M70*'Non-FrozenSoft-Butterfat'!I70/100</f>
        <v>6.5573770491803296E-2</v>
      </c>
      <c r="K70" s="247">
        <v>34.4</v>
      </c>
      <c r="L70" s="247">
        <f>'Non-FrozenSoft'!P70*'Non-FrozenSoft-Butterfat'!K70/100</f>
        <v>0.18719115224723509</v>
      </c>
      <c r="M70" s="247">
        <v>27.572192513368982</v>
      </c>
      <c r="N70" s="247">
        <f>'Non-FrozenSoft'!S70*'Non-FrozenSoft-Butterfat'!M70/100</f>
        <v>0.25276492273903839</v>
      </c>
      <c r="O70" s="247">
        <v>15.211182519280207</v>
      </c>
      <c r="P70" s="247">
        <f>'Non-FrozenSoft'!V70*'Non-FrozenSoft-Butterfat'!O70/100</f>
        <v>0.58015824770570246</v>
      </c>
      <c r="Q70" s="247">
        <v>15.21</v>
      </c>
      <c r="R70" s="247">
        <f>'Non-FrozenSoft'!Y70*'Non-FrozenSoft-Butterfat'!Q70/100</f>
        <v>2.162375480429838E-2</v>
      </c>
      <c r="S70" s="247">
        <v>15.211140024783148</v>
      </c>
      <c r="T70" s="247">
        <f>'Non-FrozenSoft'!AB70*'Non-FrozenSoft-Butterfat'!S70/100</f>
        <v>0.6017820025100008</v>
      </c>
    </row>
    <row r="71" spans="1:20" ht="12" customHeight="1">
      <c r="A71" s="42">
        <v>1971</v>
      </c>
      <c r="B71" s="78">
        <v>206.827</v>
      </c>
      <c r="C71" s="245">
        <v>1.29</v>
      </c>
      <c r="D71" s="215">
        <f>'Non-FrozenSoft'!D71*'Non-FrozenSoft-Butterfat'!C71/100</f>
        <v>1.4033467584019495E-2</v>
      </c>
      <c r="E71" s="246">
        <v>17.600000000000001</v>
      </c>
      <c r="F71" s="246">
        <f>'Non-FrozenSoft'!G71*'Non-FrozenSoft-Butterfat'!E71/100</f>
        <v>0.2093343712377978</v>
      </c>
      <c r="G71" s="246">
        <v>11.3</v>
      </c>
      <c r="H71" s="246">
        <f>'Non-FrozenSoft'!J71*'Non-FrozenSoft-Butterfat'!G71/100</f>
        <v>0.30431713461008481</v>
      </c>
      <c r="I71" s="246">
        <v>17.600000000000001</v>
      </c>
      <c r="J71" s="246">
        <f>'Non-FrozenSoft'!M71*'Non-FrozenSoft-Butterfat'!I71/100</f>
        <v>5.7013832816798587E-2</v>
      </c>
      <c r="K71" s="246">
        <v>34.4</v>
      </c>
      <c r="L71" s="246">
        <f>'Non-FrozenSoft'!P71*'Non-FrozenSoft-Butterfat'!K71/100</f>
        <v>0.18794451401412776</v>
      </c>
      <c r="M71" s="246">
        <v>28.146666666666665</v>
      </c>
      <c r="N71" s="246">
        <f>'Non-FrozenSoft'!S71*'Non-FrozenSoft-Butterfat'!M71/100</f>
        <v>0.24495834683092632</v>
      </c>
      <c r="O71" s="246">
        <v>15.414518317503392</v>
      </c>
      <c r="P71" s="246">
        <f>'Non-FrozenSoft'!V71*'Non-FrozenSoft-Butterfat'!O71/100</f>
        <v>0.54927548144101113</v>
      </c>
      <c r="Q71" s="246">
        <v>15.41</v>
      </c>
      <c r="R71" s="246">
        <f>'Non-FrozenSoft'!Y71*'Non-FrozenSoft-Butterfat'!Q71/100</f>
        <v>2.0861879735237662E-2</v>
      </c>
      <c r="S71" s="246">
        <v>15.414352941176471</v>
      </c>
      <c r="T71" s="246">
        <f>'Non-FrozenSoft'!AB71*'Non-FrozenSoft-Butterfat'!S71/100</f>
        <v>0.57013736117624869</v>
      </c>
    </row>
    <row r="72" spans="1:20" ht="12" customHeight="1">
      <c r="A72" s="42">
        <v>1972</v>
      </c>
      <c r="B72" s="78">
        <v>209.28399999999999</v>
      </c>
      <c r="C72" s="245">
        <v>1.25</v>
      </c>
      <c r="D72" s="215">
        <f>'Non-FrozenSoft'!D72*'Non-FrozenSoft-Butterfat'!C72/100</f>
        <v>1.612641195695801E-2</v>
      </c>
      <c r="E72" s="246">
        <v>17.5</v>
      </c>
      <c r="F72" s="246">
        <f>'Non-FrozenSoft'!G72*'Non-FrozenSoft-Butterfat'!E72/100</f>
        <v>0.22075266145524744</v>
      </c>
      <c r="G72" s="246">
        <v>11.2</v>
      </c>
      <c r="H72" s="246">
        <f>'Non-FrozenSoft'!J72*'Non-FrozenSoft-Butterfat'!G72/100</f>
        <v>0.28898530226868752</v>
      </c>
      <c r="I72" s="246">
        <v>17.600000000000001</v>
      </c>
      <c r="J72" s="246">
        <f>'Non-FrozenSoft'!M72*'Non-FrozenSoft-Butterfat'!I72/100</f>
        <v>5.045775118977084E-2</v>
      </c>
      <c r="K72" s="246">
        <v>34.200000000000003</v>
      </c>
      <c r="L72" s="246">
        <f>'Non-FrozenSoft'!P72*'Non-FrozenSoft-Butterfat'!K72/100</f>
        <v>0.18138988169186374</v>
      </c>
      <c r="M72" s="246">
        <v>28.375438596491232</v>
      </c>
      <c r="N72" s="246">
        <f>'Non-FrozenSoft'!S72*'Non-FrozenSoft-Butterfat'!M72/100</f>
        <v>0.23184763288163457</v>
      </c>
      <c r="O72" s="246">
        <v>15.330801687763712</v>
      </c>
      <c r="P72" s="246">
        <f>'Non-FrozenSoft'!V72*'Non-FrozenSoft-Butterfat'!O72/100</f>
        <v>0.52083293515032203</v>
      </c>
      <c r="Q72" s="246">
        <v>15.33</v>
      </c>
      <c r="R72" s="246">
        <f>'Non-FrozenSoft'!Y72*'Non-FrozenSoft-Butterfat'!Q72/100</f>
        <v>1.8312436688901208E-2</v>
      </c>
      <c r="S72" s="246">
        <v>15.330774456521738</v>
      </c>
      <c r="T72" s="246">
        <f>'Non-FrozenSoft'!AB72*'Non-FrozenSoft-Butterfat'!S72/100</f>
        <v>0.53914537183922329</v>
      </c>
    </row>
    <row r="73" spans="1:20" ht="12" customHeight="1">
      <c r="A73" s="42">
        <v>1973</v>
      </c>
      <c r="B73" s="78">
        <v>211.357</v>
      </c>
      <c r="C73" s="245">
        <v>1.31</v>
      </c>
      <c r="D73" s="215">
        <f>'Non-FrozenSoft'!D73*'Non-FrozenSoft-Butterfat'!C73/100</f>
        <v>1.7974327796098546E-2</v>
      </c>
      <c r="E73" s="246">
        <v>17.600000000000001</v>
      </c>
      <c r="F73" s="246">
        <f>'Non-FrozenSoft'!G73*'Non-FrozenSoft-Butterfat'!E73/100</f>
        <v>0.22649829435504859</v>
      </c>
      <c r="G73" s="246">
        <v>11.2</v>
      </c>
      <c r="H73" s="246">
        <f>'Non-FrozenSoft'!J73*'Non-FrozenSoft-Butterfat'!G73/100</f>
        <v>0.29356964756312776</v>
      </c>
      <c r="I73" s="246">
        <v>18.2</v>
      </c>
      <c r="J73" s="246">
        <f>'Non-FrozenSoft'!M73*'Non-FrozenSoft-Butterfat'!I73/100</f>
        <v>6.8888184446221315E-2</v>
      </c>
      <c r="K73" s="246">
        <v>33.799999999999997</v>
      </c>
      <c r="L73" s="246">
        <f>'Non-FrozenSoft'!P73*'Non-FrozenSoft-Butterfat'!K73/100</f>
        <v>0.19190279952875935</v>
      </c>
      <c r="M73" s="246">
        <v>27.56</v>
      </c>
      <c r="N73" s="246">
        <f>'Non-FrozenSoft'!S73*'Non-FrozenSoft-Butterfat'!M73/100</f>
        <v>0.26079098397498068</v>
      </c>
      <c r="O73" s="246">
        <v>15.539522546419095</v>
      </c>
      <c r="P73" s="246">
        <f>'Non-FrozenSoft'!V73*'Non-FrozenSoft-Butterfat'!O73/100</f>
        <v>0.55436063153810833</v>
      </c>
      <c r="Q73" s="246">
        <v>15.54</v>
      </c>
      <c r="R73" s="246">
        <f>'Non-FrozenSoft'!Y73*'Non-FrozenSoft-Butterfat'!Q73/100</f>
        <v>1.6910724508769522E-2</v>
      </c>
      <c r="S73" s="246">
        <v>15.539536679536678</v>
      </c>
      <c r="T73" s="246">
        <f>'Non-FrozenSoft'!AB73*'Non-FrozenSoft-Butterfat'!S73/100</f>
        <v>0.57127135604687806</v>
      </c>
    </row>
    <row r="74" spans="1:20" ht="12" customHeight="1">
      <c r="A74" s="42">
        <v>1974</v>
      </c>
      <c r="B74" s="78">
        <v>213.34199999999998</v>
      </c>
      <c r="C74" s="245">
        <v>1.37</v>
      </c>
      <c r="D74" s="215">
        <f>'Non-FrozenSoft'!D74*'Non-FrozenSoft-Butterfat'!C74/100</f>
        <v>1.9907003777971524E-2</v>
      </c>
      <c r="E74" s="246">
        <v>17.2</v>
      </c>
      <c r="F74" s="246">
        <f>'Non-FrozenSoft'!G74*'Non-FrozenSoft-Butterfat'!E74/100</f>
        <v>0.24992734670154029</v>
      </c>
      <c r="G74" s="246">
        <v>11</v>
      </c>
      <c r="H74" s="246">
        <f>'Non-FrozenSoft'!J74*'Non-FrozenSoft-Butterfat'!G74/100</f>
        <v>0.26914531597153868</v>
      </c>
      <c r="I74" s="246">
        <v>18.2</v>
      </c>
      <c r="J74" s="246">
        <f>'Non-FrozenSoft'!M74*'Non-FrozenSoft-Butterfat'!I74/100</f>
        <v>7.2512679172408626E-2</v>
      </c>
      <c r="K74" s="246">
        <v>33.9</v>
      </c>
      <c r="L74" s="246">
        <f>'Non-FrozenSoft'!P74*'Non-FrozenSoft-Butterfat'!K74/100</f>
        <v>0.18432376184717497</v>
      </c>
      <c r="M74" s="246">
        <v>27.260696517412935</v>
      </c>
      <c r="N74" s="246">
        <f>'Non-FrozenSoft'!S74*'Non-FrozenSoft-Butterfat'!M74/100</f>
        <v>0.25683644101958358</v>
      </c>
      <c r="O74" s="246">
        <v>15.52060857538036</v>
      </c>
      <c r="P74" s="246">
        <f>'Non-FrozenSoft'!V74*'Non-FrozenSoft-Butterfat'!O74/100</f>
        <v>0.52598175699112226</v>
      </c>
      <c r="Q74" s="246">
        <v>15.52</v>
      </c>
      <c r="R74" s="246">
        <f>'Non-FrozenSoft'!Y74*'Non-FrozenSoft-Butterfat'!Q74/100</f>
        <v>1.6004349823288428E-2</v>
      </c>
      <c r="S74" s="246">
        <v>15.520590604026847</v>
      </c>
      <c r="T74" s="246">
        <f>'Non-FrozenSoft'!AB74*'Non-FrozenSoft-Butterfat'!S74/100</f>
        <v>0.54198610681441073</v>
      </c>
    </row>
    <row r="75" spans="1:20" ht="12" customHeight="1">
      <c r="A75" s="42">
        <v>1975</v>
      </c>
      <c r="B75" s="78">
        <v>215.465</v>
      </c>
      <c r="C75" s="245">
        <v>1.2</v>
      </c>
      <c r="D75" s="215">
        <f>'Non-FrozenSoft'!D75*'Non-FrozenSoft-Butterfat'!C75/100</f>
        <v>2.3669737544380759E-2</v>
      </c>
      <c r="E75" s="246">
        <v>17.100000000000001</v>
      </c>
      <c r="F75" s="246">
        <f>'Non-FrozenSoft'!G75*'Non-FrozenSoft-Butterfat'!E75/100</f>
        <v>0.27777133177082125</v>
      </c>
      <c r="G75" s="246">
        <v>11</v>
      </c>
      <c r="H75" s="246">
        <f>'Non-FrozenSoft'!J75*'Non-FrozenSoft-Butterfat'!G75/100</f>
        <v>0.26240920799201722</v>
      </c>
      <c r="I75" s="246">
        <v>17.899999999999999</v>
      </c>
      <c r="J75" s="246">
        <f>'Non-FrozenSoft'!M75*'Non-FrozenSoft-Butterfat'!I75/100</f>
        <v>7.2276239760517946E-2</v>
      </c>
      <c r="K75" s="246">
        <v>34.799999999999997</v>
      </c>
      <c r="L75" s="246">
        <f>'Non-FrozenSoft'!P75*'Non-FrozenSoft-Butterfat'!K75/100</f>
        <v>0.19219826886037175</v>
      </c>
      <c r="M75" s="246">
        <v>27.662621359223301</v>
      </c>
      <c r="N75" s="246">
        <f>'Non-FrozenSoft'!S75*'Non-FrozenSoft-Butterfat'!M75/100</f>
        <v>0.26447450862088973</v>
      </c>
      <c r="O75" s="246">
        <v>15.767361111111111</v>
      </c>
      <c r="P75" s="246">
        <f>'Non-FrozenSoft'!V75*'Non-FrozenSoft-Butterfat'!O75/100</f>
        <v>0.526883716612907</v>
      </c>
      <c r="Q75" s="246">
        <v>15.77</v>
      </c>
      <c r="R75" s="246">
        <f>'Non-FrozenSoft'!Y75*'Non-FrozenSoft-Butterfat'!Q75/100</f>
        <v>1.4638108277446453E-2</v>
      </c>
      <c r="S75" s="246">
        <v>15.767432432432432</v>
      </c>
      <c r="T75" s="246">
        <f>'Non-FrozenSoft'!AB75*'Non-FrozenSoft-Butterfat'!S75/100</f>
        <v>0.5415218248903535</v>
      </c>
    </row>
    <row r="76" spans="1:20" ht="12" customHeight="1">
      <c r="A76" s="40">
        <v>1976</v>
      </c>
      <c r="B76" s="77">
        <v>217.56299999999999</v>
      </c>
      <c r="C76" s="244">
        <v>1.34</v>
      </c>
      <c r="D76" s="216">
        <f>'Non-FrozenSoft'!D76*'Non-FrozenSoft-Butterfat'!C76/100</f>
        <v>2.8639980143682523E-2</v>
      </c>
      <c r="E76" s="247">
        <v>16.95</v>
      </c>
      <c r="F76" s="247">
        <f>'Non-FrozenSoft'!G76*'Non-FrozenSoft-Butterfat'!E76/100</f>
        <v>0.27267963762220598</v>
      </c>
      <c r="G76" s="247">
        <v>11.01</v>
      </c>
      <c r="H76" s="247">
        <f>'Non-FrozenSoft'!J76*'Non-FrozenSoft-Butterfat'!G76/100</f>
        <v>0.26821196618910387</v>
      </c>
      <c r="I76" s="247">
        <v>18.100000000000001</v>
      </c>
      <c r="J76" s="247">
        <f>'Non-FrozenSoft'!M76*'Non-FrozenSoft-Butterfat'!I76/100</f>
        <v>6.3227662791926945E-2</v>
      </c>
      <c r="K76" s="247">
        <v>35.17</v>
      </c>
      <c r="L76" s="247">
        <f>'Non-FrozenSoft'!P76*'Non-FrozenSoft-Butterfat'!K76/100</f>
        <v>0.20853407978378677</v>
      </c>
      <c r="M76" s="247">
        <v>28.841609756097565</v>
      </c>
      <c r="N76" s="247">
        <f>'Non-FrozenSoft'!S76*'Non-FrozenSoft-Butterfat'!M76/100</f>
        <v>0.27176174257571373</v>
      </c>
      <c r="O76" s="247">
        <v>15.983442176870751</v>
      </c>
      <c r="P76" s="247">
        <f>'Non-FrozenSoft'!V76*'Non-FrozenSoft-Butterfat'!O76/100</f>
        <v>0.53997370876481765</v>
      </c>
      <c r="Q76" s="247">
        <v>15.98</v>
      </c>
      <c r="R76" s="247">
        <f>'Non-FrozenSoft'!Y76*'Non-FrozenSoft-Butterfat'!Q76/100</f>
        <v>1.3220998055735581E-2</v>
      </c>
      <c r="S76" s="247">
        <v>15.983359893758303</v>
      </c>
      <c r="T76" s="247">
        <f>'Non-FrozenSoft'!AB76*'Non-FrozenSoft-Butterfat'!S76/100</f>
        <v>0.55319470682055327</v>
      </c>
    </row>
    <row r="77" spans="1:20" ht="12" customHeight="1">
      <c r="A77" s="40">
        <v>1977</v>
      </c>
      <c r="B77" s="77">
        <v>219.76</v>
      </c>
      <c r="C77" s="244">
        <v>1.34</v>
      </c>
      <c r="D77" s="216">
        <f>'Non-FrozenSoft'!D77*'Non-FrozenSoft-Butterfat'!C77/100</f>
        <v>3.1402439024390244E-2</v>
      </c>
      <c r="E77" s="247">
        <v>16.920000000000002</v>
      </c>
      <c r="F77" s="247">
        <f>'Non-FrozenSoft'!G77*'Non-FrozenSoft-Butterfat'!E77/100</f>
        <v>0.28025482344375685</v>
      </c>
      <c r="G77" s="247">
        <v>10.97</v>
      </c>
      <c r="H77" s="247">
        <f>'Non-FrozenSoft'!J77*'Non-FrozenSoft-Butterfat'!G77/100</f>
        <v>0.26756097560975611</v>
      </c>
      <c r="I77" s="247">
        <v>18.57</v>
      </c>
      <c r="J77" s="247">
        <f>'Non-FrozenSoft'!M77*'Non-FrozenSoft-Butterfat'!I77/100</f>
        <v>5.7460866399708772E-2</v>
      </c>
      <c r="K77" s="247">
        <v>35.14</v>
      </c>
      <c r="L77" s="247">
        <f>'Non-FrozenSoft'!P77*'Non-FrozenSoft-Butterfat'!K77/100</f>
        <v>0.20147615580633416</v>
      </c>
      <c r="M77" s="247">
        <v>29.3319587628866</v>
      </c>
      <c r="N77" s="247">
        <f>'Non-FrozenSoft'!S77*'Non-FrozenSoft-Butterfat'!M77/100</f>
        <v>0.25893702220604298</v>
      </c>
      <c r="O77" s="247">
        <v>15.849753424657536</v>
      </c>
      <c r="P77" s="247">
        <f>'Non-FrozenSoft'!V77*'Non-FrozenSoft-Butterfat'!O77/100</f>
        <v>0.5264979978157992</v>
      </c>
      <c r="Q77" s="247">
        <v>15.85</v>
      </c>
      <c r="R77" s="247">
        <f>'Non-FrozenSoft'!Y77*'Non-FrozenSoft-Butterfat'!Q77/100</f>
        <v>1.2261103021477975E-2</v>
      </c>
      <c r="S77" s="247">
        <v>15.849759036144581</v>
      </c>
      <c r="T77" s="247">
        <f>'Non-FrozenSoft'!AB77*'Non-FrozenSoft-Butterfat'!S77/100</f>
        <v>0.53875910083727707</v>
      </c>
    </row>
    <row r="78" spans="1:20" ht="12" customHeight="1">
      <c r="A78" s="40">
        <v>1978</v>
      </c>
      <c r="B78" s="77">
        <v>222.095</v>
      </c>
      <c r="C78" s="244">
        <v>1.29</v>
      </c>
      <c r="D78" s="216">
        <f>'Non-FrozenSoft'!D78*'Non-FrozenSoft-Butterfat'!C78/100</f>
        <v>3.1655372700871251E-2</v>
      </c>
      <c r="E78" s="247">
        <v>16.93</v>
      </c>
      <c r="F78" s="247">
        <f>'Non-FrozenSoft'!G78*'Non-FrozenSoft-Butterfat'!E78/100</f>
        <v>0.28509511695445644</v>
      </c>
      <c r="G78" s="247">
        <v>10.81</v>
      </c>
      <c r="H78" s="247">
        <f>'Non-FrozenSoft'!J78*'Non-FrozenSoft-Butterfat'!G78/100</f>
        <v>0.26137328620635314</v>
      </c>
      <c r="I78" s="247">
        <v>19.04</v>
      </c>
      <c r="J78" s="247">
        <f>'Non-FrozenSoft'!M78*'Non-FrozenSoft-Butterfat'!I78/100</f>
        <v>6.0010355928769216E-2</v>
      </c>
      <c r="K78" s="247">
        <v>35.090000000000003</v>
      </c>
      <c r="L78" s="247">
        <f>'Non-FrozenSoft'!P78*'Non-FrozenSoft-Butterfat'!K78/100</f>
        <v>0.19433440644769132</v>
      </c>
      <c r="M78" s="247">
        <v>29.268756476683944</v>
      </c>
      <c r="N78" s="247">
        <f>'Non-FrozenSoft'!S78*'Non-FrozenSoft-Butterfat'!M78/100</f>
        <v>0.25434476237646059</v>
      </c>
      <c r="O78" s="247">
        <v>15.690191780821918</v>
      </c>
      <c r="P78" s="247">
        <f>'Non-FrozenSoft'!V78*'Non-FrozenSoft-Butterfat'!O78/100</f>
        <v>0.51571804858281356</v>
      </c>
      <c r="Q78" s="247">
        <v>15.69</v>
      </c>
      <c r="R78" s="247">
        <f>'Non-FrozenSoft'!Y78*'Non-FrozenSoft-Butterfat'!Q78/100</f>
        <v>1.0596816677547895E-2</v>
      </c>
      <c r="S78" s="247">
        <v>15.690187919463089</v>
      </c>
      <c r="T78" s="247">
        <f>'Non-FrozenSoft'!AB78*'Non-FrozenSoft-Butterfat'!S78/100</f>
        <v>0.52631486526036164</v>
      </c>
    </row>
    <row r="79" spans="1:20" ht="12" customHeight="1">
      <c r="A79" s="40">
        <v>1979</v>
      </c>
      <c r="B79" s="77">
        <v>224.56699999999998</v>
      </c>
      <c r="C79" s="244">
        <v>1.35</v>
      </c>
      <c r="D79" s="216">
        <f>'Non-FrozenSoft'!D79*'Non-FrozenSoft-Butterfat'!C79/100</f>
        <v>3.3063629117368099E-2</v>
      </c>
      <c r="E79" s="247">
        <v>16.63</v>
      </c>
      <c r="F79" s="247">
        <f>'Non-FrozenSoft'!G79*'Non-FrozenSoft-Butterfat'!E79/100</f>
        <v>0.29251181161969481</v>
      </c>
      <c r="G79" s="247">
        <v>10.8</v>
      </c>
      <c r="H79" s="247">
        <f>'Non-FrozenSoft'!J79*'Non-FrozenSoft-Butterfat'!G79/100</f>
        <v>0.26114255433790362</v>
      </c>
      <c r="I79" s="247">
        <v>18.84</v>
      </c>
      <c r="J79" s="247">
        <f>'Non-FrozenSoft'!M79*'Non-FrozenSoft-Butterfat'!I79/100</f>
        <v>5.5370557561885775E-2</v>
      </c>
      <c r="K79" s="247">
        <v>34.83</v>
      </c>
      <c r="L79" s="247">
        <f>'Non-FrozenSoft'!P79*'Non-FrozenSoft-Butterfat'!K79/100</f>
        <v>0.21558688498310083</v>
      </c>
      <c r="M79" s="247">
        <v>29.681999999999999</v>
      </c>
      <c r="N79" s="247">
        <f>'Non-FrozenSoft'!S79*'Non-FrozenSoft-Butterfat'!M79/100</f>
        <v>0.2709574425449866</v>
      </c>
      <c r="O79" s="247">
        <v>15.974879679144383</v>
      </c>
      <c r="P79" s="247">
        <f>'Non-FrozenSoft'!V79*'Non-FrozenSoft-Butterfat'!O79/100</f>
        <v>0.53209999688289011</v>
      </c>
      <c r="Q79" s="247">
        <v>15.97</v>
      </c>
      <c r="R79" s="247">
        <f>'Non-FrozenSoft'!Y79*'Non-FrozenSoft-Butterfat'!Q79/100</f>
        <v>9.9560487515975207E-3</v>
      </c>
      <c r="S79" s="247">
        <v>15.974790026246719</v>
      </c>
      <c r="T79" s="247">
        <f>'Non-FrozenSoft'!AB79*'Non-FrozenSoft-Butterfat'!S79/100</f>
        <v>0.54205604563448773</v>
      </c>
    </row>
    <row r="80" spans="1:20" ht="12" customHeight="1">
      <c r="A80" s="40">
        <v>1980</v>
      </c>
      <c r="B80" s="77">
        <v>227.22499999999999</v>
      </c>
      <c r="C80" s="244">
        <v>1.54</v>
      </c>
      <c r="D80" s="216">
        <f>'Non-FrozenSoft'!D80*'Non-FrozenSoft-Butterfat'!C80/100</f>
        <v>3.863131257564089E-2</v>
      </c>
      <c r="E80" s="247">
        <v>16.920000000000002</v>
      </c>
      <c r="F80" s="247">
        <f>'Non-FrozenSoft'!G80*'Non-FrozenSoft-Butterfat'!E80/100</f>
        <v>0.30381164044449338</v>
      </c>
      <c r="G80" s="247">
        <v>10.85</v>
      </c>
      <c r="H80" s="247">
        <f>'Non-FrozenSoft'!J80*'Non-FrozenSoft-Butterfat'!G80/100</f>
        <v>0.26310265155682694</v>
      </c>
      <c r="I80" s="247">
        <v>18.54</v>
      </c>
      <c r="J80" s="247">
        <f>'Non-FrozenSoft'!M80*'Non-FrozenSoft-Butterfat'!I80/100</f>
        <v>4.4876224007041478E-2</v>
      </c>
      <c r="K80" s="247">
        <v>34.24</v>
      </c>
      <c r="L80" s="247">
        <f>'Non-FrozenSoft'!P80*'Non-FrozenSoft-Butterfat'!K80/100</f>
        <v>0.23959335460446698</v>
      </c>
      <c r="M80" s="247">
        <v>30.204953271028039</v>
      </c>
      <c r="N80" s="247">
        <f>'Non-FrozenSoft'!S80*'Non-FrozenSoft-Butterfat'!M80/100</f>
        <v>0.28446957861150846</v>
      </c>
      <c r="O80" s="247">
        <v>16.264326797385621</v>
      </c>
      <c r="P80" s="247">
        <f>'Non-FrozenSoft'!V80*'Non-FrozenSoft-Butterfat'!O80/100</f>
        <v>0.54757223016833534</v>
      </c>
      <c r="Q80" s="252" t="s">
        <v>7</v>
      </c>
      <c r="R80" s="252" t="s">
        <v>7</v>
      </c>
      <c r="S80" s="247">
        <v>16.264326797385621</v>
      </c>
      <c r="T80" s="247">
        <f>'Non-FrozenSoft'!AB80*'Non-FrozenSoft-Butterfat'!S80/100</f>
        <v>0.54757223016833534</v>
      </c>
    </row>
    <row r="81" spans="1:20" ht="12" customHeight="1">
      <c r="A81" s="42">
        <v>1981</v>
      </c>
      <c r="B81" s="78">
        <v>229.46600000000001</v>
      </c>
      <c r="C81" s="245">
        <v>1.62</v>
      </c>
      <c r="D81" s="215">
        <f>'Non-FrozenSoft'!D81*'Non-FrozenSoft-Butterfat'!C81/100</f>
        <v>3.9535268841571297E-2</v>
      </c>
      <c r="E81" s="246">
        <v>17.28</v>
      </c>
      <c r="F81" s="246">
        <f>'Non-FrozenSoft'!G81*'Non-FrozenSoft-Butterfat'!E81/100</f>
        <v>0.31929436169192821</v>
      </c>
      <c r="G81" s="246">
        <v>10.81</v>
      </c>
      <c r="H81" s="246">
        <f>'Non-FrozenSoft'!J81*'Non-FrozenSoft-Butterfat'!G81/100</f>
        <v>0.26758125386767539</v>
      </c>
      <c r="I81" s="246">
        <v>18.64</v>
      </c>
      <c r="J81" s="246">
        <f>'Non-FrozenSoft'!M81*'Non-FrozenSoft-Butterfat'!I81/100</f>
        <v>4.5489963654746238E-2</v>
      </c>
      <c r="K81" s="246">
        <v>34.53</v>
      </c>
      <c r="L81" s="246">
        <f>'Non-FrozenSoft'!P81*'Non-FrozenSoft-Butterfat'!K81/100</f>
        <v>0.24979648401070309</v>
      </c>
      <c r="M81" s="246">
        <v>30.521711711711713</v>
      </c>
      <c r="N81" s="246">
        <f>'Non-FrozenSoft'!S81*'Non-FrozenSoft-Butterfat'!M81/100</f>
        <v>0.29528644766544937</v>
      </c>
      <c r="O81" s="246">
        <v>16.349240506329117</v>
      </c>
      <c r="P81" s="246">
        <f>'Non-FrozenSoft'!V81*'Non-FrozenSoft-Butterfat'!O81/100</f>
        <v>0.56286770153312482</v>
      </c>
      <c r="Q81" s="253" t="s">
        <v>7</v>
      </c>
      <c r="R81" s="253" t="s">
        <v>7</v>
      </c>
      <c r="S81" s="246">
        <v>16.349240506329117</v>
      </c>
      <c r="T81" s="246">
        <f>'Non-FrozenSoft'!AB81*'Non-FrozenSoft-Butterfat'!S81/100</f>
        <v>0.56286770153312482</v>
      </c>
    </row>
    <row r="82" spans="1:20" ht="12" customHeight="1">
      <c r="A82" s="42">
        <v>1982</v>
      </c>
      <c r="B82" s="78">
        <v>231.66399999999999</v>
      </c>
      <c r="C82" s="245">
        <v>1.58</v>
      </c>
      <c r="D82" s="215">
        <f>'Non-FrozenSoft'!D82*'Non-FrozenSoft-Butterfat'!C82/100</f>
        <v>4.0921334346294636E-2</v>
      </c>
      <c r="E82" s="246">
        <v>17.38</v>
      </c>
      <c r="F82" s="246">
        <f>'Non-FrozenSoft'!G82*'Non-FrozenSoft-Butterfat'!E82/100</f>
        <v>0.33835123281994611</v>
      </c>
      <c r="G82" s="246">
        <v>10.76</v>
      </c>
      <c r="H82" s="246">
        <f>'Non-FrozenSoft'!J82*'Non-FrozenSoft-Butterfat'!G82/100</f>
        <v>0.26428102769528283</v>
      </c>
      <c r="I82" s="246">
        <v>18.18</v>
      </c>
      <c r="J82" s="246">
        <f>'Non-FrozenSoft'!M82*'Non-FrozenSoft-Butterfat'!I82/100</f>
        <v>4.8654948546170321E-2</v>
      </c>
      <c r="K82" s="246">
        <v>34.68</v>
      </c>
      <c r="L82" s="246">
        <f>'Non-FrozenSoft'!P82*'Non-FrozenSoft-Butterfat'!K82/100</f>
        <v>0.2574832516057739</v>
      </c>
      <c r="M82" s="246">
        <v>30.308205128205127</v>
      </c>
      <c r="N82" s="246">
        <f>'Non-FrozenSoft'!S82*'Non-FrozenSoft-Butterfat'!M82/100</f>
        <v>0.30613820015194426</v>
      </c>
      <c r="O82" s="246">
        <v>16.456488169364881</v>
      </c>
      <c r="P82" s="246">
        <f>'Non-FrozenSoft'!V82*'Non-FrozenSoft-Butterfat'!O82/100</f>
        <v>0.57041922784722709</v>
      </c>
      <c r="Q82" s="253" t="s">
        <v>7</v>
      </c>
      <c r="R82" s="253" t="s">
        <v>7</v>
      </c>
      <c r="S82" s="246">
        <v>16.456488169364881</v>
      </c>
      <c r="T82" s="246">
        <f>'Non-FrozenSoft'!AB82*'Non-FrozenSoft-Butterfat'!S82/100</f>
        <v>0.57041922784722709</v>
      </c>
    </row>
    <row r="83" spans="1:20" ht="12" customHeight="1">
      <c r="A83" s="42">
        <v>1983</v>
      </c>
      <c r="B83" s="78">
        <v>233.792</v>
      </c>
      <c r="C83" s="245">
        <v>1.45</v>
      </c>
      <c r="D83" s="215">
        <f>'Non-FrozenSoft'!D83*'Non-FrozenSoft-Butterfat'!C83/100</f>
        <v>4.5895496851902549E-2</v>
      </c>
      <c r="E83" s="246">
        <v>17.41</v>
      </c>
      <c r="F83" s="246">
        <f>'Non-FrozenSoft'!G83*'Non-FrozenSoft-Butterfat'!E83/100</f>
        <v>0.36042465097180398</v>
      </c>
      <c r="G83" s="246">
        <v>10.8</v>
      </c>
      <c r="H83" s="246">
        <f>'Non-FrozenSoft'!J83*'Non-FrozenSoft-Butterfat'!G83/100</f>
        <v>0.276707500684369</v>
      </c>
      <c r="I83" s="246">
        <v>18.149999999999999</v>
      </c>
      <c r="J83" s="246">
        <f>'Non-FrozenSoft'!M83*'Non-FrozenSoft-Butterfat'!I83/100</f>
        <v>5.2014183547768947E-2</v>
      </c>
      <c r="K83" s="246">
        <v>34.31</v>
      </c>
      <c r="L83" s="246">
        <f>'Non-FrozenSoft'!P83*'Non-FrozenSoft-Butterfat'!K83/100</f>
        <v>0.28763858472488368</v>
      </c>
      <c r="M83" s="246">
        <v>30.193193916349813</v>
      </c>
      <c r="N83" s="246">
        <f>'Non-FrozenSoft'!S83*'Non-FrozenSoft-Butterfat'!M83/100</f>
        <v>0.33965276827265262</v>
      </c>
      <c r="O83" s="246">
        <v>16.716948955916475</v>
      </c>
      <c r="P83" s="246">
        <f>'Non-FrozenSoft'!V83*'Non-FrozenSoft-Butterfat'!O83/100</f>
        <v>0.61636026895702167</v>
      </c>
      <c r="Q83" s="253" t="s">
        <v>7</v>
      </c>
      <c r="R83" s="253" t="s">
        <v>7</v>
      </c>
      <c r="S83" s="246">
        <v>16.716948955916472</v>
      </c>
      <c r="T83" s="246">
        <f>'Non-FrozenSoft'!AB83*'Non-FrozenSoft-Butterfat'!S83/100</f>
        <v>0.61636026895702156</v>
      </c>
    </row>
    <row r="84" spans="1:20" ht="12" customHeight="1">
      <c r="A84" s="42">
        <v>1984</v>
      </c>
      <c r="B84" s="78">
        <v>235.82499999999999</v>
      </c>
      <c r="C84" s="245">
        <v>1.38</v>
      </c>
      <c r="D84" s="215">
        <f>'Non-FrozenSoft'!D84*'Non-FrozenSoft-Butterfat'!C84/100</f>
        <v>4.9155093819569597E-2</v>
      </c>
      <c r="E84" s="246">
        <v>17.54</v>
      </c>
      <c r="F84" s="246">
        <f>'Non-FrozenSoft'!G84*'Non-FrozenSoft-Butterfat'!E84/100</f>
        <v>0.38899268525389585</v>
      </c>
      <c r="G84" s="246">
        <v>10.82</v>
      </c>
      <c r="H84" s="246">
        <f>'Non-FrozenSoft'!J84*'Non-FrozenSoft-Butterfat'!G84/100</f>
        <v>0.30098250821583805</v>
      </c>
      <c r="I84" s="246">
        <v>17.38</v>
      </c>
      <c r="J84" s="246">
        <f>'Non-FrozenSoft'!M84*'Non-FrozenSoft-Butterfat'!I84/100</f>
        <v>5.4537050779179468E-2</v>
      </c>
      <c r="K84" s="246">
        <v>34.619999999999997</v>
      </c>
      <c r="L84" s="246">
        <f>'Non-FrozenSoft'!P84*'Non-FrozenSoft-Butterfat'!K84/100</f>
        <v>0.3244363405067317</v>
      </c>
      <c r="M84" s="246">
        <v>30.295389830508473</v>
      </c>
      <c r="N84" s="246">
        <f>'Non-FrozenSoft'!S84*'Non-FrozenSoft-Butterfat'!M84/100</f>
        <v>0.37897339128591112</v>
      </c>
      <c r="O84" s="246">
        <v>16.861261829652996</v>
      </c>
      <c r="P84" s="246">
        <f>'Non-FrozenSoft'!V84*'Non-FrozenSoft-Butterfat'!O84/100</f>
        <v>0.67995589950174917</v>
      </c>
      <c r="Q84" s="253" t="s">
        <v>7</v>
      </c>
      <c r="R84" s="253" t="s">
        <v>7</v>
      </c>
      <c r="S84" s="246">
        <v>16.861261829652996</v>
      </c>
      <c r="T84" s="246">
        <f>'Non-FrozenSoft'!AB84*'Non-FrozenSoft-Butterfat'!S84/100</f>
        <v>0.67995589950174917</v>
      </c>
    </row>
    <row r="85" spans="1:20" ht="12" customHeight="1">
      <c r="A85" s="42">
        <v>1985</v>
      </c>
      <c r="B85" s="78">
        <v>237.92400000000001</v>
      </c>
      <c r="C85" s="245">
        <v>1.4</v>
      </c>
      <c r="D85" s="215">
        <f>'Non-FrozenSoft'!D85*'Non-FrozenSoft-Butterfat'!C85/100</f>
        <v>5.5311780232343101E-2</v>
      </c>
      <c r="E85" s="246">
        <v>17.72</v>
      </c>
      <c r="F85" s="246">
        <f>'Non-FrozenSoft'!G85*'Non-FrozenSoft-Butterfat'!E85/100</f>
        <v>0.4051579495973503</v>
      </c>
      <c r="G85" s="246">
        <v>10.88</v>
      </c>
      <c r="H85" s="246">
        <f>'Non-FrozenSoft'!J85*'Non-FrozenSoft-Butterfat'!G85/100</f>
        <v>0.32650426186513343</v>
      </c>
      <c r="I85" s="246">
        <v>16.93</v>
      </c>
      <c r="J85" s="246">
        <f>'Non-FrozenSoft'!M85*'Non-FrozenSoft-Butterfat'!I85/100</f>
        <v>6.0483599804979742E-2</v>
      </c>
      <c r="K85" s="246">
        <v>34.6</v>
      </c>
      <c r="L85" s="246">
        <f>'Non-FrozenSoft'!P85*'Non-FrozenSoft-Butterfat'!K85/100</f>
        <v>0.35338175215615064</v>
      </c>
      <c r="M85" s="246">
        <v>30.020884146341466</v>
      </c>
      <c r="N85" s="246">
        <f>'Non-FrozenSoft'!S85*'Non-FrozenSoft-Butterfat'!M85/100</f>
        <v>0.41386535196113045</v>
      </c>
      <c r="O85" s="246">
        <v>16.905153550863727</v>
      </c>
      <c r="P85" s="246">
        <f>'Non-FrozenSoft'!V85*'Non-FrozenSoft-Butterfat'!O85/100</f>
        <v>0.74036961382626387</v>
      </c>
      <c r="Q85" s="253" t="s">
        <v>7</v>
      </c>
      <c r="R85" s="253" t="s">
        <v>7</v>
      </c>
      <c r="S85" s="246">
        <v>16.905153550863723</v>
      </c>
      <c r="T85" s="246">
        <f>'Non-FrozenSoft'!AB85*'Non-FrozenSoft-Butterfat'!S85/100</f>
        <v>0.74036961382626376</v>
      </c>
    </row>
    <row r="86" spans="1:20" ht="12" customHeight="1">
      <c r="A86" s="40">
        <v>1986</v>
      </c>
      <c r="B86" s="77">
        <v>240.13300000000001</v>
      </c>
      <c r="C86" s="244">
        <v>1.55</v>
      </c>
      <c r="D86" s="216">
        <f>'Non-FrozenSoft'!D86*'Non-FrozenSoft-Butterfat'!C86/100</f>
        <v>6.4547563225379273E-2</v>
      </c>
      <c r="E86" s="247">
        <v>17.440000000000001</v>
      </c>
      <c r="F86" s="247">
        <f>'Non-FrozenSoft'!G86*'Non-FrozenSoft-Butterfat'!E86/100</f>
        <v>0.41033927032103046</v>
      </c>
      <c r="G86" s="247">
        <v>10.76</v>
      </c>
      <c r="H86" s="247">
        <f>'Non-FrozenSoft'!J86*'Non-FrozenSoft-Butterfat'!G86/100</f>
        <v>0.34009652983971383</v>
      </c>
      <c r="I86" s="247">
        <v>15.96</v>
      </c>
      <c r="J86" s="247">
        <f>'Non-FrozenSoft'!M86*'Non-FrozenSoft-Butterfat'!I86/100</f>
        <v>6.8457063377378363E-2</v>
      </c>
      <c r="K86" s="247">
        <v>34.54</v>
      </c>
      <c r="L86" s="247">
        <f>'Non-FrozenSoft'!P86*'Non-FrozenSoft-Butterfat'!K86/100</f>
        <v>0.37397608825109413</v>
      </c>
      <c r="M86" s="247">
        <v>29.26798898071625</v>
      </c>
      <c r="N86" s="247">
        <f>'Non-FrozenSoft'!S86*'Non-FrozenSoft-Butterfat'!M86/100</f>
        <v>0.44243315162847247</v>
      </c>
      <c r="O86" s="247">
        <v>16.74787878787879</v>
      </c>
      <c r="P86" s="247">
        <f>'Non-FrozenSoft'!V86*'Non-FrozenSoft-Butterfat'!O86/100</f>
        <v>0.78252968146818636</v>
      </c>
      <c r="Q86" s="252" t="s">
        <v>7</v>
      </c>
      <c r="R86" s="252" t="s">
        <v>7</v>
      </c>
      <c r="S86" s="247">
        <v>16.74787878787879</v>
      </c>
      <c r="T86" s="247">
        <f>'Non-FrozenSoft'!AB86*'Non-FrozenSoft-Butterfat'!S86/100</f>
        <v>0.78252968146818636</v>
      </c>
    </row>
    <row r="87" spans="1:20" ht="12" customHeight="1">
      <c r="A87" s="40">
        <v>1987</v>
      </c>
      <c r="B87" s="77">
        <v>242.28899999999999</v>
      </c>
      <c r="C87" s="244">
        <v>1.45</v>
      </c>
      <c r="D87" s="216">
        <f>'Non-FrozenSoft'!D87*'Non-FrozenSoft-Butterfat'!C87/100</f>
        <v>6.4274482126716437E-2</v>
      </c>
      <c r="E87" s="247">
        <v>17.059999999999999</v>
      </c>
      <c r="F87" s="247">
        <f>'Non-FrozenSoft'!G87*'Non-FrozenSoft-Butterfat'!E87/100</f>
        <v>0.41472538992690544</v>
      </c>
      <c r="G87" s="247">
        <v>10.85</v>
      </c>
      <c r="H87" s="247">
        <f>'Non-FrozenSoft'!J87*'Non-FrozenSoft-Butterfat'!G87/100</f>
        <v>0.33809830409139502</v>
      </c>
      <c r="I87" s="247">
        <v>15.81</v>
      </c>
      <c r="J87" s="247">
        <f>'Non-FrozenSoft'!M87*'Non-FrozenSoft-Butterfat'!I87/100</f>
        <v>6.7210232408404846E-2</v>
      </c>
      <c r="K87" s="247">
        <v>35.090000000000003</v>
      </c>
      <c r="L87" s="247">
        <f>'Non-FrozenSoft'!P87*'Non-FrozenSoft-Butterfat'!K87/100</f>
        <v>0.39392956345521263</v>
      </c>
      <c r="M87" s="247">
        <v>29.79442666666667</v>
      </c>
      <c r="N87" s="247">
        <f>'Non-FrozenSoft'!S87*'Non-FrozenSoft-Butterfat'!M87/100</f>
        <v>0.46113979586361753</v>
      </c>
      <c r="O87" s="247">
        <v>17.136867256637171</v>
      </c>
      <c r="P87" s="247">
        <f>'Non-FrozenSoft'!V87*'Non-FrozenSoft-Butterfat'!O87/100</f>
        <v>0.7992380999550126</v>
      </c>
      <c r="Q87" s="252" t="s">
        <v>7</v>
      </c>
      <c r="R87" s="252" t="s">
        <v>7</v>
      </c>
      <c r="S87" s="247">
        <v>17.136867256637171</v>
      </c>
      <c r="T87" s="247">
        <f>'Non-FrozenSoft'!AB87*'Non-FrozenSoft-Butterfat'!S87/100</f>
        <v>0.7992380999550126</v>
      </c>
    </row>
    <row r="88" spans="1:20" ht="12" customHeight="1">
      <c r="A88" s="40">
        <v>1988</v>
      </c>
      <c r="B88" s="77">
        <v>244.499</v>
      </c>
      <c r="C88" s="244">
        <v>1.57</v>
      </c>
      <c r="D88" s="216">
        <f>'Non-FrozenSoft'!D88*'Non-FrozenSoft-Butterfat'!C88/100</f>
        <v>7.3844882801156655E-2</v>
      </c>
      <c r="E88" s="247">
        <v>17.22</v>
      </c>
      <c r="F88" s="247">
        <f>'Non-FrozenSoft'!G88*'Non-FrozenSoft-Butterfat'!E88/100</f>
        <v>0.42821279432635712</v>
      </c>
      <c r="G88" s="247">
        <v>10.96</v>
      </c>
      <c r="H88" s="247">
        <f>'Non-FrozenSoft'!J88*'Non-FrozenSoft-Butterfat'!G88/100</f>
        <v>0.3370942212442587</v>
      </c>
      <c r="I88" s="247">
        <v>16.97</v>
      </c>
      <c r="J88" s="247">
        <f>'Non-FrozenSoft'!M88*'Non-FrozenSoft-Butterfat'!I88/100</f>
        <v>6.940723683941448E-2</v>
      </c>
      <c r="K88" s="247">
        <v>35.380000000000003</v>
      </c>
      <c r="L88" s="247">
        <f>'Non-FrozenSoft'!P88*'Non-FrozenSoft-Butterfat'!K88/100</f>
        <v>0.42398292017554268</v>
      </c>
      <c r="M88" s="247">
        <v>30.695521628498728</v>
      </c>
      <c r="N88" s="247">
        <f>'Non-FrozenSoft'!S88*'Non-FrozenSoft-Butterfat'!M88/100</f>
        <v>0.49339015701495709</v>
      </c>
      <c r="O88" s="247">
        <v>17.733851528384278</v>
      </c>
      <c r="P88" s="247">
        <f>'Non-FrozenSoft'!V88*'Non-FrozenSoft-Butterfat'!O88/100</f>
        <v>0.83048437825921573</v>
      </c>
      <c r="Q88" s="252" t="s">
        <v>7</v>
      </c>
      <c r="R88" s="252" t="s">
        <v>7</v>
      </c>
      <c r="S88" s="247">
        <v>17.733851528384278</v>
      </c>
      <c r="T88" s="247">
        <f>'Non-FrozenSoft'!AB88*'Non-FrozenSoft-Butterfat'!S88/100</f>
        <v>0.83048437825921573</v>
      </c>
    </row>
    <row r="89" spans="1:20" ht="12" customHeight="1">
      <c r="A89" s="40">
        <v>1989</v>
      </c>
      <c r="B89" s="77">
        <v>246.81899999999999</v>
      </c>
      <c r="C89" s="244">
        <v>1.41</v>
      </c>
      <c r="D89" s="216">
        <f>'Non-FrozenSoft'!D89*'Non-FrozenSoft-Butterfat'!C89/100</f>
        <v>5.1867673669118791E-2</v>
      </c>
      <c r="E89" s="247">
        <v>17.309999999999999</v>
      </c>
      <c r="F89" s="247">
        <f>'Non-FrozenSoft'!G89*'Non-FrozenSoft-Butterfat'!E89/100</f>
        <v>0.43622330533710935</v>
      </c>
      <c r="G89" s="247">
        <v>10.91</v>
      </c>
      <c r="H89" s="247">
        <f>'Non-FrozenSoft'!J89*'Non-FrozenSoft-Butterfat'!G89/100</f>
        <v>0.33991670009197023</v>
      </c>
      <c r="I89" s="247">
        <v>18.84</v>
      </c>
      <c r="J89" s="247">
        <f>'Non-FrozenSoft'!M89*'Non-FrozenSoft-Butterfat'!I89/100</f>
        <v>7.7094551067786524E-2</v>
      </c>
      <c r="K89" s="247">
        <v>35.86</v>
      </c>
      <c r="L89" s="247">
        <f>'Non-FrozenSoft'!P89*'Non-FrozenSoft-Butterfat'!K89/100</f>
        <v>0.46201791596270958</v>
      </c>
      <c r="M89" s="247">
        <v>31.757326968973747</v>
      </c>
      <c r="N89" s="247">
        <f>'Non-FrozenSoft'!S89*'Non-FrozenSoft-Butterfat'!M89/100</f>
        <v>0.53911246703049609</v>
      </c>
      <c r="O89" s="247">
        <v>18.262718855218857</v>
      </c>
      <c r="P89" s="247">
        <f>'Non-FrozenSoft'!V89*'Non-FrozenSoft-Butterfat'!O89/100</f>
        <v>0.87902916712246637</v>
      </c>
      <c r="Q89" s="252" t="s">
        <v>7</v>
      </c>
      <c r="R89" s="252" t="s">
        <v>7</v>
      </c>
      <c r="S89" s="247">
        <v>18.262718855218854</v>
      </c>
      <c r="T89" s="247">
        <f>'Non-FrozenSoft'!AB89*'Non-FrozenSoft-Butterfat'!S89/100</f>
        <v>0.87902916712246626</v>
      </c>
    </row>
    <row r="90" spans="1:20" ht="12" customHeight="1">
      <c r="A90" s="40">
        <v>1990</v>
      </c>
      <c r="B90" s="77">
        <v>249.62299999999999</v>
      </c>
      <c r="C90" s="244">
        <v>1.32</v>
      </c>
      <c r="D90" s="216">
        <f>'Non-FrozenSoft'!D90*'Non-FrozenSoft-Butterfat'!C90/100</f>
        <v>5.1520529712166419E-2</v>
      </c>
      <c r="E90" s="247">
        <v>16.82</v>
      </c>
      <c r="F90" s="247">
        <f>'Non-FrozenSoft'!G90*'Non-FrozenSoft-Butterfat'!E90/100</f>
        <v>0.42113507168810571</v>
      </c>
      <c r="G90" s="247">
        <v>10.82</v>
      </c>
      <c r="H90" s="247">
        <f>'Non-FrozenSoft'!J90*'Non-FrozenSoft-Butterfat'!G90/100</f>
        <v>0.32032224594688791</v>
      </c>
      <c r="I90" s="247">
        <v>17.87</v>
      </c>
      <c r="J90" s="247">
        <f>'Non-FrozenSoft'!M90*'Non-FrozenSoft-Butterfat'!I90/100</f>
        <v>6.2997400079319615E-2</v>
      </c>
      <c r="K90" s="247">
        <v>35.72</v>
      </c>
      <c r="L90" s="247">
        <f>'Non-FrozenSoft'!P90*'Non-FrozenSoft-Butterfat'!K90/100</f>
        <v>0.46363035457469864</v>
      </c>
      <c r="M90" s="247">
        <v>31.907378640776695</v>
      </c>
      <c r="N90" s="247">
        <f>'Non-FrozenSoft'!S90*'Non-FrozenSoft-Butterfat'!M90/100</f>
        <v>0.52662775465401812</v>
      </c>
      <c r="O90" s="247">
        <v>18.368218940052127</v>
      </c>
      <c r="P90" s="247">
        <f>'Non-FrozenSoft'!V90*'Non-FrozenSoft-Butterfat'!O90/100</f>
        <v>0.84695000060090608</v>
      </c>
      <c r="Q90" s="252" t="s">
        <v>7</v>
      </c>
      <c r="R90" s="252" t="s">
        <v>7</v>
      </c>
      <c r="S90" s="247">
        <v>18.368218940052127</v>
      </c>
      <c r="T90" s="247">
        <f>'Non-FrozenSoft'!AB90*'Non-FrozenSoft-Butterfat'!S90/100</f>
        <v>0.84695000060090608</v>
      </c>
    </row>
    <row r="91" spans="1:20" ht="12" customHeight="1">
      <c r="A91" s="42">
        <v>1991</v>
      </c>
      <c r="B91" s="78">
        <v>252.98099999999999</v>
      </c>
      <c r="C91" s="245">
        <v>1.1299999999999999</v>
      </c>
      <c r="D91" s="215">
        <f>'Non-FrozenSoft'!D91*'Non-FrozenSoft-Butterfat'!C91/100</f>
        <v>4.6456660661072791E-2</v>
      </c>
      <c r="E91" s="246">
        <v>16.53</v>
      </c>
      <c r="F91" s="246">
        <f>'Non-FrozenSoft'!G91*'Non-FrozenSoft-Butterfat'!E91/100</f>
        <v>0.43059636889726904</v>
      </c>
      <c r="G91" s="246">
        <v>10.71</v>
      </c>
      <c r="H91" s="246">
        <f>'Non-FrozenSoft'!J91*'Non-FrozenSoft-Butterfat'!G91/100</f>
        <v>0.3251342986232168</v>
      </c>
      <c r="I91" s="246">
        <v>17.8</v>
      </c>
      <c r="J91" s="246">
        <f>'Non-FrozenSoft'!M91*'Non-FrozenSoft-Butterfat'!I91/100</f>
        <v>5.5585202050746893E-2</v>
      </c>
      <c r="K91" s="246">
        <v>35.840000000000003</v>
      </c>
      <c r="L91" s="246">
        <f>'Non-FrozenSoft'!P91*'Non-FrozenSoft-Butterfat'!K91/100</f>
        <v>0.44909617718326678</v>
      </c>
      <c r="M91" s="246">
        <v>32.241111111111117</v>
      </c>
      <c r="N91" s="246">
        <f>'Non-FrozenSoft'!S91*'Non-FrozenSoft-Butterfat'!M91/100</f>
        <v>0.50468137923401368</v>
      </c>
      <c r="O91" s="246">
        <v>18.035017182130584</v>
      </c>
      <c r="P91" s="246">
        <f>'Non-FrozenSoft'!V91*'Non-FrozenSoft-Butterfat'!O91/100</f>
        <v>0.82981567785723032</v>
      </c>
      <c r="Q91" s="253" t="s">
        <v>7</v>
      </c>
      <c r="R91" s="253" t="s">
        <v>7</v>
      </c>
      <c r="S91" s="246">
        <v>18.035017182130588</v>
      </c>
      <c r="T91" s="246">
        <f>'Non-FrozenSoft'!AB91*'Non-FrozenSoft-Butterfat'!S91/100</f>
        <v>0.82981567785723043</v>
      </c>
    </row>
    <row r="92" spans="1:20" ht="12" customHeight="1">
      <c r="A92" s="44">
        <v>1992</v>
      </c>
      <c r="B92" s="78">
        <v>256.51400000000001</v>
      </c>
      <c r="C92" s="245">
        <v>1.1399999999999999</v>
      </c>
      <c r="D92" s="215">
        <f>'Non-FrozenSoft'!D92*'Non-FrozenSoft-Butterfat'!C92/100</f>
        <v>5.0291385336448301E-2</v>
      </c>
      <c r="E92" s="246">
        <v>16.46</v>
      </c>
      <c r="F92" s="246">
        <f>'Non-FrozenSoft'!G92*'Non-FrozenSoft-Butterfat'!E92/100</f>
        <v>0.44404282027491682</v>
      </c>
      <c r="G92" s="246">
        <v>10.51</v>
      </c>
      <c r="H92" s="246">
        <f>'Non-FrozenSoft'!J92*'Non-FrozenSoft-Butterfat'!G92/100</f>
        <v>0.32941827736497808</v>
      </c>
      <c r="I92" s="246">
        <v>18.18</v>
      </c>
      <c r="J92" s="246">
        <f>'Non-FrozenSoft'!M92*'Non-FrozenSoft-Butterfat'!I92/100</f>
        <v>6.2368525694504004E-2</v>
      </c>
      <c r="K92" s="246">
        <v>35.76</v>
      </c>
      <c r="L92" s="246">
        <f>'Non-FrozenSoft'!P92*'Non-FrozenSoft-Butterfat'!K92/100</f>
        <v>0.46701544555073016</v>
      </c>
      <c r="M92" s="246">
        <v>32.102695035460989</v>
      </c>
      <c r="N92" s="246">
        <f>'Non-FrozenSoft'!S92*'Non-FrozenSoft-Butterfat'!M92/100</f>
        <v>0.52938397124523418</v>
      </c>
      <c r="O92" s="246">
        <v>17.953936430317849</v>
      </c>
      <c r="P92" s="246">
        <f>'Non-FrozenSoft'!V92*'Non-FrozenSoft-Butterfat'!O92/100</f>
        <v>0.85880224861021237</v>
      </c>
      <c r="Q92" s="253" t="s">
        <v>7</v>
      </c>
      <c r="R92" s="253" t="s">
        <v>7</v>
      </c>
      <c r="S92" s="246">
        <v>17.953936430317846</v>
      </c>
      <c r="T92" s="246">
        <f>'Non-FrozenSoft'!AB92*'Non-FrozenSoft-Butterfat'!S92/100</f>
        <v>0.85880224861021204</v>
      </c>
    </row>
    <row r="93" spans="1:20" ht="12" customHeight="1">
      <c r="A93" s="44">
        <v>1993</v>
      </c>
      <c r="B93" s="78">
        <v>259.91899999999998</v>
      </c>
      <c r="C93" s="245">
        <v>1.04</v>
      </c>
      <c r="D93" s="215">
        <f>'Non-FrozenSoft'!D93*'Non-FrozenSoft-Butterfat'!C93/100</f>
        <v>5.0748444533095322E-2</v>
      </c>
      <c r="E93" s="246">
        <v>15.44</v>
      </c>
      <c r="F93" s="246">
        <f>'Non-FrozenSoft'!G93*'Non-FrozenSoft-Butterfat'!E93/100</f>
        <v>0.41225766488790749</v>
      </c>
      <c r="G93" s="246">
        <v>10.6</v>
      </c>
      <c r="H93" s="246">
        <f>'Non-FrozenSoft'!J93*'Non-FrozenSoft-Butterfat'!G93/100</f>
        <v>0.3348196938276925</v>
      </c>
      <c r="I93" s="246">
        <v>18.71</v>
      </c>
      <c r="J93" s="246">
        <f>'Non-FrozenSoft'!M93*'Non-FrozenSoft-Butterfat'!I93/100</f>
        <v>6.5505407453860631E-2</v>
      </c>
      <c r="K93" s="246">
        <v>35.979999999999997</v>
      </c>
      <c r="L93" s="246">
        <f>'Non-FrozenSoft'!P93*'Non-FrozenSoft-Butterfat'!K93/100</f>
        <v>0.48311281591572758</v>
      </c>
      <c r="M93" s="246">
        <v>32.408249999999995</v>
      </c>
      <c r="N93" s="246">
        <f>'Non-FrozenSoft'!S93*'Non-FrozenSoft-Butterfat'!M93/100</f>
        <v>0.54861822336958821</v>
      </c>
      <c r="O93" s="246">
        <v>18.209540047581285</v>
      </c>
      <c r="P93" s="246">
        <f>'Non-FrozenSoft'!V93*'Non-FrozenSoft-Butterfat'!O93/100</f>
        <v>0.88343791719728071</v>
      </c>
      <c r="Q93" s="253" t="s">
        <v>7</v>
      </c>
      <c r="R93" s="253" t="s">
        <v>7</v>
      </c>
      <c r="S93" s="246">
        <v>18.209540047581285</v>
      </c>
      <c r="T93" s="246">
        <f>'Non-FrozenSoft'!AB93*'Non-FrozenSoft-Butterfat'!S93/100</f>
        <v>0.88343791719728071</v>
      </c>
    </row>
    <row r="94" spans="1:20" ht="12" customHeight="1">
      <c r="A94" s="42">
        <v>1994</v>
      </c>
      <c r="B94" s="78">
        <v>263.12599999999998</v>
      </c>
      <c r="C94" s="245">
        <v>0.87</v>
      </c>
      <c r="D94" s="215">
        <f>'Non-FrozenSoft'!D94*'Non-FrozenSoft-Butterfat'!C94/100</f>
        <v>4.5442243114606963E-2</v>
      </c>
      <c r="E94" s="246">
        <v>14.01</v>
      </c>
      <c r="F94" s="246">
        <f>'Non-FrozenSoft'!G94*'Non-FrozenSoft-Butterfat'!E94/100</f>
        <v>0.37803561791689155</v>
      </c>
      <c r="G94" s="246">
        <v>10.63</v>
      </c>
      <c r="H94" s="246">
        <f>'Non-FrozenSoft'!J94*'Non-FrozenSoft-Butterfat'!G94/100</f>
        <v>0.32844302729490821</v>
      </c>
      <c r="I94" s="246">
        <v>18.84</v>
      </c>
      <c r="J94" s="246">
        <f>'Non-FrozenSoft'!M94*'Non-FrozenSoft-Butterfat'!I94/100</f>
        <v>6.014456952182605E-2</v>
      </c>
      <c r="K94" s="246">
        <v>35.89</v>
      </c>
      <c r="L94" s="246">
        <f>'Non-FrozenSoft'!P94*'Non-FrozenSoft-Butterfat'!K94/100</f>
        <v>0.50603855187248703</v>
      </c>
      <c r="M94" s="246">
        <v>32.742307692307691</v>
      </c>
      <c r="N94" s="246">
        <f>'Non-FrozenSoft'!S94*'Non-FrozenSoft-Butterfat'!M94/100</f>
        <v>0.56618312139431293</v>
      </c>
      <c r="O94" s="246">
        <v>18.564621451104102</v>
      </c>
      <c r="P94" s="246">
        <f>'Non-FrozenSoft'!V94*'Non-FrozenSoft-Butterfat'!O94/100</f>
        <v>0.8946261486892213</v>
      </c>
      <c r="Q94" s="253" t="s">
        <v>7</v>
      </c>
      <c r="R94" s="253" t="s">
        <v>7</v>
      </c>
      <c r="S94" s="246">
        <v>18.564621451104102</v>
      </c>
      <c r="T94" s="246">
        <f>'Non-FrozenSoft'!AB94*'Non-FrozenSoft-Butterfat'!S94/100</f>
        <v>0.8946261486892213</v>
      </c>
    </row>
    <row r="95" spans="1:20" ht="12" customHeight="1">
      <c r="A95" s="42">
        <v>1995</v>
      </c>
      <c r="B95" s="78">
        <v>266.27800000000002</v>
      </c>
      <c r="C95" s="245">
        <v>1.58</v>
      </c>
      <c r="D95" s="215">
        <f>'Non-FrozenSoft'!D95*'Non-FrozenSoft-Butterfat'!C95/100</f>
        <v>9.7096763811702444E-2</v>
      </c>
      <c r="E95" s="246">
        <v>13.42</v>
      </c>
      <c r="F95" s="246">
        <f>'Non-FrozenSoft'!G95*'Non-FrozenSoft-Butterfat'!E95/100</f>
        <v>0.3865561555967823</v>
      </c>
      <c r="G95" s="246">
        <v>10.72</v>
      </c>
      <c r="H95" s="246">
        <f>'Non-FrozenSoft'!J95*'Non-FrozenSoft-Butterfat'!G95/100</f>
        <v>0.33454960605081907</v>
      </c>
      <c r="I95" s="246">
        <v>18.53</v>
      </c>
      <c r="J95" s="246">
        <f>'Non-FrozenSoft'!M95*'Non-FrozenSoft-Butterfat'!I95/100</f>
        <v>6.6109479566468121E-2</v>
      </c>
      <c r="K95" s="246">
        <v>36.03</v>
      </c>
      <c r="L95" s="246">
        <f>'Non-FrozenSoft'!P95*'Non-FrozenSoft-Butterfat'!K95/100</f>
        <v>0.54394504991024417</v>
      </c>
      <c r="M95" s="246">
        <v>32.684929577464793</v>
      </c>
      <c r="N95" s="246">
        <f>'Non-FrozenSoft'!S95*'Non-FrozenSoft-Butterfat'!M95/100</f>
        <v>0.61005452947671235</v>
      </c>
      <c r="O95" s="246">
        <v>18.940308734939762</v>
      </c>
      <c r="P95" s="246">
        <f>'Non-FrozenSoft'!V95*'Non-FrozenSoft-Butterfat'!O95/100</f>
        <v>0.94460413552753142</v>
      </c>
      <c r="Q95" s="253" t="s">
        <v>7</v>
      </c>
      <c r="R95" s="253" t="s">
        <v>7</v>
      </c>
      <c r="S95" s="246">
        <v>18.940308734939762</v>
      </c>
      <c r="T95" s="246">
        <f>'Non-FrozenSoft'!AB95*'Non-FrozenSoft-Butterfat'!S95/100</f>
        <v>0.94460413552753142</v>
      </c>
    </row>
    <row r="96" spans="1:20" ht="12" customHeight="1">
      <c r="A96" s="40">
        <v>1996</v>
      </c>
      <c r="B96" s="77">
        <v>269.39400000000001</v>
      </c>
      <c r="C96" s="244">
        <v>1.48</v>
      </c>
      <c r="D96" s="216">
        <f>'Non-FrozenSoft'!D96*'Non-FrozenSoft-Butterfat'!C96/100</f>
        <v>8.6891193480745491E-2</v>
      </c>
      <c r="E96" s="247">
        <v>13.87</v>
      </c>
      <c r="F96" s="247">
        <f>'Non-FrozenSoft'!G96*'Non-FrozenSoft-Butterfat'!E96/100</f>
        <v>0.39232276888126683</v>
      </c>
      <c r="G96" s="247">
        <v>10.84</v>
      </c>
      <c r="H96" s="247">
        <f>'Non-FrozenSoft'!J96*'Non-FrozenSoft-Butterfat'!G96/100</f>
        <v>0.35248891957504619</v>
      </c>
      <c r="I96" s="247">
        <v>18.53</v>
      </c>
      <c r="J96" s="247">
        <f>'Non-FrozenSoft'!M96*'Non-FrozenSoft-Butterfat'!I96/100</f>
        <v>7.2223212098265002E-2</v>
      </c>
      <c r="K96" s="247">
        <v>36.29</v>
      </c>
      <c r="L96" s="247">
        <f>'Non-FrozenSoft'!P96*'Non-FrozenSoft-Butterfat'!K96/100</f>
        <v>0.60619390186863842</v>
      </c>
      <c r="M96" s="247">
        <v>32.93</v>
      </c>
      <c r="N96" s="247">
        <f>'Non-FrozenSoft'!S96*'Non-FrozenSoft-Butterfat'!M96/100</f>
        <v>0.67841711396690341</v>
      </c>
      <c r="O96" s="247">
        <v>19.40740041928721</v>
      </c>
      <c r="P96" s="247">
        <f>'Non-FrozenSoft'!V96*'Non-FrozenSoft-Butterfat'!O96/100</f>
        <v>1.0309060335419498</v>
      </c>
      <c r="Q96" s="252" t="s">
        <v>7</v>
      </c>
      <c r="R96" s="252" t="s">
        <v>7</v>
      </c>
      <c r="S96" s="247">
        <v>19.40740041928721</v>
      </c>
      <c r="T96" s="247">
        <f>'Non-FrozenSoft'!AB96*'Non-FrozenSoft-Butterfat'!S96/100</f>
        <v>1.0309060335419498</v>
      </c>
    </row>
    <row r="97" spans="1:20" ht="12" customHeight="1">
      <c r="A97" s="40">
        <v>1997</v>
      </c>
      <c r="B97" s="77">
        <v>272.64699999999999</v>
      </c>
      <c r="C97" s="244">
        <v>1.38</v>
      </c>
      <c r="D97" s="216">
        <f>'Non-FrozenSoft'!D97*'Non-FrozenSoft-Butterfat'!C97/100</f>
        <v>7.9387043884525388E-2</v>
      </c>
      <c r="E97" s="247">
        <v>14.25</v>
      </c>
      <c r="F97" s="247">
        <f>'Non-FrozenSoft'!G97*'Non-FrozenSoft-Butterfat'!E97/100</f>
        <v>0.41498714454954583</v>
      </c>
      <c r="G97" s="247">
        <v>10.85</v>
      </c>
      <c r="H97" s="247">
        <f>'Non-FrozenSoft'!J97*'Non-FrozenSoft-Butterfat'!G97/100</f>
        <v>0.35139025919962441</v>
      </c>
      <c r="I97" s="247">
        <v>18.239999999999998</v>
      </c>
      <c r="J97" s="247">
        <f>'Non-FrozenSoft'!M97*'Non-FrozenSoft-Butterfat'!I97/100</f>
        <v>7.9610632062703787E-2</v>
      </c>
      <c r="K97" s="247">
        <v>36.630000000000003</v>
      </c>
      <c r="L97" s="247">
        <f>'Non-FrozenSoft'!P97*'Non-FrozenSoft-Butterfat'!K97/100</f>
        <v>0.67712169948688239</v>
      </c>
      <c r="M97" s="247">
        <v>33.117303370786523</v>
      </c>
      <c r="N97" s="247">
        <f>'Non-FrozenSoft'!S97*'Non-FrozenSoft-Butterfat'!M97/100</f>
        <v>0.75673233154958619</v>
      </c>
      <c r="O97" s="247">
        <v>20.061507304116866</v>
      </c>
      <c r="P97" s="247">
        <f>'Non-FrozenSoft'!V97*'Non-FrozenSoft-Butterfat'!O97/100</f>
        <v>1.1081225907492105</v>
      </c>
      <c r="Q97" s="252" t="s">
        <v>7</v>
      </c>
      <c r="R97" s="252" t="s">
        <v>7</v>
      </c>
      <c r="S97" s="247">
        <v>20.061507304116866</v>
      </c>
      <c r="T97" s="247">
        <f>'Non-FrozenSoft'!AB97*'Non-FrozenSoft-Butterfat'!S97/100</f>
        <v>1.1081225907492105</v>
      </c>
    </row>
    <row r="98" spans="1:20" ht="12" customHeight="1">
      <c r="A98" s="40">
        <v>1998</v>
      </c>
      <c r="B98" s="77">
        <v>275.85399999999998</v>
      </c>
      <c r="C98" s="244">
        <v>1.34</v>
      </c>
      <c r="D98" s="216">
        <f>'Non-FrozenSoft'!D98*'Non-FrozenSoft-Butterfat'!C98/100</f>
        <v>7.9474383397549475E-2</v>
      </c>
      <c r="E98" s="247">
        <v>15.27</v>
      </c>
      <c r="F98" s="247">
        <f>'Non-FrozenSoft'!G98*'Non-FrozenSoft-Butterfat'!E98/100</f>
        <v>0.45225336591095283</v>
      </c>
      <c r="G98" s="247">
        <v>11.02</v>
      </c>
      <c r="H98" s="247">
        <f>'Non-FrozenSoft'!J98*'Non-FrozenSoft-Butterfat'!G98/100</f>
        <v>0.35754058306205461</v>
      </c>
      <c r="I98" s="247">
        <v>18.239999999999998</v>
      </c>
      <c r="J98" s="247">
        <f>'Non-FrozenSoft'!M98*'Non-FrozenSoft-Butterfat'!I98/100</f>
        <v>8.8603391649205734E-2</v>
      </c>
      <c r="K98" s="247">
        <v>36.340000000000003</v>
      </c>
      <c r="L98" s="247">
        <f>'Non-FrozenSoft'!P98*'Non-FrozenSoft-Butterfat'!K98/100</f>
        <v>0.67844221943491856</v>
      </c>
      <c r="M98" s="247">
        <v>32.602865947611711</v>
      </c>
      <c r="N98" s="247">
        <f>'Non-FrozenSoft'!S98*'Non-FrozenSoft-Butterfat'!M98/100</f>
        <v>0.76704561108412439</v>
      </c>
      <c r="O98" s="247">
        <v>20.092072538860101</v>
      </c>
      <c r="P98" s="247">
        <f>'Non-FrozenSoft'!V98*'Non-FrozenSoft-Butterfat'!O98/100</f>
        <v>1.1245861941461788</v>
      </c>
      <c r="Q98" s="252" t="s">
        <v>7</v>
      </c>
      <c r="R98" s="252" t="s">
        <v>7</v>
      </c>
      <c r="S98" s="247">
        <v>20.092072538860101</v>
      </c>
      <c r="T98" s="247">
        <f>'Non-FrozenSoft'!AB98*'Non-FrozenSoft-Butterfat'!S98/100</f>
        <v>1.1245861941461788</v>
      </c>
    </row>
    <row r="99" spans="1:20" ht="12" customHeight="1">
      <c r="A99" s="40">
        <v>1999</v>
      </c>
      <c r="B99" s="77">
        <v>279.04000000000002</v>
      </c>
      <c r="C99" s="244">
        <v>1.36</v>
      </c>
      <c r="D99" s="216">
        <f>'Non-FrozenSoft'!D99*'Non-FrozenSoft-Butterfat'!C99/100</f>
        <v>8.3456585775340222E-2</v>
      </c>
      <c r="E99" s="247">
        <v>14.89</v>
      </c>
      <c r="F99" s="247">
        <f>'Non-FrozenSoft'!G99*'Non-FrozenSoft-Butterfat'!E99/100</f>
        <v>0.44877042717889909</v>
      </c>
      <c r="G99" s="247">
        <v>11.07</v>
      </c>
      <c r="H99" s="247">
        <f>'Non-FrozenSoft'!J99*'Non-FrozenSoft-Butterfat'!G99/100</f>
        <v>0.38084862385321094</v>
      </c>
      <c r="I99" s="247">
        <v>19.059999999999999</v>
      </c>
      <c r="J99" s="247">
        <f>'Non-FrozenSoft'!M99*'Non-FrozenSoft-Butterfat'!I99/100</f>
        <v>0.11475344036697246</v>
      </c>
      <c r="K99" s="247">
        <v>36.1</v>
      </c>
      <c r="L99" s="247">
        <f>'Non-FrozenSoft'!P99*'Non-FrozenSoft-Butterfat'!K99/100</f>
        <v>0.71801533830275233</v>
      </c>
      <c r="M99" s="247">
        <v>32.140497925311209</v>
      </c>
      <c r="N99" s="247">
        <f>'Non-FrozenSoft'!S99*'Non-FrozenSoft-Butterfat'!M99/100</f>
        <v>0.83276877866972487</v>
      </c>
      <c r="O99" s="247">
        <v>20.121675579322638</v>
      </c>
      <c r="P99" s="247">
        <f>'Non-FrozenSoft'!V99*'Non-FrozenSoft-Butterfat'!O99/100</f>
        <v>1.2136174025229358</v>
      </c>
      <c r="Q99" s="252" t="s">
        <v>7</v>
      </c>
      <c r="R99" s="252" t="s">
        <v>7</v>
      </c>
      <c r="S99" s="247">
        <v>20.121675579322638</v>
      </c>
      <c r="T99" s="247">
        <f>'Non-FrozenSoft'!AB99*'Non-FrozenSoft-Butterfat'!S99/100</f>
        <v>1.2136174025229358</v>
      </c>
    </row>
    <row r="100" spans="1:20" ht="12" customHeight="1">
      <c r="A100" s="40">
        <v>2000</v>
      </c>
      <c r="B100" s="77">
        <v>282.17200000000003</v>
      </c>
      <c r="C100" s="244">
        <v>1.44</v>
      </c>
      <c r="D100" s="216">
        <f>'Non-FrozenSoft'!D100*'Non-FrozenSoft-Butterfat'!C100/100</f>
        <v>9.3634625730737844E-2</v>
      </c>
      <c r="E100" s="247">
        <v>14.21</v>
      </c>
      <c r="F100" s="247">
        <f>'Non-FrozenSoft'!G100*'Non-FrozenSoft-Butterfat'!E100/100</f>
        <v>0.46028450732177539</v>
      </c>
      <c r="G100" s="242">
        <v>11.5</v>
      </c>
      <c r="H100" s="247">
        <f>'Non-FrozenSoft'!J100*'Non-FrozenSoft-Butterfat'!G100/100</f>
        <v>0.4108132628325985</v>
      </c>
      <c r="I100" s="223" t="s">
        <v>7</v>
      </c>
      <c r="J100" s="223" t="s">
        <v>7</v>
      </c>
      <c r="K100" s="242" t="s">
        <v>7</v>
      </c>
      <c r="L100" s="242" t="s">
        <v>7</v>
      </c>
      <c r="M100" s="247">
        <v>26.936137281292062</v>
      </c>
      <c r="N100" s="247">
        <f>'Non-FrozenSoft'!S100*'Non-FrozenSoft-Butterfat'!M100/100</f>
        <v>0.70926775158414013</v>
      </c>
      <c r="O100" s="247">
        <v>18.05</v>
      </c>
      <c r="P100" s="247">
        <f>'Non-FrozenSoft'!V100*'Non-FrozenSoft-Butterfat'!O100/100</f>
        <v>1.1200810144167386</v>
      </c>
      <c r="Q100" s="252" t="s">
        <v>7</v>
      </c>
      <c r="R100" s="252" t="s">
        <v>7</v>
      </c>
      <c r="S100" s="247">
        <v>18.05</v>
      </c>
      <c r="T100" s="247">
        <f>'Non-FrozenSoft'!AB100*'Non-FrozenSoft-Butterfat'!S100/100</f>
        <v>1.1200810144167386</v>
      </c>
    </row>
    <row r="101" spans="1:20" ht="12" customHeight="1">
      <c r="A101" s="42">
        <v>2001</v>
      </c>
      <c r="B101" s="78">
        <v>285.08155599999998</v>
      </c>
      <c r="C101" s="245">
        <v>1.42</v>
      </c>
      <c r="D101" s="215">
        <f>'Non-FrozenSoft'!D101*'Non-FrozenSoft-Butterfat'!C101/100</f>
        <v>9.9787091468984276E-2</v>
      </c>
      <c r="E101" s="246">
        <v>14.92</v>
      </c>
      <c r="F101" s="246">
        <f>'Non-FrozenSoft'!G101*'Non-FrozenSoft-Butterfat'!E101/100</f>
        <v>0.51812541671408585</v>
      </c>
      <c r="G101" s="243">
        <v>11.5</v>
      </c>
      <c r="H101" s="246">
        <f>'Non-FrozenSoft'!J101*'Non-FrozenSoft-Butterfat'!G101/100</f>
        <v>0.46228876343020942</v>
      </c>
      <c r="I101" s="224" t="s">
        <v>7</v>
      </c>
      <c r="J101" s="224" t="s">
        <v>7</v>
      </c>
      <c r="K101" s="224" t="s">
        <v>7</v>
      </c>
      <c r="L101" s="224" t="s">
        <v>7</v>
      </c>
      <c r="M101" s="256">
        <v>27.07813048933501</v>
      </c>
      <c r="N101" s="246">
        <f>'Non-FrozenSoft'!S101*'Non-FrozenSoft-Butterfat'!M101/100</f>
        <v>0.75702091369250157</v>
      </c>
      <c r="O101" s="246">
        <v>17.89</v>
      </c>
      <c r="P101" s="246">
        <f>'Non-FrozenSoft'!V101*'Non-FrozenSoft-Butterfat'!O101/100</f>
        <v>1.219309677122711</v>
      </c>
      <c r="Q101" s="253" t="s">
        <v>7</v>
      </c>
      <c r="R101" s="253" t="s">
        <v>7</v>
      </c>
      <c r="S101" s="246">
        <v>17.89</v>
      </c>
      <c r="T101" s="246">
        <f>'Non-FrozenSoft'!AB101*'Non-FrozenSoft-Butterfat'!S101/100</f>
        <v>1.219309677122711</v>
      </c>
    </row>
    <row r="102" spans="1:20" ht="12" customHeight="1">
      <c r="A102" s="46">
        <v>2002</v>
      </c>
      <c r="B102" s="78">
        <v>287.80391400000002</v>
      </c>
      <c r="C102" s="245">
        <v>1.24</v>
      </c>
      <c r="D102" s="215">
        <f>'Non-FrozenSoft'!D102*'Non-FrozenSoft-Butterfat'!C102/100</f>
        <v>9.9627972663020939E-2</v>
      </c>
      <c r="E102" s="246">
        <v>14.48</v>
      </c>
      <c r="F102" s="246">
        <f>'Non-FrozenSoft'!G102*'Non-FrozenSoft-Butterfat'!E102/100</f>
        <v>0.51871705956021152</v>
      </c>
      <c r="G102" s="224" t="s">
        <v>7</v>
      </c>
      <c r="H102" s="224" t="s">
        <v>7</v>
      </c>
      <c r="I102" s="224" t="s">
        <v>7</v>
      </c>
      <c r="J102" s="224" t="s">
        <v>7</v>
      </c>
      <c r="K102" s="224" t="s">
        <v>7</v>
      </c>
      <c r="L102" s="224" t="s">
        <v>7</v>
      </c>
      <c r="M102" s="224" t="s">
        <v>7</v>
      </c>
      <c r="N102" s="224" t="s">
        <v>7</v>
      </c>
      <c r="O102" s="243">
        <v>18.02</v>
      </c>
      <c r="P102" s="246">
        <f>'Non-FrozenSoft'!V102*'Non-FrozenSoft-Butterfat'!O102/100</f>
        <v>1.1645845789296667</v>
      </c>
      <c r="Q102" s="253" t="s">
        <v>7</v>
      </c>
      <c r="R102" s="253" t="s">
        <v>7</v>
      </c>
      <c r="S102" s="246">
        <v>18.019999999999996</v>
      </c>
      <c r="T102" s="246">
        <f>'Non-FrozenSoft'!AB102*'Non-FrozenSoft-Butterfat'!S102/100</f>
        <v>1.1645845789296663</v>
      </c>
    </row>
    <row r="103" spans="1:20" ht="12" customHeight="1">
      <c r="A103" s="46">
        <v>2003</v>
      </c>
      <c r="B103" s="78">
        <v>290.32641799999999</v>
      </c>
      <c r="C103" s="245">
        <v>1.36</v>
      </c>
      <c r="D103" s="215">
        <f>'Non-FrozenSoft'!D103*'Non-FrozenSoft-Butterfat'!C103/100</f>
        <v>0.1175970116100987</v>
      </c>
      <c r="E103" s="246">
        <v>19.350000000000001</v>
      </c>
      <c r="F103" s="246">
        <f>'Non-FrozenSoft'!G103*'Non-FrozenSoft-Butterfat'!E103/100</f>
        <v>0.62316926322564292</v>
      </c>
      <c r="G103" s="224" t="s">
        <v>7</v>
      </c>
      <c r="H103" s="224" t="s">
        <v>7</v>
      </c>
      <c r="I103" s="224" t="s">
        <v>7</v>
      </c>
      <c r="J103" s="224" t="s">
        <v>7</v>
      </c>
      <c r="K103" s="224" t="s">
        <v>7</v>
      </c>
      <c r="L103" s="224" t="s">
        <v>7</v>
      </c>
      <c r="M103" s="224" t="s">
        <v>7</v>
      </c>
      <c r="N103" s="224" t="s">
        <v>7</v>
      </c>
      <c r="O103" s="243">
        <v>18.170000000000002</v>
      </c>
      <c r="P103" s="246">
        <f>'Non-FrozenSoft'!V103*'Non-FrozenSoft-Butterfat'!O103/100</f>
        <v>1.3461975065596683</v>
      </c>
      <c r="Q103" s="253" t="s">
        <v>7</v>
      </c>
      <c r="R103" s="253" t="s">
        <v>7</v>
      </c>
      <c r="S103" s="246">
        <v>18.170000000000002</v>
      </c>
      <c r="T103" s="246">
        <f>'Non-FrozenSoft'!AB103*'Non-FrozenSoft-Butterfat'!S103/100</f>
        <v>1.3461975065596683</v>
      </c>
    </row>
    <row r="104" spans="1:20" ht="12" customHeight="1">
      <c r="A104" s="46">
        <v>2004</v>
      </c>
      <c r="B104" s="78">
        <v>293.04573900000003</v>
      </c>
      <c r="C104" s="245">
        <v>1.47</v>
      </c>
      <c r="D104" s="215">
        <f>'Non-FrozenSoft'!D104*'Non-FrozenSoft-Butterfat'!C104/100</f>
        <v>0.13585389156335415</v>
      </c>
      <c r="E104" s="248">
        <v>19.350000000000001</v>
      </c>
      <c r="F104" s="246">
        <f>'Non-FrozenSoft'!G104*'Non-FrozenSoft-Butterfat'!E104/100</f>
        <v>0.65172249441920738</v>
      </c>
      <c r="G104" s="233" t="s">
        <v>7</v>
      </c>
      <c r="H104" s="233" t="s">
        <v>7</v>
      </c>
      <c r="I104" s="224" t="s">
        <v>7</v>
      </c>
      <c r="J104" s="224" t="s">
        <v>7</v>
      </c>
      <c r="K104" s="224" t="s">
        <v>7</v>
      </c>
      <c r="L104" s="224" t="s">
        <v>7</v>
      </c>
      <c r="M104" s="224" t="s">
        <v>7</v>
      </c>
      <c r="N104" s="224" t="s">
        <v>7</v>
      </c>
      <c r="O104" s="243">
        <v>18.600000000000001</v>
      </c>
      <c r="P104" s="246">
        <f>'Non-FrozenSoft'!V104*'Non-FrozenSoft-Butterfat'!O104/100</f>
        <v>1.4680916414894538</v>
      </c>
      <c r="Q104" s="253" t="s">
        <v>7</v>
      </c>
      <c r="R104" s="253" t="s">
        <v>7</v>
      </c>
      <c r="S104" s="246">
        <v>18.600000000000001</v>
      </c>
      <c r="T104" s="246">
        <f>'Non-FrozenSoft'!AB104*'Non-FrozenSoft-Butterfat'!S104/100</f>
        <v>1.4680916414894538</v>
      </c>
    </row>
    <row r="105" spans="1:20" ht="12" customHeight="1">
      <c r="A105" s="46">
        <v>2005</v>
      </c>
      <c r="B105" s="78">
        <v>295.753151</v>
      </c>
      <c r="C105" s="245">
        <v>1.18</v>
      </c>
      <c r="D105" s="215">
        <f>'Non-FrozenSoft'!D105*'Non-FrozenSoft-Butterfat'!C105/100</f>
        <v>0.12223708078281176</v>
      </c>
      <c r="E105" s="248">
        <v>19.350000000000001</v>
      </c>
      <c r="F105" s="246">
        <f>'Non-FrozenSoft'!G105*'Non-FrozenSoft-Butterfat'!E105/100</f>
        <v>0.67650673990621313</v>
      </c>
      <c r="G105" s="233" t="s">
        <v>7</v>
      </c>
      <c r="H105" s="233" t="s">
        <v>7</v>
      </c>
      <c r="I105" s="224" t="s">
        <v>7</v>
      </c>
      <c r="J105" s="224" t="s">
        <v>7</v>
      </c>
      <c r="K105" s="224" t="s">
        <v>7</v>
      </c>
      <c r="L105" s="224" t="s">
        <v>7</v>
      </c>
      <c r="M105" s="224" t="s">
        <v>7</v>
      </c>
      <c r="N105" s="224" t="s">
        <v>7</v>
      </c>
      <c r="O105" s="243">
        <v>18.52</v>
      </c>
      <c r="P105" s="246">
        <f>'Non-FrozenSoft'!V105*'Non-FrozenSoft-Butterfat'!O105/100</f>
        <v>1.4728174443017175</v>
      </c>
      <c r="Q105" s="253" t="s">
        <v>7</v>
      </c>
      <c r="R105" s="253" t="s">
        <v>7</v>
      </c>
      <c r="S105" s="246">
        <v>18.52</v>
      </c>
      <c r="T105" s="246">
        <f>'Non-FrozenSoft'!AB105*'Non-FrozenSoft-Butterfat'!S105/100</f>
        <v>1.4728174443017175</v>
      </c>
    </row>
    <row r="106" spans="1:20" ht="12" customHeight="1">
      <c r="A106" s="41">
        <v>2006</v>
      </c>
      <c r="B106" s="77">
        <v>298.59321199999999</v>
      </c>
      <c r="C106" s="244">
        <v>1.27</v>
      </c>
      <c r="D106" s="216">
        <f>'Non-FrozenSoft'!D106*'Non-FrozenSoft-Butterfat'!C106/100</f>
        <v>0.14076086194327983</v>
      </c>
      <c r="E106" s="249">
        <v>19.350000000000001</v>
      </c>
      <c r="F106" s="247">
        <f>'Non-FrozenSoft'!G106*'Non-FrozenSoft-Butterfat'!E106/100</f>
        <v>0.72645154438406989</v>
      </c>
      <c r="G106" s="234" t="s">
        <v>7</v>
      </c>
      <c r="H106" s="234" t="s">
        <v>7</v>
      </c>
      <c r="I106" s="234" t="s">
        <v>7</v>
      </c>
      <c r="J106" s="234" t="s">
        <v>7</v>
      </c>
      <c r="K106" s="234" t="s">
        <v>7</v>
      </c>
      <c r="L106" s="234" t="s">
        <v>7</v>
      </c>
      <c r="M106" s="234" t="s">
        <v>7</v>
      </c>
      <c r="N106" s="234" t="s">
        <v>7</v>
      </c>
      <c r="O106" s="242">
        <v>18.23</v>
      </c>
      <c r="P106" s="247">
        <f>'Non-FrozenSoft'!V106*'Non-FrozenSoft-Butterfat'!O106/100</f>
        <v>1.5012923334640309</v>
      </c>
      <c r="Q106" s="252" t="s">
        <v>7</v>
      </c>
      <c r="R106" s="252" t="s">
        <v>7</v>
      </c>
      <c r="S106" s="247">
        <v>18.23</v>
      </c>
      <c r="T106" s="247">
        <f>'Non-FrozenSoft'!AB106*'Non-FrozenSoft-Butterfat'!S106/100</f>
        <v>1.5012923334640309</v>
      </c>
    </row>
    <row r="107" spans="1:20" ht="12" customHeight="1">
      <c r="A107" s="41">
        <v>2007</v>
      </c>
      <c r="B107" s="77">
        <v>301.57989500000002</v>
      </c>
      <c r="C107" s="244">
        <v>1.32</v>
      </c>
      <c r="D107" s="216">
        <f>'Non-FrozenSoft'!D107*'Non-FrozenSoft-Butterfat'!C107/100</f>
        <v>0.15272160858606398</v>
      </c>
      <c r="E107" s="249">
        <v>19.350000000000001</v>
      </c>
      <c r="F107" s="247">
        <f>'Non-FrozenSoft'!G107*'Non-FrozenSoft-Butterfat'!E107/100</f>
        <v>0.72823985829691995</v>
      </c>
      <c r="G107" s="234" t="s">
        <v>7</v>
      </c>
      <c r="H107" s="234" t="s">
        <v>7</v>
      </c>
      <c r="I107" s="234" t="s">
        <v>7</v>
      </c>
      <c r="J107" s="234" t="s">
        <v>7</v>
      </c>
      <c r="K107" s="234" t="s">
        <v>7</v>
      </c>
      <c r="L107" s="234" t="s">
        <v>7</v>
      </c>
      <c r="M107" s="234" t="s">
        <v>7</v>
      </c>
      <c r="N107" s="234" t="s">
        <v>7</v>
      </c>
      <c r="O107" s="234" t="s">
        <v>7</v>
      </c>
      <c r="P107" s="234" t="s">
        <v>7</v>
      </c>
      <c r="Q107" s="252" t="s">
        <v>7</v>
      </c>
      <c r="R107" s="252" t="s">
        <v>7</v>
      </c>
      <c r="S107" s="231" t="s">
        <v>7</v>
      </c>
      <c r="T107" s="231" t="s">
        <v>7</v>
      </c>
    </row>
    <row r="108" spans="1:20" ht="12" customHeight="1">
      <c r="A108" s="41">
        <v>2008</v>
      </c>
      <c r="B108" s="77">
        <v>304.37484599999999</v>
      </c>
      <c r="C108" s="244">
        <v>1.33</v>
      </c>
      <c r="D108" s="216">
        <f>'Non-FrozenSoft'!D108*'Non-FrozenSoft-Butterfat'!C108/100</f>
        <v>0.15613107455671538</v>
      </c>
      <c r="E108" s="249">
        <v>19.350000000000001</v>
      </c>
      <c r="F108" s="247">
        <f>'Non-FrozenSoft'!G108*'Non-FrozenSoft-Butterfat'!E108/100</f>
        <v>0.73172439486014573</v>
      </c>
      <c r="G108" s="234" t="s">
        <v>7</v>
      </c>
      <c r="H108" s="234" t="s">
        <v>7</v>
      </c>
      <c r="I108" s="234" t="s">
        <v>7</v>
      </c>
      <c r="J108" s="234" t="s">
        <v>7</v>
      </c>
      <c r="K108" s="234" t="s">
        <v>7</v>
      </c>
      <c r="L108" s="234" t="s">
        <v>7</v>
      </c>
      <c r="M108" s="234" t="s">
        <v>7</v>
      </c>
      <c r="N108" s="234" t="s">
        <v>7</v>
      </c>
      <c r="O108" s="234" t="s">
        <v>7</v>
      </c>
      <c r="P108" s="234" t="s">
        <v>7</v>
      </c>
      <c r="Q108" s="252" t="s">
        <v>7</v>
      </c>
      <c r="R108" s="252" t="s">
        <v>7</v>
      </c>
      <c r="S108" s="231" t="s">
        <v>7</v>
      </c>
      <c r="T108" s="231" t="s">
        <v>7</v>
      </c>
    </row>
    <row r="109" spans="1:20" ht="12" customHeight="1">
      <c r="A109" s="41">
        <v>2009</v>
      </c>
      <c r="B109" s="77">
        <v>307.00655</v>
      </c>
      <c r="C109" s="244">
        <v>1.34</v>
      </c>
      <c r="D109" s="216">
        <f>'Non-FrozenSoft'!D109*'Non-FrozenSoft-Butterfat'!C109/100</f>
        <v>0.16716865317606147</v>
      </c>
      <c r="E109" s="249">
        <v>19.350000000000001</v>
      </c>
      <c r="F109" s="247">
        <f>'Non-FrozenSoft'!G109*'Non-FrozenSoft-Butterfat'!E109/100</f>
        <v>0.75318425616652152</v>
      </c>
      <c r="G109" s="234" t="s">
        <v>7</v>
      </c>
      <c r="H109" s="234" t="s">
        <v>7</v>
      </c>
      <c r="I109" s="234" t="s">
        <v>7</v>
      </c>
      <c r="J109" s="234" t="s">
        <v>7</v>
      </c>
      <c r="K109" s="234" t="s">
        <v>7</v>
      </c>
      <c r="L109" s="234" t="s">
        <v>7</v>
      </c>
      <c r="M109" s="234" t="s">
        <v>7</v>
      </c>
      <c r="N109" s="234" t="s">
        <v>7</v>
      </c>
      <c r="O109" s="234" t="s">
        <v>7</v>
      </c>
      <c r="P109" s="234" t="s">
        <v>7</v>
      </c>
      <c r="Q109" s="252" t="s">
        <v>7</v>
      </c>
      <c r="R109" s="252" t="s">
        <v>7</v>
      </c>
      <c r="S109" s="231" t="s">
        <v>7</v>
      </c>
      <c r="T109" s="231" t="s">
        <v>7</v>
      </c>
    </row>
    <row r="110" spans="1:20" ht="12" customHeight="1">
      <c r="A110" s="41">
        <v>2010</v>
      </c>
      <c r="B110" s="77">
        <v>309.32166599999999</v>
      </c>
      <c r="C110" s="244">
        <v>1.36</v>
      </c>
      <c r="D110" s="216">
        <f>'Non-FrozenSoft'!D110*'Non-FrozenSoft-Butterfat'!C110/100</f>
        <v>0.18301486018349664</v>
      </c>
      <c r="E110" s="249">
        <v>19.350000000000001</v>
      </c>
      <c r="F110" s="247">
        <f>'Non-FrozenSoft'!G110*'Non-FrozenSoft-Butterfat'!E110/100</f>
        <v>0.76819061229290042</v>
      </c>
      <c r="G110" s="234" t="s">
        <v>7</v>
      </c>
      <c r="H110" s="234" t="s">
        <v>7</v>
      </c>
      <c r="I110" s="234" t="s">
        <v>7</v>
      </c>
      <c r="J110" s="234" t="s">
        <v>7</v>
      </c>
      <c r="K110" s="234" t="s">
        <v>7</v>
      </c>
      <c r="L110" s="234" t="s">
        <v>7</v>
      </c>
      <c r="M110" s="234" t="s">
        <v>7</v>
      </c>
      <c r="N110" s="234" t="s">
        <v>7</v>
      </c>
      <c r="O110" s="234" t="s">
        <v>7</v>
      </c>
      <c r="P110" s="234" t="s">
        <v>7</v>
      </c>
      <c r="Q110" s="252" t="s">
        <v>7</v>
      </c>
      <c r="R110" s="252" t="s">
        <v>7</v>
      </c>
      <c r="S110" s="231" t="s">
        <v>7</v>
      </c>
      <c r="T110" s="231" t="s">
        <v>7</v>
      </c>
    </row>
    <row r="111" spans="1:20" ht="12" customHeight="1">
      <c r="A111" s="137">
        <v>2011</v>
      </c>
      <c r="B111" s="78">
        <v>311.55687399999999</v>
      </c>
      <c r="C111" s="245">
        <v>1.39</v>
      </c>
      <c r="D111" s="215">
        <f>'Non-FrozenSoft'!D111*'Non-FrozenSoft-Butterfat'!C111/100</f>
        <v>0.18994551280940208</v>
      </c>
      <c r="E111" s="250">
        <v>19.350000000000001</v>
      </c>
      <c r="F111" s="246">
        <f>'Non-FrozenSoft'!G111*'Non-FrozenSoft-Butterfat'!E111/100</f>
        <v>0.77944837769812791</v>
      </c>
      <c r="G111" s="235" t="s">
        <v>7</v>
      </c>
      <c r="H111" s="235" t="s">
        <v>7</v>
      </c>
      <c r="I111" s="235" t="s">
        <v>7</v>
      </c>
      <c r="J111" s="235" t="s">
        <v>7</v>
      </c>
      <c r="K111" s="235" t="s">
        <v>7</v>
      </c>
      <c r="L111" s="235" t="s">
        <v>7</v>
      </c>
      <c r="M111" s="235" t="s">
        <v>7</v>
      </c>
      <c r="N111" s="235" t="s">
        <v>7</v>
      </c>
      <c r="O111" s="235" t="s">
        <v>7</v>
      </c>
      <c r="P111" s="235" t="s">
        <v>7</v>
      </c>
      <c r="Q111" s="254" t="s">
        <v>7</v>
      </c>
      <c r="R111" s="254" t="s">
        <v>7</v>
      </c>
      <c r="S111" s="239" t="s">
        <v>7</v>
      </c>
      <c r="T111" s="239" t="s">
        <v>7</v>
      </c>
    </row>
    <row r="112" spans="1:20" ht="12" customHeight="1">
      <c r="A112" s="137">
        <v>2012</v>
      </c>
      <c r="B112" s="78">
        <v>313.83098999999999</v>
      </c>
      <c r="C112" s="245">
        <v>1.46</v>
      </c>
      <c r="D112" s="215">
        <f>'Non-FrozenSoft'!D112*'Non-FrozenSoft-Butterfat'!C112/100</f>
        <v>0.20512956459936263</v>
      </c>
      <c r="E112" s="250">
        <v>19.350000000000001</v>
      </c>
      <c r="F112" s="246">
        <f>'Non-FrozenSoft'!G112*'Non-FrozenSoft-Butterfat'!E112/100</f>
        <v>0.78983117632837985</v>
      </c>
      <c r="G112" s="235" t="s">
        <v>7</v>
      </c>
      <c r="H112" s="235" t="s">
        <v>7</v>
      </c>
      <c r="I112" s="235" t="s">
        <v>7</v>
      </c>
      <c r="J112" s="235" t="s">
        <v>7</v>
      </c>
      <c r="K112" s="235" t="s">
        <v>7</v>
      </c>
      <c r="L112" s="235" t="s">
        <v>7</v>
      </c>
      <c r="M112" s="235" t="s">
        <v>7</v>
      </c>
      <c r="N112" s="235" t="s">
        <v>7</v>
      </c>
      <c r="O112" s="235" t="s">
        <v>7</v>
      </c>
      <c r="P112" s="235" t="s">
        <v>7</v>
      </c>
      <c r="Q112" s="254" t="s">
        <v>7</v>
      </c>
      <c r="R112" s="254" t="s">
        <v>7</v>
      </c>
      <c r="S112" s="239" t="s">
        <v>7</v>
      </c>
      <c r="T112" s="239" t="s">
        <v>7</v>
      </c>
    </row>
    <row r="113" spans="1:20" ht="12" customHeight="1">
      <c r="A113" s="137">
        <v>2013</v>
      </c>
      <c r="B113" s="78">
        <v>315.99371500000001</v>
      </c>
      <c r="C113" s="245">
        <v>1.54</v>
      </c>
      <c r="D113" s="215">
        <f>'Non-FrozenSoft'!D113*'Non-FrozenSoft-Butterfat'!C113/100</f>
        <v>0.23032681835413907</v>
      </c>
      <c r="E113" s="250">
        <v>19.350000000000001</v>
      </c>
      <c r="F113" s="246">
        <f>'Non-FrozenSoft'!G113*'Non-FrozenSoft-Butterfat'!E113/100</f>
        <v>0.78442541175225589</v>
      </c>
      <c r="G113" s="235" t="s">
        <v>7</v>
      </c>
      <c r="H113" s="235" t="s">
        <v>7</v>
      </c>
      <c r="I113" s="235" t="s">
        <v>7</v>
      </c>
      <c r="J113" s="235" t="s">
        <v>7</v>
      </c>
      <c r="K113" s="235" t="s">
        <v>7</v>
      </c>
      <c r="L113" s="235" t="s">
        <v>7</v>
      </c>
      <c r="M113" s="235" t="s">
        <v>7</v>
      </c>
      <c r="N113" s="235" t="s">
        <v>7</v>
      </c>
      <c r="O113" s="235" t="s">
        <v>7</v>
      </c>
      <c r="P113" s="235" t="s">
        <v>7</v>
      </c>
      <c r="Q113" s="254" t="s">
        <v>7</v>
      </c>
      <c r="R113" s="254" t="s">
        <v>7</v>
      </c>
      <c r="S113" s="239" t="s">
        <v>7</v>
      </c>
      <c r="T113" s="239" t="s">
        <v>7</v>
      </c>
    </row>
    <row r="114" spans="1:20" ht="12" customHeight="1">
      <c r="A114" s="137">
        <v>2014</v>
      </c>
      <c r="B114" s="78">
        <v>318.30100800000002</v>
      </c>
      <c r="C114" s="245">
        <v>1.54</v>
      </c>
      <c r="D114" s="215">
        <f>'Non-FrozenSoft'!D114*'Non-FrozenSoft-Butterfat'!C114/100</f>
        <v>0.2291011622429332</v>
      </c>
      <c r="E114" s="248">
        <v>19.350000000000001</v>
      </c>
      <c r="F114" s="246">
        <f>'Non-FrozenSoft'!G114*'Non-FrozenSoft-Butterfat'!E114/100</f>
        <v>0.79205262837244927</v>
      </c>
      <c r="G114" s="233" t="s">
        <v>7</v>
      </c>
      <c r="H114" s="233" t="s">
        <v>7</v>
      </c>
      <c r="I114" s="233" t="s">
        <v>7</v>
      </c>
      <c r="J114" s="233" t="s">
        <v>7</v>
      </c>
      <c r="K114" s="233" t="s">
        <v>7</v>
      </c>
      <c r="L114" s="233" t="s">
        <v>7</v>
      </c>
      <c r="M114" s="233" t="s">
        <v>7</v>
      </c>
      <c r="N114" s="233" t="s">
        <v>7</v>
      </c>
      <c r="O114" s="233" t="s">
        <v>7</v>
      </c>
      <c r="P114" s="233" t="s">
        <v>7</v>
      </c>
      <c r="Q114" s="253" t="s">
        <v>7</v>
      </c>
      <c r="R114" s="253" t="s">
        <v>7</v>
      </c>
      <c r="S114" s="232" t="s">
        <v>7</v>
      </c>
      <c r="T114" s="232" t="s">
        <v>7</v>
      </c>
    </row>
    <row r="115" spans="1:20" ht="12" customHeight="1">
      <c r="A115" s="137">
        <v>2015</v>
      </c>
      <c r="B115" s="78">
        <v>320.63516299999998</v>
      </c>
      <c r="C115" s="245">
        <v>1.56</v>
      </c>
      <c r="D115" s="215">
        <f>'Non-FrozenSoft'!D115*'Non-FrozenSoft-Butterfat'!C115/100</f>
        <v>0.22482774772277417</v>
      </c>
      <c r="E115" s="250">
        <v>19.350000000000001</v>
      </c>
      <c r="F115" s="246">
        <f>'Non-FrozenSoft'!G115*'Non-FrozenSoft-Butterfat'!E115/100</f>
        <v>0.80000337174497604</v>
      </c>
      <c r="G115" s="235" t="s">
        <v>7</v>
      </c>
      <c r="H115" s="235" t="s">
        <v>7</v>
      </c>
      <c r="I115" s="235" t="s">
        <v>7</v>
      </c>
      <c r="J115" s="235" t="s">
        <v>7</v>
      </c>
      <c r="K115" s="235" t="s">
        <v>7</v>
      </c>
      <c r="L115" s="235" t="s">
        <v>7</v>
      </c>
      <c r="M115" s="235" t="s">
        <v>7</v>
      </c>
      <c r="N115" s="235" t="s">
        <v>7</v>
      </c>
      <c r="O115" s="235" t="s">
        <v>7</v>
      </c>
      <c r="P115" s="235" t="s">
        <v>7</v>
      </c>
      <c r="Q115" s="254" t="s">
        <v>7</v>
      </c>
      <c r="R115" s="254" t="s">
        <v>7</v>
      </c>
      <c r="S115" s="239" t="s">
        <v>7</v>
      </c>
      <c r="T115" s="239" t="s">
        <v>7</v>
      </c>
    </row>
    <row r="116" spans="1:20" ht="12" customHeight="1">
      <c r="A116" s="170">
        <v>2016</v>
      </c>
      <c r="B116" s="77">
        <v>322.94131099999998</v>
      </c>
      <c r="C116" s="216">
        <v>1.57</v>
      </c>
      <c r="D116" s="216">
        <f>'Non-FrozenSoft'!D116*'Non-FrozenSoft-Butterfat'!C116/100</f>
        <v>0.21606910493468198</v>
      </c>
      <c r="E116" s="251">
        <v>19.350000000000001</v>
      </c>
      <c r="F116" s="247">
        <f>'Non-FrozenSoft'!G116*'Non-FrozenSoft-Butterfat'!E116/100</f>
        <v>0.82330877916080558</v>
      </c>
      <c r="G116" s="236" t="s">
        <v>7</v>
      </c>
      <c r="H116" s="236" t="s">
        <v>7</v>
      </c>
      <c r="I116" s="236" t="s">
        <v>7</v>
      </c>
      <c r="J116" s="236" t="s">
        <v>7</v>
      </c>
      <c r="K116" s="236" t="s">
        <v>7</v>
      </c>
      <c r="L116" s="236" t="s">
        <v>7</v>
      </c>
      <c r="M116" s="236" t="s">
        <v>7</v>
      </c>
      <c r="N116" s="236" t="s">
        <v>7</v>
      </c>
      <c r="O116" s="236" t="s">
        <v>7</v>
      </c>
      <c r="P116" s="236" t="s">
        <v>7</v>
      </c>
      <c r="Q116" s="255" t="s">
        <v>7</v>
      </c>
      <c r="R116" s="255" t="s">
        <v>7</v>
      </c>
      <c r="S116" s="240" t="s">
        <v>7</v>
      </c>
      <c r="T116" s="240" t="s">
        <v>7</v>
      </c>
    </row>
    <row r="117" spans="1:20" ht="12" customHeight="1">
      <c r="A117" s="170">
        <v>2017</v>
      </c>
      <c r="B117" s="77">
        <v>324.98553900000002</v>
      </c>
      <c r="C117" s="216">
        <v>1.57</v>
      </c>
      <c r="D117" s="216">
        <f>'Non-FrozenSoft'!D117*'Non-FrozenSoft-Butterfat'!C117/100</f>
        <v>0.21598397603789707</v>
      </c>
      <c r="E117" s="251">
        <v>19.350000000000001</v>
      </c>
      <c r="F117" s="247">
        <f>'Non-FrozenSoft'!G117*'Non-FrozenSoft-Butterfat'!E117/100</f>
        <v>0.82592392364879952</v>
      </c>
      <c r="G117" s="236" t="s">
        <v>7</v>
      </c>
      <c r="H117" s="236" t="s">
        <v>7</v>
      </c>
      <c r="I117" s="236" t="s">
        <v>7</v>
      </c>
      <c r="J117" s="236" t="s">
        <v>7</v>
      </c>
      <c r="K117" s="236" t="s">
        <v>7</v>
      </c>
      <c r="L117" s="236" t="s">
        <v>7</v>
      </c>
      <c r="M117" s="236" t="s">
        <v>7</v>
      </c>
      <c r="N117" s="236" t="s">
        <v>7</v>
      </c>
      <c r="O117" s="236" t="s">
        <v>7</v>
      </c>
      <c r="P117" s="236" t="s">
        <v>7</v>
      </c>
      <c r="Q117" s="255" t="s">
        <v>7</v>
      </c>
      <c r="R117" s="255" t="s">
        <v>7</v>
      </c>
      <c r="S117" s="240" t="s">
        <v>7</v>
      </c>
      <c r="T117" s="240" t="s">
        <v>7</v>
      </c>
    </row>
    <row r="118" spans="1:20" ht="12" customHeight="1">
      <c r="A118" s="218">
        <v>2018</v>
      </c>
      <c r="B118" s="77">
        <v>326.687501</v>
      </c>
      <c r="C118" s="216">
        <v>1.57</v>
      </c>
      <c r="D118" s="216">
        <f>'Non-FrozenSoft'!D118*'Non-FrozenSoft-Butterfat'!C118/100</f>
        <v>0.21374569421529077</v>
      </c>
      <c r="E118" s="249">
        <v>19.350000000000001</v>
      </c>
      <c r="F118" s="247">
        <f>'Non-FrozenSoft'!G118*'Non-FrozenSoft-Butterfat'!E118/100</f>
        <v>0.82990154404468641</v>
      </c>
      <c r="G118" s="236" t="s">
        <v>7</v>
      </c>
      <c r="H118" s="236" t="s">
        <v>7</v>
      </c>
      <c r="I118" s="236" t="s">
        <v>7</v>
      </c>
      <c r="J118" s="236" t="s">
        <v>7</v>
      </c>
      <c r="K118" s="236" t="s">
        <v>7</v>
      </c>
      <c r="L118" s="236" t="s">
        <v>7</v>
      </c>
      <c r="M118" s="236" t="s">
        <v>7</v>
      </c>
      <c r="N118" s="236" t="s">
        <v>7</v>
      </c>
      <c r="O118" s="236" t="s">
        <v>7</v>
      </c>
      <c r="P118" s="236" t="s">
        <v>7</v>
      </c>
      <c r="Q118" s="255" t="s">
        <v>7</v>
      </c>
      <c r="R118" s="255" t="s">
        <v>7</v>
      </c>
      <c r="S118" s="240" t="s">
        <v>7</v>
      </c>
      <c r="T118" s="240" t="s">
        <v>7</v>
      </c>
    </row>
    <row r="119" spans="1:20" ht="12" customHeight="1">
      <c r="A119" s="181">
        <v>2019</v>
      </c>
      <c r="B119" s="263">
        <v>328.23952300000002</v>
      </c>
      <c r="C119" s="264">
        <v>1.57</v>
      </c>
      <c r="D119" s="264">
        <f>'Non-FrozenSoft'!D119*'Non-FrozenSoft-Butterfat'!C119/100</f>
        <v>0.20992664258051114</v>
      </c>
      <c r="E119" s="321">
        <v>19.350000000000001</v>
      </c>
      <c r="F119" s="321">
        <f>'Non-FrozenSoft'!G119*'Non-FrozenSoft-Butterfat'!E119/100</f>
        <v>0.83964584758429595</v>
      </c>
      <c r="G119" s="236" t="s">
        <v>7</v>
      </c>
      <c r="H119" s="236" t="s">
        <v>7</v>
      </c>
      <c r="I119" s="236" t="s">
        <v>7</v>
      </c>
      <c r="J119" s="236" t="s">
        <v>7</v>
      </c>
      <c r="K119" s="236" t="s">
        <v>7</v>
      </c>
      <c r="L119" s="236" t="s">
        <v>7</v>
      </c>
      <c r="M119" s="236" t="s">
        <v>7</v>
      </c>
      <c r="N119" s="236" t="s">
        <v>7</v>
      </c>
      <c r="O119" s="236" t="s">
        <v>7</v>
      </c>
      <c r="P119" s="236" t="s">
        <v>7</v>
      </c>
      <c r="Q119" s="322" t="s">
        <v>7</v>
      </c>
      <c r="R119" s="322" t="s">
        <v>7</v>
      </c>
      <c r="S119" s="267" t="s">
        <v>7</v>
      </c>
      <c r="T119" s="267" t="s">
        <v>7</v>
      </c>
    </row>
    <row r="120" spans="1:20" ht="12" customHeight="1">
      <c r="A120" s="161">
        <v>2020</v>
      </c>
      <c r="B120" s="77">
        <v>329.87750499999999</v>
      </c>
      <c r="C120" s="216">
        <v>1.58</v>
      </c>
      <c r="D120" s="216">
        <f>'Non-FrozenSoft'!D120*'Non-FrozenSoft-Butterfat'!C120/100</f>
        <v>0.21678365990473497</v>
      </c>
      <c r="E120" s="242">
        <v>19.350000000000001</v>
      </c>
      <c r="F120" s="242">
        <f>'Non-FrozenSoft'!G120*'Non-FrozenSoft-Butterfat'!E120/100</f>
        <v>0.85692089098345792</v>
      </c>
      <c r="G120" s="270" t="s">
        <v>7</v>
      </c>
      <c r="H120" s="270" t="s">
        <v>7</v>
      </c>
      <c r="I120" s="270" t="s">
        <v>7</v>
      </c>
      <c r="J120" s="270" t="s">
        <v>7</v>
      </c>
      <c r="K120" s="270" t="s">
        <v>7</v>
      </c>
      <c r="L120" s="270" t="s">
        <v>7</v>
      </c>
      <c r="M120" s="270" t="s">
        <v>7</v>
      </c>
      <c r="N120" s="270" t="s">
        <v>7</v>
      </c>
      <c r="O120" s="270" t="s">
        <v>7</v>
      </c>
      <c r="P120" s="270" t="s">
        <v>7</v>
      </c>
      <c r="Q120" s="323" t="s">
        <v>7</v>
      </c>
      <c r="R120" s="323" t="s">
        <v>7</v>
      </c>
      <c r="S120" s="271" t="s">
        <v>7</v>
      </c>
      <c r="T120" s="271" t="s">
        <v>7</v>
      </c>
    </row>
    <row r="121" spans="1:20" ht="12" customHeight="1" thickBot="1">
      <c r="A121" s="316">
        <v>2021</v>
      </c>
      <c r="B121" s="273">
        <v>331.89374500000002</v>
      </c>
      <c r="C121" s="274">
        <v>1.57</v>
      </c>
      <c r="D121" s="274">
        <f>'Non-FrozenSoft'!D121*'Non-FrozenSoft-Butterfat'!C121/100</f>
        <v>0.22456399884743727</v>
      </c>
      <c r="E121" s="324">
        <v>19.350000000000001</v>
      </c>
      <c r="F121" s="324">
        <f>'Non-FrozenSoft'!G121*'Non-FrozenSoft-Butterfat'!E121/100</f>
        <v>0.87109406656639465</v>
      </c>
      <c r="G121" s="276" t="s">
        <v>7</v>
      </c>
      <c r="H121" s="276" t="s">
        <v>7</v>
      </c>
      <c r="I121" s="276" t="s">
        <v>7</v>
      </c>
      <c r="J121" s="276" t="s">
        <v>7</v>
      </c>
      <c r="K121" s="276" t="s">
        <v>7</v>
      </c>
      <c r="L121" s="276" t="s">
        <v>7</v>
      </c>
      <c r="M121" s="276" t="s">
        <v>7</v>
      </c>
      <c r="N121" s="276" t="s">
        <v>7</v>
      </c>
      <c r="O121" s="276" t="s">
        <v>7</v>
      </c>
      <c r="P121" s="276" t="s">
        <v>7</v>
      </c>
      <c r="Q121" s="324" t="s">
        <v>7</v>
      </c>
      <c r="R121" s="324" t="s">
        <v>7</v>
      </c>
      <c r="S121" s="277" t="s">
        <v>7</v>
      </c>
      <c r="T121" s="277" t="s">
        <v>7</v>
      </c>
    </row>
    <row r="122" spans="1:20" ht="10.8" thickTop="1">
      <c r="A122" s="355" t="s">
        <v>26</v>
      </c>
      <c r="B122" s="355"/>
      <c r="C122" s="355"/>
      <c r="D122" s="355"/>
      <c r="E122" s="355"/>
      <c r="F122" s="355"/>
      <c r="G122" s="355"/>
      <c r="H122" s="355"/>
      <c r="I122" s="355"/>
      <c r="J122" s="355"/>
      <c r="K122" s="355"/>
      <c r="L122" s="355"/>
      <c r="M122" s="355"/>
      <c r="N122" s="355"/>
      <c r="O122" s="355"/>
    </row>
    <row r="123" spans="1:20">
      <c r="A123" s="355"/>
      <c r="B123" s="355"/>
      <c r="C123" s="355"/>
      <c r="D123" s="355"/>
      <c r="E123" s="355"/>
      <c r="F123" s="355"/>
      <c r="G123" s="355"/>
      <c r="H123" s="355"/>
      <c r="I123" s="355"/>
      <c r="J123" s="355"/>
      <c r="K123" s="355"/>
      <c r="L123" s="355"/>
      <c r="M123" s="355"/>
      <c r="N123" s="355"/>
      <c r="O123" s="355"/>
    </row>
    <row r="124" spans="1:20" ht="11.4">
      <c r="A124" s="355" t="s">
        <v>119</v>
      </c>
      <c r="B124" s="355"/>
      <c r="C124" s="355"/>
      <c r="D124" s="355"/>
      <c r="E124" s="355"/>
      <c r="F124" s="355"/>
      <c r="G124" s="355"/>
      <c r="H124" s="355"/>
      <c r="I124" s="355"/>
      <c r="J124" s="355"/>
      <c r="K124" s="355"/>
      <c r="L124" s="355"/>
      <c r="M124" s="355"/>
      <c r="N124" s="355"/>
      <c r="O124" s="355"/>
    </row>
    <row r="125" spans="1:20">
      <c r="A125" s="355"/>
      <c r="B125" s="355"/>
      <c r="C125" s="355"/>
      <c r="D125" s="355"/>
      <c r="E125" s="355"/>
      <c r="F125" s="355"/>
      <c r="G125" s="355"/>
      <c r="H125" s="355"/>
      <c r="I125" s="355"/>
      <c r="J125" s="355"/>
      <c r="K125" s="355"/>
      <c r="L125" s="355"/>
      <c r="M125" s="355"/>
      <c r="N125" s="355"/>
      <c r="O125" s="355"/>
    </row>
    <row r="126" spans="1:20">
      <c r="A126" s="355" t="s">
        <v>192</v>
      </c>
      <c r="B126" s="355"/>
      <c r="C126" s="355"/>
      <c r="D126" s="355"/>
      <c r="E126" s="355"/>
      <c r="F126" s="355"/>
      <c r="G126" s="355"/>
      <c r="H126" s="355"/>
      <c r="I126" s="355"/>
      <c r="J126" s="355"/>
      <c r="K126" s="355"/>
      <c r="L126" s="355"/>
      <c r="M126" s="355"/>
      <c r="N126" s="355"/>
      <c r="O126" s="355"/>
    </row>
    <row r="127" spans="1:20">
      <c r="A127" s="355"/>
      <c r="B127" s="355"/>
      <c r="C127" s="355"/>
      <c r="D127" s="355"/>
      <c r="E127" s="355"/>
      <c r="F127" s="355"/>
      <c r="G127" s="355"/>
      <c r="H127" s="355"/>
      <c r="I127" s="355"/>
      <c r="J127" s="355"/>
      <c r="K127" s="355"/>
      <c r="L127" s="355"/>
      <c r="M127" s="355"/>
      <c r="N127" s="355"/>
      <c r="O127" s="355"/>
    </row>
    <row r="128" spans="1:20">
      <c r="A128" s="355"/>
      <c r="B128" s="355"/>
      <c r="C128" s="355"/>
      <c r="D128" s="355"/>
      <c r="E128" s="355"/>
      <c r="F128" s="355"/>
      <c r="G128" s="355"/>
      <c r="H128" s="355"/>
      <c r="I128" s="355"/>
      <c r="J128" s="355"/>
      <c r="K128" s="355"/>
      <c r="L128" s="355"/>
      <c r="M128" s="355"/>
      <c r="N128" s="355"/>
      <c r="O128" s="355"/>
      <c r="P128" s="355"/>
      <c r="Q128" s="355"/>
    </row>
    <row r="129" spans="1:17">
      <c r="A129" s="355"/>
      <c r="B129" s="355"/>
      <c r="C129" s="355"/>
      <c r="D129" s="355"/>
      <c r="E129" s="355"/>
      <c r="F129" s="355"/>
      <c r="G129" s="355"/>
      <c r="H129" s="355"/>
      <c r="I129" s="355"/>
      <c r="J129" s="355"/>
      <c r="K129" s="355"/>
      <c r="L129" s="355"/>
      <c r="M129" s="355"/>
      <c r="N129" s="355"/>
      <c r="O129" s="355"/>
      <c r="P129" s="355"/>
      <c r="Q129" s="355"/>
    </row>
    <row r="130" spans="1:17">
      <c r="A130" s="355"/>
      <c r="B130" s="355"/>
      <c r="C130" s="355"/>
      <c r="D130" s="355"/>
      <c r="E130" s="355"/>
      <c r="F130" s="355"/>
      <c r="G130" s="355"/>
      <c r="H130" s="355"/>
      <c r="I130" s="355"/>
      <c r="J130" s="355"/>
      <c r="K130" s="355"/>
      <c r="L130" s="355"/>
      <c r="M130" s="355"/>
      <c r="N130" s="355"/>
      <c r="O130" s="355"/>
      <c r="P130" s="355"/>
      <c r="Q130" s="355"/>
    </row>
    <row r="131" spans="1:17">
      <c r="A131" s="355"/>
      <c r="B131" s="355"/>
      <c r="C131" s="355"/>
      <c r="D131" s="355"/>
      <c r="E131" s="355"/>
      <c r="F131" s="355"/>
      <c r="G131" s="355"/>
      <c r="H131" s="355"/>
      <c r="I131" s="355"/>
      <c r="J131" s="355"/>
      <c r="K131" s="355"/>
      <c r="L131" s="355"/>
      <c r="M131" s="355"/>
      <c r="N131" s="355"/>
      <c r="O131" s="355"/>
      <c r="P131" s="355"/>
      <c r="Q131" s="355"/>
    </row>
    <row r="132" spans="1:17">
      <c r="A132" s="355"/>
      <c r="B132" s="355"/>
      <c r="C132" s="355"/>
      <c r="D132" s="355"/>
      <c r="E132" s="355"/>
      <c r="F132" s="355"/>
      <c r="G132" s="355"/>
      <c r="H132" s="355"/>
      <c r="I132" s="355"/>
      <c r="J132" s="355"/>
      <c r="K132" s="355"/>
      <c r="L132" s="355"/>
      <c r="M132" s="355"/>
      <c r="N132" s="355"/>
      <c r="O132" s="355"/>
      <c r="P132" s="355"/>
      <c r="Q132" s="355"/>
    </row>
    <row r="133" spans="1:17">
      <c r="A133" s="355"/>
      <c r="B133" s="355"/>
      <c r="C133" s="355"/>
      <c r="D133" s="355"/>
      <c r="E133" s="355"/>
      <c r="F133" s="355"/>
      <c r="G133" s="355"/>
      <c r="H133" s="355"/>
      <c r="I133" s="355"/>
      <c r="J133" s="355"/>
      <c r="K133" s="355"/>
      <c r="L133" s="355"/>
      <c r="M133" s="355"/>
      <c r="N133" s="355"/>
      <c r="O133" s="355"/>
    </row>
  </sheetData>
  <mergeCells count="33">
    <mergeCell ref="O4:P5"/>
    <mergeCell ref="S1:T1"/>
    <mergeCell ref="A2:A7"/>
    <mergeCell ref="B2:B7"/>
    <mergeCell ref="C2:D5"/>
    <mergeCell ref="E2:F5"/>
    <mergeCell ref="G2:T2"/>
    <mergeCell ref="K6:K7"/>
    <mergeCell ref="L6:L7"/>
    <mergeCell ref="G3:P3"/>
    <mergeCell ref="Q3:R5"/>
    <mergeCell ref="S3:T5"/>
    <mergeCell ref="A1:R1"/>
    <mergeCell ref="G4:H5"/>
    <mergeCell ref="I4:J5"/>
    <mergeCell ref="K4:L5"/>
    <mergeCell ref="M4:N5"/>
    <mergeCell ref="H6:H7"/>
    <mergeCell ref="I6:I7"/>
    <mergeCell ref="J6:J7"/>
    <mergeCell ref="C6:C7"/>
    <mergeCell ref="D6:D7"/>
    <mergeCell ref="E6:E7"/>
    <mergeCell ref="F6:F7"/>
    <mergeCell ref="M6:M7"/>
    <mergeCell ref="N6:N7"/>
    <mergeCell ref="G6:G7"/>
    <mergeCell ref="S6:S7"/>
    <mergeCell ref="T6:T7"/>
    <mergeCell ref="O6:O7"/>
    <mergeCell ref="P6:P7"/>
    <mergeCell ref="Q6:Q7"/>
    <mergeCell ref="R6:R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outlinePr summaryBelow="0" summaryRight="0"/>
    <pageSetUpPr autoPageBreaks="0" fitToPage="1"/>
  </sheetPr>
  <dimension ref="A1:Z127"/>
  <sheetViews>
    <sheetView showZeros="0" showOutlineSymbols="0" zoomScaleNormal="100" workbookViewId="0">
      <pane xSplit="1" ySplit="6" topLeftCell="B7" activePane="bottomRight" state="frozen"/>
      <selection pane="topRight" activeCell="B1" sqref="B1"/>
      <selection pane="bottomLeft" activeCell="A7" sqref="A7"/>
      <selection pane="bottomRight" sqref="A1:R1"/>
    </sheetView>
  </sheetViews>
  <sheetFormatPr defaultColWidth="12.83203125" defaultRowHeight="12" customHeight="1"/>
  <cols>
    <col min="1" max="1" width="12.83203125" style="5" customWidth="1"/>
    <col min="2" max="2" width="12.83203125" style="6" customWidth="1"/>
    <col min="3" max="3" width="15.83203125" style="8" customWidth="1"/>
    <col min="4" max="4" width="12.83203125" style="8" customWidth="1"/>
    <col min="5" max="5" width="15.83203125" style="8" customWidth="1"/>
    <col min="6" max="6" width="12.83203125" style="8" customWidth="1"/>
    <col min="7" max="7" width="15.83203125" style="8" customWidth="1"/>
    <col min="8" max="8" width="12.83203125" style="8" customWidth="1"/>
    <col min="9" max="9" width="15.83203125" style="8" customWidth="1"/>
    <col min="10" max="10" width="12.83203125" style="8" customWidth="1"/>
    <col min="11" max="11" width="15.83203125" style="8" customWidth="1"/>
    <col min="12" max="12" width="12.83203125" style="8" customWidth="1"/>
    <col min="13" max="13" width="15.83203125" style="8" customWidth="1"/>
    <col min="14" max="14" width="12.83203125" style="25" customWidth="1"/>
    <col min="15" max="15" width="15.83203125" style="25" customWidth="1"/>
    <col min="16" max="16" width="12.83203125" style="25" customWidth="1"/>
    <col min="17" max="17" width="15.83203125" style="25" customWidth="1"/>
    <col min="18" max="18" width="12.83203125" style="25" customWidth="1"/>
    <col min="19" max="19" width="15.83203125" style="25" customWidth="1"/>
    <col min="20" max="20" width="12.83203125" style="25" customWidth="1"/>
    <col min="21" max="26" width="12.83203125" style="9" customWidth="1"/>
    <col min="27" max="16384" width="12.83203125" style="10"/>
  </cols>
  <sheetData>
    <row r="1" spans="1:26" s="82" customFormat="1" ht="12" customHeight="1" thickBot="1">
      <c r="A1" s="393" t="s">
        <v>89</v>
      </c>
      <c r="B1" s="393"/>
      <c r="C1" s="393"/>
      <c r="D1" s="393"/>
      <c r="E1" s="393"/>
      <c r="F1" s="393"/>
      <c r="G1" s="393"/>
      <c r="H1" s="393"/>
      <c r="I1" s="393"/>
      <c r="J1" s="393"/>
      <c r="K1" s="393"/>
      <c r="L1" s="393"/>
      <c r="M1" s="393"/>
      <c r="N1" s="393"/>
      <c r="O1" s="393"/>
      <c r="P1" s="393"/>
      <c r="Q1" s="393"/>
      <c r="R1" s="393"/>
      <c r="S1" s="392" t="s">
        <v>63</v>
      </c>
      <c r="T1" s="392"/>
      <c r="U1" s="83"/>
      <c r="V1" s="83"/>
      <c r="W1" s="83"/>
      <c r="X1" s="83"/>
      <c r="Y1" s="83"/>
      <c r="Z1" s="83"/>
    </row>
    <row r="2" spans="1:26" ht="12" customHeight="1" thickTop="1">
      <c r="A2" s="412" t="s">
        <v>0</v>
      </c>
      <c r="B2" s="511" t="s">
        <v>60</v>
      </c>
      <c r="C2" s="506" t="s">
        <v>113</v>
      </c>
      <c r="D2" s="535"/>
      <c r="E2" s="520" t="s">
        <v>109</v>
      </c>
      <c r="F2" s="536"/>
      <c r="G2" s="520" t="s">
        <v>159</v>
      </c>
      <c r="H2" s="536"/>
      <c r="I2" s="506" t="s">
        <v>20</v>
      </c>
      <c r="J2" s="535"/>
      <c r="K2" s="506" t="s">
        <v>81</v>
      </c>
      <c r="L2" s="535"/>
      <c r="M2" s="506" t="s">
        <v>33</v>
      </c>
      <c r="N2" s="535"/>
      <c r="O2" s="538" t="s">
        <v>160</v>
      </c>
      <c r="P2" s="539"/>
      <c r="Q2" s="506" t="s">
        <v>161</v>
      </c>
      <c r="R2" s="535"/>
      <c r="S2" s="459" t="s">
        <v>46</v>
      </c>
      <c r="T2" s="533"/>
    </row>
    <row r="3" spans="1:26" ht="12" customHeight="1">
      <c r="A3" s="413"/>
      <c r="B3" s="512"/>
      <c r="C3" s="484"/>
      <c r="D3" s="534"/>
      <c r="E3" s="528"/>
      <c r="F3" s="537"/>
      <c r="G3" s="528"/>
      <c r="H3" s="537"/>
      <c r="I3" s="484"/>
      <c r="J3" s="534"/>
      <c r="K3" s="484"/>
      <c r="L3" s="534"/>
      <c r="M3" s="484"/>
      <c r="N3" s="534"/>
      <c r="O3" s="484"/>
      <c r="P3" s="534"/>
      <c r="Q3" s="484"/>
      <c r="R3" s="534"/>
      <c r="S3" s="484"/>
      <c r="T3" s="534"/>
    </row>
    <row r="4" spans="1:26" ht="12" customHeight="1">
      <c r="A4" s="413"/>
      <c r="B4" s="512"/>
      <c r="C4" s="410" t="s">
        <v>2</v>
      </c>
      <c r="D4" s="408" t="s">
        <v>5</v>
      </c>
      <c r="E4" s="410" t="s">
        <v>2</v>
      </c>
      <c r="F4" s="408" t="s">
        <v>5</v>
      </c>
      <c r="G4" s="410" t="s">
        <v>2</v>
      </c>
      <c r="H4" s="408" t="s">
        <v>5</v>
      </c>
      <c r="I4" s="410" t="s">
        <v>2</v>
      </c>
      <c r="J4" s="408" t="s">
        <v>5</v>
      </c>
      <c r="K4" s="410" t="s">
        <v>2</v>
      </c>
      <c r="L4" s="408" t="s">
        <v>5</v>
      </c>
      <c r="M4" s="410" t="s">
        <v>2</v>
      </c>
      <c r="N4" s="408" t="s">
        <v>5</v>
      </c>
      <c r="O4" s="408" t="s">
        <v>2</v>
      </c>
      <c r="P4" s="408" t="s">
        <v>5</v>
      </c>
      <c r="Q4" s="410" t="s">
        <v>2</v>
      </c>
      <c r="R4" s="408" t="s">
        <v>5</v>
      </c>
      <c r="S4" s="410" t="s">
        <v>2</v>
      </c>
      <c r="T4" s="408" t="s">
        <v>5</v>
      </c>
    </row>
    <row r="5" spans="1:26" ht="12" customHeight="1">
      <c r="A5" s="414"/>
      <c r="B5" s="513"/>
      <c r="C5" s="417"/>
      <c r="D5" s="409"/>
      <c r="E5" s="417"/>
      <c r="F5" s="409"/>
      <c r="G5" s="417"/>
      <c r="H5" s="409"/>
      <c r="I5" s="417"/>
      <c r="J5" s="409"/>
      <c r="K5" s="417"/>
      <c r="L5" s="409"/>
      <c r="M5" s="417"/>
      <c r="N5" s="409"/>
      <c r="O5" s="409"/>
      <c r="P5" s="409"/>
      <c r="Q5" s="417"/>
      <c r="R5" s="409"/>
      <c r="S5" s="417"/>
      <c r="T5" s="409"/>
    </row>
    <row r="6" spans="1:26" ht="12" customHeight="1">
      <c r="A6" s="24"/>
      <c r="B6" s="100" t="s">
        <v>74</v>
      </c>
      <c r="C6" s="262" t="s">
        <v>184</v>
      </c>
      <c r="D6" s="101" t="s">
        <v>75</v>
      </c>
      <c r="E6" s="262" t="s">
        <v>184</v>
      </c>
      <c r="F6" s="262" t="s">
        <v>75</v>
      </c>
      <c r="G6" s="262" t="s">
        <v>184</v>
      </c>
      <c r="H6" s="262" t="s">
        <v>75</v>
      </c>
      <c r="I6" s="262" t="s">
        <v>184</v>
      </c>
      <c r="J6" s="262" t="s">
        <v>75</v>
      </c>
      <c r="K6" s="262" t="s">
        <v>184</v>
      </c>
      <c r="L6" s="262" t="s">
        <v>75</v>
      </c>
      <c r="M6" s="262" t="s">
        <v>184</v>
      </c>
      <c r="N6" s="262" t="s">
        <v>75</v>
      </c>
      <c r="O6" s="262" t="s">
        <v>184</v>
      </c>
      <c r="P6" s="262" t="s">
        <v>75</v>
      </c>
      <c r="Q6" s="262" t="s">
        <v>184</v>
      </c>
      <c r="R6" s="262" t="s">
        <v>75</v>
      </c>
      <c r="S6" s="262" t="s">
        <v>184</v>
      </c>
      <c r="T6" s="262" t="s">
        <v>75</v>
      </c>
      <c r="U6"/>
      <c r="V6"/>
      <c r="W6"/>
      <c r="X6"/>
      <c r="Y6"/>
      <c r="Z6"/>
    </row>
    <row r="7" spans="1:26" ht="12" customHeight="1">
      <c r="A7" s="40">
        <v>1909</v>
      </c>
      <c r="B7" s="77">
        <v>90.49</v>
      </c>
      <c r="C7" s="63">
        <v>141</v>
      </c>
      <c r="D7" s="63">
        <f t="shared" ref="D7:D67" si="0">C7/$B7</f>
        <v>1.558183224665709</v>
      </c>
      <c r="E7" s="63" t="s">
        <v>7</v>
      </c>
      <c r="F7" s="63" t="s">
        <v>7</v>
      </c>
      <c r="G7" s="63" t="s">
        <v>7</v>
      </c>
      <c r="H7" s="63" t="s">
        <v>7</v>
      </c>
      <c r="I7" s="63" t="s">
        <v>7</v>
      </c>
      <c r="J7" s="63" t="s">
        <v>7</v>
      </c>
      <c r="K7" s="63" t="s">
        <v>7</v>
      </c>
      <c r="L7" s="63" t="s">
        <v>7</v>
      </c>
      <c r="M7" s="63" t="s">
        <v>7</v>
      </c>
      <c r="N7" s="63" t="s">
        <v>7</v>
      </c>
      <c r="O7" s="63" t="s">
        <v>7</v>
      </c>
      <c r="P7" s="63" t="s">
        <v>7</v>
      </c>
      <c r="Q7" s="63" t="s">
        <v>7</v>
      </c>
      <c r="R7" s="63" t="s">
        <v>7</v>
      </c>
      <c r="S7" s="54">
        <f>SUM(C7,E7, G7,I7,K7,M7,O7,Q7)</f>
        <v>141</v>
      </c>
      <c r="T7" s="54">
        <f>S7/B7</f>
        <v>1.558183224665709</v>
      </c>
      <c r="U7" s="13"/>
      <c r="V7" s="13">
        <f t="shared" ref="V7:V37" si="1">SUM(F7,H7)</f>
        <v>0</v>
      </c>
      <c r="W7" s="13"/>
      <c r="X7" s="13"/>
      <c r="Y7" s="13"/>
      <c r="Z7" s="13"/>
    </row>
    <row r="8" spans="1:26" ht="12" customHeight="1">
      <c r="A8" s="40">
        <v>1910</v>
      </c>
      <c r="B8" s="77">
        <v>92.406999999999996</v>
      </c>
      <c r="C8" s="63">
        <v>179</v>
      </c>
      <c r="D8" s="63">
        <f t="shared" si="0"/>
        <v>1.9370826885409114</v>
      </c>
      <c r="E8" s="63" t="s">
        <v>7</v>
      </c>
      <c r="F8" s="63" t="s">
        <v>7</v>
      </c>
      <c r="G8" s="63" t="s">
        <v>7</v>
      </c>
      <c r="H8" s="63" t="s">
        <v>7</v>
      </c>
      <c r="I8" s="63" t="s">
        <v>7</v>
      </c>
      <c r="J8" s="63" t="s">
        <v>7</v>
      </c>
      <c r="K8" s="63" t="s">
        <v>7</v>
      </c>
      <c r="L8" s="63" t="s">
        <v>7</v>
      </c>
      <c r="M8" s="63" t="s">
        <v>7</v>
      </c>
      <c r="N8" s="63" t="s">
        <v>7</v>
      </c>
      <c r="O8" s="63" t="s">
        <v>7</v>
      </c>
      <c r="P8" s="63" t="s">
        <v>7</v>
      </c>
      <c r="Q8" s="63" t="s">
        <v>7</v>
      </c>
      <c r="R8" s="63" t="s">
        <v>7</v>
      </c>
      <c r="S8" s="54">
        <f t="shared" ref="S8:S71" si="2">SUM(C8,E8, G8,I8,K8,M8,O8,Q8)</f>
        <v>179</v>
      </c>
      <c r="T8" s="54">
        <f t="shared" ref="T8:T71" si="3">S8/B8</f>
        <v>1.9370826885409114</v>
      </c>
      <c r="U8" s="13"/>
      <c r="V8" s="13">
        <f t="shared" si="1"/>
        <v>0</v>
      </c>
      <c r="W8" s="13"/>
      <c r="X8" s="13"/>
      <c r="Y8" s="13"/>
      <c r="Z8" s="13"/>
    </row>
    <row r="9" spans="1:26" ht="12" customHeight="1">
      <c r="A9" s="42">
        <v>1911</v>
      </c>
      <c r="B9" s="78">
        <v>93.863</v>
      </c>
      <c r="C9" s="64">
        <v>216</v>
      </c>
      <c r="D9" s="64">
        <f t="shared" si="0"/>
        <v>2.3012262552869607</v>
      </c>
      <c r="E9" s="64" t="s">
        <v>7</v>
      </c>
      <c r="F9" s="64" t="s">
        <v>7</v>
      </c>
      <c r="G9" s="64" t="s">
        <v>7</v>
      </c>
      <c r="H9" s="64" t="s">
        <v>7</v>
      </c>
      <c r="I9" s="64" t="s">
        <v>7</v>
      </c>
      <c r="J9" s="64" t="s">
        <v>7</v>
      </c>
      <c r="K9" s="64" t="s">
        <v>7</v>
      </c>
      <c r="L9" s="64" t="s">
        <v>7</v>
      </c>
      <c r="M9" s="64" t="s">
        <v>7</v>
      </c>
      <c r="N9" s="64" t="s">
        <v>7</v>
      </c>
      <c r="O9" s="64" t="s">
        <v>7</v>
      </c>
      <c r="P9" s="64" t="s">
        <v>7</v>
      </c>
      <c r="Q9" s="64" t="s">
        <v>7</v>
      </c>
      <c r="R9" s="64" t="s">
        <v>7</v>
      </c>
      <c r="S9" s="58">
        <f t="shared" si="2"/>
        <v>216</v>
      </c>
      <c r="T9" s="58">
        <f t="shared" si="3"/>
        <v>2.3012262552869607</v>
      </c>
      <c r="U9" s="13"/>
      <c r="V9" s="13">
        <f t="shared" si="1"/>
        <v>0</v>
      </c>
      <c r="W9" s="13"/>
      <c r="X9" s="13"/>
      <c r="Y9" s="13"/>
      <c r="Z9" s="13"/>
    </row>
    <row r="10" spans="1:26" ht="12" customHeight="1">
      <c r="A10" s="42">
        <v>1912</v>
      </c>
      <c r="B10" s="78">
        <v>95.334999999999994</v>
      </c>
      <c r="C10" s="64">
        <v>254</v>
      </c>
      <c r="D10" s="64">
        <f t="shared" si="0"/>
        <v>2.6642890858551427</v>
      </c>
      <c r="E10" s="64" t="s">
        <v>7</v>
      </c>
      <c r="F10" s="64" t="s">
        <v>7</v>
      </c>
      <c r="G10" s="64" t="s">
        <v>7</v>
      </c>
      <c r="H10" s="64" t="s">
        <v>7</v>
      </c>
      <c r="I10" s="64" t="s">
        <v>7</v>
      </c>
      <c r="J10" s="64" t="s">
        <v>7</v>
      </c>
      <c r="K10" s="64" t="s">
        <v>7</v>
      </c>
      <c r="L10" s="64" t="s">
        <v>7</v>
      </c>
      <c r="M10" s="64" t="s">
        <v>7</v>
      </c>
      <c r="N10" s="64" t="s">
        <v>7</v>
      </c>
      <c r="O10" s="64" t="s">
        <v>7</v>
      </c>
      <c r="P10" s="64" t="s">
        <v>7</v>
      </c>
      <c r="Q10" s="64" t="s">
        <v>7</v>
      </c>
      <c r="R10" s="64" t="s">
        <v>7</v>
      </c>
      <c r="S10" s="58">
        <f t="shared" si="2"/>
        <v>254</v>
      </c>
      <c r="T10" s="58">
        <f t="shared" si="3"/>
        <v>2.6642890858551427</v>
      </c>
      <c r="U10" s="13"/>
      <c r="V10" s="13">
        <f t="shared" si="1"/>
        <v>0</v>
      </c>
      <c r="W10" s="13"/>
      <c r="X10" s="13"/>
      <c r="Y10" s="13"/>
      <c r="Z10" s="13"/>
    </row>
    <row r="11" spans="1:26" ht="12" customHeight="1">
      <c r="A11" s="42">
        <v>1913</v>
      </c>
      <c r="B11" s="78">
        <v>97.224999999999994</v>
      </c>
      <c r="C11" s="64">
        <v>291</v>
      </c>
      <c r="D11" s="64">
        <f t="shared" si="0"/>
        <v>2.9930573412188224</v>
      </c>
      <c r="E11" s="64" t="s">
        <v>7</v>
      </c>
      <c r="F11" s="64" t="s">
        <v>7</v>
      </c>
      <c r="G11" s="64" t="s">
        <v>7</v>
      </c>
      <c r="H11" s="64" t="s">
        <v>7</v>
      </c>
      <c r="I11" s="64" t="s">
        <v>7</v>
      </c>
      <c r="J11" s="64" t="s">
        <v>7</v>
      </c>
      <c r="K11" s="64" t="s">
        <v>7</v>
      </c>
      <c r="L11" s="64" t="s">
        <v>7</v>
      </c>
      <c r="M11" s="64" t="s">
        <v>7</v>
      </c>
      <c r="N11" s="64" t="s">
        <v>7</v>
      </c>
      <c r="O11" s="64" t="s">
        <v>7</v>
      </c>
      <c r="P11" s="64" t="s">
        <v>7</v>
      </c>
      <c r="Q11" s="64" t="s">
        <v>7</v>
      </c>
      <c r="R11" s="64" t="s">
        <v>7</v>
      </c>
      <c r="S11" s="58">
        <f t="shared" si="2"/>
        <v>291</v>
      </c>
      <c r="T11" s="58">
        <f t="shared" si="3"/>
        <v>2.9930573412188224</v>
      </c>
      <c r="U11" s="13"/>
      <c r="V11" s="13">
        <f t="shared" si="1"/>
        <v>0</v>
      </c>
      <c r="W11" s="13"/>
      <c r="X11" s="13"/>
      <c r="Y11" s="13"/>
      <c r="Z11" s="13"/>
    </row>
    <row r="12" spans="1:26" ht="12" customHeight="1">
      <c r="A12" s="42">
        <v>1914</v>
      </c>
      <c r="B12" s="78">
        <v>99.111000000000004</v>
      </c>
      <c r="C12" s="64">
        <v>338</v>
      </c>
      <c r="D12" s="64">
        <f t="shared" si="0"/>
        <v>3.4103177245714398</v>
      </c>
      <c r="E12" s="64" t="s">
        <v>7</v>
      </c>
      <c r="F12" s="64" t="s">
        <v>7</v>
      </c>
      <c r="G12" s="64" t="s">
        <v>7</v>
      </c>
      <c r="H12" s="64" t="s">
        <v>7</v>
      </c>
      <c r="I12" s="64" t="s">
        <v>7</v>
      </c>
      <c r="J12" s="64" t="s">
        <v>7</v>
      </c>
      <c r="K12" s="64" t="s">
        <v>7</v>
      </c>
      <c r="L12" s="64" t="s">
        <v>7</v>
      </c>
      <c r="M12" s="64" t="s">
        <v>7</v>
      </c>
      <c r="N12" s="64" t="s">
        <v>7</v>
      </c>
      <c r="O12" s="64" t="s">
        <v>7</v>
      </c>
      <c r="P12" s="64" t="s">
        <v>7</v>
      </c>
      <c r="Q12" s="64" t="s">
        <v>7</v>
      </c>
      <c r="R12" s="64" t="s">
        <v>7</v>
      </c>
      <c r="S12" s="58">
        <f t="shared" si="2"/>
        <v>338</v>
      </c>
      <c r="T12" s="58">
        <f t="shared" si="3"/>
        <v>3.4103177245714398</v>
      </c>
      <c r="U12" s="13"/>
      <c r="V12" s="13">
        <f t="shared" si="1"/>
        <v>0</v>
      </c>
      <c r="W12" s="13"/>
      <c r="X12" s="13"/>
      <c r="Y12" s="13"/>
      <c r="Z12" s="13"/>
    </row>
    <row r="13" spans="1:26" ht="12" customHeight="1">
      <c r="A13" s="42">
        <v>1915</v>
      </c>
      <c r="B13" s="78">
        <v>100.54600000000001</v>
      </c>
      <c r="C13" s="64">
        <v>389</v>
      </c>
      <c r="D13" s="64">
        <f t="shared" si="0"/>
        <v>3.8688759373818944</v>
      </c>
      <c r="E13" s="64" t="s">
        <v>7</v>
      </c>
      <c r="F13" s="64" t="s">
        <v>7</v>
      </c>
      <c r="G13" s="64" t="s">
        <v>7</v>
      </c>
      <c r="H13" s="64" t="s">
        <v>7</v>
      </c>
      <c r="I13" s="64" t="s">
        <v>7</v>
      </c>
      <c r="J13" s="64" t="s">
        <v>7</v>
      </c>
      <c r="K13" s="64" t="s">
        <v>7</v>
      </c>
      <c r="L13" s="64" t="s">
        <v>7</v>
      </c>
      <c r="M13" s="64" t="s">
        <v>7</v>
      </c>
      <c r="N13" s="64" t="s">
        <v>7</v>
      </c>
      <c r="O13" s="64" t="s">
        <v>7</v>
      </c>
      <c r="P13" s="64" t="s">
        <v>7</v>
      </c>
      <c r="Q13" s="64" t="s">
        <v>7</v>
      </c>
      <c r="R13" s="64" t="s">
        <v>7</v>
      </c>
      <c r="S13" s="58">
        <f t="shared" si="2"/>
        <v>389</v>
      </c>
      <c r="T13" s="58">
        <f t="shared" si="3"/>
        <v>3.8688759373818944</v>
      </c>
      <c r="U13" s="13"/>
      <c r="V13" s="13">
        <f t="shared" si="1"/>
        <v>0</v>
      </c>
      <c r="W13" s="13"/>
      <c r="X13" s="13"/>
      <c r="Y13" s="13"/>
      <c r="Z13" s="13"/>
    </row>
    <row r="14" spans="1:26" ht="12" customHeight="1">
      <c r="A14" s="40">
        <v>1916</v>
      </c>
      <c r="B14" s="77">
        <v>101.961</v>
      </c>
      <c r="C14" s="63">
        <v>440</v>
      </c>
      <c r="D14" s="63">
        <f t="shared" si="0"/>
        <v>4.315375486705701</v>
      </c>
      <c r="E14" s="63" t="s">
        <v>7</v>
      </c>
      <c r="F14" s="63" t="s">
        <v>7</v>
      </c>
      <c r="G14" s="63" t="s">
        <v>7</v>
      </c>
      <c r="H14" s="63" t="s">
        <v>7</v>
      </c>
      <c r="I14" s="63" t="s">
        <v>7</v>
      </c>
      <c r="J14" s="63" t="s">
        <v>7</v>
      </c>
      <c r="K14" s="63" t="s">
        <v>7</v>
      </c>
      <c r="L14" s="63" t="s">
        <v>7</v>
      </c>
      <c r="M14" s="63" t="s">
        <v>7</v>
      </c>
      <c r="N14" s="63" t="s">
        <v>7</v>
      </c>
      <c r="O14" s="63" t="s">
        <v>7</v>
      </c>
      <c r="P14" s="63" t="s">
        <v>7</v>
      </c>
      <c r="Q14" s="63" t="s">
        <v>7</v>
      </c>
      <c r="R14" s="63" t="s">
        <v>7</v>
      </c>
      <c r="S14" s="54">
        <f t="shared" si="2"/>
        <v>440</v>
      </c>
      <c r="T14" s="54">
        <f t="shared" si="3"/>
        <v>4.315375486705701</v>
      </c>
      <c r="U14" s="13"/>
      <c r="V14" s="13">
        <f t="shared" si="1"/>
        <v>0</v>
      </c>
      <c r="W14" s="13"/>
      <c r="X14" s="13"/>
      <c r="Y14" s="13"/>
      <c r="Z14" s="13"/>
    </row>
    <row r="15" spans="1:26" ht="12" customHeight="1">
      <c r="A15" s="40">
        <v>1917</v>
      </c>
      <c r="B15" s="77">
        <v>103.414</v>
      </c>
      <c r="C15" s="63">
        <v>500</v>
      </c>
      <c r="D15" s="63">
        <f t="shared" si="0"/>
        <v>4.8349353085655711</v>
      </c>
      <c r="E15" s="63" t="s">
        <v>7</v>
      </c>
      <c r="F15" s="63" t="s">
        <v>7</v>
      </c>
      <c r="G15" s="63" t="s">
        <v>7</v>
      </c>
      <c r="H15" s="63" t="s">
        <v>7</v>
      </c>
      <c r="I15" s="63" t="s">
        <v>7</v>
      </c>
      <c r="J15" s="63" t="s">
        <v>7</v>
      </c>
      <c r="K15" s="63" t="s">
        <v>7</v>
      </c>
      <c r="L15" s="63" t="s">
        <v>7</v>
      </c>
      <c r="M15" s="63" t="s">
        <v>7</v>
      </c>
      <c r="N15" s="63" t="s">
        <v>7</v>
      </c>
      <c r="O15" s="63" t="s">
        <v>7</v>
      </c>
      <c r="P15" s="63" t="s">
        <v>7</v>
      </c>
      <c r="Q15" s="63" t="s">
        <v>7</v>
      </c>
      <c r="R15" s="63" t="s">
        <v>7</v>
      </c>
      <c r="S15" s="54">
        <f t="shared" si="2"/>
        <v>500</v>
      </c>
      <c r="T15" s="54">
        <f t="shared" si="3"/>
        <v>4.8349353085655711</v>
      </c>
      <c r="U15" s="13"/>
      <c r="V15" s="13">
        <f t="shared" si="1"/>
        <v>0</v>
      </c>
      <c r="W15" s="13"/>
      <c r="X15" s="13"/>
      <c r="Y15" s="13"/>
      <c r="Z15" s="13"/>
    </row>
    <row r="16" spans="1:26" ht="12" customHeight="1">
      <c r="A16" s="40">
        <v>1918</v>
      </c>
      <c r="B16" s="77">
        <v>104.55</v>
      </c>
      <c r="C16" s="63">
        <v>643.10400000000004</v>
      </c>
      <c r="D16" s="63">
        <f t="shared" si="0"/>
        <v>6.1511621233859399</v>
      </c>
      <c r="E16" s="63" t="s">
        <v>7</v>
      </c>
      <c r="F16" s="63" t="s">
        <v>7</v>
      </c>
      <c r="G16" s="63" t="s">
        <v>7</v>
      </c>
      <c r="H16" s="63" t="s">
        <v>7</v>
      </c>
      <c r="I16" s="63" t="s">
        <v>7</v>
      </c>
      <c r="J16" s="63" t="s">
        <v>7</v>
      </c>
      <c r="K16" s="63" t="s">
        <v>7</v>
      </c>
      <c r="L16" s="63" t="s">
        <v>7</v>
      </c>
      <c r="M16" s="63" t="s">
        <v>7</v>
      </c>
      <c r="N16" s="63" t="s">
        <v>7</v>
      </c>
      <c r="O16" s="63" t="s">
        <v>7</v>
      </c>
      <c r="P16" s="63" t="s">
        <v>7</v>
      </c>
      <c r="Q16" s="63" t="s">
        <v>7</v>
      </c>
      <c r="R16" s="63" t="s">
        <v>7</v>
      </c>
      <c r="S16" s="54">
        <f t="shared" si="2"/>
        <v>643.10400000000004</v>
      </c>
      <c r="T16" s="54">
        <f t="shared" si="3"/>
        <v>6.1511621233859399</v>
      </c>
      <c r="U16" s="13"/>
      <c r="V16" s="13">
        <f t="shared" si="1"/>
        <v>0</v>
      </c>
      <c r="W16" s="13"/>
      <c r="X16" s="13"/>
      <c r="Y16" s="13"/>
      <c r="Z16" s="13"/>
    </row>
    <row r="17" spans="1:26" ht="12" customHeight="1">
      <c r="A17" s="40">
        <v>1919</v>
      </c>
      <c r="B17" s="77">
        <v>105.063</v>
      </c>
      <c r="C17" s="63">
        <v>688.41899999999998</v>
      </c>
      <c r="D17" s="63">
        <f t="shared" si="0"/>
        <v>6.552439964592673</v>
      </c>
      <c r="E17" s="63" t="s">
        <v>7</v>
      </c>
      <c r="F17" s="63" t="s">
        <v>7</v>
      </c>
      <c r="G17" s="63" t="s">
        <v>7</v>
      </c>
      <c r="H17" s="63" t="s">
        <v>7</v>
      </c>
      <c r="I17" s="63" t="s">
        <v>7</v>
      </c>
      <c r="J17" s="63" t="s">
        <v>7</v>
      </c>
      <c r="K17" s="63" t="s">
        <v>7</v>
      </c>
      <c r="L17" s="63" t="s">
        <v>7</v>
      </c>
      <c r="M17" s="63" t="s">
        <v>7</v>
      </c>
      <c r="N17" s="63" t="s">
        <v>7</v>
      </c>
      <c r="O17" s="63" t="s">
        <v>7</v>
      </c>
      <c r="P17" s="63" t="s">
        <v>7</v>
      </c>
      <c r="Q17" s="63" t="s">
        <v>7</v>
      </c>
      <c r="R17" s="63" t="s">
        <v>7</v>
      </c>
      <c r="S17" s="54">
        <f t="shared" si="2"/>
        <v>688.41899999999998</v>
      </c>
      <c r="T17" s="54">
        <f t="shared" si="3"/>
        <v>6.552439964592673</v>
      </c>
      <c r="U17" s="13"/>
      <c r="V17" s="13">
        <f t="shared" si="1"/>
        <v>0</v>
      </c>
      <c r="W17" s="13"/>
      <c r="X17" s="13"/>
      <c r="Y17" s="13"/>
      <c r="Z17" s="13"/>
    </row>
    <row r="18" spans="1:26" ht="12" customHeight="1">
      <c r="A18" s="40">
        <v>1920</v>
      </c>
      <c r="B18" s="77">
        <v>106.461</v>
      </c>
      <c r="C18" s="63">
        <v>770.61599999999999</v>
      </c>
      <c r="D18" s="63">
        <f t="shared" si="0"/>
        <v>7.2384816975230368</v>
      </c>
      <c r="E18" s="63" t="s">
        <v>7</v>
      </c>
      <c r="F18" s="63" t="s">
        <v>7</v>
      </c>
      <c r="G18" s="63" t="s">
        <v>7</v>
      </c>
      <c r="H18" s="63" t="s">
        <v>7</v>
      </c>
      <c r="I18" s="63" t="s">
        <v>7</v>
      </c>
      <c r="J18" s="63" t="s">
        <v>7</v>
      </c>
      <c r="K18" s="63" t="s">
        <v>7</v>
      </c>
      <c r="L18" s="63" t="s">
        <v>7</v>
      </c>
      <c r="M18" s="63" t="s">
        <v>7</v>
      </c>
      <c r="N18" s="63" t="s">
        <v>7</v>
      </c>
      <c r="O18" s="63" t="s">
        <v>7</v>
      </c>
      <c r="P18" s="63" t="s">
        <v>7</v>
      </c>
      <c r="Q18" s="63" t="s">
        <v>7</v>
      </c>
      <c r="R18" s="63" t="s">
        <v>7</v>
      </c>
      <c r="S18" s="54">
        <f t="shared" si="2"/>
        <v>770.61599999999999</v>
      </c>
      <c r="T18" s="54">
        <f t="shared" si="3"/>
        <v>7.2384816975230368</v>
      </c>
      <c r="U18" s="13"/>
      <c r="V18" s="13">
        <f t="shared" si="1"/>
        <v>0</v>
      </c>
      <c r="W18" s="13"/>
      <c r="X18" s="13"/>
      <c r="Y18" s="13"/>
      <c r="Z18" s="13"/>
    </row>
    <row r="19" spans="1:26" ht="12" customHeight="1">
      <c r="A19" s="42">
        <v>1921</v>
      </c>
      <c r="B19" s="78">
        <v>108.538</v>
      </c>
      <c r="C19" s="64">
        <v>789.14700000000005</v>
      </c>
      <c r="D19" s="64">
        <f t="shared" si="0"/>
        <v>7.2706978201183006</v>
      </c>
      <c r="E19" s="64" t="s">
        <v>7</v>
      </c>
      <c r="F19" s="64" t="s">
        <v>7</v>
      </c>
      <c r="G19" s="64" t="s">
        <v>7</v>
      </c>
      <c r="H19" s="64" t="s">
        <v>7</v>
      </c>
      <c r="I19" s="64" t="s">
        <v>7</v>
      </c>
      <c r="J19" s="64" t="s">
        <v>7</v>
      </c>
      <c r="K19" s="64" t="s">
        <v>7</v>
      </c>
      <c r="L19" s="64" t="s">
        <v>7</v>
      </c>
      <c r="M19" s="64" t="s">
        <v>7</v>
      </c>
      <c r="N19" s="64" t="s">
        <v>7</v>
      </c>
      <c r="O19" s="64" t="s">
        <v>7</v>
      </c>
      <c r="P19" s="64" t="s">
        <v>7</v>
      </c>
      <c r="Q19" s="64" t="s">
        <v>7</v>
      </c>
      <c r="R19" s="64" t="s">
        <v>7</v>
      </c>
      <c r="S19" s="58">
        <f t="shared" si="2"/>
        <v>789.14700000000005</v>
      </c>
      <c r="T19" s="58">
        <f t="shared" si="3"/>
        <v>7.2706978201183006</v>
      </c>
      <c r="U19" s="13"/>
      <c r="V19" s="13">
        <f t="shared" si="1"/>
        <v>0</v>
      </c>
      <c r="W19" s="13"/>
      <c r="X19" s="13"/>
      <c r="Y19" s="13"/>
      <c r="Z19" s="13"/>
    </row>
    <row r="20" spans="1:26" ht="12" customHeight="1">
      <c r="A20" s="42">
        <v>1922</v>
      </c>
      <c r="B20" s="78">
        <v>110.04900000000001</v>
      </c>
      <c r="C20" s="64">
        <v>859.90949999999998</v>
      </c>
      <c r="D20" s="64">
        <f t="shared" si="0"/>
        <v>7.813878363274541</v>
      </c>
      <c r="E20" s="64" t="s">
        <v>7</v>
      </c>
      <c r="F20" s="64" t="s">
        <v>7</v>
      </c>
      <c r="G20" s="64" t="s">
        <v>7</v>
      </c>
      <c r="H20" s="64" t="s">
        <v>7</v>
      </c>
      <c r="I20" s="64" t="s">
        <v>7</v>
      </c>
      <c r="J20" s="64" t="s">
        <v>7</v>
      </c>
      <c r="K20" s="64" t="s">
        <v>7</v>
      </c>
      <c r="L20" s="64" t="s">
        <v>7</v>
      </c>
      <c r="M20" s="64" t="s">
        <v>7</v>
      </c>
      <c r="N20" s="64" t="s">
        <v>7</v>
      </c>
      <c r="O20" s="64" t="s">
        <v>7</v>
      </c>
      <c r="P20" s="64" t="s">
        <v>7</v>
      </c>
      <c r="Q20" s="64" t="s">
        <v>7</v>
      </c>
      <c r="R20" s="64" t="s">
        <v>7</v>
      </c>
      <c r="S20" s="58">
        <f t="shared" si="2"/>
        <v>859.90949999999998</v>
      </c>
      <c r="T20" s="58">
        <f t="shared" si="3"/>
        <v>7.813878363274541</v>
      </c>
      <c r="U20" s="13"/>
      <c r="V20" s="13">
        <f t="shared" si="1"/>
        <v>0</v>
      </c>
      <c r="W20" s="13"/>
      <c r="X20" s="13"/>
      <c r="Y20" s="13"/>
      <c r="Z20" s="13"/>
    </row>
    <row r="21" spans="1:26" ht="12" customHeight="1">
      <c r="A21" s="42">
        <v>1923</v>
      </c>
      <c r="B21" s="78">
        <v>111.947</v>
      </c>
      <c r="C21" s="64">
        <v>964.24649999999997</v>
      </c>
      <c r="D21" s="64">
        <f t="shared" si="0"/>
        <v>8.6134197432713684</v>
      </c>
      <c r="E21" s="64" t="s">
        <v>7</v>
      </c>
      <c r="F21" s="64" t="s">
        <v>7</v>
      </c>
      <c r="G21" s="64" t="s">
        <v>7</v>
      </c>
      <c r="H21" s="64" t="s">
        <v>7</v>
      </c>
      <c r="I21" s="64" t="s">
        <v>7</v>
      </c>
      <c r="J21" s="64" t="s">
        <v>7</v>
      </c>
      <c r="K21" s="64" t="s">
        <v>7</v>
      </c>
      <c r="L21" s="64" t="s">
        <v>7</v>
      </c>
      <c r="M21" s="64" t="s">
        <v>7</v>
      </c>
      <c r="N21" s="64" t="s">
        <v>7</v>
      </c>
      <c r="O21" s="64" t="s">
        <v>7</v>
      </c>
      <c r="P21" s="64" t="s">
        <v>7</v>
      </c>
      <c r="Q21" s="64" t="s">
        <v>7</v>
      </c>
      <c r="R21" s="64" t="s">
        <v>7</v>
      </c>
      <c r="S21" s="58">
        <f t="shared" si="2"/>
        <v>964.24649999999997</v>
      </c>
      <c r="T21" s="58">
        <f t="shared" si="3"/>
        <v>8.6134197432713684</v>
      </c>
      <c r="U21" s="13"/>
      <c r="V21" s="13">
        <f t="shared" si="1"/>
        <v>0</v>
      </c>
      <c r="W21" s="13"/>
      <c r="X21" s="13"/>
      <c r="Y21" s="13"/>
      <c r="Z21" s="13"/>
    </row>
    <row r="22" spans="1:26" ht="12" customHeight="1">
      <c r="A22" s="42">
        <v>1924</v>
      </c>
      <c r="B22" s="78">
        <v>114.10899999999999</v>
      </c>
      <c r="C22" s="64">
        <v>959.96249999999998</v>
      </c>
      <c r="D22" s="64">
        <f t="shared" si="0"/>
        <v>8.412679981421272</v>
      </c>
      <c r="E22" s="64" t="s">
        <v>7</v>
      </c>
      <c r="F22" s="64" t="s">
        <v>7</v>
      </c>
      <c r="G22" s="64" t="s">
        <v>7</v>
      </c>
      <c r="H22" s="64" t="s">
        <v>7</v>
      </c>
      <c r="I22" s="64" t="s">
        <v>7</v>
      </c>
      <c r="J22" s="64" t="s">
        <v>7</v>
      </c>
      <c r="K22" s="64" t="s">
        <v>7</v>
      </c>
      <c r="L22" s="64" t="s">
        <v>7</v>
      </c>
      <c r="M22" s="64" t="s">
        <v>7</v>
      </c>
      <c r="N22" s="64" t="s">
        <v>7</v>
      </c>
      <c r="O22" s="64" t="s">
        <v>7</v>
      </c>
      <c r="P22" s="64" t="s">
        <v>7</v>
      </c>
      <c r="Q22" s="64" t="s">
        <v>7</v>
      </c>
      <c r="R22" s="64" t="s">
        <v>7</v>
      </c>
      <c r="S22" s="58">
        <f t="shared" si="2"/>
        <v>959.96249999999998</v>
      </c>
      <c r="T22" s="58">
        <f t="shared" si="3"/>
        <v>8.412679981421272</v>
      </c>
      <c r="U22" s="13"/>
      <c r="V22" s="13">
        <f t="shared" si="1"/>
        <v>0</v>
      </c>
      <c r="W22" s="13"/>
      <c r="X22" s="13"/>
      <c r="Y22" s="13"/>
      <c r="Z22" s="13"/>
    </row>
    <row r="23" spans="1:26" ht="12" customHeight="1">
      <c r="A23" s="42">
        <v>1925</v>
      </c>
      <c r="B23" s="78">
        <v>115.82899999999999</v>
      </c>
      <c r="C23" s="64">
        <v>1080.0809999999999</v>
      </c>
      <c r="D23" s="64">
        <f t="shared" si="0"/>
        <v>9.3247891288019407</v>
      </c>
      <c r="E23" s="64" t="s">
        <v>7</v>
      </c>
      <c r="F23" s="64" t="s">
        <v>7</v>
      </c>
      <c r="G23" s="64" t="s">
        <v>7</v>
      </c>
      <c r="H23" s="64" t="s">
        <v>7</v>
      </c>
      <c r="I23" s="64" t="s">
        <v>7</v>
      </c>
      <c r="J23" s="64" t="s">
        <v>7</v>
      </c>
      <c r="K23" s="64" t="s">
        <v>7</v>
      </c>
      <c r="L23" s="64" t="s">
        <v>7</v>
      </c>
      <c r="M23" s="64" t="s">
        <v>7</v>
      </c>
      <c r="N23" s="64" t="s">
        <v>7</v>
      </c>
      <c r="O23" s="64" t="s">
        <v>7</v>
      </c>
      <c r="P23" s="64" t="s">
        <v>7</v>
      </c>
      <c r="Q23" s="64" t="s">
        <v>7</v>
      </c>
      <c r="R23" s="64" t="s">
        <v>7</v>
      </c>
      <c r="S23" s="58">
        <f t="shared" si="2"/>
        <v>1080.0809999999999</v>
      </c>
      <c r="T23" s="58">
        <f t="shared" si="3"/>
        <v>9.3247891288019407</v>
      </c>
      <c r="U23" s="13"/>
      <c r="V23" s="13">
        <f t="shared" si="1"/>
        <v>0</v>
      </c>
      <c r="W23" s="13"/>
      <c r="X23" s="13"/>
      <c r="Y23" s="13"/>
      <c r="Z23" s="13"/>
    </row>
    <row r="24" spans="1:26" ht="12" customHeight="1">
      <c r="A24" s="40">
        <v>1926</v>
      </c>
      <c r="B24" s="77">
        <v>117.39700000000001</v>
      </c>
      <c r="C24" s="63">
        <v>1072.4984999999999</v>
      </c>
      <c r="D24" s="63">
        <f t="shared" si="0"/>
        <v>9.1356550848829183</v>
      </c>
      <c r="E24" s="63" t="s">
        <v>7</v>
      </c>
      <c r="F24" s="63" t="s">
        <v>7</v>
      </c>
      <c r="G24" s="63" t="s">
        <v>7</v>
      </c>
      <c r="H24" s="63" t="s">
        <v>7</v>
      </c>
      <c r="I24" s="63" t="s">
        <v>7</v>
      </c>
      <c r="J24" s="63" t="s">
        <v>7</v>
      </c>
      <c r="K24" s="63" t="s">
        <v>7</v>
      </c>
      <c r="L24" s="63" t="s">
        <v>7</v>
      </c>
      <c r="M24" s="63" t="s">
        <v>7</v>
      </c>
      <c r="N24" s="63" t="s">
        <v>7</v>
      </c>
      <c r="O24" s="63" t="s">
        <v>7</v>
      </c>
      <c r="P24" s="63" t="s">
        <v>7</v>
      </c>
      <c r="Q24" s="63" t="s">
        <v>7</v>
      </c>
      <c r="R24" s="63" t="s">
        <v>7</v>
      </c>
      <c r="S24" s="54">
        <f t="shared" si="2"/>
        <v>1072.4984999999999</v>
      </c>
      <c r="T24" s="54">
        <f t="shared" si="3"/>
        <v>9.1356550848829183</v>
      </c>
      <c r="U24" s="13"/>
      <c r="V24" s="13">
        <f t="shared" si="1"/>
        <v>0</v>
      </c>
      <c r="W24" s="13"/>
      <c r="X24" s="13"/>
      <c r="Y24" s="13"/>
      <c r="Z24" s="13"/>
    </row>
    <row r="25" spans="1:26" ht="12" customHeight="1">
      <c r="A25" s="40">
        <v>1927</v>
      </c>
      <c r="B25" s="77">
        <v>119.035</v>
      </c>
      <c r="C25" s="63">
        <v>1131.2325000000001</v>
      </c>
      <c r="D25" s="63">
        <f t="shared" si="0"/>
        <v>9.5033603561977582</v>
      </c>
      <c r="E25" s="63" t="s">
        <v>7</v>
      </c>
      <c r="F25" s="63" t="s">
        <v>7</v>
      </c>
      <c r="G25" s="63" t="s">
        <v>7</v>
      </c>
      <c r="H25" s="63" t="s">
        <v>7</v>
      </c>
      <c r="I25" s="63" t="s">
        <v>7</v>
      </c>
      <c r="J25" s="63" t="s">
        <v>7</v>
      </c>
      <c r="K25" s="63" t="s">
        <v>7</v>
      </c>
      <c r="L25" s="63" t="s">
        <v>7</v>
      </c>
      <c r="M25" s="63" t="s">
        <v>7</v>
      </c>
      <c r="N25" s="63" t="s">
        <v>7</v>
      </c>
      <c r="O25" s="63" t="s">
        <v>7</v>
      </c>
      <c r="P25" s="63" t="s">
        <v>7</v>
      </c>
      <c r="Q25" s="63" t="s">
        <v>7</v>
      </c>
      <c r="R25" s="63" t="s">
        <v>7</v>
      </c>
      <c r="S25" s="54">
        <f t="shared" si="2"/>
        <v>1131.2325000000001</v>
      </c>
      <c r="T25" s="54">
        <f t="shared" si="3"/>
        <v>9.5033603561977582</v>
      </c>
      <c r="V25" s="13">
        <f t="shared" si="1"/>
        <v>0</v>
      </c>
      <c r="W25" s="13"/>
      <c r="X25" s="13"/>
      <c r="Y25" s="13"/>
      <c r="Z25" s="13"/>
    </row>
    <row r="26" spans="1:26" ht="12" customHeight="1">
      <c r="A26" s="40">
        <v>1928</v>
      </c>
      <c r="B26" s="77">
        <v>120.509</v>
      </c>
      <c r="C26" s="63">
        <v>1142.8515</v>
      </c>
      <c r="D26" s="63">
        <f t="shared" si="0"/>
        <v>9.4835364993485971</v>
      </c>
      <c r="E26" s="63" t="s">
        <v>7</v>
      </c>
      <c r="F26" s="63" t="s">
        <v>7</v>
      </c>
      <c r="G26" s="63" t="s">
        <v>7</v>
      </c>
      <c r="H26" s="63" t="s">
        <v>7</v>
      </c>
      <c r="I26" s="63" t="s">
        <v>7</v>
      </c>
      <c r="J26" s="63" t="s">
        <v>7</v>
      </c>
      <c r="K26" s="63" t="s">
        <v>7</v>
      </c>
      <c r="L26" s="63" t="s">
        <v>7</v>
      </c>
      <c r="M26" s="63" t="s">
        <v>7</v>
      </c>
      <c r="N26" s="63" t="s">
        <v>7</v>
      </c>
      <c r="O26" s="63" t="s">
        <v>7</v>
      </c>
      <c r="P26" s="63" t="s">
        <v>7</v>
      </c>
      <c r="Q26" s="63" t="s">
        <v>7</v>
      </c>
      <c r="R26" s="63" t="s">
        <v>7</v>
      </c>
      <c r="S26" s="54">
        <f t="shared" si="2"/>
        <v>1142.8515</v>
      </c>
      <c r="T26" s="54">
        <f t="shared" si="3"/>
        <v>9.4835364993485971</v>
      </c>
      <c r="V26" s="13">
        <f t="shared" si="1"/>
        <v>0</v>
      </c>
      <c r="W26" s="13"/>
      <c r="X26" s="13"/>
      <c r="Y26" s="13"/>
      <c r="Z26" s="13"/>
    </row>
    <row r="27" spans="1:26" ht="12" customHeight="1">
      <c r="A27" s="40">
        <v>1929</v>
      </c>
      <c r="B27" s="77">
        <v>121.767</v>
      </c>
      <c r="C27" s="63">
        <v>1247.5664999999999</v>
      </c>
      <c r="D27" s="63">
        <f t="shared" si="0"/>
        <v>10.24552218581389</v>
      </c>
      <c r="E27" s="63" t="s">
        <v>7</v>
      </c>
      <c r="F27" s="63" t="s">
        <v>7</v>
      </c>
      <c r="G27" s="63" t="s">
        <v>7</v>
      </c>
      <c r="H27" s="63" t="s">
        <v>7</v>
      </c>
      <c r="I27" s="63" t="s">
        <v>7</v>
      </c>
      <c r="J27" s="63" t="s">
        <v>7</v>
      </c>
      <c r="K27" s="63" t="s">
        <v>7</v>
      </c>
      <c r="L27" s="63" t="s">
        <v>7</v>
      </c>
      <c r="M27" s="63" t="s">
        <v>7</v>
      </c>
      <c r="N27" s="63" t="s">
        <v>7</v>
      </c>
      <c r="O27" s="63" t="s">
        <v>7</v>
      </c>
      <c r="P27" s="63" t="s">
        <v>7</v>
      </c>
      <c r="Q27" s="63" t="s">
        <v>7</v>
      </c>
      <c r="R27" s="63" t="s">
        <v>7</v>
      </c>
      <c r="S27" s="54">
        <f t="shared" si="2"/>
        <v>1247.5664999999999</v>
      </c>
      <c r="T27" s="54">
        <f t="shared" si="3"/>
        <v>10.24552218581389</v>
      </c>
      <c r="V27" s="13">
        <f t="shared" si="1"/>
        <v>0</v>
      </c>
      <c r="W27" s="13"/>
      <c r="X27" s="13"/>
      <c r="Y27" s="13"/>
      <c r="Z27" s="13"/>
    </row>
    <row r="28" spans="1:26" ht="12" customHeight="1">
      <c r="A28" s="40">
        <v>1930</v>
      </c>
      <c r="B28" s="77">
        <v>123.188</v>
      </c>
      <c r="C28" s="63">
        <v>1149.4755</v>
      </c>
      <c r="D28" s="63">
        <f t="shared" si="0"/>
        <v>9.3310671493976685</v>
      </c>
      <c r="E28" s="63" t="s">
        <v>7</v>
      </c>
      <c r="F28" s="63" t="s">
        <v>7</v>
      </c>
      <c r="G28" s="63" t="s">
        <v>7</v>
      </c>
      <c r="H28" s="63" t="s">
        <v>7</v>
      </c>
      <c r="I28" s="63" t="s">
        <v>7</v>
      </c>
      <c r="J28" s="63" t="s">
        <v>7</v>
      </c>
      <c r="K28" s="63" t="s">
        <v>7</v>
      </c>
      <c r="L28" s="63" t="s">
        <v>7</v>
      </c>
      <c r="M28" s="63" t="s">
        <v>7</v>
      </c>
      <c r="N28" s="63" t="s">
        <v>7</v>
      </c>
      <c r="O28" s="63" t="s">
        <v>7</v>
      </c>
      <c r="P28" s="63" t="s">
        <v>7</v>
      </c>
      <c r="Q28" s="63" t="s">
        <v>7</v>
      </c>
      <c r="R28" s="63" t="s">
        <v>7</v>
      </c>
      <c r="S28" s="54">
        <f t="shared" si="2"/>
        <v>1149.4755</v>
      </c>
      <c r="T28" s="54">
        <f t="shared" si="3"/>
        <v>9.3310671493976685</v>
      </c>
      <c r="V28" s="13">
        <f t="shared" si="1"/>
        <v>0</v>
      </c>
      <c r="W28" s="13"/>
      <c r="X28" s="13"/>
      <c r="Y28" s="13"/>
      <c r="Z28" s="13"/>
    </row>
    <row r="29" spans="1:26" ht="12" customHeight="1">
      <c r="A29" s="42">
        <v>1931</v>
      </c>
      <c r="B29" s="78">
        <v>124.149</v>
      </c>
      <c r="C29" s="64">
        <v>1018.9665</v>
      </c>
      <c r="D29" s="64">
        <f t="shared" si="0"/>
        <v>8.2076094048280694</v>
      </c>
      <c r="E29" s="64" t="s">
        <v>7</v>
      </c>
      <c r="F29" s="64" t="s">
        <v>7</v>
      </c>
      <c r="G29" s="64" t="s">
        <v>7</v>
      </c>
      <c r="H29" s="64" t="s">
        <v>7</v>
      </c>
      <c r="I29" s="64" t="s">
        <v>7</v>
      </c>
      <c r="J29" s="64" t="s">
        <v>7</v>
      </c>
      <c r="K29" s="64" t="s">
        <v>7</v>
      </c>
      <c r="L29" s="64" t="s">
        <v>7</v>
      </c>
      <c r="M29" s="64" t="s">
        <v>7</v>
      </c>
      <c r="N29" s="64" t="s">
        <v>7</v>
      </c>
      <c r="O29" s="64" t="s">
        <v>7</v>
      </c>
      <c r="P29" s="64" t="s">
        <v>7</v>
      </c>
      <c r="Q29" s="64" t="s">
        <v>7</v>
      </c>
      <c r="R29" s="64" t="s">
        <v>7</v>
      </c>
      <c r="S29" s="58">
        <f t="shared" si="2"/>
        <v>1018.9665</v>
      </c>
      <c r="T29" s="58">
        <f t="shared" si="3"/>
        <v>8.2076094048280694</v>
      </c>
      <c r="V29" s="13">
        <f t="shared" si="1"/>
        <v>0</v>
      </c>
      <c r="W29" s="13"/>
      <c r="X29" s="13"/>
      <c r="Y29" s="13"/>
      <c r="Z29" s="13"/>
    </row>
    <row r="30" spans="1:26" ht="12" customHeight="1">
      <c r="A30" s="42">
        <v>1932</v>
      </c>
      <c r="B30" s="78">
        <v>124.949</v>
      </c>
      <c r="C30" s="64">
        <v>755.77499999999998</v>
      </c>
      <c r="D30" s="64">
        <f t="shared" si="0"/>
        <v>6.0486678564854461</v>
      </c>
      <c r="E30" s="64" t="s">
        <v>7</v>
      </c>
      <c r="F30" s="64" t="s">
        <v>7</v>
      </c>
      <c r="G30" s="64" t="s">
        <v>7</v>
      </c>
      <c r="H30" s="64" t="s">
        <v>7</v>
      </c>
      <c r="I30" s="59" t="s">
        <v>7</v>
      </c>
      <c r="J30" s="64" t="s">
        <v>7</v>
      </c>
      <c r="K30" s="64" t="s">
        <v>7</v>
      </c>
      <c r="L30" s="64" t="s">
        <v>7</v>
      </c>
      <c r="M30" s="64" t="s">
        <v>7</v>
      </c>
      <c r="N30" s="64" t="s">
        <v>7</v>
      </c>
      <c r="O30" s="64" t="s">
        <v>7</v>
      </c>
      <c r="P30" s="64" t="s">
        <v>7</v>
      </c>
      <c r="Q30" s="64" t="s">
        <v>7</v>
      </c>
      <c r="R30" s="64" t="s">
        <v>7</v>
      </c>
      <c r="S30" s="58">
        <f t="shared" si="2"/>
        <v>755.77499999999998</v>
      </c>
      <c r="T30" s="58">
        <f t="shared" si="3"/>
        <v>6.0486678564854461</v>
      </c>
      <c r="V30" s="13">
        <f t="shared" si="1"/>
        <v>0</v>
      </c>
      <c r="W30" s="13"/>
      <c r="X30" s="13"/>
      <c r="Y30" s="13"/>
      <c r="Z30" s="13"/>
    </row>
    <row r="31" spans="1:26" ht="12" customHeight="1">
      <c r="A31" s="42">
        <v>1933</v>
      </c>
      <c r="B31" s="78">
        <v>125.69</v>
      </c>
      <c r="C31" s="64">
        <v>728.06399999999996</v>
      </c>
      <c r="D31" s="64">
        <f t="shared" si="0"/>
        <v>5.7925371946853366</v>
      </c>
      <c r="E31" s="64" t="s">
        <v>7</v>
      </c>
      <c r="F31" s="64" t="s">
        <v>7</v>
      </c>
      <c r="G31" s="64" t="s">
        <v>7</v>
      </c>
      <c r="H31" s="64" t="s">
        <v>7</v>
      </c>
      <c r="I31" s="59" t="s">
        <v>7</v>
      </c>
      <c r="J31" s="64" t="s">
        <v>7</v>
      </c>
      <c r="K31" s="64" t="s">
        <v>7</v>
      </c>
      <c r="L31" s="64" t="s">
        <v>7</v>
      </c>
      <c r="M31" s="64" t="s">
        <v>7</v>
      </c>
      <c r="N31" s="64" t="s">
        <v>7</v>
      </c>
      <c r="O31" s="64" t="s">
        <v>7</v>
      </c>
      <c r="P31" s="64" t="s">
        <v>7</v>
      </c>
      <c r="Q31" s="64" t="s">
        <v>7</v>
      </c>
      <c r="R31" s="64" t="s">
        <v>7</v>
      </c>
      <c r="S31" s="58">
        <f t="shared" si="2"/>
        <v>728.06399999999996</v>
      </c>
      <c r="T31" s="58">
        <f t="shared" si="3"/>
        <v>5.7925371946853366</v>
      </c>
      <c r="V31" s="13">
        <f t="shared" si="1"/>
        <v>0</v>
      </c>
      <c r="W31" s="13"/>
      <c r="X31" s="13"/>
      <c r="Y31" s="13"/>
      <c r="Z31" s="13"/>
    </row>
    <row r="32" spans="1:26" ht="12" customHeight="1">
      <c r="A32" s="42">
        <v>1934</v>
      </c>
      <c r="B32" s="78">
        <v>126.485</v>
      </c>
      <c r="C32" s="64">
        <v>862.02</v>
      </c>
      <c r="D32" s="64">
        <f t="shared" si="0"/>
        <v>6.8151954777246315</v>
      </c>
      <c r="E32" s="64" t="s">
        <v>7</v>
      </c>
      <c r="F32" s="64" t="s">
        <v>7</v>
      </c>
      <c r="G32" s="64" t="s">
        <v>7</v>
      </c>
      <c r="H32" s="64" t="s">
        <v>7</v>
      </c>
      <c r="I32" s="59" t="s">
        <v>7</v>
      </c>
      <c r="J32" s="64" t="s">
        <v>7</v>
      </c>
      <c r="K32" s="64" t="s">
        <v>7</v>
      </c>
      <c r="L32" s="64" t="s">
        <v>7</v>
      </c>
      <c r="M32" s="64" t="s">
        <v>7</v>
      </c>
      <c r="N32" s="64" t="s">
        <v>7</v>
      </c>
      <c r="O32" s="64" t="s">
        <v>7</v>
      </c>
      <c r="P32" s="64" t="s">
        <v>7</v>
      </c>
      <c r="Q32" s="64" t="s">
        <v>7</v>
      </c>
      <c r="R32" s="64" t="s">
        <v>7</v>
      </c>
      <c r="S32" s="58">
        <f t="shared" si="2"/>
        <v>862.02</v>
      </c>
      <c r="T32" s="58">
        <f t="shared" si="3"/>
        <v>6.8151954777246315</v>
      </c>
      <c r="U32"/>
      <c r="V32" s="13">
        <f t="shared" si="1"/>
        <v>0</v>
      </c>
      <c r="W32" s="13"/>
      <c r="X32" s="13"/>
      <c r="Y32" s="13"/>
      <c r="Z32" s="13"/>
    </row>
    <row r="33" spans="1:26" ht="12" customHeight="1">
      <c r="A33" s="42">
        <v>1935</v>
      </c>
      <c r="B33" s="78">
        <v>127.36199999999999</v>
      </c>
      <c r="C33" s="64">
        <v>986.10299999999995</v>
      </c>
      <c r="D33" s="64">
        <f t="shared" si="0"/>
        <v>7.7425213171903708</v>
      </c>
      <c r="E33" s="64" t="s">
        <v>7</v>
      </c>
      <c r="F33" s="64" t="s">
        <v>7</v>
      </c>
      <c r="G33" s="64" t="s">
        <v>7</v>
      </c>
      <c r="H33" s="64" t="s">
        <v>7</v>
      </c>
      <c r="I33" s="59" t="s">
        <v>7</v>
      </c>
      <c r="J33" s="64" t="s">
        <v>7</v>
      </c>
      <c r="K33" s="64" t="s">
        <v>7</v>
      </c>
      <c r="L33" s="64" t="s">
        <v>7</v>
      </c>
      <c r="M33" s="64" t="s">
        <v>7</v>
      </c>
      <c r="N33" s="64" t="s">
        <v>7</v>
      </c>
      <c r="O33" s="64" t="s">
        <v>7</v>
      </c>
      <c r="P33" s="64" t="s">
        <v>7</v>
      </c>
      <c r="Q33" s="64" t="s">
        <v>7</v>
      </c>
      <c r="R33" s="64" t="s">
        <v>7</v>
      </c>
      <c r="S33" s="58">
        <f t="shared" si="2"/>
        <v>986.10299999999995</v>
      </c>
      <c r="T33" s="58">
        <f t="shared" si="3"/>
        <v>7.7425213171903708</v>
      </c>
      <c r="U33"/>
      <c r="V33" s="13">
        <f t="shared" si="1"/>
        <v>0</v>
      </c>
      <c r="W33" s="13"/>
      <c r="X33" s="13"/>
      <c r="Y33" s="13"/>
      <c r="Z33" s="13"/>
    </row>
    <row r="34" spans="1:26" ht="12" customHeight="1">
      <c r="A34" s="40">
        <v>1936</v>
      </c>
      <c r="B34" s="77">
        <v>128.18100000000001</v>
      </c>
      <c r="C34" s="63">
        <v>1163.6324999999999</v>
      </c>
      <c r="D34" s="63">
        <f t="shared" si="0"/>
        <v>9.078041987502047</v>
      </c>
      <c r="E34" s="63" t="s">
        <v>7</v>
      </c>
      <c r="F34" s="63" t="s">
        <v>7</v>
      </c>
      <c r="G34" s="63" t="s">
        <v>7</v>
      </c>
      <c r="H34" s="63" t="s">
        <v>7</v>
      </c>
      <c r="I34" s="55" t="s">
        <v>7</v>
      </c>
      <c r="J34" s="148" t="s">
        <v>7</v>
      </c>
      <c r="K34" s="63" t="s">
        <v>7</v>
      </c>
      <c r="L34" s="63" t="s">
        <v>7</v>
      </c>
      <c r="M34" s="63" t="s">
        <v>7</v>
      </c>
      <c r="N34" s="63" t="s">
        <v>7</v>
      </c>
      <c r="O34" s="63" t="s">
        <v>7</v>
      </c>
      <c r="P34" s="63" t="s">
        <v>7</v>
      </c>
      <c r="Q34" s="63" t="s">
        <v>7</v>
      </c>
      <c r="R34" s="63" t="s">
        <v>7</v>
      </c>
      <c r="S34" s="54">
        <f t="shared" si="2"/>
        <v>1163.6324999999999</v>
      </c>
      <c r="T34" s="54">
        <f t="shared" si="3"/>
        <v>9.078041987502047</v>
      </c>
      <c r="U34"/>
      <c r="V34" s="13">
        <f t="shared" si="1"/>
        <v>0</v>
      </c>
      <c r="W34" s="13"/>
      <c r="X34" s="13"/>
      <c r="Y34" s="13"/>
      <c r="Z34" s="13"/>
    </row>
    <row r="35" spans="1:26" ht="12" customHeight="1">
      <c r="A35" s="40">
        <v>1937</v>
      </c>
      <c r="B35" s="77">
        <v>128.96100000000001</v>
      </c>
      <c r="C35" s="63">
        <v>1309.7565</v>
      </c>
      <c r="D35" s="63">
        <f t="shared" si="0"/>
        <v>10.15622164840533</v>
      </c>
      <c r="E35" s="63" t="s">
        <v>7</v>
      </c>
      <c r="F35" s="63" t="s">
        <v>7</v>
      </c>
      <c r="G35" s="63" t="s">
        <v>7</v>
      </c>
      <c r="H35" s="63" t="s">
        <v>7</v>
      </c>
      <c r="I35" s="55" t="s">
        <v>7</v>
      </c>
      <c r="J35" s="148" t="s">
        <v>7</v>
      </c>
      <c r="K35" s="63" t="s">
        <v>7</v>
      </c>
      <c r="L35" s="63" t="s">
        <v>7</v>
      </c>
      <c r="M35" s="63" t="s">
        <v>7</v>
      </c>
      <c r="N35" s="63" t="s">
        <v>7</v>
      </c>
      <c r="O35" s="63" t="s">
        <v>7</v>
      </c>
      <c r="P35" s="63" t="s">
        <v>7</v>
      </c>
      <c r="Q35" s="63" t="s">
        <v>7</v>
      </c>
      <c r="R35" s="63" t="s">
        <v>7</v>
      </c>
      <c r="S35" s="54">
        <f t="shared" si="2"/>
        <v>1309.7565</v>
      </c>
      <c r="T35" s="54">
        <f t="shared" si="3"/>
        <v>10.15622164840533</v>
      </c>
      <c r="U35"/>
      <c r="V35" s="13">
        <f t="shared" si="1"/>
        <v>0</v>
      </c>
      <c r="W35" s="13"/>
      <c r="X35" s="13"/>
      <c r="Y35" s="13"/>
      <c r="Z35" s="13"/>
    </row>
    <row r="36" spans="1:26" ht="12" customHeight="1">
      <c r="A36" s="40">
        <v>1938</v>
      </c>
      <c r="B36" s="77">
        <v>129.96899999999999</v>
      </c>
      <c r="C36" s="63">
        <v>1288.6469999999999</v>
      </c>
      <c r="D36" s="63">
        <f t="shared" si="0"/>
        <v>9.9150335849317912</v>
      </c>
      <c r="E36" s="63" t="s">
        <v>7</v>
      </c>
      <c r="F36" s="63" t="s">
        <v>7</v>
      </c>
      <c r="G36" s="63" t="s">
        <v>7</v>
      </c>
      <c r="H36" s="63" t="s">
        <v>7</v>
      </c>
      <c r="I36" s="55" t="s">
        <v>7</v>
      </c>
      <c r="J36" s="148" t="s">
        <v>7</v>
      </c>
      <c r="K36" s="63" t="s">
        <v>7</v>
      </c>
      <c r="L36" s="63" t="s">
        <v>7</v>
      </c>
      <c r="M36" s="63" t="s">
        <v>7</v>
      </c>
      <c r="N36" s="63" t="s">
        <v>7</v>
      </c>
      <c r="O36" s="63" t="s">
        <v>7</v>
      </c>
      <c r="P36" s="63" t="s">
        <v>7</v>
      </c>
      <c r="Q36" s="63" t="s">
        <v>7</v>
      </c>
      <c r="R36" s="63" t="s">
        <v>7</v>
      </c>
      <c r="S36" s="54">
        <f t="shared" si="2"/>
        <v>1288.6469999999999</v>
      </c>
      <c r="T36" s="54">
        <f t="shared" si="3"/>
        <v>9.9150335849317912</v>
      </c>
      <c r="U36"/>
      <c r="V36" s="13">
        <f t="shared" si="1"/>
        <v>0</v>
      </c>
      <c r="W36" s="13"/>
      <c r="X36" s="13"/>
      <c r="Y36" s="13"/>
      <c r="Z36" s="13"/>
    </row>
    <row r="37" spans="1:26" ht="12" customHeight="1">
      <c r="A37" s="40">
        <v>1939</v>
      </c>
      <c r="B37" s="77">
        <v>131.02799999999999</v>
      </c>
      <c r="C37" s="63">
        <v>1375.9739999999999</v>
      </c>
      <c r="D37" s="63">
        <f t="shared" si="0"/>
        <v>10.501373752175107</v>
      </c>
      <c r="E37" s="63" t="s">
        <v>7</v>
      </c>
      <c r="F37" s="63" t="s">
        <v>7</v>
      </c>
      <c r="G37" s="63" t="s">
        <v>7</v>
      </c>
      <c r="H37" s="63" t="s">
        <v>7</v>
      </c>
      <c r="I37" s="55" t="s">
        <v>7</v>
      </c>
      <c r="J37" s="148" t="s">
        <v>7</v>
      </c>
      <c r="K37" s="63" t="s">
        <v>7</v>
      </c>
      <c r="L37" s="63" t="s">
        <v>7</v>
      </c>
      <c r="M37" s="63" t="s">
        <v>7</v>
      </c>
      <c r="N37" s="63" t="s">
        <v>7</v>
      </c>
      <c r="O37" s="63" t="s">
        <v>7</v>
      </c>
      <c r="P37" s="63" t="s">
        <v>7</v>
      </c>
      <c r="Q37" s="63" t="s">
        <v>7</v>
      </c>
      <c r="R37" s="63" t="s">
        <v>7</v>
      </c>
      <c r="S37" s="54">
        <f t="shared" si="2"/>
        <v>1375.9739999999999</v>
      </c>
      <c r="T37" s="54">
        <f t="shared" si="3"/>
        <v>10.501373752175107</v>
      </c>
      <c r="U37"/>
      <c r="V37" s="13">
        <f t="shared" si="1"/>
        <v>0</v>
      </c>
      <c r="W37" s="13"/>
      <c r="X37" s="13"/>
      <c r="Y37" s="13"/>
      <c r="Z37" s="13"/>
    </row>
    <row r="38" spans="1:26" ht="12" customHeight="1">
      <c r="A38" s="40">
        <v>1940</v>
      </c>
      <c r="B38" s="77">
        <v>132.12200000000001</v>
      </c>
      <c r="C38" s="63">
        <v>1431.396</v>
      </c>
      <c r="D38" s="63">
        <f t="shared" si="0"/>
        <v>10.833895944657209</v>
      </c>
      <c r="E38" s="55">
        <v>47.0565</v>
      </c>
      <c r="F38" s="63">
        <f t="shared" ref="F38:F72" si="4">E38/B38</f>
        <v>0.35615945868212706</v>
      </c>
      <c r="G38" s="63" t="s">
        <v>7</v>
      </c>
      <c r="H38" s="63" t="s">
        <v>7</v>
      </c>
      <c r="I38" s="55" t="s">
        <v>7</v>
      </c>
      <c r="J38" s="148" t="s">
        <v>7</v>
      </c>
      <c r="K38" s="63" t="s">
        <v>7</v>
      </c>
      <c r="L38" s="63" t="s">
        <v>7</v>
      </c>
      <c r="M38" s="63" t="s">
        <v>7</v>
      </c>
      <c r="N38" s="63" t="s">
        <v>7</v>
      </c>
      <c r="O38" s="54" t="s">
        <v>7</v>
      </c>
      <c r="P38" s="63" t="s">
        <v>7</v>
      </c>
      <c r="Q38" s="54" t="s">
        <v>7</v>
      </c>
      <c r="R38" s="63" t="s">
        <v>7</v>
      </c>
      <c r="S38" s="54">
        <f t="shared" si="2"/>
        <v>1478.4524999999999</v>
      </c>
      <c r="T38" s="54">
        <f t="shared" si="3"/>
        <v>11.190055403339336</v>
      </c>
      <c r="U38"/>
      <c r="V38" s="13"/>
      <c r="W38" s="13"/>
      <c r="X38" s="13"/>
      <c r="Y38" s="13"/>
      <c r="Z38" s="13"/>
    </row>
    <row r="39" spans="1:26" ht="12" customHeight="1">
      <c r="A39" s="42">
        <v>1941</v>
      </c>
      <c r="B39" s="78">
        <v>133.40199999999999</v>
      </c>
      <c r="C39" s="64">
        <v>1756.269</v>
      </c>
      <c r="D39" s="64">
        <f t="shared" si="0"/>
        <v>13.165237402737592</v>
      </c>
      <c r="E39" s="59">
        <v>55.997999999999998</v>
      </c>
      <c r="F39" s="64">
        <f t="shared" si="4"/>
        <v>0.41976881905818508</v>
      </c>
      <c r="G39" s="58" t="s">
        <v>7</v>
      </c>
      <c r="H39" s="58" t="s">
        <v>7</v>
      </c>
      <c r="I39" s="59" t="s">
        <v>7</v>
      </c>
      <c r="J39" s="64" t="s">
        <v>7</v>
      </c>
      <c r="K39" s="64" t="s">
        <v>7</v>
      </c>
      <c r="L39" s="64" t="s">
        <v>7</v>
      </c>
      <c r="M39" s="64" t="s">
        <v>7</v>
      </c>
      <c r="N39" s="64" t="s">
        <v>7</v>
      </c>
      <c r="O39" s="58" t="s">
        <v>7</v>
      </c>
      <c r="P39" s="64" t="s">
        <v>7</v>
      </c>
      <c r="Q39" s="58" t="s">
        <v>7</v>
      </c>
      <c r="R39" s="64" t="s">
        <v>7</v>
      </c>
      <c r="S39" s="58">
        <f t="shared" si="2"/>
        <v>1812.2670000000001</v>
      </c>
      <c r="T39" s="58">
        <f t="shared" si="3"/>
        <v>13.585006221795776</v>
      </c>
      <c r="U39"/>
      <c r="V39" s="13"/>
      <c r="W39" s="13"/>
      <c r="X39" s="13"/>
      <c r="Y39" s="13"/>
      <c r="Z39" s="13"/>
    </row>
    <row r="40" spans="1:26" ht="12" customHeight="1">
      <c r="A40" s="42">
        <v>1942</v>
      </c>
      <c r="B40" s="78">
        <v>134.86000000000001</v>
      </c>
      <c r="C40" s="64">
        <v>2088.7739999999999</v>
      </c>
      <c r="D40" s="64">
        <f t="shared" si="0"/>
        <v>15.488462108853623</v>
      </c>
      <c r="E40" s="59">
        <v>62.883000000000003</v>
      </c>
      <c r="F40" s="64">
        <f t="shared" si="4"/>
        <v>0.4662835533145484</v>
      </c>
      <c r="G40" s="58" t="s">
        <v>7</v>
      </c>
      <c r="H40" s="58" t="s">
        <v>7</v>
      </c>
      <c r="I40" s="59" t="s">
        <v>7</v>
      </c>
      <c r="J40" s="64" t="s">
        <v>7</v>
      </c>
      <c r="K40" s="64" t="s">
        <v>7</v>
      </c>
      <c r="L40" s="64" t="s">
        <v>7</v>
      </c>
      <c r="M40" s="64" t="s">
        <v>7</v>
      </c>
      <c r="N40" s="64" t="s">
        <v>7</v>
      </c>
      <c r="O40" s="58" t="s">
        <v>7</v>
      </c>
      <c r="P40" s="64" t="s">
        <v>7</v>
      </c>
      <c r="Q40" s="58" t="s">
        <v>7</v>
      </c>
      <c r="R40" s="64" t="s">
        <v>7</v>
      </c>
      <c r="S40" s="58">
        <f t="shared" si="2"/>
        <v>2151.6569999999997</v>
      </c>
      <c r="T40" s="58">
        <f t="shared" si="3"/>
        <v>15.95474566216817</v>
      </c>
      <c r="U40"/>
      <c r="V40" s="13"/>
      <c r="W40" s="13"/>
      <c r="X40" s="13"/>
      <c r="Y40" s="13"/>
      <c r="Z40" s="13"/>
    </row>
    <row r="41" spans="1:26" ht="12" customHeight="1">
      <c r="A41" s="42">
        <v>1943</v>
      </c>
      <c r="B41" s="78">
        <v>136.739</v>
      </c>
      <c r="C41" s="64">
        <v>1852.4069999999999</v>
      </c>
      <c r="D41" s="64">
        <f t="shared" si="0"/>
        <v>13.547027548833908</v>
      </c>
      <c r="E41" s="59">
        <v>45.094499999999996</v>
      </c>
      <c r="F41" s="64">
        <f t="shared" si="4"/>
        <v>0.32978521124185489</v>
      </c>
      <c r="G41" s="58" t="s">
        <v>7</v>
      </c>
      <c r="H41" s="58" t="s">
        <v>7</v>
      </c>
      <c r="I41" s="59" t="s">
        <v>7</v>
      </c>
      <c r="J41" s="64" t="s">
        <v>7</v>
      </c>
      <c r="K41" s="64" t="s">
        <v>7</v>
      </c>
      <c r="L41" s="64" t="s">
        <v>7</v>
      </c>
      <c r="M41" s="64" t="s">
        <v>7</v>
      </c>
      <c r="N41" s="64" t="s">
        <v>7</v>
      </c>
      <c r="O41" s="58" t="s">
        <v>7</v>
      </c>
      <c r="P41" s="64" t="s">
        <v>7</v>
      </c>
      <c r="Q41" s="58" t="s">
        <v>7</v>
      </c>
      <c r="R41" s="64" t="s">
        <v>7</v>
      </c>
      <c r="S41" s="58">
        <f t="shared" si="2"/>
        <v>1897.5014999999999</v>
      </c>
      <c r="T41" s="58">
        <f t="shared" si="3"/>
        <v>13.876812760075763</v>
      </c>
      <c r="U41"/>
      <c r="V41" s="13"/>
      <c r="W41" s="13"/>
      <c r="X41" s="13"/>
      <c r="Y41" s="13"/>
      <c r="Z41" s="13"/>
    </row>
    <row r="42" spans="1:26" ht="12" customHeight="1">
      <c r="A42" s="42">
        <v>1944</v>
      </c>
      <c r="B42" s="78">
        <v>138.39699999999999</v>
      </c>
      <c r="C42" s="64">
        <v>2001.9870000000001</v>
      </c>
      <c r="D42" s="64">
        <f t="shared" si="0"/>
        <v>14.465537547779217</v>
      </c>
      <c r="E42" s="59">
        <v>37.575000000000003</v>
      </c>
      <c r="F42" s="64">
        <f t="shared" si="4"/>
        <v>0.2715015498890872</v>
      </c>
      <c r="G42" s="58" t="s">
        <v>7</v>
      </c>
      <c r="H42" s="58" t="s">
        <v>7</v>
      </c>
      <c r="I42" s="59" t="s">
        <v>7</v>
      </c>
      <c r="J42" s="64" t="s">
        <v>7</v>
      </c>
      <c r="K42" s="64" t="s">
        <v>7</v>
      </c>
      <c r="L42" s="64" t="s">
        <v>7</v>
      </c>
      <c r="M42" s="64" t="s">
        <v>7</v>
      </c>
      <c r="N42" s="64" t="s">
        <v>7</v>
      </c>
      <c r="O42" s="58" t="s">
        <v>7</v>
      </c>
      <c r="P42" s="64" t="s">
        <v>7</v>
      </c>
      <c r="Q42" s="58" t="s">
        <v>7</v>
      </c>
      <c r="R42" s="64" t="s">
        <v>7</v>
      </c>
      <c r="S42" s="58">
        <f t="shared" si="2"/>
        <v>2039.5620000000001</v>
      </c>
      <c r="T42" s="58">
        <f t="shared" si="3"/>
        <v>14.737039097668303</v>
      </c>
      <c r="U42"/>
      <c r="V42" s="13"/>
      <c r="W42" s="13"/>
      <c r="X42" s="13"/>
      <c r="Y42" s="13"/>
      <c r="Z42" s="13"/>
    </row>
    <row r="43" spans="1:26" ht="12" customHeight="1">
      <c r="A43" s="42">
        <v>1945</v>
      </c>
      <c r="B43" s="78">
        <v>139.928</v>
      </c>
      <c r="C43" s="64">
        <v>2147.2289999999998</v>
      </c>
      <c r="D43" s="64">
        <f t="shared" si="0"/>
        <v>15.345241838659881</v>
      </c>
      <c r="E43" s="59">
        <v>52.749000000000002</v>
      </c>
      <c r="F43" s="64">
        <f t="shared" si="4"/>
        <v>0.37697244297067067</v>
      </c>
      <c r="G43" s="58" t="s">
        <v>7</v>
      </c>
      <c r="H43" s="58" t="s">
        <v>7</v>
      </c>
      <c r="I43" s="59" t="s">
        <v>7</v>
      </c>
      <c r="J43" s="64" t="s">
        <v>7</v>
      </c>
      <c r="K43" s="64" t="s">
        <v>7</v>
      </c>
      <c r="L43" s="64" t="s">
        <v>7</v>
      </c>
      <c r="M43" s="64" t="s">
        <v>7</v>
      </c>
      <c r="N43" s="64" t="s">
        <v>7</v>
      </c>
      <c r="O43" s="58" t="s">
        <v>7</v>
      </c>
      <c r="P43" s="64" t="s">
        <v>7</v>
      </c>
      <c r="Q43" s="58" t="s">
        <v>7</v>
      </c>
      <c r="R43" s="64" t="s">
        <v>7</v>
      </c>
      <c r="S43" s="58">
        <f t="shared" si="2"/>
        <v>2199.9779999999996</v>
      </c>
      <c r="T43" s="58">
        <f t="shared" si="3"/>
        <v>15.722214281630551</v>
      </c>
      <c r="U43"/>
      <c r="V43" s="13"/>
      <c r="W43" s="13"/>
      <c r="X43" s="13"/>
      <c r="Y43" s="13"/>
      <c r="Z43" s="13"/>
    </row>
    <row r="44" spans="1:26" ht="12" customHeight="1">
      <c r="A44" s="40">
        <v>1946</v>
      </c>
      <c r="B44" s="77">
        <v>141.38900000000001</v>
      </c>
      <c r="C44" s="63">
        <v>3211.9605000000001</v>
      </c>
      <c r="D44" s="63">
        <f t="shared" si="0"/>
        <v>22.717188041502521</v>
      </c>
      <c r="E44" s="55">
        <v>68.831999999999994</v>
      </c>
      <c r="F44" s="63">
        <f t="shared" si="4"/>
        <v>0.48682712233624958</v>
      </c>
      <c r="G44" s="63" t="s">
        <v>7</v>
      </c>
      <c r="H44" s="63" t="s">
        <v>7</v>
      </c>
      <c r="I44" s="55" t="s">
        <v>7</v>
      </c>
      <c r="J44" s="148" t="s">
        <v>7</v>
      </c>
      <c r="K44" s="63" t="s">
        <v>7</v>
      </c>
      <c r="L44" s="63" t="s">
        <v>7</v>
      </c>
      <c r="M44" s="63" t="s">
        <v>7</v>
      </c>
      <c r="N44" s="63" t="s">
        <v>7</v>
      </c>
      <c r="O44" s="54" t="s">
        <v>7</v>
      </c>
      <c r="P44" s="148" t="s">
        <v>7</v>
      </c>
      <c r="Q44" s="54" t="s">
        <v>7</v>
      </c>
      <c r="R44" s="148" t="s">
        <v>7</v>
      </c>
      <c r="S44" s="54">
        <f t="shared" si="2"/>
        <v>3280.7925</v>
      </c>
      <c r="T44" s="54">
        <f t="shared" si="3"/>
        <v>23.204015163838768</v>
      </c>
      <c r="U44"/>
      <c r="V44" s="13"/>
      <c r="W44" s="13"/>
      <c r="X44" s="13"/>
      <c r="Y44" s="13"/>
      <c r="Z44" s="13"/>
    </row>
    <row r="45" spans="1:26" ht="12" customHeight="1">
      <c r="A45" s="40">
        <v>1947</v>
      </c>
      <c r="B45" s="77">
        <v>144.126</v>
      </c>
      <c r="C45" s="63">
        <v>2839.6035000000002</v>
      </c>
      <c r="D45" s="63">
        <f t="shared" si="0"/>
        <v>19.702229299363058</v>
      </c>
      <c r="E45" s="55">
        <v>70.073999999999998</v>
      </c>
      <c r="F45" s="63">
        <f t="shared" si="4"/>
        <v>0.48619957537154984</v>
      </c>
      <c r="G45" s="63" t="s">
        <v>7</v>
      </c>
      <c r="H45" s="63" t="s">
        <v>7</v>
      </c>
      <c r="I45" s="55" t="s">
        <v>7</v>
      </c>
      <c r="J45" s="148" t="s">
        <v>7</v>
      </c>
      <c r="K45" s="63" t="s">
        <v>7</v>
      </c>
      <c r="L45" s="63" t="s">
        <v>7</v>
      </c>
      <c r="M45" s="63" t="s">
        <v>7</v>
      </c>
      <c r="N45" s="63" t="s">
        <v>7</v>
      </c>
      <c r="O45" s="54" t="s">
        <v>7</v>
      </c>
      <c r="P45" s="148" t="s">
        <v>7</v>
      </c>
      <c r="Q45" s="54" t="s">
        <v>7</v>
      </c>
      <c r="R45" s="148" t="s">
        <v>7</v>
      </c>
      <c r="S45" s="54">
        <f t="shared" si="2"/>
        <v>2909.6775000000002</v>
      </c>
      <c r="T45" s="54">
        <f t="shared" si="3"/>
        <v>20.188428874734608</v>
      </c>
      <c r="U45"/>
      <c r="V45" s="13"/>
      <c r="W45" s="13"/>
      <c r="X45" s="13"/>
      <c r="Y45" s="13"/>
      <c r="Z45" s="13"/>
    </row>
    <row r="46" spans="1:26" ht="12" customHeight="1">
      <c r="A46" s="40">
        <v>1948</v>
      </c>
      <c r="B46" s="77">
        <v>146.631</v>
      </c>
      <c r="C46" s="63">
        <v>2594.1779999999999</v>
      </c>
      <c r="D46" s="63">
        <f t="shared" si="0"/>
        <v>17.691879616179389</v>
      </c>
      <c r="E46" s="55">
        <v>87.129000000000005</v>
      </c>
      <c r="F46" s="63">
        <f t="shared" si="4"/>
        <v>0.59420586369867223</v>
      </c>
      <c r="G46" s="63" t="s">
        <v>7</v>
      </c>
      <c r="H46" s="63" t="s">
        <v>7</v>
      </c>
      <c r="I46" s="55" t="s">
        <v>7</v>
      </c>
      <c r="J46" s="148" t="s">
        <v>7</v>
      </c>
      <c r="K46" s="63" t="s">
        <v>7</v>
      </c>
      <c r="L46" s="63" t="s">
        <v>7</v>
      </c>
      <c r="M46" s="63" t="s">
        <v>7</v>
      </c>
      <c r="N46" s="63" t="s">
        <v>7</v>
      </c>
      <c r="O46" s="54" t="s">
        <v>7</v>
      </c>
      <c r="P46" s="148" t="s">
        <v>7</v>
      </c>
      <c r="Q46" s="54" t="s">
        <v>7</v>
      </c>
      <c r="R46" s="148" t="s">
        <v>7</v>
      </c>
      <c r="S46" s="54">
        <f t="shared" si="2"/>
        <v>2681.3069999999998</v>
      </c>
      <c r="T46" s="54">
        <f t="shared" si="3"/>
        <v>18.286085479878061</v>
      </c>
      <c r="U46"/>
      <c r="V46" s="13"/>
      <c r="W46" s="13"/>
      <c r="X46" s="13"/>
      <c r="Y46" s="13"/>
      <c r="Z46" s="13"/>
    </row>
    <row r="47" spans="1:26" ht="12" customHeight="1">
      <c r="A47" s="40">
        <v>1949</v>
      </c>
      <c r="B47" s="77">
        <v>149.18799999999999</v>
      </c>
      <c r="C47" s="63">
        <v>2511.2429999999999</v>
      </c>
      <c r="D47" s="63">
        <f t="shared" si="0"/>
        <v>16.832741239241763</v>
      </c>
      <c r="E47" s="55">
        <v>132.86699999999999</v>
      </c>
      <c r="F47" s="63">
        <f t="shared" si="4"/>
        <v>0.89060112073357112</v>
      </c>
      <c r="G47" s="63" t="s">
        <v>7</v>
      </c>
      <c r="H47" s="63" t="s">
        <v>7</v>
      </c>
      <c r="I47" s="55" t="s">
        <v>7</v>
      </c>
      <c r="J47" s="148" t="s">
        <v>7</v>
      </c>
      <c r="K47" s="63" t="s">
        <v>7</v>
      </c>
      <c r="L47" s="63" t="s">
        <v>7</v>
      </c>
      <c r="M47" s="63" t="s">
        <v>7</v>
      </c>
      <c r="N47" s="63" t="s">
        <v>7</v>
      </c>
      <c r="O47" s="54" t="s">
        <v>7</v>
      </c>
      <c r="P47" s="148" t="s">
        <v>7</v>
      </c>
      <c r="Q47" s="54" t="s">
        <v>7</v>
      </c>
      <c r="R47" s="148" t="s">
        <v>7</v>
      </c>
      <c r="S47" s="54">
        <f t="shared" si="2"/>
        <v>2644.11</v>
      </c>
      <c r="T47" s="54">
        <f t="shared" si="3"/>
        <v>17.723342359975334</v>
      </c>
      <c r="U47"/>
      <c r="V47" s="13"/>
      <c r="W47" s="13"/>
      <c r="X47" s="13"/>
      <c r="Y47" s="13"/>
      <c r="Z47" s="13"/>
    </row>
    <row r="48" spans="1:26" ht="12" customHeight="1">
      <c r="A48" s="40">
        <v>1950</v>
      </c>
      <c r="B48" s="77">
        <v>151.684</v>
      </c>
      <c r="C48" s="63">
        <v>2494.5794999999998</v>
      </c>
      <c r="D48" s="63">
        <f t="shared" si="0"/>
        <v>16.445897391946414</v>
      </c>
      <c r="E48" s="55">
        <v>165.91499999999999</v>
      </c>
      <c r="F48" s="63">
        <f t="shared" si="4"/>
        <v>1.0938200469396904</v>
      </c>
      <c r="G48" s="63" t="s">
        <v>7</v>
      </c>
      <c r="H48" s="63" t="s">
        <v>7</v>
      </c>
      <c r="I48" s="55">
        <v>102.108</v>
      </c>
      <c r="J48" s="63">
        <f>I48/B48</f>
        <v>0.6731626275678384</v>
      </c>
      <c r="K48" s="63" t="s">
        <v>7</v>
      </c>
      <c r="L48" s="63" t="s">
        <v>7</v>
      </c>
      <c r="M48" s="63" t="s">
        <v>7</v>
      </c>
      <c r="N48" s="63" t="s">
        <v>7</v>
      </c>
      <c r="O48" s="55">
        <v>109.794</v>
      </c>
      <c r="P48" s="55">
        <f t="shared" ref="P48:P72" si="5">O48/B48</f>
        <v>0.72383375965823682</v>
      </c>
      <c r="Q48" s="54">
        <v>49.38</v>
      </c>
      <c r="R48" s="54">
        <f t="shared" ref="R48:R62" si="6">Q48/B48</f>
        <v>0.32554521241528445</v>
      </c>
      <c r="S48" s="54">
        <f t="shared" si="2"/>
        <v>2921.7764999999999</v>
      </c>
      <c r="T48" s="54">
        <f t="shared" si="3"/>
        <v>19.262259038527464</v>
      </c>
      <c r="U48"/>
      <c r="V48" s="13"/>
      <c r="W48" s="13"/>
      <c r="X48" s="13"/>
      <c r="Y48" s="13"/>
      <c r="Z48" s="13"/>
    </row>
    <row r="49" spans="1:26" ht="12" customHeight="1">
      <c r="A49" s="42">
        <v>1951</v>
      </c>
      <c r="B49" s="78">
        <v>154.28700000000001</v>
      </c>
      <c r="C49" s="64">
        <v>2559.8204999999998</v>
      </c>
      <c r="D49" s="64">
        <f t="shared" si="0"/>
        <v>16.591290905909116</v>
      </c>
      <c r="E49" s="59">
        <v>206.11799999999999</v>
      </c>
      <c r="F49" s="64">
        <f t="shared" si="4"/>
        <v>1.3359388671761068</v>
      </c>
      <c r="G49" s="58" t="s">
        <v>7</v>
      </c>
      <c r="H49" s="58" t="s">
        <v>7</v>
      </c>
      <c r="I49" s="59">
        <v>122.81399999999999</v>
      </c>
      <c r="J49" s="64">
        <f t="shared" ref="J49:J64" si="7">I49/B49</f>
        <v>0.79601003324972286</v>
      </c>
      <c r="K49" s="64" t="s">
        <v>7</v>
      </c>
      <c r="L49" s="64" t="s">
        <v>7</v>
      </c>
      <c r="M49" s="64" t="s">
        <v>7</v>
      </c>
      <c r="N49" s="64" t="s">
        <v>7</v>
      </c>
      <c r="O49" s="59">
        <v>130.09800000000001</v>
      </c>
      <c r="P49" s="59">
        <f t="shared" si="5"/>
        <v>0.84322075093818671</v>
      </c>
      <c r="Q49" s="58">
        <v>53.67</v>
      </c>
      <c r="R49" s="58">
        <f t="shared" si="6"/>
        <v>0.34785821229267533</v>
      </c>
      <c r="S49" s="58">
        <f t="shared" si="2"/>
        <v>3072.5204999999996</v>
      </c>
      <c r="T49" s="58">
        <f t="shared" si="3"/>
        <v>19.914318769565806</v>
      </c>
      <c r="U49"/>
      <c r="V49" s="13"/>
      <c r="W49" s="13"/>
      <c r="X49" s="13"/>
      <c r="Y49" s="13"/>
      <c r="Z49" s="13"/>
    </row>
    <row r="50" spans="1:26" ht="12" customHeight="1">
      <c r="A50" s="42">
        <v>1952</v>
      </c>
      <c r="B50" s="78">
        <v>156.95400000000001</v>
      </c>
      <c r="C50" s="64">
        <v>2667.1725000000001</v>
      </c>
      <c r="D50" s="64">
        <f t="shared" si="0"/>
        <v>16.993338812645742</v>
      </c>
      <c r="E50" s="59">
        <v>241.65899999999999</v>
      </c>
      <c r="F50" s="64">
        <f t="shared" si="4"/>
        <v>1.5396804159180395</v>
      </c>
      <c r="G50" s="58" t="s">
        <v>7</v>
      </c>
      <c r="H50" s="58" t="s">
        <v>7</v>
      </c>
      <c r="I50" s="59">
        <v>153.822</v>
      </c>
      <c r="J50" s="64">
        <f t="shared" si="7"/>
        <v>0.98004510875798001</v>
      </c>
      <c r="K50" s="59" t="s">
        <v>7</v>
      </c>
      <c r="L50" s="64" t="s">
        <v>7</v>
      </c>
      <c r="M50" s="64" t="s">
        <v>7</v>
      </c>
      <c r="N50" s="64" t="s">
        <v>7</v>
      </c>
      <c r="O50" s="59">
        <v>157.88999999999999</v>
      </c>
      <c r="P50" s="59">
        <f t="shared" si="5"/>
        <v>1.0059635307160057</v>
      </c>
      <c r="Q50" s="58">
        <v>55.031999999999996</v>
      </c>
      <c r="R50" s="58">
        <f t="shared" si="6"/>
        <v>0.35062502389235056</v>
      </c>
      <c r="S50" s="58">
        <f t="shared" si="2"/>
        <v>3275.5755000000004</v>
      </c>
      <c r="T50" s="58">
        <f t="shared" si="3"/>
        <v>20.869652891930119</v>
      </c>
      <c r="U50"/>
      <c r="V50" s="13"/>
      <c r="W50" s="13"/>
      <c r="X50" s="13"/>
      <c r="Y50" s="13"/>
      <c r="Z50" s="13"/>
    </row>
    <row r="51" spans="1:26" ht="12" customHeight="1">
      <c r="A51" s="42">
        <v>1953</v>
      </c>
      <c r="B51" s="78">
        <v>159.565</v>
      </c>
      <c r="C51" s="64">
        <v>2722.7294999999999</v>
      </c>
      <c r="D51" s="64">
        <f t="shared" si="0"/>
        <v>17.06345063140413</v>
      </c>
      <c r="E51" s="59">
        <v>291.19499999999999</v>
      </c>
      <c r="F51" s="64">
        <f t="shared" si="4"/>
        <v>1.8249302791965656</v>
      </c>
      <c r="G51" s="58" t="s">
        <v>7</v>
      </c>
      <c r="H51" s="58" t="s">
        <v>7</v>
      </c>
      <c r="I51" s="59">
        <v>186.47399999999999</v>
      </c>
      <c r="J51" s="64">
        <f t="shared" si="7"/>
        <v>1.1686397392911978</v>
      </c>
      <c r="K51" s="59" t="s">
        <v>7</v>
      </c>
      <c r="L51" s="64" t="s">
        <v>7</v>
      </c>
      <c r="M51" s="64" t="s">
        <v>7</v>
      </c>
      <c r="N51" s="64" t="s">
        <v>7</v>
      </c>
      <c r="O51" s="59">
        <v>161.10599999999999</v>
      </c>
      <c r="P51" s="59">
        <f t="shared" si="5"/>
        <v>1.0096575063453765</v>
      </c>
      <c r="Q51" s="58">
        <v>55.44</v>
      </c>
      <c r="R51" s="58">
        <f t="shared" si="6"/>
        <v>0.34744461504715946</v>
      </c>
      <c r="S51" s="58">
        <f t="shared" si="2"/>
        <v>3416.9445000000001</v>
      </c>
      <c r="T51" s="58">
        <f t="shared" si="3"/>
        <v>21.414122771284429</v>
      </c>
      <c r="U51"/>
      <c r="V51" s="13"/>
      <c r="W51" s="13"/>
      <c r="X51" s="13"/>
      <c r="Y51" s="13"/>
      <c r="Z51" s="13"/>
    </row>
    <row r="52" spans="1:26" ht="12" customHeight="1">
      <c r="A52" s="42">
        <v>1954</v>
      </c>
      <c r="B52" s="78">
        <v>162.39099999999999</v>
      </c>
      <c r="C52" s="64">
        <v>2685.6945000000001</v>
      </c>
      <c r="D52" s="64">
        <f t="shared" si="0"/>
        <v>16.538444248757628</v>
      </c>
      <c r="E52" s="59">
        <v>360.08550000000002</v>
      </c>
      <c r="F52" s="64">
        <f t="shared" si="4"/>
        <v>2.2173981316698588</v>
      </c>
      <c r="G52" s="58" t="s">
        <v>7</v>
      </c>
      <c r="H52" s="58" t="s">
        <v>7</v>
      </c>
      <c r="I52" s="59">
        <v>205.02</v>
      </c>
      <c r="J52" s="64">
        <f t="shared" si="7"/>
        <v>1.2625083902433019</v>
      </c>
      <c r="K52" s="59" t="s">
        <v>7</v>
      </c>
      <c r="L52" s="64" t="s">
        <v>7</v>
      </c>
      <c r="M52" s="64" t="s">
        <v>7</v>
      </c>
      <c r="N52" s="64" t="s">
        <v>7</v>
      </c>
      <c r="O52" s="59">
        <v>159.33000000000001</v>
      </c>
      <c r="P52" s="59">
        <f t="shared" si="5"/>
        <v>0.98115043321366346</v>
      </c>
      <c r="Q52" s="58">
        <v>28.722000000000001</v>
      </c>
      <c r="R52" s="58">
        <f t="shared" si="6"/>
        <v>0.17686940778737739</v>
      </c>
      <c r="S52" s="58">
        <f t="shared" si="2"/>
        <v>3438.8520000000003</v>
      </c>
      <c r="T52" s="58">
        <f t="shared" si="3"/>
        <v>21.176370611671832</v>
      </c>
      <c r="U52"/>
      <c r="V52" s="13"/>
      <c r="W52" s="13"/>
      <c r="X52" s="13"/>
      <c r="Y52" s="13"/>
      <c r="Z52" s="13"/>
    </row>
    <row r="53" spans="1:26" ht="12" customHeight="1">
      <c r="A53" s="42">
        <v>1955</v>
      </c>
      <c r="B53" s="78">
        <v>165.27500000000001</v>
      </c>
      <c r="C53" s="64">
        <v>2828.3625000000002</v>
      </c>
      <c r="D53" s="64">
        <f t="shared" si="0"/>
        <v>17.113069127212224</v>
      </c>
      <c r="E53" s="59">
        <v>405.83249999999998</v>
      </c>
      <c r="F53" s="64">
        <f t="shared" si="4"/>
        <v>2.4554984117380121</v>
      </c>
      <c r="G53" s="58" t="s">
        <v>7</v>
      </c>
      <c r="H53" s="58" t="s">
        <v>7</v>
      </c>
      <c r="I53" s="59">
        <v>224.19</v>
      </c>
      <c r="J53" s="64">
        <f t="shared" si="7"/>
        <v>1.3564664952352139</v>
      </c>
      <c r="K53" s="59">
        <v>144.0986</v>
      </c>
      <c r="L53" s="64">
        <v>1</v>
      </c>
      <c r="M53" s="64" t="s">
        <v>7</v>
      </c>
      <c r="N53" s="64" t="s">
        <v>7</v>
      </c>
      <c r="O53" s="59">
        <v>168.94800000000001</v>
      </c>
      <c r="P53" s="59">
        <f t="shared" si="5"/>
        <v>1.0222235667826349</v>
      </c>
      <c r="Q53" s="58">
        <v>20.64</v>
      </c>
      <c r="R53" s="58">
        <f t="shared" si="6"/>
        <v>0.12488277113901074</v>
      </c>
      <c r="S53" s="58">
        <f t="shared" si="2"/>
        <v>3792.0715999999998</v>
      </c>
      <c r="T53" s="58">
        <f t="shared" si="3"/>
        <v>22.944012101043711</v>
      </c>
      <c r="U53"/>
      <c r="V53" s="13"/>
      <c r="W53" s="13"/>
      <c r="X53" s="13"/>
      <c r="Y53" s="13"/>
      <c r="Z53" s="13"/>
    </row>
    <row r="54" spans="1:26" ht="12" customHeight="1">
      <c r="A54" s="40">
        <v>1956</v>
      </c>
      <c r="B54" s="77">
        <v>168.221</v>
      </c>
      <c r="C54" s="63">
        <v>2885.9985000000001</v>
      </c>
      <c r="D54" s="63">
        <f t="shared" si="0"/>
        <v>17.155994198108441</v>
      </c>
      <c r="E54" s="55">
        <v>463.73399999999998</v>
      </c>
      <c r="F54" s="63">
        <f t="shared" si="4"/>
        <v>2.7566950618531574</v>
      </c>
      <c r="G54" s="63" t="s">
        <v>7</v>
      </c>
      <c r="H54" s="63" t="s">
        <v>7</v>
      </c>
      <c r="I54" s="55">
        <v>214.32599999999999</v>
      </c>
      <c r="J54" s="63">
        <f t="shared" si="7"/>
        <v>1.2740739860065033</v>
      </c>
      <c r="K54" s="164">
        <v>145.27940000000001</v>
      </c>
      <c r="L54" s="63">
        <v>1</v>
      </c>
      <c r="M54" s="63" t="s">
        <v>7</v>
      </c>
      <c r="N54" s="63" t="s">
        <v>7</v>
      </c>
      <c r="O54" s="55">
        <v>164.78399999999999</v>
      </c>
      <c r="P54" s="55">
        <f t="shared" si="5"/>
        <v>0.97956854376088587</v>
      </c>
      <c r="Q54" s="163">
        <v>20.58</v>
      </c>
      <c r="R54" s="54">
        <f t="shared" si="6"/>
        <v>0.1223390658716807</v>
      </c>
      <c r="S54" s="54">
        <f t="shared" si="2"/>
        <v>3894.7019</v>
      </c>
      <c r="T54" s="54">
        <f t="shared" si="3"/>
        <v>23.152293114414967</v>
      </c>
      <c r="U54"/>
      <c r="V54" s="13"/>
      <c r="W54" s="13"/>
      <c r="X54" s="13"/>
      <c r="Y54" s="13"/>
      <c r="Z54" s="13"/>
    </row>
    <row r="55" spans="1:26" ht="12" customHeight="1">
      <c r="A55" s="40">
        <v>1957</v>
      </c>
      <c r="B55" s="77">
        <v>171.274</v>
      </c>
      <c r="C55" s="63">
        <v>2927.6235000000001</v>
      </c>
      <c r="D55" s="63">
        <f t="shared" si="0"/>
        <v>17.093216133213449</v>
      </c>
      <c r="E55" s="55">
        <v>500.24250000000001</v>
      </c>
      <c r="F55" s="63">
        <f t="shared" si="4"/>
        <v>2.920714761142964</v>
      </c>
      <c r="G55" s="63" t="s">
        <v>7</v>
      </c>
      <c r="H55" s="63" t="s">
        <v>7</v>
      </c>
      <c r="I55" s="55">
        <v>220.27199999999999</v>
      </c>
      <c r="J55" s="63">
        <f t="shared" si="7"/>
        <v>1.2860796151196328</v>
      </c>
      <c r="K55" s="164">
        <v>151.88040000000001</v>
      </c>
      <c r="L55" s="63">
        <v>1</v>
      </c>
      <c r="M55" s="63" t="s">
        <v>7</v>
      </c>
      <c r="N55" s="63" t="s">
        <v>7</v>
      </c>
      <c r="O55" s="55">
        <v>168.89400000000001</v>
      </c>
      <c r="P55" s="55">
        <f t="shared" si="5"/>
        <v>0.9861041372304028</v>
      </c>
      <c r="Q55" s="163">
        <v>19.902000000000001</v>
      </c>
      <c r="R55" s="54">
        <f t="shared" si="6"/>
        <v>0.11619977346240527</v>
      </c>
      <c r="S55" s="54">
        <f t="shared" si="2"/>
        <v>3988.8144000000002</v>
      </c>
      <c r="T55" s="54">
        <f t="shared" si="3"/>
        <v>23.289082989829165</v>
      </c>
      <c r="U55"/>
      <c r="V55" s="13"/>
      <c r="W55" s="13"/>
      <c r="X55" s="13"/>
      <c r="Y55" s="13"/>
      <c r="Z55" s="13"/>
    </row>
    <row r="56" spans="1:26" ht="12" customHeight="1">
      <c r="A56" s="40">
        <v>1958</v>
      </c>
      <c r="B56" s="77">
        <v>174.14099999999999</v>
      </c>
      <c r="C56" s="63">
        <v>2957.2874999999999</v>
      </c>
      <c r="D56" s="63">
        <f t="shared" si="0"/>
        <v>16.982143780040314</v>
      </c>
      <c r="E56" s="55">
        <v>527.83199999999999</v>
      </c>
      <c r="F56" s="63">
        <f t="shared" si="4"/>
        <v>3.0310610367460851</v>
      </c>
      <c r="G56" s="63" t="s">
        <v>7</v>
      </c>
      <c r="H56" s="63" t="s">
        <v>7</v>
      </c>
      <c r="I56" s="55">
        <v>222.40799999999999</v>
      </c>
      <c r="J56" s="63">
        <f t="shared" si="7"/>
        <v>1.2771719468706393</v>
      </c>
      <c r="K56" s="164">
        <v>172.75759999999997</v>
      </c>
      <c r="L56" s="63">
        <v>1.1000000000000001</v>
      </c>
      <c r="M56" s="63" t="s">
        <v>7</v>
      </c>
      <c r="N56" s="63" t="s">
        <v>7</v>
      </c>
      <c r="O56" s="55">
        <v>170.4</v>
      </c>
      <c r="P56" s="55">
        <f t="shared" si="5"/>
        <v>0.97851740830706158</v>
      </c>
      <c r="Q56" s="163">
        <v>23.574000000000002</v>
      </c>
      <c r="R56" s="54">
        <f t="shared" si="6"/>
        <v>0.13537305976191708</v>
      </c>
      <c r="S56" s="54">
        <f t="shared" si="2"/>
        <v>4074.2590999999998</v>
      </c>
      <c r="T56" s="54">
        <f t="shared" si="3"/>
        <v>23.396323094503877</v>
      </c>
      <c r="U56"/>
      <c r="V56" s="13"/>
      <c r="W56" s="13"/>
      <c r="X56" s="13"/>
      <c r="Y56" s="13"/>
      <c r="Z56" s="13"/>
    </row>
    <row r="57" spans="1:26" ht="12" customHeight="1">
      <c r="A57" s="40">
        <v>1959</v>
      </c>
      <c r="B57" s="77">
        <v>177.07300000000001</v>
      </c>
      <c r="C57" s="63">
        <v>3145.1895</v>
      </c>
      <c r="D57" s="63">
        <f t="shared" si="0"/>
        <v>17.762106588808006</v>
      </c>
      <c r="E57" s="55">
        <v>603.97199999999998</v>
      </c>
      <c r="F57" s="63">
        <f t="shared" si="4"/>
        <v>3.4108644457370687</v>
      </c>
      <c r="G57" s="63" t="s">
        <v>7</v>
      </c>
      <c r="H57" s="63" t="s">
        <v>7</v>
      </c>
      <c r="I57" s="55">
        <v>242.376</v>
      </c>
      <c r="J57" s="63">
        <f t="shared" si="7"/>
        <v>1.3687914024159527</v>
      </c>
      <c r="K57" s="164">
        <v>183.30279999999996</v>
      </c>
      <c r="L57" s="63">
        <v>1.2</v>
      </c>
      <c r="M57" s="63" t="s">
        <v>7</v>
      </c>
      <c r="N57" s="63" t="s">
        <v>7</v>
      </c>
      <c r="O57" s="55">
        <v>210.666</v>
      </c>
      <c r="P57" s="55">
        <f t="shared" si="5"/>
        <v>1.1897127173538597</v>
      </c>
      <c r="Q57" s="163">
        <v>26.603999999999999</v>
      </c>
      <c r="R57" s="54">
        <f t="shared" si="6"/>
        <v>0.15024312006912402</v>
      </c>
      <c r="S57" s="54">
        <f t="shared" si="2"/>
        <v>4412.1103000000012</v>
      </c>
      <c r="T57" s="54">
        <f t="shared" si="3"/>
        <v>24.916900374421854</v>
      </c>
      <c r="U57"/>
      <c r="V57" s="13"/>
      <c r="W57" s="13"/>
      <c r="X57" s="13"/>
      <c r="Y57" s="13"/>
      <c r="Z57" s="13"/>
    </row>
    <row r="58" spans="1:26" ht="12" customHeight="1">
      <c r="A58" s="40">
        <v>1960</v>
      </c>
      <c r="B58" s="77">
        <v>180.67099999999999</v>
      </c>
      <c r="C58" s="63">
        <v>3138.9839999999999</v>
      </c>
      <c r="D58" s="63">
        <f t="shared" si="0"/>
        <v>17.374033464142006</v>
      </c>
      <c r="E58" s="55">
        <v>650.83050000000003</v>
      </c>
      <c r="F58" s="63">
        <f t="shared" si="4"/>
        <v>3.6022964393842956</v>
      </c>
      <c r="G58" s="63" t="s">
        <v>7</v>
      </c>
      <c r="H58" s="63" t="s">
        <v>7</v>
      </c>
      <c r="I58" s="55">
        <v>243.45</v>
      </c>
      <c r="J58" s="63">
        <f t="shared" si="7"/>
        <v>1.3474769055354761</v>
      </c>
      <c r="K58" s="164">
        <v>200.05539999999996</v>
      </c>
      <c r="L58" s="63">
        <v>1.2</v>
      </c>
      <c r="M58" s="63" t="s">
        <v>7</v>
      </c>
      <c r="N58" s="63" t="s">
        <v>7</v>
      </c>
      <c r="O58" s="55">
        <v>200.166</v>
      </c>
      <c r="P58" s="55">
        <f t="shared" si="5"/>
        <v>1.1079033159721261</v>
      </c>
      <c r="Q58" s="163">
        <v>29.478000000000002</v>
      </c>
      <c r="R58" s="54">
        <f t="shared" si="6"/>
        <v>0.16315844822910153</v>
      </c>
      <c r="S58" s="54">
        <f t="shared" si="2"/>
        <v>4462.9638999999997</v>
      </c>
      <c r="T58" s="54">
        <f t="shared" si="3"/>
        <v>24.702159726796221</v>
      </c>
      <c r="U58"/>
      <c r="V58" s="13"/>
      <c r="W58" s="13"/>
      <c r="X58" s="13"/>
      <c r="Y58" s="13"/>
      <c r="Z58" s="13"/>
    </row>
    <row r="59" spans="1:26" ht="12" customHeight="1">
      <c r="A59" s="42">
        <v>1961</v>
      </c>
      <c r="B59" s="78">
        <v>183.691</v>
      </c>
      <c r="C59" s="64">
        <v>3137.1795000000002</v>
      </c>
      <c r="D59" s="64">
        <f t="shared" si="0"/>
        <v>17.078569445427377</v>
      </c>
      <c r="E59" s="59">
        <v>735.14250000000004</v>
      </c>
      <c r="F59" s="64">
        <f t="shared" si="4"/>
        <v>4.0020605255565052</v>
      </c>
      <c r="G59" s="58" t="s">
        <v>7</v>
      </c>
      <c r="H59" s="58" t="s">
        <v>7</v>
      </c>
      <c r="I59" s="59">
        <v>240.96600000000001</v>
      </c>
      <c r="J59" s="64">
        <f t="shared" si="7"/>
        <v>1.3118007959018134</v>
      </c>
      <c r="K59" s="59">
        <v>205.41819999999996</v>
      </c>
      <c r="L59" s="64">
        <v>1.3</v>
      </c>
      <c r="M59" s="64" t="s">
        <v>7</v>
      </c>
      <c r="N59" s="64" t="s">
        <v>7</v>
      </c>
      <c r="O59" s="59">
        <v>197.244</v>
      </c>
      <c r="P59" s="59">
        <f t="shared" si="5"/>
        <v>1.0737815135199873</v>
      </c>
      <c r="Q59" s="58">
        <v>26.777999999999999</v>
      </c>
      <c r="R59" s="58">
        <f t="shared" si="6"/>
        <v>0.14577741968849861</v>
      </c>
      <c r="S59" s="58">
        <f t="shared" si="2"/>
        <v>4542.7282000000005</v>
      </c>
      <c r="T59" s="58">
        <f t="shared" si="3"/>
        <v>24.730270944139889</v>
      </c>
      <c r="U59"/>
      <c r="V59" s="13"/>
      <c r="W59" s="13"/>
      <c r="X59" s="13"/>
      <c r="Y59" s="13"/>
      <c r="Z59" s="13"/>
    </row>
    <row r="60" spans="1:26" ht="12" customHeight="1">
      <c r="A60" s="42">
        <v>1962</v>
      </c>
      <c r="B60" s="78">
        <v>186.53800000000001</v>
      </c>
      <c r="C60" s="64">
        <v>3169.9259999999999</v>
      </c>
      <c r="D60" s="64">
        <f t="shared" si="0"/>
        <v>16.993459777632438</v>
      </c>
      <c r="E60" s="59">
        <v>846.63</v>
      </c>
      <c r="F60" s="64">
        <f t="shared" si="4"/>
        <v>4.5386462811866748</v>
      </c>
      <c r="G60" s="58" t="s">
        <v>7</v>
      </c>
      <c r="H60" s="58" t="s">
        <v>7</v>
      </c>
      <c r="I60" s="59">
        <v>243.90600000000001</v>
      </c>
      <c r="J60" s="64">
        <f t="shared" si="7"/>
        <v>1.3075405547395169</v>
      </c>
      <c r="K60" s="59">
        <v>219.53859999999997</v>
      </c>
      <c r="L60" s="64">
        <v>1.3</v>
      </c>
      <c r="M60" s="64" t="s">
        <v>7</v>
      </c>
      <c r="N60" s="64" t="s">
        <v>7</v>
      </c>
      <c r="O60" s="59">
        <v>199.2</v>
      </c>
      <c r="P60" s="59">
        <f t="shared" si="5"/>
        <v>1.0678789308344678</v>
      </c>
      <c r="Q60" s="58">
        <v>31.2</v>
      </c>
      <c r="R60" s="58">
        <f t="shared" si="6"/>
        <v>0.16725814579335041</v>
      </c>
      <c r="S60" s="58">
        <f t="shared" si="2"/>
        <v>4710.4005999999999</v>
      </c>
      <c r="T60" s="58">
        <f t="shared" si="3"/>
        <v>25.251694560893757</v>
      </c>
      <c r="U60"/>
      <c r="V60" s="13"/>
      <c r="W60" s="13"/>
      <c r="X60" s="13"/>
      <c r="Y60" s="13"/>
      <c r="Z60" s="13"/>
    </row>
    <row r="61" spans="1:26" ht="12" customHeight="1">
      <c r="A61" s="42">
        <v>1963</v>
      </c>
      <c r="B61" s="78">
        <v>189.24199999999999</v>
      </c>
      <c r="C61" s="64">
        <v>3229.1864999999998</v>
      </c>
      <c r="D61" s="64">
        <f t="shared" si="0"/>
        <v>17.063793978080977</v>
      </c>
      <c r="E61" s="59">
        <v>915.06600000000003</v>
      </c>
      <c r="F61" s="64">
        <f t="shared" si="4"/>
        <v>4.8354276534807292</v>
      </c>
      <c r="G61" s="58" t="s">
        <v>7</v>
      </c>
      <c r="H61" s="58" t="s">
        <v>7</v>
      </c>
      <c r="I61" s="59">
        <v>253.02</v>
      </c>
      <c r="J61" s="64">
        <f t="shared" si="7"/>
        <v>1.33701820948838</v>
      </c>
      <c r="K61" s="59">
        <v>218.11999999999998</v>
      </c>
      <c r="L61" s="64">
        <v>1.3</v>
      </c>
      <c r="M61" s="64" t="s">
        <v>7</v>
      </c>
      <c r="N61" s="64" t="s">
        <v>7</v>
      </c>
      <c r="O61" s="59">
        <v>202.8</v>
      </c>
      <c r="P61" s="59">
        <f t="shared" si="5"/>
        <v>1.0716437154542862</v>
      </c>
      <c r="Q61" s="58">
        <v>32.4</v>
      </c>
      <c r="R61" s="58">
        <f t="shared" si="6"/>
        <v>0.171209350989738</v>
      </c>
      <c r="S61" s="58">
        <f t="shared" si="2"/>
        <v>4850.5924999999997</v>
      </c>
      <c r="T61" s="58">
        <f t="shared" si="3"/>
        <v>25.631691167922554</v>
      </c>
      <c r="U61"/>
      <c r="V61" s="13"/>
      <c r="W61" s="13"/>
      <c r="X61" s="13"/>
      <c r="Y61" s="13"/>
      <c r="Z61" s="13"/>
    </row>
    <row r="62" spans="1:26" ht="12" customHeight="1">
      <c r="A62" s="42">
        <v>1964</v>
      </c>
      <c r="B62" s="78">
        <v>191.88900000000001</v>
      </c>
      <c r="C62" s="64">
        <v>3324.3434999999999</v>
      </c>
      <c r="D62" s="64">
        <f t="shared" si="0"/>
        <v>17.324304676140894</v>
      </c>
      <c r="E62" s="59">
        <v>979.74900000000002</v>
      </c>
      <c r="F62" s="64">
        <f t="shared" si="4"/>
        <v>5.105811172083861</v>
      </c>
      <c r="G62" s="58" t="s">
        <v>7</v>
      </c>
      <c r="H62" s="58" t="s">
        <v>7</v>
      </c>
      <c r="I62" s="59">
        <v>264.048</v>
      </c>
      <c r="J62" s="64">
        <f t="shared" si="7"/>
        <v>1.3760455263199036</v>
      </c>
      <c r="K62" s="59">
        <v>218.11999999999998</v>
      </c>
      <c r="L62" s="64">
        <v>1.3</v>
      </c>
      <c r="M62" s="64" t="s">
        <v>7</v>
      </c>
      <c r="N62" s="64" t="s">
        <v>7</v>
      </c>
      <c r="O62" s="59">
        <v>218.4</v>
      </c>
      <c r="P62" s="59">
        <f t="shared" si="5"/>
        <v>1.1381579975923581</v>
      </c>
      <c r="Q62" s="58">
        <v>35.4</v>
      </c>
      <c r="R62" s="58">
        <f t="shared" si="6"/>
        <v>0.18448165345590417</v>
      </c>
      <c r="S62" s="58">
        <f t="shared" si="2"/>
        <v>5040.0604999999987</v>
      </c>
      <c r="T62" s="58">
        <f t="shared" si="3"/>
        <v>26.265499846265282</v>
      </c>
      <c r="U62"/>
      <c r="V62" s="13"/>
      <c r="W62" s="13"/>
      <c r="X62" s="13"/>
      <c r="Y62" s="13"/>
      <c r="Z62" s="13"/>
    </row>
    <row r="63" spans="1:26" ht="12" customHeight="1">
      <c r="A63" s="42">
        <v>1965</v>
      </c>
      <c r="B63" s="78">
        <v>194.303</v>
      </c>
      <c r="C63" s="64">
        <v>3406.5</v>
      </c>
      <c r="D63" s="64">
        <f t="shared" si="0"/>
        <v>17.531896059247671</v>
      </c>
      <c r="E63" s="59">
        <v>1039.4639999999999</v>
      </c>
      <c r="F63" s="64">
        <f t="shared" si="4"/>
        <v>5.3497063864170906</v>
      </c>
      <c r="G63" s="58" t="s">
        <v>7</v>
      </c>
      <c r="H63" s="58" t="s">
        <v>7</v>
      </c>
      <c r="I63" s="59">
        <v>272.69400000000002</v>
      </c>
      <c r="J63" s="64">
        <f t="shared" si="7"/>
        <v>1.4034471933011843</v>
      </c>
      <c r="K63" s="59">
        <v>229.84599999999998</v>
      </c>
      <c r="L63" s="64">
        <v>1.3</v>
      </c>
      <c r="M63" s="64" t="s">
        <v>7</v>
      </c>
      <c r="N63" s="64" t="s">
        <v>7</v>
      </c>
      <c r="O63" s="59">
        <v>222.714</v>
      </c>
      <c r="P63" s="59">
        <f t="shared" si="5"/>
        <v>1.1462200789488581</v>
      </c>
      <c r="Q63" s="58">
        <v>38.915999999999997</v>
      </c>
      <c r="R63" s="58">
        <f>Q63/B63</f>
        <v>0.20028512169137891</v>
      </c>
      <c r="S63" s="58">
        <f t="shared" si="2"/>
        <v>5210.134</v>
      </c>
      <c r="T63" s="58">
        <f t="shared" si="3"/>
        <v>26.814480476369383</v>
      </c>
      <c r="U63"/>
      <c r="V63" s="13"/>
      <c r="W63" s="13"/>
      <c r="X63" s="13"/>
      <c r="Y63" s="13"/>
      <c r="Z63" s="13"/>
    </row>
    <row r="64" spans="1:26" ht="12" customHeight="1">
      <c r="A64" s="40">
        <v>1966</v>
      </c>
      <c r="B64" s="77">
        <v>196.56</v>
      </c>
      <c r="C64" s="63">
        <v>3380.2154999999998</v>
      </c>
      <c r="D64" s="63">
        <f t="shared" si="0"/>
        <v>17.196863553113552</v>
      </c>
      <c r="E64" s="55">
        <v>1080.153</v>
      </c>
      <c r="F64" s="63">
        <f t="shared" si="4"/>
        <v>5.495283882783883</v>
      </c>
      <c r="G64" s="63" t="s">
        <v>7</v>
      </c>
      <c r="H64" s="63" t="s">
        <v>7</v>
      </c>
      <c r="I64" s="63">
        <v>284.82600000000002</v>
      </c>
      <c r="J64" s="63">
        <f t="shared" si="7"/>
        <v>1.4490537240537242</v>
      </c>
      <c r="K64" s="148">
        <v>229.27199999999996</v>
      </c>
      <c r="L64" s="63">
        <f>K64/$B64</f>
        <v>1.1664224664224663</v>
      </c>
      <c r="M64" s="63" t="s">
        <v>7</v>
      </c>
      <c r="N64" s="63" t="s">
        <v>7</v>
      </c>
      <c r="O64" s="55">
        <v>243.69</v>
      </c>
      <c r="P64" s="55">
        <f t="shared" si="5"/>
        <v>1.2397741147741148</v>
      </c>
      <c r="Q64" s="163">
        <v>40.746000000000002</v>
      </c>
      <c r="R64" s="54">
        <f t="shared" ref="R64:R113" si="8">Q64/B64</f>
        <v>0.20729548229548231</v>
      </c>
      <c r="S64" s="54">
        <f t="shared" si="2"/>
        <v>5258.9024999999992</v>
      </c>
      <c r="T64" s="54">
        <f t="shared" si="3"/>
        <v>26.754693223443219</v>
      </c>
      <c r="U64"/>
      <c r="V64" s="13"/>
      <c r="W64" s="13"/>
      <c r="X64" s="13"/>
      <c r="Y64" s="13"/>
      <c r="Z64" s="13"/>
    </row>
    <row r="65" spans="1:26" ht="12" customHeight="1">
      <c r="A65" s="40">
        <v>1967</v>
      </c>
      <c r="B65" s="77">
        <v>198.71199999999999</v>
      </c>
      <c r="C65" s="63">
        <v>3354.3404999999998</v>
      </c>
      <c r="D65" s="63">
        <f t="shared" si="0"/>
        <v>16.88041235556987</v>
      </c>
      <c r="E65" s="55">
        <v>1119.5999999999999</v>
      </c>
      <c r="F65" s="63">
        <f t="shared" si="4"/>
        <v>5.6342847940738352</v>
      </c>
      <c r="G65" s="63" t="s">
        <v>7</v>
      </c>
      <c r="H65" s="63" t="s">
        <v>7</v>
      </c>
      <c r="I65" s="63">
        <v>275.95800000000003</v>
      </c>
      <c r="J65" s="63">
        <f>I65/$B65</f>
        <v>1.3887334433753373</v>
      </c>
      <c r="K65" s="148">
        <v>237.41459999999998</v>
      </c>
      <c r="L65" s="63">
        <f>K65/$B65</f>
        <v>1.1947673014211522</v>
      </c>
      <c r="M65" s="63" t="s">
        <v>7</v>
      </c>
      <c r="N65" s="63" t="s">
        <v>7</v>
      </c>
      <c r="O65" s="55">
        <v>253.78800000000001</v>
      </c>
      <c r="P65" s="55">
        <f t="shared" si="5"/>
        <v>1.2771649422279481</v>
      </c>
      <c r="Q65" s="163">
        <v>41.682000000000002</v>
      </c>
      <c r="R65" s="54">
        <f t="shared" si="8"/>
        <v>0.20976085993800075</v>
      </c>
      <c r="S65" s="54">
        <f t="shared" si="2"/>
        <v>5282.7830999999996</v>
      </c>
      <c r="T65" s="54">
        <f t="shared" si="3"/>
        <v>26.585123696606143</v>
      </c>
      <c r="U65"/>
      <c r="V65" s="13"/>
      <c r="W65" s="13"/>
      <c r="X65" s="13"/>
      <c r="Y65" s="13"/>
      <c r="Z65" s="13"/>
    </row>
    <row r="66" spans="1:26" ht="12" customHeight="1">
      <c r="A66" s="40">
        <v>1968</v>
      </c>
      <c r="B66" s="77">
        <v>200.70599999999999</v>
      </c>
      <c r="C66" s="63">
        <v>3479.4315000000001</v>
      </c>
      <c r="D66" s="63">
        <f t="shared" si="0"/>
        <v>17.335961555708352</v>
      </c>
      <c r="E66" s="55">
        <v>1169.5319999999999</v>
      </c>
      <c r="F66" s="63">
        <f t="shared" si="4"/>
        <v>5.8270903709904038</v>
      </c>
      <c r="G66" s="63" t="s">
        <v>7</v>
      </c>
      <c r="H66" s="63" t="s">
        <v>7</v>
      </c>
      <c r="I66" s="63">
        <v>295.39800000000002</v>
      </c>
      <c r="J66" s="63">
        <f>I66/$B66</f>
        <v>1.4717945651848976</v>
      </c>
      <c r="K66" s="148">
        <v>249.56699999999998</v>
      </c>
      <c r="L66" s="63">
        <f>K66/$B66</f>
        <v>1.2434456369017368</v>
      </c>
      <c r="M66" s="63" t="s">
        <v>7</v>
      </c>
      <c r="N66" s="63" t="s">
        <v>7</v>
      </c>
      <c r="O66" s="55">
        <v>271.68599999999998</v>
      </c>
      <c r="P66" s="55">
        <f t="shared" si="5"/>
        <v>1.3536516098173448</v>
      </c>
      <c r="Q66" s="163">
        <v>41.945999999999998</v>
      </c>
      <c r="R66" s="54">
        <f t="shared" si="8"/>
        <v>0.20899225733161939</v>
      </c>
      <c r="S66" s="54">
        <f t="shared" si="2"/>
        <v>5507.5604999999996</v>
      </c>
      <c r="T66" s="54">
        <f t="shared" si="3"/>
        <v>27.44093599593435</v>
      </c>
      <c r="U66"/>
      <c r="V66" s="13"/>
      <c r="W66" s="13"/>
      <c r="X66" s="13"/>
      <c r="Y66" s="13"/>
      <c r="Z66" s="13"/>
    </row>
    <row r="67" spans="1:26" ht="12" customHeight="1">
      <c r="A67" s="40">
        <v>1969</v>
      </c>
      <c r="B67" s="77">
        <v>202.67699999999999</v>
      </c>
      <c r="C67" s="63">
        <v>3444.7545</v>
      </c>
      <c r="D67" s="63">
        <f t="shared" si="0"/>
        <v>16.996277327965188</v>
      </c>
      <c r="E67" s="55">
        <v>1239.7275</v>
      </c>
      <c r="F67" s="63">
        <f t="shared" si="4"/>
        <v>6.1167646057520093</v>
      </c>
      <c r="G67" s="63" t="s">
        <v>7</v>
      </c>
      <c r="H67" s="63" t="s">
        <v>7</v>
      </c>
      <c r="I67" s="63">
        <v>307.19400000000002</v>
      </c>
      <c r="J67" s="63">
        <f>I67/$B67</f>
        <v>1.5156825885522285</v>
      </c>
      <c r="K67" s="148">
        <v>244.40099999999998</v>
      </c>
      <c r="L67" s="63">
        <f>K67/$B67</f>
        <v>1.2058645036190589</v>
      </c>
      <c r="M67" s="63" t="s">
        <v>7</v>
      </c>
      <c r="N67" s="63" t="s">
        <v>7</v>
      </c>
      <c r="O67" s="55">
        <v>247.63799999999998</v>
      </c>
      <c r="P67" s="55">
        <f t="shared" si="5"/>
        <v>1.221835728770408</v>
      </c>
      <c r="Q67" s="163">
        <v>35.868000000000002</v>
      </c>
      <c r="R67" s="54">
        <f t="shared" si="8"/>
        <v>0.17697123995322608</v>
      </c>
      <c r="S67" s="54">
        <f t="shared" si="2"/>
        <v>5519.5830000000005</v>
      </c>
      <c r="T67" s="54">
        <f t="shared" si="3"/>
        <v>27.23339599461212</v>
      </c>
      <c r="U67"/>
      <c r="V67" s="13"/>
      <c r="W67" s="13"/>
      <c r="X67" s="13"/>
      <c r="Y67" s="13"/>
      <c r="Z67" s="13"/>
    </row>
    <row r="68" spans="1:26" ht="12" customHeight="1">
      <c r="A68" s="40">
        <v>1970</v>
      </c>
      <c r="B68" s="77">
        <v>205.05199999999999</v>
      </c>
      <c r="C68" s="54">
        <v>3427.7939999999999</v>
      </c>
      <c r="D68" s="54">
        <f t="shared" ref="D68:D105" si="9">C68/$B68</f>
        <v>16.716706006281335</v>
      </c>
      <c r="E68" s="54">
        <v>1289.9835</v>
      </c>
      <c r="F68" s="63">
        <f t="shared" si="4"/>
        <v>6.2910066714784545</v>
      </c>
      <c r="G68" s="63" t="s">
        <v>7</v>
      </c>
      <c r="H68" s="63" t="s">
        <v>7</v>
      </c>
      <c r="I68" s="54">
        <v>293.322</v>
      </c>
      <c r="J68" s="54">
        <f t="shared" ref="J68:J105" si="10">I68/$B68</f>
        <v>1.43047617189786</v>
      </c>
      <c r="K68" s="163">
        <v>229.61639999999997</v>
      </c>
      <c r="L68" s="54">
        <f t="shared" ref="L68:L93" si="11">K68/$B68</f>
        <v>1.119795954196984</v>
      </c>
      <c r="M68" s="63" t="s">
        <v>7</v>
      </c>
      <c r="N68" s="63" t="s">
        <v>7</v>
      </c>
      <c r="O68" s="55">
        <v>223.59</v>
      </c>
      <c r="P68" s="55">
        <f t="shared" si="5"/>
        <v>1.090406335953807</v>
      </c>
      <c r="Q68" s="163">
        <v>40.314</v>
      </c>
      <c r="R68" s="54">
        <f t="shared" si="8"/>
        <v>0.1966037883073562</v>
      </c>
      <c r="S68" s="54">
        <f t="shared" si="2"/>
        <v>5504.6199000000006</v>
      </c>
      <c r="T68" s="54">
        <f t="shared" si="3"/>
        <v>26.844994928115799</v>
      </c>
      <c r="U68"/>
      <c r="V68" s="13"/>
      <c r="W68" s="13"/>
      <c r="X68" s="13"/>
      <c r="Y68" s="13"/>
      <c r="Z68" s="13"/>
    </row>
    <row r="69" spans="1:26" ht="12" customHeight="1">
      <c r="A69" s="42">
        <v>1971</v>
      </c>
      <c r="B69" s="78">
        <v>207.661</v>
      </c>
      <c r="C69" s="58">
        <v>3446.2935000000002</v>
      </c>
      <c r="D69" s="58">
        <f t="shared" si="9"/>
        <v>16.595766658159214</v>
      </c>
      <c r="E69" s="58">
        <v>1294.623</v>
      </c>
      <c r="F69" s="64">
        <f t="shared" si="4"/>
        <v>6.2343097644719041</v>
      </c>
      <c r="G69" s="58" t="s">
        <v>7</v>
      </c>
      <c r="H69" s="58" t="s">
        <v>7</v>
      </c>
      <c r="I69" s="58">
        <v>292.98599999999999</v>
      </c>
      <c r="J69" s="58">
        <f t="shared" si="10"/>
        <v>1.4108860113357828</v>
      </c>
      <c r="K69" s="58">
        <v>213.65099999999998</v>
      </c>
      <c r="L69" s="58">
        <f t="shared" si="11"/>
        <v>1.0288450888708038</v>
      </c>
      <c r="M69" s="64" t="s">
        <v>7</v>
      </c>
      <c r="N69" s="64" t="s">
        <v>7</v>
      </c>
      <c r="O69" s="59">
        <v>224.52</v>
      </c>
      <c r="P69" s="59">
        <f t="shared" si="5"/>
        <v>1.0811852008802809</v>
      </c>
      <c r="Q69" s="58">
        <v>47.201999999999998</v>
      </c>
      <c r="R69" s="58">
        <f t="shared" si="8"/>
        <v>0.22730315273450477</v>
      </c>
      <c r="S69" s="58">
        <f t="shared" si="2"/>
        <v>5519.2755000000006</v>
      </c>
      <c r="T69" s="58">
        <f t="shared" si="3"/>
        <v>26.57829587645249</v>
      </c>
      <c r="U69"/>
      <c r="V69" s="13"/>
      <c r="W69" s="13"/>
      <c r="X69" s="13"/>
      <c r="Y69" s="13"/>
      <c r="Z69" s="13"/>
    </row>
    <row r="70" spans="1:26" ht="12" customHeight="1">
      <c r="A70" s="42">
        <v>1972</v>
      </c>
      <c r="B70" s="78">
        <v>209.89599999999999</v>
      </c>
      <c r="C70" s="58">
        <v>3454.875</v>
      </c>
      <c r="D70" s="58">
        <f t="shared" si="9"/>
        <v>16.459937302283038</v>
      </c>
      <c r="E70" s="58">
        <v>1308.627</v>
      </c>
      <c r="F70" s="64">
        <f t="shared" si="4"/>
        <v>6.2346447764607236</v>
      </c>
      <c r="G70" s="58" t="s">
        <v>7</v>
      </c>
      <c r="H70" s="58" t="s">
        <v>7</v>
      </c>
      <c r="I70" s="58">
        <v>300.10199999999998</v>
      </c>
      <c r="J70" s="58">
        <f t="shared" si="10"/>
        <v>1.4297652170598774</v>
      </c>
      <c r="K70" s="58">
        <v>202.10539999999997</v>
      </c>
      <c r="L70" s="58">
        <f t="shared" si="11"/>
        <v>0.96288352326866633</v>
      </c>
      <c r="M70" s="64" t="s">
        <v>7</v>
      </c>
      <c r="N70" s="64" t="s">
        <v>7</v>
      </c>
      <c r="O70" s="59">
        <v>239.63399999999999</v>
      </c>
      <c r="P70" s="59">
        <f t="shared" si="5"/>
        <v>1.1416796889888325</v>
      </c>
      <c r="Q70" s="58">
        <v>53.393999999999998</v>
      </c>
      <c r="R70" s="58">
        <f t="shared" si="8"/>
        <v>0.25438312307047301</v>
      </c>
      <c r="S70" s="58">
        <f t="shared" si="2"/>
        <v>5558.7374000000009</v>
      </c>
      <c r="T70" s="58">
        <f t="shared" si="3"/>
        <v>26.483293631131612</v>
      </c>
      <c r="U70"/>
      <c r="V70" s="13"/>
      <c r="W70" s="13"/>
      <c r="X70" s="13"/>
      <c r="Y70" s="13"/>
      <c r="Z70" s="13"/>
    </row>
    <row r="71" spans="1:26" ht="12" customHeight="1">
      <c r="A71" s="42">
        <v>1973</v>
      </c>
      <c r="B71" s="78">
        <v>211.90899999999999</v>
      </c>
      <c r="C71" s="58">
        <v>3481.5329999999999</v>
      </c>
      <c r="D71" s="58">
        <f t="shared" si="9"/>
        <v>16.429377704580741</v>
      </c>
      <c r="E71" s="58">
        <v>1312.6410000000001</v>
      </c>
      <c r="F71" s="64">
        <f t="shared" si="4"/>
        <v>6.194361730742914</v>
      </c>
      <c r="G71" s="58" t="s">
        <v>7</v>
      </c>
      <c r="H71" s="58" t="s">
        <v>7</v>
      </c>
      <c r="I71" s="58">
        <v>319.38600000000002</v>
      </c>
      <c r="J71" s="58">
        <f t="shared" si="10"/>
        <v>1.5071846877669191</v>
      </c>
      <c r="K71" s="58">
        <v>176.75919999999996</v>
      </c>
      <c r="L71" s="58">
        <f t="shared" si="11"/>
        <v>0.83412785676870715</v>
      </c>
      <c r="M71" s="64" t="s">
        <v>7</v>
      </c>
      <c r="N71" s="64" t="s">
        <v>7</v>
      </c>
      <c r="O71" s="59">
        <v>250.00800000000001</v>
      </c>
      <c r="P71" s="59">
        <f t="shared" si="5"/>
        <v>1.179789437919107</v>
      </c>
      <c r="Q71" s="58">
        <v>70.266000000000005</v>
      </c>
      <c r="R71" s="58">
        <f t="shared" si="8"/>
        <v>0.3315857278360051</v>
      </c>
      <c r="S71" s="58">
        <f t="shared" si="2"/>
        <v>5610.5931999999993</v>
      </c>
      <c r="T71" s="58">
        <f t="shared" si="3"/>
        <v>26.476427145614387</v>
      </c>
      <c r="U71"/>
      <c r="V71" s="13"/>
      <c r="W71" s="13"/>
      <c r="X71" s="13"/>
      <c r="Y71" s="13"/>
      <c r="Z71" s="13"/>
    </row>
    <row r="72" spans="1:26" ht="12" customHeight="1">
      <c r="A72" s="42">
        <v>1974</v>
      </c>
      <c r="B72" s="78">
        <v>213.85400000000001</v>
      </c>
      <c r="C72" s="58">
        <v>3518.8694999999998</v>
      </c>
      <c r="D72" s="58">
        <f t="shared" si="9"/>
        <v>16.454541416106313</v>
      </c>
      <c r="E72" s="58">
        <v>1332.45</v>
      </c>
      <c r="F72" s="64">
        <f t="shared" si="4"/>
        <v>6.2306526882826603</v>
      </c>
      <c r="G72" s="58" t="s">
        <v>7</v>
      </c>
      <c r="H72" s="58" t="s">
        <v>7</v>
      </c>
      <c r="I72" s="58">
        <v>299.59199999999998</v>
      </c>
      <c r="J72" s="58">
        <f t="shared" si="10"/>
        <v>1.4009183835700991</v>
      </c>
      <c r="K72" s="58">
        <v>152.42160000000001</v>
      </c>
      <c r="L72" s="58">
        <f t="shared" si="11"/>
        <v>0.71273672692584666</v>
      </c>
      <c r="M72" s="64" t="s">
        <v>7</v>
      </c>
      <c r="N72" s="64" t="s">
        <v>7</v>
      </c>
      <c r="O72" s="59">
        <v>256.62599999999998</v>
      </c>
      <c r="P72" s="59">
        <f t="shared" si="5"/>
        <v>1.2000056113049087</v>
      </c>
      <c r="Q72" s="58">
        <v>56.448</v>
      </c>
      <c r="R72" s="58">
        <f t="shared" si="8"/>
        <v>0.26395578291731742</v>
      </c>
      <c r="S72" s="58">
        <f t="shared" ref="S72:S112" si="12">SUM(C72,E72, G72,I72,K72,M72,O72,Q72)</f>
        <v>5616.4070999999994</v>
      </c>
      <c r="T72" s="58">
        <f t="shared" ref="T72:T114" si="13">S72/B72</f>
        <v>26.262810609107145</v>
      </c>
      <c r="U72"/>
      <c r="V72" s="13"/>
      <c r="W72" s="13"/>
      <c r="X72" s="13"/>
      <c r="Y72" s="13"/>
      <c r="Z72" s="13"/>
    </row>
    <row r="73" spans="1:26" ht="12" customHeight="1">
      <c r="A73" s="42">
        <v>1975</v>
      </c>
      <c r="B73" s="78">
        <v>215.97300000000001</v>
      </c>
      <c r="C73" s="58">
        <v>3931.8</v>
      </c>
      <c r="D73" s="58">
        <f t="shared" si="9"/>
        <v>18.20505340945396</v>
      </c>
      <c r="E73" s="58">
        <v>1404.3</v>
      </c>
      <c r="F73" s="64">
        <f t="shared" ref="F73:F119" si="14">E73/B73</f>
        <v>6.5022016640969005</v>
      </c>
      <c r="G73" s="58" t="s">
        <v>7</v>
      </c>
      <c r="H73" s="58" t="s">
        <v>7</v>
      </c>
      <c r="I73" s="58">
        <v>291.3</v>
      </c>
      <c r="J73" s="58">
        <f t="shared" si="10"/>
        <v>1.3487797085746829</v>
      </c>
      <c r="K73" s="58">
        <v>132.0282</v>
      </c>
      <c r="L73" s="58">
        <f t="shared" si="11"/>
        <v>0.61131808142684496</v>
      </c>
      <c r="M73" s="64" t="s">
        <v>7</v>
      </c>
      <c r="N73" s="64" t="s">
        <v>7</v>
      </c>
      <c r="O73" s="59">
        <v>229.4</v>
      </c>
      <c r="P73" s="59">
        <f>O73/B73</f>
        <v>1.0621698082630699</v>
      </c>
      <c r="Q73" s="58">
        <v>66.400000000000006</v>
      </c>
      <c r="R73" s="58">
        <f t="shared" si="8"/>
        <v>0.30744583813717458</v>
      </c>
      <c r="S73" s="58">
        <f t="shared" si="12"/>
        <v>6055.2281999999996</v>
      </c>
      <c r="T73" s="58">
        <f t="shared" si="13"/>
        <v>28.036968509952629</v>
      </c>
      <c r="U73"/>
      <c r="V73" s="13"/>
      <c r="W73" s="13"/>
      <c r="X73" s="13"/>
      <c r="Y73" s="13"/>
      <c r="Z73" s="13"/>
    </row>
    <row r="74" spans="1:26" ht="12" customHeight="1">
      <c r="A74" s="40">
        <v>1976</v>
      </c>
      <c r="B74" s="77">
        <v>218.035</v>
      </c>
      <c r="C74" s="54">
        <v>3845.7999999999997</v>
      </c>
      <c r="D74" s="54">
        <f t="shared" si="9"/>
        <v>17.638452542023067</v>
      </c>
      <c r="E74" s="54">
        <v>1345.1</v>
      </c>
      <c r="F74" s="148">
        <f t="shared" si="14"/>
        <v>6.1691930194693505</v>
      </c>
      <c r="G74" s="54" t="s">
        <v>7</v>
      </c>
      <c r="H74" s="54" t="s">
        <v>7</v>
      </c>
      <c r="I74" s="54">
        <v>297.5</v>
      </c>
      <c r="J74" s="54">
        <f t="shared" si="10"/>
        <v>1.3644598344302521</v>
      </c>
      <c r="K74" s="54">
        <v>101.36839999999998</v>
      </c>
      <c r="L74" s="54">
        <f t="shared" si="11"/>
        <v>0.4649180177494438</v>
      </c>
      <c r="M74" s="63" t="s">
        <v>7</v>
      </c>
      <c r="N74" s="63" t="s">
        <v>7</v>
      </c>
      <c r="O74" s="63">
        <v>228</v>
      </c>
      <c r="P74" s="164">
        <f>O74/B74</f>
        <v>1.045703671428899</v>
      </c>
      <c r="Q74" s="54">
        <v>63.7</v>
      </c>
      <c r="R74" s="54">
        <f t="shared" si="8"/>
        <v>0.2921549292544775</v>
      </c>
      <c r="S74" s="54">
        <f t="shared" si="12"/>
        <v>5881.4683999999997</v>
      </c>
      <c r="T74" s="54">
        <f t="shared" si="13"/>
        <v>26.974882014355494</v>
      </c>
      <c r="U74"/>
      <c r="V74" s="13"/>
      <c r="W74" s="13"/>
      <c r="X74" s="13"/>
      <c r="Y74" s="13"/>
      <c r="Z74" s="13"/>
    </row>
    <row r="75" spans="1:26" ht="12" customHeight="1">
      <c r="A75" s="40">
        <v>1977</v>
      </c>
      <c r="B75" s="77">
        <v>220.23899999999998</v>
      </c>
      <c r="C75" s="54">
        <v>3807.7000000000003</v>
      </c>
      <c r="D75" s="54">
        <f t="shared" si="9"/>
        <v>17.288945191360298</v>
      </c>
      <c r="E75" s="54">
        <v>1447.9</v>
      </c>
      <c r="F75" s="148">
        <f t="shared" si="14"/>
        <v>6.5742216410354217</v>
      </c>
      <c r="G75" s="54" t="s">
        <v>7</v>
      </c>
      <c r="H75" s="54" t="s">
        <v>7</v>
      </c>
      <c r="I75" s="54">
        <v>298.7</v>
      </c>
      <c r="J75" s="54">
        <f t="shared" si="10"/>
        <v>1.3562538878218664</v>
      </c>
      <c r="K75" s="54">
        <v>86.419799999999981</v>
      </c>
      <c r="L75" s="54">
        <f t="shared" si="11"/>
        <v>0.39239099342078376</v>
      </c>
      <c r="M75" s="63" t="s">
        <v>7</v>
      </c>
      <c r="N75" s="63" t="s">
        <v>7</v>
      </c>
      <c r="O75" s="63">
        <v>223.6</v>
      </c>
      <c r="P75" s="164">
        <f t="shared" ref="P75:P119" si="15">O75/B75</f>
        <v>1.0152606940641757</v>
      </c>
      <c r="Q75" s="54">
        <v>71.7</v>
      </c>
      <c r="R75" s="54">
        <f t="shared" si="8"/>
        <v>0.32555541933989895</v>
      </c>
      <c r="S75" s="54">
        <f t="shared" si="12"/>
        <v>5936.0198</v>
      </c>
      <c r="T75" s="54">
        <f t="shared" si="13"/>
        <v>26.952627827042445</v>
      </c>
      <c r="U75"/>
      <c r="V75" s="13"/>
      <c r="W75" s="13"/>
      <c r="X75" s="13"/>
      <c r="Y75" s="13"/>
      <c r="Z75" s="13"/>
    </row>
    <row r="76" spans="1:26" ht="12" customHeight="1">
      <c r="A76" s="40">
        <v>1978</v>
      </c>
      <c r="B76" s="77">
        <v>222.58500000000001</v>
      </c>
      <c r="C76" s="54">
        <v>3834.1</v>
      </c>
      <c r="D76" s="54">
        <f t="shared" si="9"/>
        <v>17.22532964934744</v>
      </c>
      <c r="E76" s="54">
        <v>1458</v>
      </c>
      <c r="F76" s="148">
        <f t="shared" si="14"/>
        <v>6.550306624435609</v>
      </c>
      <c r="G76" s="54" t="s">
        <v>7</v>
      </c>
      <c r="H76" s="54" t="s">
        <v>7</v>
      </c>
      <c r="I76" s="54">
        <v>288.2</v>
      </c>
      <c r="J76" s="54">
        <f t="shared" si="10"/>
        <v>1.2947862614282184</v>
      </c>
      <c r="K76" s="54">
        <v>76.079599999999999</v>
      </c>
      <c r="L76" s="54">
        <f t="shared" si="11"/>
        <v>0.34180021115528897</v>
      </c>
      <c r="M76" s="63" t="s">
        <v>7</v>
      </c>
      <c r="N76" s="63" t="s">
        <v>7</v>
      </c>
      <c r="O76" s="63">
        <v>203.8</v>
      </c>
      <c r="P76" s="164">
        <f t="shared" si="15"/>
        <v>0.91560527438955908</v>
      </c>
      <c r="Q76" s="54">
        <v>77</v>
      </c>
      <c r="R76" s="54">
        <f t="shared" si="8"/>
        <v>0.34593526068692859</v>
      </c>
      <c r="S76" s="54">
        <f t="shared" si="12"/>
        <v>5937.1796000000004</v>
      </c>
      <c r="T76" s="54">
        <f t="shared" si="13"/>
        <v>26.673763281443044</v>
      </c>
      <c r="U76"/>
      <c r="V76" s="13"/>
      <c r="W76" s="13"/>
      <c r="X76" s="13"/>
      <c r="Y76" s="13"/>
      <c r="Z76" s="13"/>
    </row>
    <row r="77" spans="1:26" ht="12" customHeight="1">
      <c r="A77" s="40">
        <v>1979</v>
      </c>
      <c r="B77" s="77">
        <v>225.05500000000001</v>
      </c>
      <c r="C77" s="54">
        <v>3813.2</v>
      </c>
      <c r="D77" s="54">
        <f t="shared" si="9"/>
        <v>16.943413832174357</v>
      </c>
      <c r="E77" s="54">
        <v>1394.7</v>
      </c>
      <c r="F77" s="148">
        <f t="shared" si="14"/>
        <v>6.1971518073359846</v>
      </c>
      <c r="G77" s="54" t="s">
        <v>7</v>
      </c>
      <c r="H77" s="54" t="s">
        <v>7</v>
      </c>
      <c r="I77" s="54">
        <v>270.7</v>
      </c>
      <c r="J77" s="54">
        <f t="shared" si="10"/>
        <v>1.202817089155984</v>
      </c>
      <c r="K77" s="54">
        <v>72.930800000000005</v>
      </c>
      <c r="L77" s="54">
        <f t="shared" si="11"/>
        <v>0.32405767479060676</v>
      </c>
      <c r="M77" s="63" t="s">
        <v>7</v>
      </c>
      <c r="N77" s="63" t="s">
        <v>7</v>
      </c>
      <c r="O77" s="63">
        <v>192.5</v>
      </c>
      <c r="P77" s="164">
        <f t="shared" si="15"/>
        <v>0.85534647086267801</v>
      </c>
      <c r="Q77" s="54">
        <v>72.2</v>
      </c>
      <c r="R77" s="54">
        <f t="shared" si="8"/>
        <v>0.32081046855213169</v>
      </c>
      <c r="S77" s="54">
        <f t="shared" si="12"/>
        <v>5816.2307999999994</v>
      </c>
      <c r="T77" s="54">
        <f t="shared" si="13"/>
        <v>25.843597342871739</v>
      </c>
      <c r="U77"/>
      <c r="V77" s="13"/>
      <c r="W77" s="13"/>
      <c r="X77" s="13"/>
      <c r="Y77" s="13"/>
      <c r="Z77" s="13"/>
    </row>
    <row r="78" spans="1:26" ht="12" customHeight="1">
      <c r="A78" s="40">
        <v>1980</v>
      </c>
      <c r="B78" s="77">
        <v>227.726</v>
      </c>
      <c r="C78" s="54">
        <v>3898.1</v>
      </c>
      <c r="D78" s="54">
        <f t="shared" si="9"/>
        <v>17.11750085629221</v>
      </c>
      <c r="E78" s="54">
        <v>1378.2</v>
      </c>
      <c r="F78" s="148">
        <f t="shared" si="14"/>
        <v>6.0520098715122561</v>
      </c>
      <c r="G78" s="54" t="s">
        <v>7</v>
      </c>
      <c r="H78" s="54" t="s">
        <v>7</v>
      </c>
      <c r="I78" s="54">
        <v>271.10000000000002</v>
      </c>
      <c r="J78" s="54">
        <f t="shared" si="10"/>
        <v>1.1904657351378412</v>
      </c>
      <c r="K78" s="54">
        <v>61.811599999999991</v>
      </c>
      <c r="L78" s="54">
        <f t="shared" si="11"/>
        <v>0.27142970060511312</v>
      </c>
      <c r="M78" s="63" t="s">
        <v>7</v>
      </c>
      <c r="N78" s="63" t="s">
        <v>7</v>
      </c>
      <c r="O78" s="63">
        <v>200.3</v>
      </c>
      <c r="P78" s="164">
        <f t="shared" si="15"/>
        <v>0.8795657939804854</v>
      </c>
      <c r="Q78" s="54">
        <v>61.7</v>
      </c>
      <c r="R78" s="54">
        <f t="shared" si="8"/>
        <v>0.27093963798600074</v>
      </c>
      <c r="S78" s="54">
        <f t="shared" si="12"/>
        <v>5871.2116000000005</v>
      </c>
      <c r="T78" s="54">
        <f t="shared" si="13"/>
        <v>25.781911595513911</v>
      </c>
      <c r="U78"/>
      <c r="V78" s="13"/>
      <c r="W78" s="13"/>
      <c r="X78" s="13"/>
      <c r="Y78" s="13"/>
      <c r="Z78" s="13"/>
    </row>
    <row r="79" spans="1:26" ht="12" customHeight="1">
      <c r="A79" s="42">
        <v>1981</v>
      </c>
      <c r="B79" s="78">
        <v>229.96600000000001</v>
      </c>
      <c r="C79" s="58">
        <v>3908.6</v>
      </c>
      <c r="D79" s="58">
        <f t="shared" si="9"/>
        <v>16.99642555856083</v>
      </c>
      <c r="E79" s="58">
        <v>1366.3</v>
      </c>
      <c r="F79" s="64">
        <f t="shared" si="14"/>
        <v>5.9413130636702816</v>
      </c>
      <c r="G79" s="58" t="s">
        <v>7</v>
      </c>
      <c r="H79" s="58" t="s">
        <v>7</v>
      </c>
      <c r="I79" s="58">
        <v>274.39999999999998</v>
      </c>
      <c r="J79" s="58">
        <f t="shared" si="10"/>
        <v>1.193219867284729</v>
      </c>
      <c r="K79" s="58">
        <v>52.258599999999994</v>
      </c>
      <c r="L79" s="58">
        <f t="shared" si="11"/>
        <v>0.227244897071741</v>
      </c>
      <c r="M79" s="64" t="s">
        <v>7</v>
      </c>
      <c r="N79" s="64" t="s">
        <v>7</v>
      </c>
      <c r="O79" s="64">
        <v>206.1</v>
      </c>
      <c r="P79" s="59">
        <f t="shared" si="15"/>
        <v>0.89621944113477636</v>
      </c>
      <c r="Q79" s="58">
        <v>144</v>
      </c>
      <c r="R79" s="58">
        <f t="shared" si="8"/>
        <v>0.62617952219023676</v>
      </c>
      <c r="S79" s="58">
        <f t="shared" si="12"/>
        <v>5951.6585999999998</v>
      </c>
      <c r="T79" s="58">
        <f t="shared" si="13"/>
        <v>25.880602349912593</v>
      </c>
      <c r="U79"/>
      <c r="V79" s="13"/>
      <c r="W79" s="13"/>
      <c r="X79" s="13"/>
      <c r="Y79" s="13"/>
      <c r="Z79" s="13"/>
    </row>
    <row r="80" spans="1:26" ht="12" customHeight="1">
      <c r="A80" s="42">
        <v>1982</v>
      </c>
      <c r="B80" s="78">
        <v>232.18799999999999</v>
      </c>
      <c r="C80" s="58">
        <v>4000.2999999999997</v>
      </c>
      <c r="D80" s="58">
        <f t="shared" si="9"/>
        <v>17.228711216772616</v>
      </c>
      <c r="E80" s="58">
        <v>1317.1</v>
      </c>
      <c r="F80" s="64">
        <f t="shared" si="14"/>
        <v>5.6725584440195016</v>
      </c>
      <c r="G80" s="58" t="s">
        <v>7</v>
      </c>
      <c r="H80" s="58" t="s">
        <v>7</v>
      </c>
      <c r="I80" s="58">
        <v>273.5</v>
      </c>
      <c r="J80" s="58">
        <f t="shared" si="10"/>
        <v>1.177924785087946</v>
      </c>
      <c r="K80" s="58">
        <v>49.413199999999989</v>
      </c>
      <c r="L80" s="58">
        <f t="shared" si="11"/>
        <v>0.21281547711337362</v>
      </c>
      <c r="M80" s="64" t="s">
        <v>7</v>
      </c>
      <c r="N80" s="64" t="s">
        <v>7</v>
      </c>
      <c r="O80" s="64">
        <v>210.9</v>
      </c>
      <c r="P80" s="59">
        <f t="shared" si="15"/>
        <v>0.90831567522869405</v>
      </c>
      <c r="Q80" s="58">
        <v>150.30000000000001</v>
      </c>
      <c r="R80" s="58">
        <f t="shared" si="8"/>
        <v>0.64732027494960986</v>
      </c>
      <c r="S80" s="58">
        <f t="shared" si="12"/>
        <v>6001.5131999999994</v>
      </c>
      <c r="T80" s="58">
        <f t="shared" si="13"/>
        <v>25.847645873171739</v>
      </c>
      <c r="U80"/>
      <c r="V80" s="13"/>
      <c r="W80" s="13"/>
      <c r="X80" s="13"/>
      <c r="Y80" s="13"/>
      <c r="Z80" s="13"/>
    </row>
    <row r="81" spans="1:26" ht="12" customHeight="1">
      <c r="A81" s="42">
        <v>1983</v>
      </c>
      <c r="B81" s="78">
        <v>234.30699999999999</v>
      </c>
      <c r="C81" s="58">
        <v>4139.1000000000004</v>
      </c>
      <c r="D81" s="58">
        <f t="shared" si="9"/>
        <v>17.665285288104926</v>
      </c>
      <c r="E81" s="58">
        <v>1384.6999999999998</v>
      </c>
      <c r="F81" s="64">
        <f t="shared" si="14"/>
        <v>5.9097679540090562</v>
      </c>
      <c r="G81" s="58" t="s">
        <v>7</v>
      </c>
      <c r="H81" s="58" t="s">
        <v>7</v>
      </c>
      <c r="I81" s="58">
        <v>286.39999999999998</v>
      </c>
      <c r="J81" s="58">
        <f t="shared" si="10"/>
        <v>1.2223279714221085</v>
      </c>
      <c r="K81" s="58">
        <v>46.780999999999992</v>
      </c>
      <c r="L81" s="58">
        <f t="shared" si="11"/>
        <v>0.19965686044377673</v>
      </c>
      <c r="M81" s="64" t="s">
        <v>7</v>
      </c>
      <c r="N81" s="64" t="s">
        <v>7</v>
      </c>
      <c r="O81" s="64">
        <v>236.6</v>
      </c>
      <c r="P81" s="59">
        <f t="shared" si="15"/>
        <v>1.0097863060002477</v>
      </c>
      <c r="Q81" s="58">
        <v>129.6</v>
      </c>
      <c r="R81" s="58">
        <f t="shared" si="8"/>
        <v>0.55312047868821679</v>
      </c>
      <c r="S81" s="58">
        <f t="shared" si="12"/>
        <v>6223.1810000000005</v>
      </c>
      <c r="T81" s="58">
        <f t="shared" si="13"/>
        <v>26.559944858668331</v>
      </c>
      <c r="U81"/>
      <c r="V81" s="13"/>
      <c r="W81" s="13"/>
      <c r="X81" s="13"/>
      <c r="Y81" s="13"/>
      <c r="Z81" s="13"/>
    </row>
    <row r="82" spans="1:26" ht="12" customHeight="1">
      <c r="A82" s="42">
        <v>1984</v>
      </c>
      <c r="B82" s="78">
        <v>236.34800000000001</v>
      </c>
      <c r="C82" s="58">
        <v>4199.8</v>
      </c>
      <c r="D82" s="58">
        <f t="shared" si="9"/>
        <v>17.769560140132349</v>
      </c>
      <c r="E82" s="58">
        <v>1407.7</v>
      </c>
      <c r="F82" s="64">
        <f t="shared" si="14"/>
        <v>5.956047861627769</v>
      </c>
      <c r="G82" s="58" t="s">
        <v>7</v>
      </c>
      <c r="H82" s="58" t="s">
        <v>7</v>
      </c>
      <c r="I82" s="58">
        <v>284.89999999999998</v>
      </c>
      <c r="J82" s="58">
        <f t="shared" si="10"/>
        <v>1.2054258974055205</v>
      </c>
      <c r="K82" s="58">
        <v>43.697799999999994</v>
      </c>
      <c r="L82" s="58">
        <f t="shared" si="11"/>
        <v>0.18488753871409952</v>
      </c>
      <c r="M82" s="64" t="s">
        <v>7</v>
      </c>
      <c r="N82" s="64" t="s">
        <v>7</v>
      </c>
      <c r="O82" s="64">
        <v>254.5</v>
      </c>
      <c r="P82" s="59">
        <f t="shared" si="15"/>
        <v>1.0768020038248685</v>
      </c>
      <c r="Q82" s="58">
        <v>137.30000000000001</v>
      </c>
      <c r="R82" s="58">
        <f t="shared" si="8"/>
        <v>0.58092304567840647</v>
      </c>
      <c r="S82" s="58">
        <f t="shared" si="12"/>
        <v>6327.8977999999997</v>
      </c>
      <c r="T82" s="58">
        <f t="shared" si="13"/>
        <v>26.773646487383008</v>
      </c>
      <c r="U82"/>
      <c r="V82" s="13"/>
      <c r="W82" s="13"/>
      <c r="X82" s="13"/>
      <c r="Y82" s="13"/>
      <c r="Z82" s="13"/>
    </row>
    <row r="83" spans="1:26" ht="12" customHeight="1">
      <c r="A83" s="42">
        <v>1985</v>
      </c>
      <c r="B83" s="78">
        <v>238.46600000000001</v>
      </c>
      <c r="C83" s="58">
        <v>4232.2</v>
      </c>
      <c r="D83" s="58">
        <f t="shared" si="9"/>
        <v>17.747603431935786</v>
      </c>
      <c r="E83" s="58">
        <v>1414.7</v>
      </c>
      <c r="F83" s="64">
        <f t="shared" si="14"/>
        <v>5.9325019080288177</v>
      </c>
      <c r="G83" s="58" t="s">
        <v>7</v>
      </c>
      <c r="H83" s="58" t="s">
        <v>7</v>
      </c>
      <c r="I83" s="58">
        <v>289.2</v>
      </c>
      <c r="J83" s="58">
        <f t="shared" si="10"/>
        <v>1.2127515033589693</v>
      </c>
      <c r="K83" s="58">
        <v>42.098799999999997</v>
      </c>
      <c r="L83" s="58">
        <f t="shared" si="11"/>
        <v>0.17654005183128829</v>
      </c>
      <c r="M83" s="64" t="s">
        <v>7</v>
      </c>
      <c r="N83" s="64" t="s">
        <v>7</v>
      </c>
      <c r="O83" s="64">
        <v>299.10000000000002</v>
      </c>
      <c r="P83" s="59">
        <f t="shared" si="15"/>
        <v>1.2542668556523782</v>
      </c>
      <c r="Q83" s="58">
        <v>308.5</v>
      </c>
      <c r="R83" s="58">
        <f t="shared" si="8"/>
        <v>1.2936854729814733</v>
      </c>
      <c r="S83" s="58">
        <f t="shared" si="12"/>
        <v>6585.7987999999996</v>
      </c>
      <c r="T83" s="58">
        <f t="shared" si="13"/>
        <v>27.617349223788715</v>
      </c>
      <c r="U83"/>
      <c r="V83" s="13"/>
      <c r="W83" s="13"/>
      <c r="X83" s="13"/>
      <c r="Y83" s="13"/>
      <c r="Z83" s="13"/>
    </row>
    <row r="84" spans="1:26" ht="12" customHeight="1">
      <c r="A84" s="40">
        <v>1986</v>
      </c>
      <c r="B84" s="77">
        <v>240.65100000000001</v>
      </c>
      <c r="C84" s="54">
        <v>4334.5999999999995</v>
      </c>
      <c r="D84" s="54">
        <f t="shared" si="9"/>
        <v>18.011975848843342</v>
      </c>
      <c r="E84" s="54">
        <v>1476.9</v>
      </c>
      <c r="F84" s="148">
        <f t="shared" si="14"/>
        <v>6.137103107820038</v>
      </c>
      <c r="G84" s="54" t="s">
        <v>7</v>
      </c>
      <c r="H84" s="54" t="s">
        <v>7</v>
      </c>
      <c r="I84" s="54">
        <v>298.10000000000002</v>
      </c>
      <c r="J84" s="54">
        <f t="shared" si="10"/>
        <v>1.2387232963918704</v>
      </c>
      <c r="K84" s="54">
        <v>39.450200000000002</v>
      </c>
      <c r="L84" s="54">
        <f t="shared" si="11"/>
        <v>0.16393117003461444</v>
      </c>
      <c r="M84" s="63" t="s">
        <v>7</v>
      </c>
      <c r="N84" s="63" t="s">
        <v>7</v>
      </c>
      <c r="O84" s="63">
        <v>305.60000000000002</v>
      </c>
      <c r="P84" s="164">
        <f t="shared" si="15"/>
        <v>1.2698887600716391</v>
      </c>
      <c r="Q84" s="54">
        <v>210.1</v>
      </c>
      <c r="R84" s="54">
        <f t="shared" si="8"/>
        <v>0.8730485225492518</v>
      </c>
      <c r="S84" s="54">
        <f t="shared" si="12"/>
        <v>6664.7502000000013</v>
      </c>
      <c r="T84" s="54">
        <f t="shared" si="13"/>
        <v>27.694670705710763</v>
      </c>
      <c r="U84"/>
      <c r="V84" s="13"/>
      <c r="W84" s="13"/>
      <c r="X84" s="13"/>
      <c r="Y84" s="13"/>
      <c r="Z84" s="13"/>
    </row>
    <row r="85" spans="1:26" ht="12" customHeight="1">
      <c r="A85" s="40">
        <v>1987</v>
      </c>
      <c r="B85" s="77">
        <v>242.804</v>
      </c>
      <c r="C85" s="54">
        <v>4353.7</v>
      </c>
      <c r="D85" s="54">
        <f t="shared" si="9"/>
        <v>17.930923708011399</v>
      </c>
      <c r="E85" s="54">
        <v>1536.1</v>
      </c>
      <c r="F85" s="148">
        <f t="shared" si="14"/>
        <v>6.3265020345628571</v>
      </c>
      <c r="G85" s="54" t="s">
        <v>7</v>
      </c>
      <c r="H85" s="54" t="s">
        <v>7</v>
      </c>
      <c r="I85" s="54">
        <v>300</v>
      </c>
      <c r="J85" s="54">
        <f t="shared" si="10"/>
        <v>1.235564488229189</v>
      </c>
      <c r="K85" s="54">
        <v>54.349599999999995</v>
      </c>
      <c r="L85" s="54">
        <f t="shared" si="11"/>
        <v>0.22384145236487041</v>
      </c>
      <c r="M85" s="63" t="s">
        <v>7</v>
      </c>
      <c r="N85" s="63" t="s">
        <v>7</v>
      </c>
      <c r="O85" s="63">
        <v>282.60000000000002</v>
      </c>
      <c r="P85" s="164">
        <f t="shared" si="15"/>
        <v>1.163901747911896</v>
      </c>
      <c r="Q85" s="54">
        <v>232.4</v>
      </c>
      <c r="R85" s="54">
        <f t="shared" si="8"/>
        <v>0.95715062354821179</v>
      </c>
      <c r="S85" s="54">
        <f t="shared" si="12"/>
        <v>6759.1495999999988</v>
      </c>
      <c r="T85" s="54">
        <f t="shared" si="13"/>
        <v>27.837884054628418</v>
      </c>
      <c r="U85"/>
      <c r="V85" s="13"/>
      <c r="W85" s="13"/>
      <c r="X85" s="13"/>
      <c r="Y85" s="13"/>
      <c r="Z85" s="13"/>
    </row>
    <row r="86" spans="1:26" ht="12" customHeight="1">
      <c r="A86" s="40">
        <v>1988</v>
      </c>
      <c r="B86" s="77">
        <v>245.02099999999999</v>
      </c>
      <c r="C86" s="54">
        <v>4135.5</v>
      </c>
      <c r="D86" s="54">
        <f t="shared" si="9"/>
        <v>16.87814513857996</v>
      </c>
      <c r="E86" s="54">
        <v>1663.6000000000001</v>
      </c>
      <c r="F86" s="148">
        <f t="shared" si="14"/>
        <v>6.7896221140228805</v>
      </c>
      <c r="G86" s="54" t="s">
        <v>7</v>
      </c>
      <c r="H86" s="54" t="s">
        <v>7</v>
      </c>
      <c r="I86" s="54">
        <v>313.10000000000002</v>
      </c>
      <c r="J86" s="54">
        <f t="shared" si="10"/>
        <v>1.2778496537031521</v>
      </c>
      <c r="K86" s="54">
        <v>49.700199999999995</v>
      </c>
      <c r="L86" s="54">
        <f t="shared" si="11"/>
        <v>0.20284057284885784</v>
      </c>
      <c r="M86" s="63" t="s">
        <v>7</v>
      </c>
      <c r="N86" s="63" t="s">
        <v>7</v>
      </c>
      <c r="O86" s="63">
        <v>302.2</v>
      </c>
      <c r="P86" s="164">
        <f t="shared" si="15"/>
        <v>1.2333636708690277</v>
      </c>
      <c r="Q86" s="54">
        <v>234</v>
      </c>
      <c r="R86" s="54">
        <f t="shared" si="8"/>
        <v>0.95502018194358851</v>
      </c>
      <c r="S86" s="54">
        <f t="shared" si="12"/>
        <v>6698.1002000000008</v>
      </c>
      <c r="T86" s="54">
        <f t="shared" si="13"/>
        <v>27.33684133196747</v>
      </c>
      <c r="U86"/>
      <c r="V86" s="13"/>
      <c r="W86" s="13"/>
      <c r="X86" s="13"/>
      <c r="Y86" s="13"/>
      <c r="Z86" s="13"/>
    </row>
    <row r="87" spans="1:26" ht="12" customHeight="1">
      <c r="A87" s="40">
        <v>1989</v>
      </c>
      <c r="B87" s="77">
        <v>247.34200000000001</v>
      </c>
      <c r="C87" s="54">
        <v>3895.7000000000003</v>
      </c>
      <c r="D87" s="54">
        <f t="shared" si="9"/>
        <v>15.75025672954856</v>
      </c>
      <c r="E87" s="54">
        <v>1764.6999999999998</v>
      </c>
      <c r="F87" s="148">
        <f t="shared" si="14"/>
        <v>7.1346556589661265</v>
      </c>
      <c r="G87" s="54" t="s">
        <v>7</v>
      </c>
      <c r="H87" s="54" t="s">
        <v>7</v>
      </c>
      <c r="I87" s="54">
        <v>315.5</v>
      </c>
      <c r="J87" s="54">
        <f t="shared" si="10"/>
        <v>1.2755617727680701</v>
      </c>
      <c r="K87" s="54">
        <v>55.513999999999996</v>
      </c>
      <c r="L87" s="54">
        <f t="shared" si="11"/>
        <v>0.22444227021694654</v>
      </c>
      <c r="M87" s="54">
        <v>493.8</v>
      </c>
      <c r="N87" s="54">
        <f t="shared" ref="N87:N105" si="16">M87/$B87</f>
        <v>1.9964260012452393</v>
      </c>
      <c r="O87" s="54">
        <v>294.60000000000002</v>
      </c>
      <c r="P87" s="164">
        <f t="shared" si="15"/>
        <v>1.1910633859190918</v>
      </c>
      <c r="Q87" s="54">
        <v>192</v>
      </c>
      <c r="R87" s="54">
        <f t="shared" si="8"/>
        <v>0.77625312320592532</v>
      </c>
      <c r="S87" s="54">
        <f t="shared" si="12"/>
        <v>7011.8140000000003</v>
      </c>
      <c r="T87" s="54">
        <f t="shared" si="13"/>
        <v>28.34865894186996</v>
      </c>
      <c r="U87"/>
      <c r="V87" s="13"/>
      <c r="W87" s="13"/>
      <c r="X87" s="13"/>
      <c r="Y87" s="13"/>
      <c r="Z87" s="13"/>
    </row>
    <row r="88" spans="1:26" ht="12" customHeight="1">
      <c r="A88" s="40">
        <v>1990</v>
      </c>
      <c r="B88" s="77">
        <v>250.13200000000001</v>
      </c>
      <c r="C88" s="54">
        <v>3851.4</v>
      </c>
      <c r="D88" s="54">
        <f t="shared" si="9"/>
        <v>15.397470135768314</v>
      </c>
      <c r="E88" s="54">
        <v>1647.3</v>
      </c>
      <c r="F88" s="148">
        <f t="shared" si="14"/>
        <v>6.5857227383941277</v>
      </c>
      <c r="G88" s="54" t="s">
        <v>7</v>
      </c>
      <c r="H88" s="54" t="s">
        <v>7</v>
      </c>
      <c r="I88" s="54">
        <v>300.89999999999998</v>
      </c>
      <c r="J88" s="54">
        <f t="shared" si="10"/>
        <v>1.2029648345673483</v>
      </c>
      <c r="K88" s="54">
        <v>62.70539999999999</v>
      </c>
      <c r="L88" s="54">
        <f t="shared" si="11"/>
        <v>0.25068923608334792</v>
      </c>
      <c r="M88" s="54">
        <v>703.6</v>
      </c>
      <c r="N88" s="54">
        <f t="shared" si="16"/>
        <v>2.8129147809956345</v>
      </c>
      <c r="O88" s="54">
        <v>303.5</v>
      </c>
      <c r="P88" s="164">
        <f t="shared" si="15"/>
        <v>1.2133593462651719</v>
      </c>
      <c r="Q88" s="54">
        <v>194.3</v>
      </c>
      <c r="R88" s="54">
        <f t="shared" si="8"/>
        <v>0.77678985495658293</v>
      </c>
      <c r="S88" s="54">
        <f t="shared" si="12"/>
        <v>7063.7053999999998</v>
      </c>
      <c r="T88" s="54">
        <f t="shared" si="13"/>
        <v>28.239910927030525</v>
      </c>
      <c r="U88"/>
      <c r="V88" s="13"/>
      <c r="W88" s="13"/>
      <c r="X88" s="13"/>
      <c r="Y88" s="13"/>
      <c r="Z88" s="13"/>
    </row>
    <row r="89" spans="1:26" ht="12" customHeight="1">
      <c r="A89" s="42">
        <v>1991</v>
      </c>
      <c r="B89" s="78">
        <v>253.49299999999999</v>
      </c>
      <c r="C89" s="58">
        <v>4020</v>
      </c>
      <c r="D89" s="58">
        <f t="shared" si="9"/>
        <v>15.85842607093687</v>
      </c>
      <c r="E89" s="58">
        <v>1592.8000000000002</v>
      </c>
      <c r="F89" s="64">
        <f t="shared" si="14"/>
        <v>6.2834082203453354</v>
      </c>
      <c r="G89" s="58" t="s">
        <v>7</v>
      </c>
      <c r="H89" s="58" t="s">
        <v>7</v>
      </c>
      <c r="I89" s="58">
        <v>283.3</v>
      </c>
      <c r="J89" s="58">
        <f t="shared" si="10"/>
        <v>1.1175851009692577</v>
      </c>
      <c r="K89" s="60">
        <v>77.211200000000005</v>
      </c>
      <c r="L89" s="58">
        <f t="shared" si="11"/>
        <v>0.30458908135530371</v>
      </c>
      <c r="M89" s="58">
        <v>879.8</v>
      </c>
      <c r="N89" s="58">
        <f t="shared" si="16"/>
        <v>3.4707072779129993</v>
      </c>
      <c r="O89" s="58">
        <v>334.8</v>
      </c>
      <c r="P89" s="59">
        <f t="shared" si="15"/>
        <v>1.3207465294899663</v>
      </c>
      <c r="Q89" s="58">
        <v>216</v>
      </c>
      <c r="R89" s="58">
        <f t="shared" si="8"/>
        <v>0.85209453515481692</v>
      </c>
      <c r="S89" s="58">
        <f t="shared" si="12"/>
        <v>7403.9112000000005</v>
      </c>
      <c r="T89" s="58">
        <f t="shared" si="13"/>
        <v>29.207556816164551</v>
      </c>
      <c r="U89"/>
      <c r="V89" s="13"/>
      <c r="W89" s="13"/>
      <c r="X89" s="13"/>
      <c r="Y89" s="13"/>
      <c r="Z89" s="13"/>
    </row>
    <row r="90" spans="1:26" ht="12" customHeight="1">
      <c r="A90" s="44">
        <v>1992</v>
      </c>
      <c r="B90" s="78">
        <v>256.89400000000001</v>
      </c>
      <c r="C90" s="58">
        <v>4018.6</v>
      </c>
      <c r="D90" s="58">
        <f t="shared" si="9"/>
        <v>15.64302786363247</v>
      </c>
      <c r="E90" s="58">
        <v>1522.8</v>
      </c>
      <c r="F90" s="64">
        <f t="shared" si="14"/>
        <v>5.9277367318816321</v>
      </c>
      <c r="G90" s="58" t="s">
        <v>7</v>
      </c>
      <c r="H90" s="58" t="s">
        <v>7</v>
      </c>
      <c r="I90" s="58">
        <v>297.5</v>
      </c>
      <c r="J90" s="58">
        <f t="shared" si="10"/>
        <v>1.1580651942046136</v>
      </c>
      <c r="K90" s="60">
        <v>82.910200000000003</v>
      </c>
      <c r="L90" s="58">
        <f t="shared" si="11"/>
        <v>0.32274089702367514</v>
      </c>
      <c r="M90" s="58">
        <v>798.8</v>
      </c>
      <c r="N90" s="58">
        <f t="shared" si="16"/>
        <v>3.1094537046408242</v>
      </c>
      <c r="O90" s="58">
        <v>315.59999999999997</v>
      </c>
      <c r="P90" s="59">
        <f t="shared" si="15"/>
        <v>1.2285222698856335</v>
      </c>
      <c r="Q90" s="58">
        <v>310.60000000000002</v>
      </c>
      <c r="R90" s="58">
        <f t="shared" si="8"/>
        <v>1.2090589893107664</v>
      </c>
      <c r="S90" s="58">
        <f t="shared" si="12"/>
        <v>7346.8102000000008</v>
      </c>
      <c r="T90" s="58">
        <f t="shared" si="13"/>
        <v>28.598605650579618</v>
      </c>
      <c r="U90"/>
      <c r="V90" s="13"/>
      <c r="W90" s="13"/>
      <c r="X90" s="13"/>
      <c r="Y90" s="13"/>
      <c r="Z90" s="13"/>
    </row>
    <row r="91" spans="1:26" ht="12" customHeight="1">
      <c r="A91" s="44">
        <v>1993</v>
      </c>
      <c r="B91" s="78">
        <v>260.255</v>
      </c>
      <c r="C91" s="58">
        <v>4021.9</v>
      </c>
      <c r="D91" s="58">
        <f t="shared" si="9"/>
        <v>15.453689650535052</v>
      </c>
      <c r="E91" s="58">
        <v>1510.5</v>
      </c>
      <c r="F91" s="64">
        <f t="shared" si="14"/>
        <v>5.8039230754452369</v>
      </c>
      <c r="G91" s="58" t="s">
        <v>7</v>
      </c>
      <c r="H91" s="58" t="s">
        <v>7</v>
      </c>
      <c r="I91" s="58">
        <v>302.7</v>
      </c>
      <c r="J91" s="58">
        <f t="shared" si="10"/>
        <v>1.1630900463007434</v>
      </c>
      <c r="K91" s="60">
        <v>95.333199999999991</v>
      </c>
      <c r="L91" s="58">
        <f t="shared" si="11"/>
        <v>0.36630689131813027</v>
      </c>
      <c r="M91" s="58">
        <v>893</v>
      </c>
      <c r="N91" s="58">
        <f t="shared" si="16"/>
        <v>3.4312501200745422</v>
      </c>
      <c r="O91" s="58">
        <v>346.8</v>
      </c>
      <c r="P91" s="59">
        <f t="shared" si="15"/>
        <v>1.3325392403604157</v>
      </c>
      <c r="Q91" s="58">
        <v>395.8</v>
      </c>
      <c r="R91" s="58">
        <f t="shared" si="8"/>
        <v>1.5208161226489405</v>
      </c>
      <c r="S91" s="58">
        <f t="shared" si="12"/>
        <v>7566.0331999999999</v>
      </c>
      <c r="T91" s="58">
        <f t="shared" si="13"/>
        <v>29.071615146683062</v>
      </c>
      <c r="U91"/>
      <c r="V91" s="13"/>
      <c r="W91" s="13"/>
      <c r="X91" s="13"/>
      <c r="Y91" s="13"/>
      <c r="Z91" s="13"/>
    </row>
    <row r="92" spans="1:26" ht="12" customHeight="1">
      <c r="A92" s="42">
        <v>1994</v>
      </c>
      <c r="B92" s="78">
        <v>263.43599999999998</v>
      </c>
      <c r="C92" s="58">
        <v>4060.8999999999996</v>
      </c>
      <c r="D92" s="58">
        <f t="shared" si="9"/>
        <v>15.415129291364886</v>
      </c>
      <c r="E92" s="58">
        <v>1662.1000000000001</v>
      </c>
      <c r="F92" s="64">
        <f t="shared" si="14"/>
        <v>6.3093123187415552</v>
      </c>
      <c r="G92" s="58" t="s">
        <v>7</v>
      </c>
      <c r="H92" s="58" t="s">
        <v>7</v>
      </c>
      <c r="I92" s="58">
        <v>322.70000000000005</v>
      </c>
      <c r="J92" s="58">
        <f t="shared" si="10"/>
        <v>1.2249654565055652</v>
      </c>
      <c r="K92" s="60">
        <v>92.700999999999979</v>
      </c>
      <c r="L92" s="58">
        <f t="shared" si="11"/>
        <v>0.35189192061829055</v>
      </c>
      <c r="M92" s="58">
        <v>898</v>
      </c>
      <c r="N92" s="58">
        <f t="shared" si="16"/>
        <v>3.4087975827145875</v>
      </c>
      <c r="O92" s="58">
        <v>380.5</v>
      </c>
      <c r="P92" s="59">
        <f t="shared" si="15"/>
        <v>1.4443735859943214</v>
      </c>
      <c r="Q92" s="58">
        <v>361</v>
      </c>
      <c r="R92" s="58">
        <f t="shared" si="8"/>
        <v>1.3703518122048619</v>
      </c>
      <c r="S92" s="58">
        <f t="shared" si="12"/>
        <v>7777.9009999999998</v>
      </c>
      <c r="T92" s="58">
        <f t="shared" si="13"/>
        <v>29.524821968144067</v>
      </c>
      <c r="U92"/>
      <c r="V92" s="13"/>
      <c r="W92" s="13"/>
      <c r="X92" s="13"/>
      <c r="Y92" s="13"/>
      <c r="Z92" s="13"/>
    </row>
    <row r="93" spans="1:26" ht="12" customHeight="1">
      <c r="A93" s="42">
        <v>1995</v>
      </c>
      <c r="B93" s="78">
        <v>266.55700000000002</v>
      </c>
      <c r="C93" s="58">
        <v>3995.6</v>
      </c>
      <c r="D93" s="58">
        <f t="shared" si="9"/>
        <v>14.989664499525428</v>
      </c>
      <c r="E93" s="58">
        <v>1653.6000000000001</v>
      </c>
      <c r="F93" s="64">
        <f t="shared" si="14"/>
        <v>6.2035512104352915</v>
      </c>
      <c r="G93" s="58">
        <v>203.2</v>
      </c>
      <c r="H93" s="64">
        <f t="shared" ref="H93:H102" si="17">G93/B93</f>
        <v>0.7623135014274619</v>
      </c>
      <c r="I93" s="58">
        <v>320.3</v>
      </c>
      <c r="J93" s="58">
        <f t="shared" si="10"/>
        <v>1.2016191658819688</v>
      </c>
      <c r="K93" s="60">
        <v>93.422599999999989</v>
      </c>
      <c r="L93" s="58">
        <f t="shared" si="11"/>
        <v>0.35047888444122638</v>
      </c>
      <c r="M93" s="58">
        <v>910.80000000000007</v>
      </c>
      <c r="N93" s="58">
        <f t="shared" si="16"/>
        <v>3.4169052022644313</v>
      </c>
      <c r="O93" s="58">
        <v>428.3</v>
      </c>
      <c r="P93" s="59">
        <f t="shared" si="15"/>
        <v>1.6067857906564074</v>
      </c>
      <c r="Q93" s="58">
        <v>114.8</v>
      </c>
      <c r="R93" s="58">
        <f t="shared" si="8"/>
        <v>0.43067711596394015</v>
      </c>
      <c r="S93" s="58">
        <f t="shared" si="12"/>
        <v>7720.0226000000002</v>
      </c>
      <c r="T93" s="58">
        <f t="shared" si="13"/>
        <v>28.961995370596156</v>
      </c>
      <c r="U93"/>
      <c r="V93" s="13"/>
      <c r="W93" s="13"/>
      <c r="X93" s="13"/>
      <c r="Y93" s="13"/>
      <c r="Z93" s="13"/>
    </row>
    <row r="94" spans="1:26" ht="12" customHeight="1">
      <c r="A94" s="40">
        <v>1996</v>
      </c>
      <c r="B94" s="77">
        <v>269.66699999999997</v>
      </c>
      <c r="C94" s="54">
        <v>4069.5</v>
      </c>
      <c r="D94" s="54">
        <f t="shared" si="9"/>
        <v>15.090834251131954</v>
      </c>
      <c r="E94" s="54">
        <v>1695.8999999999999</v>
      </c>
      <c r="F94" s="148">
        <f t="shared" si="14"/>
        <v>6.2888673808808644</v>
      </c>
      <c r="G94" s="54">
        <v>191.89999999999998</v>
      </c>
      <c r="H94" s="63">
        <f t="shared" si="17"/>
        <v>0.71161840343831462</v>
      </c>
      <c r="I94" s="54">
        <v>314.8</v>
      </c>
      <c r="J94" s="54">
        <f t="shared" si="10"/>
        <v>1.1673656769274701</v>
      </c>
      <c r="K94" s="90" t="s">
        <v>7</v>
      </c>
      <c r="L94" s="90" t="s">
        <v>7</v>
      </c>
      <c r="M94" s="54">
        <v>683.2</v>
      </c>
      <c r="N94" s="54">
        <f t="shared" si="16"/>
        <v>2.5334950142212436</v>
      </c>
      <c r="O94" s="54">
        <v>396.8</v>
      </c>
      <c r="P94" s="164">
        <f t="shared" si="15"/>
        <v>1.4714444110699494</v>
      </c>
      <c r="Q94" s="54">
        <v>88.3</v>
      </c>
      <c r="R94" s="54">
        <f t="shared" si="8"/>
        <v>0.32744088079001138</v>
      </c>
      <c r="S94" s="54">
        <f t="shared" si="12"/>
        <v>7440.4</v>
      </c>
      <c r="T94" s="54">
        <f t="shared" si="13"/>
        <v>27.591066018459806</v>
      </c>
      <c r="U94"/>
      <c r="V94" s="13"/>
      <c r="W94" s="13"/>
      <c r="X94" s="13"/>
      <c r="Y94" s="13"/>
      <c r="Z94" s="13"/>
    </row>
    <row r="95" spans="1:26" ht="12" customHeight="1">
      <c r="A95" s="40">
        <v>1997</v>
      </c>
      <c r="B95" s="77">
        <v>272.91199999999998</v>
      </c>
      <c r="C95" s="54">
        <v>4239.3999999999996</v>
      </c>
      <c r="D95" s="54">
        <f t="shared" si="9"/>
        <v>15.533945007914639</v>
      </c>
      <c r="E95" s="54">
        <v>1789.3999999999999</v>
      </c>
      <c r="F95" s="148">
        <f t="shared" si="14"/>
        <v>6.556692267104415</v>
      </c>
      <c r="G95" s="54">
        <v>188.5</v>
      </c>
      <c r="H95" s="63">
        <f t="shared" si="17"/>
        <v>0.69069883332356219</v>
      </c>
      <c r="I95" s="54">
        <v>316.8</v>
      </c>
      <c r="J95" s="54">
        <f t="shared" si="10"/>
        <v>1.1608137421586446</v>
      </c>
      <c r="K95" s="90" t="s">
        <v>7</v>
      </c>
      <c r="L95" s="90" t="s">
        <v>7</v>
      </c>
      <c r="M95" s="54">
        <v>550.1</v>
      </c>
      <c r="N95" s="54">
        <f t="shared" si="16"/>
        <v>2.0156680541713081</v>
      </c>
      <c r="O95" s="54">
        <v>425.6</v>
      </c>
      <c r="P95" s="164">
        <f t="shared" si="15"/>
        <v>1.5594770475464621</v>
      </c>
      <c r="Q95" s="54">
        <v>76.599999999999994</v>
      </c>
      <c r="R95" s="54">
        <f t="shared" si="8"/>
        <v>0.28067655508002581</v>
      </c>
      <c r="S95" s="54">
        <f t="shared" si="12"/>
        <v>7586.4000000000005</v>
      </c>
      <c r="T95" s="54">
        <f t="shared" si="13"/>
        <v>27.79797150729906</v>
      </c>
      <c r="U95"/>
      <c r="V95" s="13"/>
      <c r="W95" s="13"/>
      <c r="X95" s="13"/>
      <c r="Y95" s="13"/>
      <c r="Z95" s="13"/>
    </row>
    <row r="96" spans="1:26" ht="12" customHeight="1">
      <c r="A96" s="40">
        <v>1998</v>
      </c>
      <c r="B96" s="77">
        <v>276.11500000000001</v>
      </c>
      <c r="C96" s="54">
        <v>4337.8999999999996</v>
      </c>
      <c r="D96" s="54">
        <f t="shared" si="9"/>
        <v>15.710482950944352</v>
      </c>
      <c r="E96" s="54">
        <v>1886.6000000000001</v>
      </c>
      <c r="F96" s="148">
        <f t="shared" si="14"/>
        <v>6.8326603045832357</v>
      </c>
      <c r="G96" s="54">
        <v>198.6</v>
      </c>
      <c r="H96" s="63">
        <f t="shared" si="17"/>
        <v>0.71926552342321126</v>
      </c>
      <c r="I96" s="54">
        <v>326.2</v>
      </c>
      <c r="J96" s="54">
        <f t="shared" si="10"/>
        <v>1.1813918113829383</v>
      </c>
      <c r="K96" s="90" t="s">
        <v>7</v>
      </c>
      <c r="L96" s="90" t="s">
        <v>7</v>
      </c>
      <c r="M96" s="54">
        <v>581.1</v>
      </c>
      <c r="N96" s="54">
        <f t="shared" si="16"/>
        <v>2.1045578834905747</v>
      </c>
      <c r="O96" s="54">
        <v>442.8</v>
      </c>
      <c r="P96" s="164">
        <f t="shared" si="15"/>
        <v>1.6036796262426887</v>
      </c>
      <c r="Q96" s="54">
        <v>88.199999999999989</v>
      </c>
      <c r="R96" s="54">
        <f t="shared" si="8"/>
        <v>0.31943212067435667</v>
      </c>
      <c r="S96" s="54">
        <f t="shared" si="12"/>
        <v>7861.4000000000005</v>
      </c>
      <c r="T96" s="54">
        <f t="shared" si="13"/>
        <v>28.471470220741359</v>
      </c>
      <c r="U96"/>
      <c r="V96" s="13"/>
      <c r="W96" s="13"/>
      <c r="X96" s="13"/>
      <c r="Y96" s="13"/>
      <c r="Z96" s="13"/>
    </row>
    <row r="97" spans="1:26" ht="12" customHeight="1">
      <c r="A97" s="40">
        <v>1999</v>
      </c>
      <c r="B97" s="77">
        <v>279.29500000000002</v>
      </c>
      <c r="C97" s="54">
        <v>4518.7</v>
      </c>
      <c r="D97" s="54">
        <f t="shared" si="9"/>
        <v>16.178950571975868</v>
      </c>
      <c r="E97" s="54">
        <v>1771.8999999999999</v>
      </c>
      <c r="F97" s="148">
        <f t="shared" si="14"/>
        <v>6.344188044898762</v>
      </c>
      <c r="G97" s="54">
        <v>185.20000000000002</v>
      </c>
      <c r="H97" s="63">
        <f t="shared" si="17"/>
        <v>0.66309815786175907</v>
      </c>
      <c r="I97" s="54">
        <v>326.7</v>
      </c>
      <c r="J97" s="54">
        <f t="shared" si="10"/>
        <v>1.1697309296621849</v>
      </c>
      <c r="K97" s="90" t="s">
        <v>7</v>
      </c>
      <c r="L97" s="90" t="s">
        <v>7</v>
      </c>
      <c r="M97" s="54">
        <v>544.69999999999993</v>
      </c>
      <c r="N97" s="54">
        <f t="shared" si="16"/>
        <v>1.9502676381603676</v>
      </c>
      <c r="O97" s="54">
        <v>439.3</v>
      </c>
      <c r="P97" s="164">
        <f t="shared" si="15"/>
        <v>1.5728888809323476</v>
      </c>
      <c r="Q97" s="54">
        <v>83.100000000000009</v>
      </c>
      <c r="R97" s="54">
        <f t="shared" si="8"/>
        <v>0.29753486456972023</v>
      </c>
      <c r="S97" s="54">
        <f t="shared" si="12"/>
        <v>7869.5999999999995</v>
      </c>
      <c r="T97" s="54">
        <f t="shared" si="13"/>
        <v>28.176659088061008</v>
      </c>
      <c r="U97"/>
      <c r="V97" s="13"/>
      <c r="W97" s="13"/>
      <c r="X97" s="13"/>
      <c r="Y97" s="13"/>
      <c r="Z97" s="13"/>
    </row>
    <row r="98" spans="1:26" ht="12" customHeight="1">
      <c r="A98" s="40">
        <v>2000</v>
      </c>
      <c r="B98" s="77">
        <v>282.38499999999999</v>
      </c>
      <c r="C98" s="54">
        <v>4545.3</v>
      </c>
      <c r="D98" s="54">
        <f t="shared" si="9"/>
        <v>16.096109920852737</v>
      </c>
      <c r="E98" s="54">
        <v>1732.4</v>
      </c>
      <c r="F98" s="148">
        <f t="shared" si="14"/>
        <v>6.1348867680648764</v>
      </c>
      <c r="G98" s="54">
        <v>142.69999999999999</v>
      </c>
      <c r="H98" s="63">
        <f t="shared" si="17"/>
        <v>0.50533845636276709</v>
      </c>
      <c r="I98" s="54">
        <v>311.00000000000006</v>
      </c>
      <c r="J98" s="54">
        <f t="shared" si="10"/>
        <v>1.1013332861164724</v>
      </c>
      <c r="K98" s="90" t="s">
        <v>7</v>
      </c>
      <c r="L98" s="90" t="s">
        <v>7</v>
      </c>
      <c r="M98" s="54">
        <v>565.79999999999995</v>
      </c>
      <c r="N98" s="54">
        <f t="shared" si="16"/>
        <v>2.003647502523151</v>
      </c>
      <c r="O98" s="54">
        <v>408.5</v>
      </c>
      <c r="P98" s="164">
        <f t="shared" si="15"/>
        <v>1.4466065832108645</v>
      </c>
      <c r="Q98" s="54">
        <v>69.399999999999991</v>
      </c>
      <c r="R98" s="54">
        <f t="shared" si="8"/>
        <v>0.2457637622394957</v>
      </c>
      <c r="S98" s="54">
        <f t="shared" si="12"/>
        <v>7775.1</v>
      </c>
      <c r="T98" s="54">
        <f t="shared" si="13"/>
        <v>27.533686279370365</v>
      </c>
      <c r="U98" s="13"/>
      <c r="V98" s="13"/>
      <c r="W98" s="13"/>
      <c r="X98" s="13"/>
      <c r="Y98" s="13"/>
      <c r="Z98" s="13"/>
    </row>
    <row r="99" spans="1:26" ht="12" customHeight="1">
      <c r="A99" s="42">
        <v>2001</v>
      </c>
      <c r="B99" s="78">
        <v>285.30901899999998</v>
      </c>
      <c r="C99" s="58">
        <v>4500.6000000000004</v>
      </c>
      <c r="D99" s="58">
        <f t="shared" si="9"/>
        <v>15.77447504384711</v>
      </c>
      <c r="E99" s="58">
        <v>1763.6999999999998</v>
      </c>
      <c r="F99" s="64">
        <f t="shared" si="14"/>
        <v>6.1817183564042884</v>
      </c>
      <c r="G99" s="58">
        <v>103.89999999999999</v>
      </c>
      <c r="H99" s="64">
        <f t="shared" si="17"/>
        <v>0.36416654602846604</v>
      </c>
      <c r="I99" s="58">
        <v>315.20000000000005</v>
      </c>
      <c r="J99" s="58">
        <f t="shared" si="10"/>
        <v>1.1047670385772139</v>
      </c>
      <c r="K99" s="60" t="s">
        <v>7</v>
      </c>
      <c r="L99" s="60" t="s">
        <v>7</v>
      </c>
      <c r="M99" s="58">
        <v>426.1</v>
      </c>
      <c r="N99" s="58">
        <f t="shared" si="16"/>
        <v>1.4934683855893109</v>
      </c>
      <c r="O99" s="58">
        <v>392.7</v>
      </c>
      <c r="P99" s="59">
        <f t="shared" si="15"/>
        <v>1.3764023351817001</v>
      </c>
      <c r="Q99" s="58">
        <v>63.000000000000007</v>
      </c>
      <c r="R99" s="58">
        <f t="shared" si="8"/>
        <v>0.22081320885267919</v>
      </c>
      <c r="S99" s="58">
        <f t="shared" si="12"/>
        <v>7565.2</v>
      </c>
      <c r="T99" s="58">
        <f t="shared" si="13"/>
        <v>26.515810914480767</v>
      </c>
      <c r="U99" s="13"/>
      <c r="V99" s="13"/>
      <c r="W99" s="13"/>
      <c r="X99" s="13"/>
      <c r="Y99" s="13"/>
      <c r="Z99" s="13"/>
    </row>
    <row r="100" spans="1:26" ht="12" customHeight="1">
      <c r="A100" s="42">
        <v>2002</v>
      </c>
      <c r="B100" s="78">
        <v>288.10481800000002</v>
      </c>
      <c r="C100" s="58">
        <v>4666.6000000000004</v>
      </c>
      <c r="D100" s="58">
        <f t="shared" si="9"/>
        <v>16.197577091543121</v>
      </c>
      <c r="E100" s="58">
        <v>1571.8999999999999</v>
      </c>
      <c r="F100" s="64">
        <f t="shared" si="14"/>
        <v>5.4560003921905942</v>
      </c>
      <c r="G100" s="58">
        <v>97.7</v>
      </c>
      <c r="H100" s="64">
        <f t="shared" si="17"/>
        <v>0.33911269057638599</v>
      </c>
      <c r="I100" s="58">
        <v>341.4</v>
      </c>
      <c r="J100" s="58">
        <f t="shared" si="10"/>
        <v>1.1849853895883127</v>
      </c>
      <c r="K100" s="60" t="s">
        <v>7</v>
      </c>
      <c r="L100" s="60" t="s">
        <v>7</v>
      </c>
      <c r="M100" s="58">
        <v>423.90000000000003</v>
      </c>
      <c r="N100" s="58">
        <f t="shared" si="16"/>
        <v>1.4713395039440125</v>
      </c>
      <c r="O100" s="58">
        <v>414.49999999999994</v>
      </c>
      <c r="P100" s="59">
        <f t="shared" si="15"/>
        <v>1.4387124897022718</v>
      </c>
      <c r="Q100" s="58">
        <v>51.9</v>
      </c>
      <c r="R100" s="58">
        <f t="shared" si="8"/>
        <v>0.18014277012194913</v>
      </c>
      <c r="S100" s="58">
        <f t="shared" si="12"/>
        <v>7567.8999999999987</v>
      </c>
      <c r="T100" s="58">
        <f t="shared" si="13"/>
        <v>26.267870327666643</v>
      </c>
      <c r="U100" s="13"/>
      <c r="V100" s="13"/>
      <c r="W100" s="13"/>
      <c r="X100" s="13"/>
      <c r="Y100" s="13"/>
      <c r="Z100" s="13"/>
    </row>
    <row r="101" spans="1:26" ht="12" customHeight="1">
      <c r="A101" s="42">
        <v>2003</v>
      </c>
      <c r="B101" s="78">
        <v>290.81963400000001</v>
      </c>
      <c r="C101" s="58">
        <v>4624.5999999999995</v>
      </c>
      <c r="D101" s="58">
        <f t="shared" si="9"/>
        <v>15.901952479590836</v>
      </c>
      <c r="E101" s="58">
        <v>1855</v>
      </c>
      <c r="F101" s="64">
        <f t="shared" si="14"/>
        <v>6.378523947939498</v>
      </c>
      <c r="G101" s="58">
        <v>94.899999999999991</v>
      </c>
      <c r="H101" s="64">
        <f t="shared" si="17"/>
        <v>0.32631909577329288</v>
      </c>
      <c r="I101" s="58">
        <v>324.20000000000005</v>
      </c>
      <c r="J101" s="58">
        <f t="shared" si="10"/>
        <v>1.1147803040010704</v>
      </c>
      <c r="K101" s="60" t="s">
        <v>7</v>
      </c>
      <c r="L101" s="60" t="s">
        <v>7</v>
      </c>
      <c r="M101" s="58">
        <v>421.7</v>
      </c>
      <c r="N101" s="58">
        <f t="shared" si="16"/>
        <v>1.4500396489736314</v>
      </c>
      <c r="O101" s="58">
        <v>386.8</v>
      </c>
      <c r="P101" s="59">
        <f t="shared" si="15"/>
        <v>1.3300339962603762</v>
      </c>
      <c r="Q101" s="58">
        <v>43.3</v>
      </c>
      <c r="R101" s="58">
        <f t="shared" si="8"/>
        <v>0.14888953474166053</v>
      </c>
      <c r="S101" s="58">
        <f t="shared" si="12"/>
        <v>7750.4999999999991</v>
      </c>
      <c r="T101" s="58">
        <f t="shared" si="13"/>
        <v>26.650539007280365</v>
      </c>
      <c r="U101" s="13"/>
      <c r="V101" s="13"/>
      <c r="W101" s="13"/>
      <c r="X101" s="13"/>
      <c r="Y101" s="13"/>
      <c r="Z101" s="13"/>
    </row>
    <row r="102" spans="1:26" ht="12" customHeight="1">
      <c r="A102" s="42">
        <v>2004</v>
      </c>
      <c r="B102" s="78">
        <v>293.46318500000001</v>
      </c>
      <c r="C102" s="58">
        <v>4290.7000000000007</v>
      </c>
      <c r="D102" s="58">
        <f t="shared" si="9"/>
        <v>14.620914033901734</v>
      </c>
      <c r="E102" s="58">
        <v>1805.6000000000001</v>
      </c>
      <c r="F102" s="64">
        <f t="shared" si="14"/>
        <v>6.1527308783212451</v>
      </c>
      <c r="G102" s="58">
        <v>105.69999999999999</v>
      </c>
      <c r="H102" s="64">
        <f t="shared" si="17"/>
        <v>0.36018146535143747</v>
      </c>
      <c r="I102" s="58">
        <v>329.1</v>
      </c>
      <c r="J102" s="58">
        <f t="shared" si="10"/>
        <v>1.1214353854981844</v>
      </c>
      <c r="K102" s="60" t="s">
        <v>7</v>
      </c>
      <c r="L102" s="60" t="s">
        <v>7</v>
      </c>
      <c r="M102" s="58">
        <v>387</v>
      </c>
      <c r="N102" s="58">
        <f t="shared" si="16"/>
        <v>1.3187344095648659</v>
      </c>
      <c r="O102" s="58">
        <v>418.49999999999994</v>
      </c>
      <c r="P102" s="59">
        <f t="shared" si="15"/>
        <v>1.4260732568550292</v>
      </c>
      <c r="Q102" s="58">
        <v>48.4</v>
      </c>
      <c r="R102" s="58">
        <f t="shared" si="8"/>
        <v>0.16492699075694961</v>
      </c>
      <c r="S102" s="58">
        <f t="shared" si="12"/>
        <v>7385.0000000000009</v>
      </c>
      <c r="T102" s="58">
        <f t="shared" si="13"/>
        <v>25.164996420249444</v>
      </c>
      <c r="U102" s="13"/>
      <c r="V102" s="13"/>
      <c r="W102" s="13"/>
      <c r="X102" s="13"/>
      <c r="Y102" s="13"/>
      <c r="Z102" s="13"/>
    </row>
    <row r="103" spans="1:26" ht="12" customHeight="1">
      <c r="A103" s="42">
        <v>2005</v>
      </c>
      <c r="B103" s="78">
        <v>296.186216</v>
      </c>
      <c r="C103" s="58">
        <v>4474.6000000000004</v>
      </c>
      <c r="D103" s="58">
        <f t="shared" si="9"/>
        <v>15.107387711790073</v>
      </c>
      <c r="E103" s="58">
        <v>1679.1</v>
      </c>
      <c r="F103" s="64">
        <f t="shared" si="14"/>
        <v>5.6690686780643427</v>
      </c>
      <c r="G103" s="58">
        <v>96.999999999999986</v>
      </c>
      <c r="H103" s="64">
        <f t="shared" ref="H103:H119" si="18">G103/B103</f>
        <v>0.32749667189103759</v>
      </c>
      <c r="I103" s="58">
        <v>337.5</v>
      </c>
      <c r="J103" s="58">
        <f t="shared" si="10"/>
        <v>1.1394858429198473</v>
      </c>
      <c r="K103" s="60" t="s">
        <v>7</v>
      </c>
      <c r="L103" s="60" t="s">
        <v>7</v>
      </c>
      <c r="M103" s="58">
        <v>395.90000000000003</v>
      </c>
      <c r="N103" s="58">
        <f t="shared" si="16"/>
        <v>1.3366590969243486</v>
      </c>
      <c r="O103" s="58">
        <v>431.2</v>
      </c>
      <c r="P103" s="59">
        <f t="shared" si="15"/>
        <v>1.4558408754578909</v>
      </c>
      <c r="Q103" s="58">
        <v>46.6</v>
      </c>
      <c r="R103" s="58">
        <f t="shared" si="8"/>
        <v>0.15733345268167376</v>
      </c>
      <c r="S103" s="58">
        <f t="shared" si="12"/>
        <v>7461.9000000000005</v>
      </c>
      <c r="T103" s="58">
        <f t="shared" si="13"/>
        <v>25.193272329729215</v>
      </c>
      <c r="U103" s="13"/>
      <c r="V103" s="13"/>
      <c r="W103" s="13"/>
      <c r="X103" s="13"/>
      <c r="Y103" s="13"/>
      <c r="Z103" s="13"/>
    </row>
    <row r="104" spans="1:26" ht="12" customHeight="1">
      <c r="A104" s="40">
        <v>2006</v>
      </c>
      <c r="B104" s="77">
        <v>298.99582500000002</v>
      </c>
      <c r="C104" s="54">
        <v>4578.2</v>
      </c>
      <c r="D104" s="54">
        <f t="shared" si="9"/>
        <v>15.311919489176812</v>
      </c>
      <c r="E104" s="54">
        <v>1755.3</v>
      </c>
      <c r="F104" s="148">
        <f t="shared" si="14"/>
        <v>5.8706505350032891</v>
      </c>
      <c r="G104" s="54">
        <v>75.599999999999994</v>
      </c>
      <c r="H104" s="63">
        <f t="shared" si="18"/>
        <v>0.25284633991126793</v>
      </c>
      <c r="I104" s="54">
        <v>355.79999999999995</v>
      </c>
      <c r="J104" s="54">
        <f t="shared" si="10"/>
        <v>1.1899831711696975</v>
      </c>
      <c r="K104" s="90" t="s">
        <v>7</v>
      </c>
      <c r="L104" s="90" t="s">
        <v>7</v>
      </c>
      <c r="M104" s="54">
        <v>396.90000000000003</v>
      </c>
      <c r="N104" s="54">
        <f t="shared" si="16"/>
        <v>1.3274432845341571</v>
      </c>
      <c r="O104" s="54">
        <v>430.40000000000003</v>
      </c>
      <c r="P104" s="164">
        <f t="shared" si="15"/>
        <v>1.4394849827752612</v>
      </c>
      <c r="Q104" s="54">
        <v>68.400000000000006</v>
      </c>
      <c r="R104" s="54">
        <f t="shared" si="8"/>
        <v>0.22876573611019485</v>
      </c>
      <c r="S104" s="54">
        <f t="shared" si="12"/>
        <v>7660.5999999999995</v>
      </c>
      <c r="T104" s="54">
        <f t="shared" si="13"/>
        <v>25.621093538680679</v>
      </c>
      <c r="U104" s="13"/>
      <c r="V104" s="13"/>
      <c r="W104" s="13"/>
      <c r="X104" s="13"/>
      <c r="Y104" s="13"/>
      <c r="Z104" s="13"/>
    </row>
    <row r="105" spans="1:26" ht="12" customHeight="1">
      <c r="A105" s="40">
        <v>2007</v>
      </c>
      <c r="B105" s="77">
        <v>302.003917</v>
      </c>
      <c r="C105" s="54">
        <v>4458.1000000000004</v>
      </c>
      <c r="D105" s="54">
        <f t="shared" si="9"/>
        <v>14.761729067242531</v>
      </c>
      <c r="E105" s="54">
        <v>1780.8999999999999</v>
      </c>
      <c r="F105" s="148">
        <f t="shared" si="14"/>
        <v>5.8969433830224123</v>
      </c>
      <c r="G105" s="54">
        <v>67.099999999999994</v>
      </c>
      <c r="H105" s="63">
        <f t="shared" si="18"/>
        <v>0.22218254871177712</v>
      </c>
      <c r="I105" s="54">
        <v>376.59999999999997</v>
      </c>
      <c r="J105" s="54">
        <f t="shared" si="10"/>
        <v>1.2470036936640128</v>
      </c>
      <c r="K105" s="90" t="s">
        <v>7</v>
      </c>
      <c r="L105" s="90" t="s">
        <v>7</v>
      </c>
      <c r="M105" s="54">
        <v>449</v>
      </c>
      <c r="N105" s="54">
        <f t="shared" si="16"/>
        <v>1.4867356836302226</v>
      </c>
      <c r="O105" s="54">
        <v>422.59999999999997</v>
      </c>
      <c r="P105" s="164">
        <f t="shared" si="15"/>
        <v>1.3993195988911626</v>
      </c>
      <c r="Q105" s="54">
        <v>73.800000000000011</v>
      </c>
      <c r="R105" s="54">
        <f t="shared" si="8"/>
        <v>0.24436769142964465</v>
      </c>
      <c r="S105" s="54">
        <f t="shared" si="12"/>
        <v>7628.1000000000013</v>
      </c>
      <c r="T105" s="54">
        <f t="shared" si="13"/>
        <v>25.258281666591767</v>
      </c>
      <c r="U105" s="13"/>
      <c r="V105" s="13"/>
      <c r="W105" s="13"/>
      <c r="X105" s="13"/>
      <c r="Y105" s="13"/>
      <c r="Z105" s="13"/>
    </row>
    <row r="106" spans="1:26" ht="12" customHeight="1">
      <c r="A106" s="40">
        <v>2008</v>
      </c>
      <c r="B106" s="77">
        <v>304.79776099999998</v>
      </c>
      <c r="C106" s="54">
        <v>4338.9000000000005</v>
      </c>
      <c r="D106" s="54">
        <f t="shared" ref="D106:D119" si="19">C106/$B106</f>
        <v>14.235340790446294</v>
      </c>
      <c r="E106" s="54">
        <v>1789.4</v>
      </c>
      <c r="F106" s="148">
        <f t="shared" si="14"/>
        <v>5.8707780337008453</v>
      </c>
      <c r="G106" s="54">
        <v>72.099999999999994</v>
      </c>
      <c r="H106" s="63">
        <f t="shared" si="18"/>
        <v>0.23655029408172062</v>
      </c>
      <c r="I106" s="54">
        <v>346.3</v>
      </c>
      <c r="J106" s="54">
        <f t="shared" ref="J106:J119" si="20">I106/$B106</f>
        <v>1.1361632016712879</v>
      </c>
      <c r="K106" s="90" t="s">
        <v>7</v>
      </c>
      <c r="L106" s="90" t="s">
        <v>7</v>
      </c>
      <c r="M106" s="54">
        <v>471.59999999999997</v>
      </c>
      <c r="N106" s="54">
        <f t="shared" ref="N106:N119" si="21">M106/$B106</f>
        <v>1.5472554603181616</v>
      </c>
      <c r="O106" s="54">
        <v>380.40000000000003</v>
      </c>
      <c r="P106" s="164">
        <f t="shared" si="15"/>
        <v>1.2480406639207564</v>
      </c>
      <c r="Q106" s="54">
        <v>85.7</v>
      </c>
      <c r="R106" s="54">
        <f t="shared" si="8"/>
        <v>0.28117004442168458</v>
      </c>
      <c r="S106" s="54">
        <f t="shared" si="12"/>
        <v>7484.4000000000015</v>
      </c>
      <c r="T106" s="54">
        <f t="shared" si="13"/>
        <v>24.555298488560755</v>
      </c>
      <c r="U106" s="13"/>
      <c r="V106" s="13"/>
      <c r="W106" s="13"/>
      <c r="X106" s="13"/>
      <c r="Y106" s="13"/>
      <c r="Z106" s="13"/>
    </row>
    <row r="107" spans="1:26" ht="12" customHeight="1">
      <c r="A107" s="40">
        <v>2009</v>
      </c>
      <c r="B107" s="77">
        <v>307.43940600000002</v>
      </c>
      <c r="C107" s="54">
        <v>4280.3999999999996</v>
      </c>
      <c r="D107" s="54">
        <f t="shared" si="19"/>
        <v>13.922743527548969</v>
      </c>
      <c r="E107" s="54">
        <v>1863</v>
      </c>
      <c r="F107" s="148">
        <f t="shared" si="14"/>
        <v>6.0597306774655939</v>
      </c>
      <c r="G107" s="54">
        <v>78.199999999999989</v>
      </c>
      <c r="H107" s="63">
        <f t="shared" si="18"/>
        <v>0.25435906547386439</v>
      </c>
      <c r="I107" s="54">
        <v>319.8</v>
      </c>
      <c r="J107" s="54">
        <f t="shared" si="20"/>
        <v>1.0402049761961873</v>
      </c>
      <c r="K107" s="90" t="s">
        <v>7</v>
      </c>
      <c r="L107" s="90" t="s">
        <v>7</v>
      </c>
      <c r="M107" s="54">
        <v>276.2</v>
      </c>
      <c r="N107" s="54">
        <f t="shared" si="21"/>
        <v>0.89838841283735749</v>
      </c>
      <c r="O107" s="54">
        <v>404.5</v>
      </c>
      <c r="P107" s="164">
        <f t="shared" si="15"/>
        <v>1.315706419235015</v>
      </c>
      <c r="Q107" s="54">
        <v>91.4</v>
      </c>
      <c r="R107" s="54">
        <f t="shared" si="8"/>
        <v>0.29729435529809733</v>
      </c>
      <c r="S107" s="54">
        <f t="shared" si="12"/>
        <v>7313.4999999999991</v>
      </c>
      <c r="T107" s="54">
        <f t="shared" si="13"/>
        <v>23.788427434055084</v>
      </c>
      <c r="U107" s="13"/>
      <c r="V107" s="13"/>
      <c r="W107" s="13"/>
      <c r="X107" s="13"/>
      <c r="Y107" s="13"/>
      <c r="Z107" s="13"/>
    </row>
    <row r="108" spans="1:26" ht="12" customHeight="1">
      <c r="A108" s="40">
        <v>2010</v>
      </c>
      <c r="B108" s="77">
        <v>309.74127900000002</v>
      </c>
      <c r="C108" s="54">
        <v>4321.7</v>
      </c>
      <c r="D108" s="54">
        <f t="shared" si="19"/>
        <v>13.952612367174991</v>
      </c>
      <c r="E108" s="54">
        <v>1932.5</v>
      </c>
      <c r="F108" s="148">
        <f t="shared" si="14"/>
        <v>6.2390780016117899</v>
      </c>
      <c r="G108" s="54">
        <v>74.3</v>
      </c>
      <c r="H108" s="63">
        <f t="shared" si="18"/>
        <v>0.23987761734528124</v>
      </c>
      <c r="I108" s="54">
        <v>295.8</v>
      </c>
      <c r="J108" s="54">
        <f t="shared" si="20"/>
        <v>0.95499056811216954</v>
      </c>
      <c r="K108" s="90" t="s">
        <v>7</v>
      </c>
      <c r="L108" s="90" t="s">
        <v>7</v>
      </c>
      <c r="M108" s="54">
        <v>300.60000000000002</v>
      </c>
      <c r="N108" s="54">
        <f t="shared" si="21"/>
        <v>0.97048737246287409</v>
      </c>
      <c r="O108" s="54">
        <v>419.1</v>
      </c>
      <c r="P108" s="164">
        <f t="shared" si="15"/>
        <v>1.3530647298708933</v>
      </c>
      <c r="Q108" s="54">
        <v>73.400000000000006</v>
      </c>
      <c r="R108" s="54">
        <f t="shared" si="8"/>
        <v>0.23697196652952415</v>
      </c>
      <c r="S108" s="54">
        <f t="shared" si="12"/>
        <v>7417.4000000000005</v>
      </c>
      <c r="T108" s="54">
        <f t="shared" si="13"/>
        <v>23.947082623107526</v>
      </c>
      <c r="U108" s="13"/>
      <c r="V108" s="13"/>
      <c r="W108" s="13"/>
      <c r="X108" s="13"/>
      <c r="Y108" s="13"/>
      <c r="Z108" s="13"/>
    </row>
    <row r="109" spans="1:26" ht="12" customHeight="1">
      <c r="A109" s="124">
        <v>2011</v>
      </c>
      <c r="B109" s="119">
        <v>311.97391399999998</v>
      </c>
      <c r="C109" s="144">
        <v>4123.3</v>
      </c>
      <c r="D109" s="58">
        <f t="shared" si="19"/>
        <v>13.21681017214792</v>
      </c>
      <c r="E109" s="123">
        <v>1928.3000000000002</v>
      </c>
      <c r="F109" s="64">
        <f t="shared" si="14"/>
        <v>6.1809655021349004</v>
      </c>
      <c r="G109" s="144">
        <v>79.599999999999994</v>
      </c>
      <c r="H109" s="64">
        <f t="shared" si="18"/>
        <v>0.25514953791937872</v>
      </c>
      <c r="I109" s="143">
        <v>274.60000000000002</v>
      </c>
      <c r="J109" s="58">
        <f t="shared" si="20"/>
        <v>0.88020179789775643</v>
      </c>
      <c r="K109" s="121" t="s">
        <v>7</v>
      </c>
      <c r="L109" s="121" t="s">
        <v>7</v>
      </c>
      <c r="M109" s="143">
        <v>379.40000000000003</v>
      </c>
      <c r="N109" s="58">
        <f t="shared" si="21"/>
        <v>1.2161273201835716</v>
      </c>
      <c r="O109" s="123">
        <v>412.3</v>
      </c>
      <c r="P109" s="59">
        <f t="shared" si="15"/>
        <v>1.3215848553286416</v>
      </c>
      <c r="Q109" s="143">
        <v>74.300000000000011</v>
      </c>
      <c r="R109" s="58">
        <f t="shared" si="8"/>
        <v>0.23816093803278698</v>
      </c>
      <c r="S109" s="58">
        <f t="shared" si="12"/>
        <v>7271.8000000000011</v>
      </c>
      <c r="T109" s="58">
        <f t="shared" si="13"/>
        <v>23.309000123644957</v>
      </c>
      <c r="U109" s="13"/>
      <c r="V109" s="13"/>
      <c r="W109" s="13"/>
      <c r="X109" s="13"/>
      <c r="Y109" s="13"/>
      <c r="Z109" s="13"/>
    </row>
    <row r="110" spans="1:26" ht="12" customHeight="1">
      <c r="A110" s="124">
        <v>2012</v>
      </c>
      <c r="B110" s="119">
        <v>314.16755799999999</v>
      </c>
      <c r="C110" s="144">
        <v>4138.8</v>
      </c>
      <c r="D110" s="123">
        <f t="shared" si="19"/>
        <v>13.173861828215886</v>
      </c>
      <c r="E110" s="123">
        <v>2116.7999999999997</v>
      </c>
      <c r="F110" s="64">
        <f t="shared" si="14"/>
        <v>6.7378058176204174</v>
      </c>
      <c r="G110" s="144">
        <v>79.5</v>
      </c>
      <c r="H110" s="127">
        <f t="shared" si="18"/>
        <v>0.25304967994180994</v>
      </c>
      <c r="I110" s="143">
        <v>264</v>
      </c>
      <c r="J110" s="123">
        <f t="shared" si="20"/>
        <v>0.8403159182973311</v>
      </c>
      <c r="K110" s="121" t="s">
        <v>7</v>
      </c>
      <c r="L110" s="121" t="s">
        <v>7</v>
      </c>
      <c r="M110" s="143">
        <v>348.7</v>
      </c>
      <c r="N110" s="123">
        <f t="shared" si="21"/>
        <v>1.1099172754177247</v>
      </c>
      <c r="O110" s="123">
        <v>442.40000000000003</v>
      </c>
      <c r="P110" s="59">
        <f t="shared" si="15"/>
        <v>1.4081657661164366</v>
      </c>
      <c r="Q110" s="143">
        <v>74.399999999999991</v>
      </c>
      <c r="R110" s="123">
        <f t="shared" si="8"/>
        <v>0.23681630424742964</v>
      </c>
      <c r="S110" s="58">
        <f t="shared" si="12"/>
        <v>7464.5999999999995</v>
      </c>
      <c r="T110" s="58">
        <f t="shared" si="13"/>
        <v>23.759932589857033</v>
      </c>
      <c r="U110" s="13"/>
      <c r="V110" s="13"/>
      <c r="W110" s="13"/>
      <c r="X110" s="13"/>
      <c r="Y110" s="13"/>
      <c r="Z110" s="13"/>
    </row>
    <row r="111" spans="1:26" ht="12" customHeight="1">
      <c r="A111" s="124">
        <v>2013</v>
      </c>
      <c r="B111" s="119">
        <v>316.29476599999998</v>
      </c>
      <c r="C111" s="144">
        <v>4128</v>
      </c>
      <c r="D111" s="123">
        <f t="shared" si="19"/>
        <v>13.051117007734488</v>
      </c>
      <c r="E111" s="123">
        <v>1844.3</v>
      </c>
      <c r="F111" s="64">
        <f t="shared" si="14"/>
        <v>5.8309532697104451</v>
      </c>
      <c r="G111" s="144">
        <v>65.400000000000006</v>
      </c>
      <c r="H111" s="127">
        <f t="shared" si="18"/>
        <v>0.20676915026788653</v>
      </c>
      <c r="I111" s="143">
        <v>278.3</v>
      </c>
      <c r="J111" s="123">
        <f t="shared" si="20"/>
        <v>0.87987545136930922</v>
      </c>
      <c r="K111" s="121" t="s">
        <v>7</v>
      </c>
      <c r="L111" s="121" t="s">
        <v>7</v>
      </c>
      <c r="M111" s="143">
        <v>449.7</v>
      </c>
      <c r="N111" s="123">
        <f t="shared" si="21"/>
        <v>1.4217750286768893</v>
      </c>
      <c r="O111" s="123">
        <v>426.99999999999994</v>
      </c>
      <c r="P111" s="59">
        <f t="shared" si="15"/>
        <v>1.3500065315655585</v>
      </c>
      <c r="Q111" s="143">
        <v>73.400000000000006</v>
      </c>
      <c r="R111" s="123">
        <f t="shared" si="8"/>
        <v>0.23206201268597662</v>
      </c>
      <c r="S111" s="58">
        <f t="shared" si="12"/>
        <v>7266.0999999999995</v>
      </c>
      <c r="T111" s="58">
        <f t="shared" si="13"/>
        <v>22.972558452010553</v>
      </c>
      <c r="U111" s="13"/>
      <c r="V111" s="13"/>
      <c r="W111" s="13"/>
      <c r="X111" s="13"/>
      <c r="Y111" s="13"/>
      <c r="Z111" s="13"/>
    </row>
    <row r="112" spans="1:26" ht="12" customHeight="1">
      <c r="A112" s="124">
        <v>2014</v>
      </c>
      <c r="B112" s="119">
        <v>318.576955</v>
      </c>
      <c r="C112" s="144">
        <v>3976.1</v>
      </c>
      <c r="D112" s="123">
        <f t="shared" si="19"/>
        <v>12.480814878778661</v>
      </c>
      <c r="E112" s="123">
        <v>1890.8</v>
      </c>
      <c r="F112" s="64">
        <f t="shared" si="14"/>
        <v>5.9351436766667574</v>
      </c>
      <c r="G112" s="144">
        <v>84.1</v>
      </c>
      <c r="H112" s="127">
        <f t="shared" si="18"/>
        <v>0.26398645187628211</v>
      </c>
      <c r="I112" s="143">
        <v>290.70000000000005</v>
      </c>
      <c r="J112" s="123">
        <f t="shared" si="20"/>
        <v>0.91249538121801699</v>
      </c>
      <c r="K112" s="121" t="s">
        <v>7</v>
      </c>
      <c r="L112" s="121" t="s">
        <v>7</v>
      </c>
      <c r="M112" s="143">
        <v>399.4</v>
      </c>
      <c r="N112" s="123">
        <f t="shared" si="21"/>
        <v>1.2537002244873612</v>
      </c>
      <c r="O112" s="123">
        <v>441</v>
      </c>
      <c r="P112" s="59">
        <f t="shared" si="15"/>
        <v>1.3842809188756293</v>
      </c>
      <c r="Q112" s="143">
        <v>77.7</v>
      </c>
      <c r="R112" s="123">
        <f t="shared" si="8"/>
        <v>0.24389711427808708</v>
      </c>
      <c r="S112" s="58">
        <f t="shared" si="12"/>
        <v>7159.7999999999993</v>
      </c>
      <c r="T112" s="58">
        <f t="shared" si="13"/>
        <v>22.474318646180794</v>
      </c>
      <c r="U112" s="13"/>
      <c r="V112" s="13"/>
      <c r="W112" s="13"/>
      <c r="X112" s="13"/>
      <c r="Y112" s="13"/>
      <c r="Z112" s="13"/>
    </row>
    <row r="113" spans="1:26" ht="12" customHeight="1">
      <c r="A113" s="124">
        <v>2015</v>
      </c>
      <c r="B113" s="119">
        <v>320.87070299999999</v>
      </c>
      <c r="C113" s="144">
        <v>4130.5999999999995</v>
      </c>
      <c r="D113" s="123">
        <f t="shared" si="19"/>
        <v>12.873097984268135</v>
      </c>
      <c r="E113" s="123">
        <v>2022.3000000000004</v>
      </c>
      <c r="F113" s="64">
        <f t="shared" si="14"/>
        <v>6.3025386272177064</v>
      </c>
      <c r="G113" s="144">
        <v>62.6</v>
      </c>
      <c r="H113" s="127">
        <f t="shared" si="18"/>
        <v>0.19509415915731018</v>
      </c>
      <c r="I113" s="143">
        <v>265.89999999999998</v>
      </c>
      <c r="J113" s="123">
        <f t="shared" si="20"/>
        <v>0.82868269840141806</v>
      </c>
      <c r="K113" s="121" t="s">
        <v>7</v>
      </c>
      <c r="L113" s="121" t="s">
        <v>7</v>
      </c>
      <c r="M113" s="143">
        <v>441.09999999999997</v>
      </c>
      <c r="N113" s="123">
        <f t="shared" si="21"/>
        <v>1.3746970224327397</v>
      </c>
      <c r="O113" s="123">
        <v>457.79999999999995</v>
      </c>
      <c r="P113" s="59">
        <f t="shared" si="15"/>
        <v>1.4267429083421179</v>
      </c>
      <c r="Q113" s="143">
        <v>84.3</v>
      </c>
      <c r="R113" s="123">
        <f t="shared" si="8"/>
        <v>0.26272264563835857</v>
      </c>
      <c r="S113" s="58">
        <f>SUM(C113,E113, G113,I113,K113,M113,O113,Q113)</f>
        <v>7464.6</v>
      </c>
      <c r="T113" s="58">
        <f t="shared" si="13"/>
        <v>23.263576045457789</v>
      </c>
      <c r="U113" s="13"/>
      <c r="V113" s="13"/>
      <c r="W113" s="13"/>
      <c r="X113" s="13"/>
      <c r="Y113" s="13"/>
      <c r="Z113" s="13"/>
    </row>
    <row r="114" spans="1:26" ht="12" customHeight="1">
      <c r="A114" s="165">
        <v>2016</v>
      </c>
      <c r="B114" s="166">
        <v>323.16101099999997</v>
      </c>
      <c r="C114" s="167">
        <v>4181</v>
      </c>
      <c r="D114" s="160">
        <f t="shared" si="19"/>
        <v>12.937823121242804</v>
      </c>
      <c r="E114" s="160">
        <v>2009.9</v>
      </c>
      <c r="F114" s="155">
        <f t="shared" si="14"/>
        <v>6.2195002849523835</v>
      </c>
      <c r="G114" s="167">
        <v>57.4</v>
      </c>
      <c r="H114" s="155">
        <f t="shared" si="18"/>
        <v>0.17762043701490959</v>
      </c>
      <c r="I114" s="168">
        <v>265.40000000000003</v>
      </c>
      <c r="J114" s="160">
        <f t="shared" si="20"/>
        <v>0.82126243874141136</v>
      </c>
      <c r="K114" s="159" t="s">
        <v>7</v>
      </c>
      <c r="L114" s="159" t="s">
        <v>7</v>
      </c>
      <c r="M114" s="168">
        <v>400.59999999999997</v>
      </c>
      <c r="N114" s="160">
        <f t="shared" si="21"/>
        <v>1.2396297398636371</v>
      </c>
      <c r="O114" s="160">
        <v>415.70000000000005</v>
      </c>
      <c r="P114" s="154">
        <f t="shared" si="15"/>
        <v>1.286355673642821</v>
      </c>
      <c r="Q114" s="168">
        <v>87.499999999999986</v>
      </c>
      <c r="R114" s="160">
        <f>Q114/B114</f>
        <v>0.27076286130321581</v>
      </c>
      <c r="S114" s="160">
        <f>SUM(C114,E114, G114,I114,K114,M114,O114,Q114)</f>
        <v>7417.4999999999991</v>
      </c>
      <c r="T114" s="169">
        <f t="shared" si="13"/>
        <v>22.952954556761181</v>
      </c>
      <c r="U114" s="13"/>
      <c r="V114" s="13"/>
      <c r="W114" s="13"/>
      <c r="X114" s="13"/>
      <c r="Y114" s="13"/>
      <c r="Z114" s="13"/>
    </row>
    <row r="115" spans="1:26" ht="12" customHeight="1">
      <c r="A115" s="185">
        <v>2017</v>
      </c>
      <c r="B115" s="162">
        <v>325.20603</v>
      </c>
      <c r="C115" s="193">
        <v>4008.7999999999997</v>
      </c>
      <c r="D115" s="163">
        <f t="shared" si="19"/>
        <v>12.326954700071212</v>
      </c>
      <c r="E115" s="163">
        <v>2123.1999999999998</v>
      </c>
      <c r="F115" s="148">
        <f t="shared" si="14"/>
        <v>6.5287842294929153</v>
      </c>
      <c r="G115" s="193">
        <v>52.6</v>
      </c>
      <c r="H115" s="148">
        <f t="shared" si="18"/>
        <v>0.16174361834557618</v>
      </c>
      <c r="I115" s="194">
        <v>258.2</v>
      </c>
      <c r="J115" s="163">
        <f t="shared" si="20"/>
        <v>0.79395821781041387</v>
      </c>
      <c r="K115" s="90" t="s">
        <v>7</v>
      </c>
      <c r="L115" s="90" t="s">
        <v>7</v>
      </c>
      <c r="M115" s="194">
        <v>377.8</v>
      </c>
      <c r="N115" s="163">
        <f t="shared" si="21"/>
        <v>1.1617250762539675</v>
      </c>
      <c r="O115" s="163">
        <v>427.00000000000006</v>
      </c>
      <c r="P115" s="164">
        <f t="shared" si="15"/>
        <v>1.3130137839080045</v>
      </c>
      <c r="Q115" s="194">
        <v>135.40000000000003</v>
      </c>
      <c r="R115" s="163">
        <f>Q115/B115</f>
        <v>0.41635144342188252</v>
      </c>
      <c r="S115" s="163">
        <f>SUM(C115,E115, G115,I115,K115,M115,O115,Q115)</f>
        <v>7383</v>
      </c>
      <c r="T115" s="54">
        <f>S115/B115</f>
        <v>22.702531069303973</v>
      </c>
      <c r="U115" s="13"/>
      <c r="V115" s="13"/>
      <c r="W115" s="13"/>
      <c r="X115" s="13"/>
      <c r="Y115" s="13"/>
      <c r="Z115" s="13"/>
    </row>
    <row r="116" spans="1:26" ht="12" customHeight="1">
      <c r="A116" s="185">
        <v>2018</v>
      </c>
      <c r="B116" s="162">
        <v>326.92397599999998</v>
      </c>
      <c r="C116" s="213">
        <v>3913.5000000000005</v>
      </c>
      <c r="D116" s="163">
        <f t="shared" si="19"/>
        <v>11.970672961593984</v>
      </c>
      <c r="E116" s="211">
        <v>2112.8999999999996</v>
      </c>
      <c r="F116" s="148">
        <f t="shared" si="14"/>
        <v>6.462970461364999</v>
      </c>
      <c r="G116" s="213">
        <v>52.5</v>
      </c>
      <c r="H116" s="148">
        <f t="shared" si="18"/>
        <v>0.16058779365879242</v>
      </c>
      <c r="I116" s="212">
        <v>230.1</v>
      </c>
      <c r="J116" s="163">
        <f t="shared" si="20"/>
        <v>0.70383335849310735</v>
      </c>
      <c r="K116" s="90" t="s">
        <v>7</v>
      </c>
      <c r="L116" s="90" t="s">
        <v>7</v>
      </c>
      <c r="M116" s="212">
        <v>331.29999999999995</v>
      </c>
      <c r="N116" s="163">
        <f t="shared" si="21"/>
        <v>1.0133854483649127</v>
      </c>
      <c r="O116" s="211">
        <v>444.2</v>
      </c>
      <c r="P116" s="164">
        <f t="shared" si="15"/>
        <v>1.3587256751092494</v>
      </c>
      <c r="Q116" s="212">
        <v>136.9</v>
      </c>
      <c r="R116" s="163">
        <f>Q116/B116</f>
        <v>0.41875178955978443</v>
      </c>
      <c r="S116" s="163">
        <f>SUM(C116,E116, G116,I116,K116,M116,O116,Q116)</f>
        <v>7221.4</v>
      </c>
      <c r="T116" s="54">
        <f>S116/B116</f>
        <v>22.088927488144829</v>
      </c>
      <c r="U116" s="13"/>
      <c r="V116" s="13"/>
      <c r="W116" s="13"/>
      <c r="X116" s="13"/>
      <c r="Y116" s="13"/>
      <c r="Z116" s="13"/>
    </row>
    <row r="117" spans="1:26" ht="12" customHeight="1">
      <c r="A117" s="214">
        <v>2019</v>
      </c>
      <c r="B117" s="208">
        <v>328.475998</v>
      </c>
      <c r="C117" s="190">
        <v>4041.4000000000005</v>
      </c>
      <c r="D117" s="278">
        <f t="shared" si="19"/>
        <v>12.303486478789846</v>
      </c>
      <c r="E117" s="187">
        <v>2178.1999999999998</v>
      </c>
      <c r="F117" s="279">
        <f t="shared" si="14"/>
        <v>6.6312303281288756</v>
      </c>
      <c r="G117" s="190">
        <v>45.3</v>
      </c>
      <c r="H117" s="279">
        <f t="shared" si="18"/>
        <v>0.13790961980728952</v>
      </c>
      <c r="I117" s="192">
        <v>267.49999999999994</v>
      </c>
      <c r="J117" s="278">
        <f t="shared" si="20"/>
        <v>0.81436696023068311</v>
      </c>
      <c r="K117" s="280" t="s">
        <v>7</v>
      </c>
      <c r="L117" s="280" t="s">
        <v>7</v>
      </c>
      <c r="M117" s="192">
        <v>342.59999999999997</v>
      </c>
      <c r="N117" s="278">
        <f t="shared" si="21"/>
        <v>1.0429985815889049</v>
      </c>
      <c r="O117" s="187">
        <v>474.79999999999995</v>
      </c>
      <c r="P117" s="281">
        <f t="shared" si="15"/>
        <v>1.4454632998786108</v>
      </c>
      <c r="Q117" s="192">
        <v>118.19999999999999</v>
      </c>
      <c r="R117" s="278">
        <f>Q117/B117</f>
        <v>0.35984364373557665</v>
      </c>
      <c r="S117" s="278">
        <f>SUM(C117,E117, G117,I117,K117,M117,O117,Q117)</f>
        <v>7468.0000000000009</v>
      </c>
      <c r="T117" s="282">
        <f>S117/B117</f>
        <v>22.735298912159788</v>
      </c>
      <c r="U117" s="13"/>
      <c r="V117" s="13"/>
      <c r="W117" s="13"/>
      <c r="X117" s="13"/>
      <c r="Y117" s="13"/>
      <c r="Z117" s="13"/>
    </row>
    <row r="118" spans="1:26" ht="12" customHeight="1">
      <c r="A118" s="185">
        <v>2020</v>
      </c>
      <c r="B118" s="162">
        <v>330.11398000000003</v>
      </c>
      <c r="C118" s="213">
        <v>4209.2</v>
      </c>
      <c r="D118" s="163">
        <f t="shared" si="19"/>
        <v>12.750747484247713</v>
      </c>
      <c r="E118" s="211">
        <v>2128.1000000000004</v>
      </c>
      <c r="F118" s="148">
        <f t="shared" si="14"/>
        <v>6.4465612755933579</v>
      </c>
      <c r="G118" s="213">
        <v>42</v>
      </c>
      <c r="H118" s="148">
        <f t="shared" si="18"/>
        <v>0.12722878322208589</v>
      </c>
      <c r="I118" s="212">
        <v>225.1</v>
      </c>
      <c r="J118" s="163">
        <f t="shared" si="20"/>
        <v>0.68188569293551271</v>
      </c>
      <c r="K118" s="90" t="s">
        <v>7</v>
      </c>
      <c r="L118" s="90" t="s">
        <v>7</v>
      </c>
      <c r="M118" s="212">
        <v>214.70000000000002</v>
      </c>
      <c r="N118" s="163">
        <f t="shared" si="21"/>
        <v>0.65038142280432953</v>
      </c>
      <c r="O118" s="211">
        <v>463.7</v>
      </c>
      <c r="P118" s="164">
        <f t="shared" si="15"/>
        <v>1.4046663519066958</v>
      </c>
      <c r="Q118" s="194">
        <v>90.5</v>
      </c>
      <c r="R118" s="163">
        <f t="shared" ref="R118:R119" si="22">Q118/B118</f>
        <v>0.27414773527616126</v>
      </c>
      <c r="S118" s="163">
        <f t="shared" ref="S118:S119" si="23">SUM(C118,E118, G118,I118,K118,M118,O118,Q118)</f>
        <v>7373.3</v>
      </c>
      <c r="T118" s="54">
        <f t="shared" ref="T118:T119" si="24">S118/B118</f>
        <v>22.335618745985855</v>
      </c>
      <c r="U118" s="13"/>
      <c r="V118" s="13"/>
      <c r="W118" s="13"/>
      <c r="X118" s="13"/>
      <c r="Y118" s="13"/>
      <c r="Z118" s="13"/>
    </row>
    <row r="119" spans="1:26" ht="12" customHeight="1" thickBot="1">
      <c r="A119" s="133">
        <v>2021</v>
      </c>
      <c r="B119" s="134">
        <v>332.14052299999997</v>
      </c>
      <c r="C119" s="359">
        <v>4001.7000000000003</v>
      </c>
      <c r="D119" s="315">
        <f t="shared" si="19"/>
        <v>12.04821370140373</v>
      </c>
      <c r="E119" s="360">
        <v>2114.8000000000002</v>
      </c>
      <c r="F119" s="361">
        <f t="shared" si="14"/>
        <v>6.3671845305066865</v>
      </c>
      <c r="G119" s="362">
        <v>39.5</v>
      </c>
      <c r="H119" s="361">
        <f t="shared" si="18"/>
        <v>0.11892556693541427</v>
      </c>
      <c r="I119" s="363">
        <v>257</v>
      </c>
      <c r="J119" s="315">
        <f t="shared" si="20"/>
        <v>0.77376887854180931</v>
      </c>
      <c r="K119" s="348" t="s">
        <v>7</v>
      </c>
      <c r="L119" s="348" t="s">
        <v>7</v>
      </c>
      <c r="M119" s="363">
        <v>294.10000000000002</v>
      </c>
      <c r="N119" s="315">
        <f t="shared" si="21"/>
        <v>0.88546858824570485</v>
      </c>
      <c r="O119" s="360">
        <v>525.6</v>
      </c>
      <c r="P119" s="297">
        <f t="shared" si="15"/>
        <v>1.5824627337026265</v>
      </c>
      <c r="Q119" s="363">
        <v>73.100000000000009</v>
      </c>
      <c r="R119" s="315">
        <f t="shared" si="22"/>
        <v>0.22008756817667807</v>
      </c>
      <c r="S119" s="315">
        <f t="shared" si="23"/>
        <v>7305.8000000000011</v>
      </c>
      <c r="T119" s="315">
        <f t="shared" si="24"/>
        <v>21.996111567512649</v>
      </c>
      <c r="U119" s="13"/>
      <c r="V119" s="13"/>
      <c r="W119" s="13"/>
      <c r="X119" s="13"/>
      <c r="Y119" s="13"/>
      <c r="Z119" s="13"/>
    </row>
    <row r="120" spans="1:26" ht="12" customHeight="1" thickTop="1">
      <c r="A120" s="8" t="s">
        <v>64</v>
      </c>
      <c r="B120" s="8"/>
      <c r="N120" s="8"/>
      <c r="O120" s="8"/>
      <c r="P120" s="8"/>
      <c r="Q120" s="8"/>
      <c r="R120" s="8"/>
      <c r="S120" s="8"/>
      <c r="T120" s="8"/>
    </row>
    <row r="121" spans="1:26" ht="12" customHeight="1">
      <c r="A121" s="8"/>
      <c r="B121" s="8"/>
      <c r="N121" s="8"/>
      <c r="O121" s="8"/>
      <c r="P121" s="8"/>
      <c r="Q121" s="8"/>
      <c r="R121" s="8"/>
      <c r="S121" s="8"/>
      <c r="T121" s="8"/>
    </row>
    <row r="122" spans="1:26" ht="12" customHeight="1">
      <c r="A122" s="8" t="s">
        <v>79</v>
      </c>
      <c r="B122" s="8"/>
      <c r="N122" s="8"/>
      <c r="O122" s="8"/>
      <c r="P122" s="8"/>
      <c r="Q122" s="8"/>
      <c r="R122" s="8"/>
      <c r="S122" s="8"/>
      <c r="T122" s="8"/>
    </row>
    <row r="123" spans="1:26" ht="12" customHeight="1">
      <c r="A123" s="8" t="s">
        <v>239</v>
      </c>
      <c r="B123" s="8"/>
      <c r="N123" s="8"/>
      <c r="O123" s="8"/>
      <c r="P123" s="8"/>
      <c r="Q123" s="8"/>
      <c r="R123" s="8"/>
      <c r="S123" s="8"/>
      <c r="T123" s="8"/>
    </row>
    <row r="124" spans="1:26" ht="12" customHeight="1">
      <c r="A124" s="8" t="s">
        <v>238</v>
      </c>
      <c r="B124" s="8"/>
      <c r="N124" s="8"/>
      <c r="O124" s="8"/>
      <c r="P124" s="8"/>
      <c r="Q124" s="8"/>
      <c r="R124" s="8"/>
      <c r="S124" s="8"/>
      <c r="T124" s="8"/>
    </row>
    <row r="125" spans="1:26" ht="12" customHeight="1">
      <c r="A125" s="8"/>
      <c r="B125" s="8"/>
      <c r="N125" s="8"/>
      <c r="O125" s="8"/>
      <c r="P125" s="8"/>
      <c r="Q125" s="8"/>
      <c r="R125" s="8"/>
      <c r="S125" s="8"/>
      <c r="T125" s="8"/>
    </row>
    <row r="126" spans="1:26" ht="12" customHeight="1">
      <c r="A126" s="8" t="s">
        <v>192</v>
      </c>
      <c r="B126" s="8"/>
      <c r="N126" s="8"/>
      <c r="O126" s="8"/>
      <c r="P126" s="8"/>
      <c r="Q126" s="8"/>
      <c r="R126" s="8"/>
      <c r="S126" s="8"/>
      <c r="T126" s="8"/>
    </row>
    <row r="127" spans="1:26" ht="12" customHeight="1">
      <c r="A127" s="8"/>
      <c r="B127" s="8"/>
      <c r="N127" s="8"/>
      <c r="O127" s="8"/>
      <c r="P127" s="8"/>
      <c r="Q127" s="8"/>
      <c r="R127" s="8"/>
      <c r="S127" s="8"/>
      <c r="T127" s="8"/>
    </row>
  </sheetData>
  <mergeCells count="31">
    <mergeCell ref="O2:P3"/>
    <mergeCell ref="H4:H5"/>
    <mergeCell ref="I2:J3"/>
    <mergeCell ref="B2:B5"/>
    <mergeCell ref="S4:S5"/>
    <mergeCell ref="P4:P5"/>
    <mergeCell ref="O4:O5"/>
    <mergeCell ref="Q4:Q5"/>
    <mergeCell ref="G4:G5"/>
    <mergeCell ref="K4:K5"/>
    <mergeCell ref="K2:L3"/>
    <mergeCell ref="L4:L5"/>
    <mergeCell ref="E4:E5"/>
    <mergeCell ref="F4:F5"/>
    <mergeCell ref="Q2:R3"/>
    <mergeCell ref="T4:T5"/>
    <mergeCell ref="S1:T1"/>
    <mergeCell ref="S2:T3"/>
    <mergeCell ref="C2:D3"/>
    <mergeCell ref="C4:C5"/>
    <mergeCell ref="I4:I5"/>
    <mergeCell ref="M4:M5"/>
    <mergeCell ref="A1:R1"/>
    <mergeCell ref="M2:N3"/>
    <mergeCell ref="N4:N5"/>
    <mergeCell ref="R4:R5"/>
    <mergeCell ref="D4:D5"/>
    <mergeCell ref="A2:A5"/>
    <mergeCell ref="E2:F3"/>
    <mergeCell ref="J4:J5"/>
    <mergeCell ref="G2:H3"/>
  </mergeCells>
  <phoneticPr fontId="6" type="noConversion"/>
  <printOptions horizontalCentered="1"/>
  <pageMargins left="0.4" right="0.4" top="0.5" bottom="0.5" header="0" footer="0"/>
  <pageSetup fitToHeight="3" orientation="landscape" horizont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outlinePr summaryBelow="0" summaryRight="0"/>
    <pageSetUpPr autoPageBreaks="0" fitToPage="1"/>
  </sheetPr>
  <dimension ref="A1:AA130"/>
  <sheetViews>
    <sheetView showOutlineSymbols="0" zoomScaleNormal="100" workbookViewId="0">
      <pane ySplit="7" topLeftCell="A8" activePane="bottomLeft" state="frozen"/>
      <selection pane="bottomLeft" sqref="A1:K1"/>
    </sheetView>
  </sheetViews>
  <sheetFormatPr defaultColWidth="12.83203125" defaultRowHeight="12" customHeight="1"/>
  <cols>
    <col min="1" max="1" width="12.83203125" style="5" customWidth="1"/>
    <col min="2" max="2" width="12.83203125" style="6" customWidth="1"/>
    <col min="3" max="12" width="12.83203125" style="8" customWidth="1"/>
    <col min="13" max="14" width="13.83203125" style="8" customWidth="1"/>
    <col min="15" max="27" width="12.83203125" style="9" customWidth="1"/>
    <col min="28" max="16384" width="12.83203125" style="10"/>
  </cols>
  <sheetData>
    <row r="1" spans="1:27" s="82" customFormat="1" ht="12" customHeight="1" thickBot="1">
      <c r="A1" s="393" t="s">
        <v>118</v>
      </c>
      <c r="B1" s="393"/>
      <c r="C1" s="393"/>
      <c r="D1" s="393"/>
      <c r="E1" s="393"/>
      <c r="F1" s="393"/>
      <c r="G1" s="393"/>
      <c r="H1" s="393"/>
      <c r="I1" s="393"/>
      <c r="J1" s="393"/>
      <c r="K1" s="393"/>
      <c r="L1" s="221"/>
      <c r="M1" s="392" t="s">
        <v>63</v>
      </c>
      <c r="N1" s="392"/>
      <c r="O1" s="83"/>
      <c r="P1" s="83"/>
      <c r="Q1" s="83"/>
      <c r="R1" s="83"/>
      <c r="S1" s="83"/>
      <c r="T1" s="83"/>
      <c r="U1" s="83"/>
      <c r="V1" s="83"/>
      <c r="W1" s="83"/>
      <c r="X1" s="83"/>
      <c r="Y1" s="83"/>
      <c r="Z1" s="83"/>
      <c r="AA1" s="83"/>
    </row>
    <row r="2" spans="1:27" ht="12" customHeight="1" thickTop="1">
      <c r="A2" s="450" t="s">
        <v>0</v>
      </c>
      <c r="B2" s="456" t="s">
        <v>60</v>
      </c>
      <c r="C2" s="34" t="s">
        <v>1</v>
      </c>
      <c r="D2" s="33"/>
      <c r="E2" s="33"/>
      <c r="F2" s="33"/>
      <c r="G2" s="439" t="s">
        <v>104</v>
      </c>
      <c r="H2" s="440"/>
      <c r="I2" s="440"/>
      <c r="J2" s="440"/>
      <c r="K2" s="463" t="s">
        <v>98</v>
      </c>
      <c r="L2" s="464"/>
      <c r="M2" s="464"/>
      <c r="N2" s="464"/>
    </row>
    <row r="3" spans="1:27" ht="12" customHeight="1">
      <c r="A3" s="540"/>
      <c r="B3" s="542"/>
      <c r="C3" s="410" t="s">
        <v>52</v>
      </c>
      <c r="D3" s="410" t="s">
        <v>4</v>
      </c>
      <c r="E3" s="410" t="s">
        <v>27</v>
      </c>
      <c r="F3" s="460" t="s">
        <v>34</v>
      </c>
      <c r="G3" s="460" t="s">
        <v>53</v>
      </c>
      <c r="H3" s="460" t="s">
        <v>54</v>
      </c>
      <c r="I3" s="410" t="s">
        <v>168</v>
      </c>
      <c r="J3" s="459" t="s">
        <v>28</v>
      </c>
      <c r="K3" s="465"/>
      <c r="L3" s="466"/>
      <c r="M3" s="466"/>
      <c r="N3" s="466"/>
    </row>
    <row r="4" spans="1:27" ht="12" customHeight="1">
      <c r="A4" s="540"/>
      <c r="B4" s="542"/>
      <c r="C4" s="416"/>
      <c r="D4" s="416"/>
      <c r="E4" s="416"/>
      <c r="F4" s="461"/>
      <c r="G4" s="416"/>
      <c r="H4" s="416"/>
      <c r="I4" s="416"/>
      <c r="J4" s="416"/>
      <c r="K4" s="460" t="s">
        <v>251</v>
      </c>
      <c r="L4" s="453" t="s">
        <v>180</v>
      </c>
      <c r="M4" s="453" t="s">
        <v>179</v>
      </c>
      <c r="N4" s="408" t="s">
        <v>5</v>
      </c>
    </row>
    <row r="5" spans="1:27" ht="12" customHeight="1">
      <c r="A5" s="540"/>
      <c r="B5" s="542"/>
      <c r="C5" s="416"/>
      <c r="D5" s="416"/>
      <c r="E5" s="416"/>
      <c r="F5" s="461"/>
      <c r="G5" s="416"/>
      <c r="H5" s="416"/>
      <c r="I5" s="416"/>
      <c r="J5" s="416"/>
      <c r="K5" s="416"/>
      <c r="L5" s="471"/>
      <c r="M5" s="471"/>
      <c r="N5" s="411"/>
    </row>
    <row r="6" spans="1:27" ht="12" customHeight="1">
      <c r="A6" s="541"/>
      <c r="B6" s="543"/>
      <c r="C6" s="417"/>
      <c r="D6" s="417"/>
      <c r="E6" s="417"/>
      <c r="F6" s="462"/>
      <c r="G6" s="417"/>
      <c r="H6" s="417"/>
      <c r="I6" s="417"/>
      <c r="J6" s="417"/>
      <c r="K6" s="417"/>
      <c r="L6" s="472"/>
      <c r="M6" s="472"/>
      <c r="N6" s="409"/>
    </row>
    <row r="7" spans="1:27" ht="12" customHeight="1">
      <c r="A7"/>
      <c r="B7" s="109" t="s">
        <v>72</v>
      </c>
      <c r="C7" s="467" t="s">
        <v>84</v>
      </c>
      <c r="D7" s="468"/>
      <c r="E7" s="468"/>
      <c r="F7" s="468"/>
      <c r="G7" s="468"/>
      <c r="H7" s="468"/>
      <c r="I7" s="468"/>
      <c r="J7" s="468"/>
      <c r="K7" s="468"/>
      <c r="L7" s="468"/>
      <c r="M7" s="468"/>
      <c r="N7" s="110" t="s">
        <v>75</v>
      </c>
      <c r="O7"/>
      <c r="P7"/>
      <c r="Q7"/>
      <c r="R7"/>
      <c r="S7"/>
      <c r="T7"/>
      <c r="U7"/>
      <c r="V7"/>
      <c r="W7"/>
      <c r="X7"/>
      <c r="Y7"/>
      <c r="Z7"/>
      <c r="AA7"/>
    </row>
    <row r="8" spans="1:27" ht="12" customHeight="1">
      <c r="A8" s="40">
        <v>1909</v>
      </c>
      <c r="B8" s="77">
        <v>90.49</v>
      </c>
      <c r="C8" s="56" t="s">
        <v>7</v>
      </c>
      <c r="D8" s="56" t="s">
        <v>7</v>
      </c>
      <c r="E8" s="56" t="s">
        <v>7</v>
      </c>
      <c r="F8" s="56" t="s">
        <v>7</v>
      </c>
      <c r="G8" s="56" t="s">
        <v>7</v>
      </c>
      <c r="H8" s="56" t="s">
        <v>7</v>
      </c>
      <c r="I8" s="56" t="s">
        <v>7</v>
      </c>
      <c r="J8" s="56" t="s">
        <v>7</v>
      </c>
      <c r="K8" s="56" t="s">
        <v>7</v>
      </c>
      <c r="L8" s="56" t="str">
        <f>M8</f>
        <v>NA</v>
      </c>
      <c r="M8" s="56" t="s">
        <v>7</v>
      </c>
      <c r="N8" s="56" t="s">
        <v>7</v>
      </c>
      <c r="O8" s="13"/>
      <c r="P8" s="13"/>
      <c r="Q8" s="13"/>
      <c r="R8" s="13"/>
      <c r="S8" s="13"/>
      <c r="T8" s="13"/>
      <c r="U8" s="13"/>
      <c r="V8" s="13"/>
      <c r="W8" s="13"/>
      <c r="X8" s="13"/>
      <c r="Y8" s="13"/>
      <c r="Z8" s="13"/>
      <c r="AA8" s="13"/>
    </row>
    <row r="9" spans="1:27" ht="12" customHeight="1">
      <c r="A9" s="40">
        <v>1910</v>
      </c>
      <c r="B9" s="77">
        <v>92.406999999999996</v>
      </c>
      <c r="C9" s="56" t="s">
        <v>7</v>
      </c>
      <c r="D9" s="56" t="s">
        <v>7</v>
      </c>
      <c r="E9" s="56" t="s">
        <v>7</v>
      </c>
      <c r="F9" s="56" t="s">
        <v>7</v>
      </c>
      <c r="G9" s="56" t="s">
        <v>7</v>
      </c>
      <c r="H9" s="56" t="s">
        <v>7</v>
      </c>
      <c r="I9" s="56" t="s">
        <v>7</v>
      </c>
      <c r="J9" s="56" t="s">
        <v>7</v>
      </c>
      <c r="K9" s="56" t="s">
        <v>7</v>
      </c>
      <c r="L9" s="56" t="str">
        <f t="shared" ref="L9:L45" si="0">M9</f>
        <v>NA</v>
      </c>
      <c r="M9" s="56" t="s">
        <v>7</v>
      </c>
      <c r="N9" s="56" t="s">
        <v>7</v>
      </c>
      <c r="O9" s="13"/>
      <c r="P9" s="13"/>
      <c r="Q9" s="13"/>
      <c r="R9" s="13"/>
      <c r="S9" s="13"/>
      <c r="T9" s="13"/>
      <c r="U9" s="13"/>
      <c r="V9" s="13"/>
      <c r="W9" s="13"/>
      <c r="X9" s="13"/>
      <c r="Y9" s="13"/>
      <c r="Z9" s="13"/>
      <c r="AA9" s="13"/>
    </row>
    <row r="10" spans="1:27" ht="12" customHeight="1">
      <c r="A10" s="42">
        <v>1911</v>
      </c>
      <c r="B10" s="78">
        <v>93.863</v>
      </c>
      <c r="C10" s="60" t="s">
        <v>7</v>
      </c>
      <c r="D10" s="60" t="s">
        <v>7</v>
      </c>
      <c r="E10" s="60" t="s">
        <v>7</v>
      </c>
      <c r="F10" s="60" t="s">
        <v>7</v>
      </c>
      <c r="G10" s="60" t="s">
        <v>7</v>
      </c>
      <c r="H10" s="60" t="s">
        <v>7</v>
      </c>
      <c r="I10" s="60" t="s">
        <v>7</v>
      </c>
      <c r="J10" s="60" t="s">
        <v>7</v>
      </c>
      <c r="K10" s="60" t="s">
        <v>7</v>
      </c>
      <c r="L10" s="60" t="str">
        <f t="shared" si="0"/>
        <v>NA</v>
      </c>
      <c r="M10" s="60" t="s">
        <v>7</v>
      </c>
      <c r="N10" s="60" t="s">
        <v>7</v>
      </c>
      <c r="O10" s="13"/>
      <c r="P10" s="13"/>
      <c r="Q10" s="13"/>
      <c r="R10" s="13"/>
      <c r="S10" s="13"/>
      <c r="T10" s="13"/>
      <c r="U10" s="13"/>
      <c r="V10" s="13"/>
      <c r="W10" s="13"/>
      <c r="X10" s="13"/>
      <c r="Y10" s="13"/>
      <c r="Z10" s="13"/>
      <c r="AA10" s="13"/>
    </row>
    <row r="11" spans="1:27" ht="12" customHeight="1">
      <c r="A11" s="42">
        <v>1912</v>
      </c>
      <c r="B11" s="78">
        <v>95.334999999999994</v>
      </c>
      <c r="C11" s="60" t="s">
        <v>7</v>
      </c>
      <c r="D11" s="60" t="s">
        <v>7</v>
      </c>
      <c r="E11" s="60" t="s">
        <v>7</v>
      </c>
      <c r="F11" s="60" t="s">
        <v>7</v>
      </c>
      <c r="G11" s="60" t="s">
        <v>7</v>
      </c>
      <c r="H11" s="60" t="s">
        <v>7</v>
      </c>
      <c r="I11" s="60" t="s">
        <v>7</v>
      </c>
      <c r="J11" s="60" t="s">
        <v>7</v>
      </c>
      <c r="K11" s="60" t="s">
        <v>7</v>
      </c>
      <c r="L11" s="60" t="str">
        <f t="shared" si="0"/>
        <v>NA</v>
      </c>
      <c r="M11" s="60" t="s">
        <v>7</v>
      </c>
      <c r="N11" s="60" t="s">
        <v>7</v>
      </c>
      <c r="O11" s="13"/>
      <c r="P11" s="13"/>
      <c r="Q11" s="13"/>
      <c r="R11" s="13"/>
      <c r="S11" s="13"/>
      <c r="T11" s="13"/>
      <c r="U11" s="13"/>
      <c r="V11" s="13"/>
      <c r="W11" s="13"/>
      <c r="X11" s="13"/>
      <c r="Y11" s="13"/>
      <c r="Z11" s="13"/>
      <c r="AA11" s="13"/>
    </row>
    <row r="12" spans="1:27" ht="12" customHeight="1">
      <c r="A12" s="42">
        <v>1913</v>
      </c>
      <c r="B12" s="78">
        <v>97.224999999999994</v>
      </c>
      <c r="C12" s="60" t="s">
        <v>7</v>
      </c>
      <c r="D12" s="60" t="s">
        <v>7</v>
      </c>
      <c r="E12" s="60" t="s">
        <v>7</v>
      </c>
      <c r="F12" s="60" t="s">
        <v>7</v>
      </c>
      <c r="G12" s="60" t="s">
        <v>7</v>
      </c>
      <c r="H12" s="60" t="s">
        <v>7</v>
      </c>
      <c r="I12" s="60" t="s">
        <v>7</v>
      </c>
      <c r="J12" s="60" t="s">
        <v>7</v>
      </c>
      <c r="K12" s="60" t="s">
        <v>7</v>
      </c>
      <c r="L12" s="60" t="str">
        <f t="shared" si="0"/>
        <v>NA</v>
      </c>
      <c r="M12" s="60" t="s">
        <v>7</v>
      </c>
      <c r="N12" s="60" t="s">
        <v>7</v>
      </c>
      <c r="O12" s="13"/>
      <c r="P12" s="13"/>
      <c r="Q12" s="13"/>
      <c r="R12" s="13"/>
      <c r="S12" s="13"/>
      <c r="T12" s="13"/>
      <c r="U12" s="13"/>
      <c r="V12" s="13"/>
      <c r="W12" s="13"/>
      <c r="X12" s="13"/>
      <c r="Y12" s="13"/>
      <c r="Z12" s="13"/>
      <c r="AA12" s="13"/>
    </row>
    <row r="13" spans="1:27" ht="12" customHeight="1">
      <c r="A13" s="42">
        <v>1914</v>
      </c>
      <c r="B13" s="78">
        <v>99.111000000000004</v>
      </c>
      <c r="C13" s="60" t="s">
        <v>7</v>
      </c>
      <c r="D13" s="60" t="s">
        <v>7</v>
      </c>
      <c r="E13" s="60" t="s">
        <v>7</v>
      </c>
      <c r="F13" s="60" t="s">
        <v>7</v>
      </c>
      <c r="G13" s="60" t="s">
        <v>7</v>
      </c>
      <c r="H13" s="60" t="s">
        <v>7</v>
      </c>
      <c r="I13" s="60" t="s">
        <v>7</v>
      </c>
      <c r="J13" s="60" t="s">
        <v>7</v>
      </c>
      <c r="K13" s="60" t="s">
        <v>7</v>
      </c>
      <c r="L13" s="60" t="str">
        <f t="shared" si="0"/>
        <v>NA</v>
      </c>
      <c r="M13" s="60" t="s">
        <v>7</v>
      </c>
      <c r="N13" s="60" t="s">
        <v>7</v>
      </c>
      <c r="O13" s="13"/>
      <c r="P13" s="13"/>
      <c r="Q13" s="13"/>
      <c r="R13" s="13"/>
      <c r="S13" s="13"/>
      <c r="T13" s="13"/>
      <c r="U13" s="13"/>
      <c r="V13" s="13"/>
      <c r="W13" s="13"/>
      <c r="X13" s="13"/>
      <c r="Y13" s="13"/>
      <c r="Z13" s="13"/>
      <c r="AA13" s="13"/>
    </row>
    <row r="14" spans="1:27" ht="12" customHeight="1">
      <c r="A14" s="42">
        <v>1915</v>
      </c>
      <c r="B14" s="78">
        <v>100.54600000000001</v>
      </c>
      <c r="C14" s="60" t="s">
        <v>7</v>
      </c>
      <c r="D14" s="60" t="s">
        <v>7</v>
      </c>
      <c r="E14" s="60" t="s">
        <v>7</v>
      </c>
      <c r="F14" s="60" t="s">
        <v>7</v>
      </c>
      <c r="G14" s="60" t="s">
        <v>7</v>
      </c>
      <c r="H14" s="60" t="s">
        <v>7</v>
      </c>
      <c r="I14" s="60" t="s">
        <v>7</v>
      </c>
      <c r="J14" s="60" t="s">
        <v>7</v>
      </c>
      <c r="K14" s="60" t="s">
        <v>7</v>
      </c>
      <c r="L14" s="60" t="str">
        <f t="shared" si="0"/>
        <v>NA</v>
      </c>
      <c r="M14" s="60" t="s">
        <v>7</v>
      </c>
      <c r="N14" s="60" t="s">
        <v>7</v>
      </c>
      <c r="O14" s="13"/>
      <c r="P14" s="13"/>
      <c r="Q14" s="13"/>
      <c r="R14" s="13"/>
      <c r="S14" s="13"/>
      <c r="T14" s="13"/>
      <c r="U14" s="13"/>
      <c r="V14" s="13"/>
      <c r="W14" s="13"/>
      <c r="X14" s="13"/>
      <c r="Y14" s="13"/>
      <c r="Z14" s="13"/>
      <c r="AA14" s="13"/>
    </row>
    <row r="15" spans="1:27" ht="12" customHeight="1">
      <c r="A15" s="40">
        <v>1916</v>
      </c>
      <c r="B15" s="77">
        <v>101.961</v>
      </c>
      <c r="C15" s="56" t="s">
        <v>7</v>
      </c>
      <c r="D15" s="56" t="s">
        <v>7</v>
      </c>
      <c r="E15" s="56" t="s">
        <v>7</v>
      </c>
      <c r="F15" s="56" t="s">
        <v>7</v>
      </c>
      <c r="G15" s="56" t="s">
        <v>7</v>
      </c>
      <c r="H15" s="56" t="s">
        <v>7</v>
      </c>
      <c r="I15" s="56" t="s">
        <v>7</v>
      </c>
      <c r="J15" s="56" t="s">
        <v>7</v>
      </c>
      <c r="K15" s="56" t="s">
        <v>7</v>
      </c>
      <c r="L15" s="56" t="str">
        <f t="shared" si="0"/>
        <v>NA</v>
      </c>
      <c r="M15" s="56" t="s">
        <v>7</v>
      </c>
      <c r="N15" s="56" t="s">
        <v>7</v>
      </c>
      <c r="O15" s="13"/>
      <c r="P15" s="13"/>
      <c r="Q15" s="13"/>
      <c r="R15" s="13"/>
      <c r="S15" s="13"/>
      <c r="T15" s="13"/>
      <c r="U15" s="13"/>
      <c r="V15" s="13"/>
      <c r="W15" s="13"/>
      <c r="X15" s="13"/>
      <c r="Y15" s="13"/>
      <c r="Z15" s="13"/>
      <c r="AA15" s="13"/>
    </row>
    <row r="16" spans="1:27" ht="12" customHeight="1">
      <c r="A16" s="40">
        <v>1917</v>
      </c>
      <c r="B16" s="77">
        <v>103.414</v>
      </c>
      <c r="C16" s="56" t="s">
        <v>7</v>
      </c>
      <c r="D16" s="56" t="s">
        <v>7</v>
      </c>
      <c r="E16" s="56" t="s">
        <v>7</v>
      </c>
      <c r="F16" s="56" t="s">
        <v>7</v>
      </c>
      <c r="G16" s="56" t="s">
        <v>7</v>
      </c>
      <c r="H16" s="56" t="s">
        <v>7</v>
      </c>
      <c r="I16" s="56" t="s">
        <v>7</v>
      </c>
      <c r="J16" s="56" t="s">
        <v>7</v>
      </c>
      <c r="K16" s="56" t="s">
        <v>7</v>
      </c>
      <c r="L16" s="56" t="str">
        <f t="shared" si="0"/>
        <v>NA</v>
      </c>
      <c r="M16" s="56" t="s">
        <v>7</v>
      </c>
      <c r="N16" s="56" t="s">
        <v>7</v>
      </c>
      <c r="O16" s="13"/>
      <c r="P16" s="13"/>
      <c r="Q16" s="13"/>
      <c r="R16" s="13"/>
      <c r="S16" s="13"/>
      <c r="T16" s="13"/>
      <c r="U16" s="13"/>
      <c r="V16" s="13"/>
      <c r="W16" s="13"/>
      <c r="X16" s="13"/>
      <c r="Y16" s="13"/>
      <c r="Z16" s="13"/>
      <c r="AA16" s="13"/>
    </row>
    <row r="17" spans="1:27" ht="12" customHeight="1">
      <c r="A17" s="40">
        <v>1918</v>
      </c>
      <c r="B17" s="77">
        <v>104.55</v>
      </c>
      <c r="C17" s="56" t="s">
        <v>7</v>
      </c>
      <c r="D17" s="56" t="s">
        <v>7</v>
      </c>
      <c r="E17" s="56" t="s">
        <v>7</v>
      </c>
      <c r="F17" s="56" t="s">
        <v>7</v>
      </c>
      <c r="G17" s="56" t="s">
        <v>7</v>
      </c>
      <c r="H17" s="56" t="s">
        <v>7</v>
      </c>
      <c r="I17" s="56" t="s">
        <v>7</v>
      </c>
      <c r="J17" s="56" t="s">
        <v>7</v>
      </c>
      <c r="K17" s="56" t="s">
        <v>7</v>
      </c>
      <c r="L17" s="56" t="str">
        <f t="shared" si="0"/>
        <v>NA</v>
      </c>
      <c r="M17" s="56" t="s">
        <v>7</v>
      </c>
      <c r="N17" s="56" t="s">
        <v>7</v>
      </c>
      <c r="O17" s="13"/>
      <c r="P17" s="13"/>
      <c r="Q17" s="13"/>
      <c r="R17" s="13"/>
      <c r="S17" s="13"/>
      <c r="T17" s="13"/>
      <c r="U17" s="13"/>
      <c r="V17" s="13"/>
      <c r="W17" s="13"/>
      <c r="X17" s="13"/>
      <c r="Y17" s="13"/>
      <c r="Z17" s="13"/>
      <c r="AA17" s="13"/>
    </row>
    <row r="18" spans="1:27" ht="12" customHeight="1">
      <c r="A18" s="40">
        <v>1919</v>
      </c>
      <c r="B18" s="77">
        <v>105.063</v>
      </c>
      <c r="C18" s="56" t="s">
        <v>7</v>
      </c>
      <c r="D18" s="56" t="s">
        <v>7</v>
      </c>
      <c r="E18" s="56" t="s">
        <v>7</v>
      </c>
      <c r="F18" s="56" t="s">
        <v>7</v>
      </c>
      <c r="G18" s="56" t="s">
        <v>7</v>
      </c>
      <c r="H18" s="56" t="s">
        <v>7</v>
      </c>
      <c r="I18" s="56" t="s">
        <v>7</v>
      </c>
      <c r="J18" s="56" t="s">
        <v>7</v>
      </c>
      <c r="K18" s="56" t="s">
        <v>7</v>
      </c>
      <c r="L18" s="56" t="str">
        <f t="shared" si="0"/>
        <v>NA</v>
      </c>
      <c r="M18" s="56" t="s">
        <v>7</v>
      </c>
      <c r="N18" s="56" t="s">
        <v>7</v>
      </c>
      <c r="O18" s="13"/>
      <c r="P18" s="13"/>
      <c r="Q18" s="13"/>
      <c r="R18" s="13"/>
      <c r="S18" s="13"/>
      <c r="T18" s="13"/>
      <c r="U18" s="13"/>
      <c r="V18" s="13"/>
      <c r="W18" s="13"/>
      <c r="X18" s="13"/>
      <c r="Y18" s="13"/>
      <c r="Z18" s="13"/>
      <c r="AA18" s="13"/>
    </row>
    <row r="19" spans="1:27" ht="12" customHeight="1">
      <c r="A19" s="40">
        <v>1920</v>
      </c>
      <c r="B19" s="77">
        <v>106.461</v>
      </c>
      <c r="C19" s="54">
        <v>27</v>
      </c>
      <c r="D19" s="54" t="s">
        <v>7</v>
      </c>
      <c r="E19" s="54" t="s">
        <v>7</v>
      </c>
      <c r="F19" s="55">
        <f t="shared" ref="F19:F39" si="1">SUM(C19,D19,E19)</f>
        <v>27</v>
      </c>
      <c r="G19" s="54">
        <v>1</v>
      </c>
      <c r="H19" s="73" t="s">
        <v>21</v>
      </c>
      <c r="I19" s="54" t="s">
        <v>7</v>
      </c>
      <c r="J19" s="54" t="s">
        <v>7</v>
      </c>
      <c r="K19" s="54" t="s">
        <v>7</v>
      </c>
      <c r="L19" s="56">
        <f t="shared" si="0"/>
        <v>26</v>
      </c>
      <c r="M19" s="56">
        <f t="shared" ref="M19:M50" si="2">F19-SUM(G19:J19)</f>
        <v>26</v>
      </c>
      <c r="N19" s="54">
        <f t="shared" ref="N19:N50" si="3">M19/B19</f>
        <v>0.24422088840044712</v>
      </c>
      <c r="O19" s="13"/>
      <c r="P19" s="13"/>
      <c r="Q19" s="13"/>
      <c r="R19" s="13"/>
      <c r="S19" s="13"/>
      <c r="T19" s="13"/>
      <c r="U19" s="13"/>
      <c r="V19" s="13"/>
      <c r="W19" s="13"/>
      <c r="X19" s="13"/>
      <c r="Y19" s="13"/>
      <c r="Z19" s="13"/>
      <c r="AA19" s="13"/>
    </row>
    <row r="20" spans="1:27" ht="12" customHeight="1">
      <c r="A20" s="42">
        <v>1921</v>
      </c>
      <c r="B20" s="78">
        <v>108.538</v>
      </c>
      <c r="C20" s="58">
        <v>25</v>
      </c>
      <c r="D20" s="58" t="s">
        <v>7</v>
      </c>
      <c r="E20" s="58" t="s">
        <v>7</v>
      </c>
      <c r="F20" s="59">
        <f t="shared" si="1"/>
        <v>25</v>
      </c>
      <c r="G20" s="58">
        <v>4</v>
      </c>
      <c r="H20" s="75" t="s">
        <v>21</v>
      </c>
      <c r="I20" s="58" t="s">
        <v>7</v>
      </c>
      <c r="J20" s="58" t="s">
        <v>7</v>
      </c>
      <c r="K20" s="58" t="s">
        <v>7</v>
      </c>
      <c r="L20" s="60">
        <f t="shared" si="0"/>
        <v>21</v>
      </c>
      <c r="M20" s="60">
        <f t="shared" si="2"/>
        <v>21</v>
      </c>
      <c r="N20" s="58">
        <f t="shared" si="3"/>
        <v>0.19348062429748109</v>
      </c>
      <c r="O20" s="13"/>
      <c r="P20" s="13"/>
      <c r="Q20" s="13"/>
      <c r="R20" s="13"/>
      <c r="S20" s="13"/>
      <c r="T20" s="13"/>
      <c r="U20" s="13"/>
      <c r="V20" s="13"/>
      <c r="W20" s="13"/>
      <c r="X20" s="13"/>
      <c r="Y20" s="13"/>
      <c r="Z20" s="13"/>
      <c r="AA20" s="13"/>
    </row>
    <row r="21" spans="1:27" ht="12" customHeight="1">
      <c r="A21" s="42">
        <v>1922</v>
      </c>
      <c r="B21" s="78">
        <v>110.04900000000001</v>
      </c>
      <c r="C21" s="58">
        <v>26</v>
      </c>
      <c r="D21" s="58">
        <v>1</v>
      </c>
      <c r="E21" s="58" t="s">
        <v>7</v>
      </c>
      <c r="F21" s="59">
        <f t="shared" si="1"/>
        <v>27</v>
      </c>
      <c r="G21" s="58">
        <v>3</v>
      </c>
      <c r="H21" s="75" t="s">
        <v>21</v>
      </c>
      <c r="I21" s="58" t="s">
        <v>7</v>
      </c>
      <c r="J21" s="58" t="s">
        <v>7</v>
      </c>
      <c r="K21" s="58" t="s">
        <v>7</v>
      </c>
      <c r="L21" s="60">
        <f t="shared" si="0"/>
        <v>24</v>
      </c>
      <c r="M21" s="60">
        <f t="shared" si="2"/>
        <v>24</v>
      </c>
      <c r="N21" s="58">
        <f t="shared" si="3"/>
        <v>0.2180846713736608</v>
      </c>
      <c r="O21" s="13"/>
      <c r="P21" s="13"/>
      <c r="Q21" s="13"/>
      <c r="R21" s="13"/>
      <c r="S21" s="13"/>
      <c r="T21" s="13"/>
      <c r="U21" s="13"/>
      <c r="V21" s="13"/>
      <c r="W21" s="13"/>
      <c r="X21" s="13"/>
      <c r="Y21" s="13"/>
      <c r="Z21" s="13"/>
      <c r="AA21" s="13"/>
    </row>
    <row r="22" spans="1:27" ht="12" customHeight="1">
      <c r="A22" s="42">
        <v>1923</v>
      </c>
      <c r="B22" s="78">
        <v>111.947</v>
      </c>
      <c r="C22" s="58">
        <v>40</v>
      </c>
      <c r="D22" s="58">
        <v>2</v>
      </c>
      <c r="E22" s="58" t="s">
        <v>7</v>
      </c>
      <c r="F22" s="59">
        <f t="shared" si="1"/>
        <v>42</v>
      </c>
      <c r="G22" s="58">
        <v>1</v>
      </c>
      <c r="H22" s="75" t="s">
        <v>21</v>
      </c>
      <c r="I22" s="58" t="s">
        <v>7</v>
      </c>
      <c r="J22" s="58" t="s">
        <v>7</v>
      </c>
      <c r="K22" s="58" t="s">
        <v>7</v>
      </c>
      <c r="L22" s="60">
        <f t="shared" si="0"/>
        <v>41</v>
      </c>
      <c r="M22" s="60">
        <f t="shared" si="2"/>
        <v>41</v>
      </c>
      <c r="N22" s="58">
        <f t="shared" si="3"/>
        <v>0.36624474081484987</v>
      </c>
      <c r="O22" s="13"/>
      <c r="P22" s="13"/>
      <c r="Q22" s="13"/>
      <c r="R22" s="13"/>
      <c r="S22" s="13"/>
      <c r="T22" s="13"/>
      <c r="U22" s="13"/>
      <c r="V22" s="13"/>
      <c r="W22" s="13"/>
      <c r="X22" s="13"/>
      <c r="Y22" s="13"/>
      <c r="Z22" s="13"/>
      <c r="AA22" s="13"/>
    </row>
    <row r="23" spans="1:27" ht="12" customHeight="1">
      <c r="A23" s="42">
        <v>1924</v>
      </c>
      <c r="B23" s="78">
        <v>114.10899999999999</v>
      </c>
      <c r="C23" s="58">
        <v>45</v>
      </c>
      <c r="D23" s="58">
        <v>1</v>
      </c>
      <c r="E23" s="58" t="s">
        <v>7</v>
      </c>
      <c r="F23" s="59">
        <f t="shared" si="1"/>
        <v>46</v>
      </c>
      <c r="G23" s="58">
        <v>2</v>
      </c>
      <c r="H23" s="75" t="s">
        <v>21</v>
      </c>
      <c r="I23" s="58" t="s">
        <v>7</v>
      </c>
      <c r="J23" s="58" t="s">
        <v>7</v>
      </c>
      <c r="K23" s="58" t="s">
        <v>7</v>
      </c>
      <c r="L23" s="60">
        <f t="shared" si="0"/>
        <v>44</v>
      </c>
      <c r="M23" s="60">
        <f t="shared" si="2"/>
        <v>44</v>
      </c>
      <c r="N23" s="58">
        <f t="shared" si="3"/>
        <v>0.38559622816780448</v>
      </c>
      <c r="O23" s="13"/>
      <c r="P23" s="13"/>
      <c r="Q23" s="13"/>
      <c r="R23" s="13"/>
      <c r="S23" s="13"/>
      <c r="T23" s="13"/>
      <c r="U23" s="13"/>
      <c r="V23" s="13"/>
      <c r="W23" s="13"/>
      <c r="X23" s="13"/>
      <c r="Y23" s="13"/>
      <c r="Z23" s="13"/>
      <c r="AA23" s="13"/>
    </row>
    <row r="24" spans="1:27" ht="12" customHeight="1">
      <c r="A24" s="42">
        <v>1925</v>
      </c>
      <c r="B24" s="78">
        <v>115.82899999999999</v>
      </c>
      <c r="C24" s="58">
        <v>47</v>
      </c>
      <c r="D24" s="58">
        <v>4</v>
      </c>
      <c r="E24" s="58" t="s">
        <v>7</v>
      </c>
      <c r="F24" s="59">
        <f t="shared" si="1"/>
        <v>51</v>
      </c>
      <c r="G24" s="58">
        <v>2</v>
      </c>
      <c r="H24" s="75" t="s">
        <v>21</v>
      </c>
      <c r="I24" s="58" t="s">
        <v>7</v>
      </c>
      <c r="J24" s="58" t="s">
        <v>7</v>
      </c>
      <c r="K24" s="58" t="s">
        <v>7</v>
      </c>
      <c r="L24" s="60">
        <f t="shared" si="0"/>
        <v>49</v>
      </c>
      <c r="M24" s="60">
        <f t="shared" si="2"/>
        <v>49</v>
      </c>
      <c r="N24" s="58">
        <f t="shared" si="3"/>
        <v>0.42303740859370281</v>
      </c>
      <c r="O24" s="13"/>
      <c r="P24" s="13"/>
      <c r="Q24" s="13"/>
      <c r="R24" s="13"/>
      <c r="S24" s="13"/>
      <c r="T24" s="13"/>
      <c r="U24" s="13"/>
      <c r="V24" s="13"/>
      <c r="W24" s="13"/>
      <c r="X24" s="13"/>
      <c r="Y24" s="13"/>
      <c r="Z24" s="13"/>
      <c r="AA24" s="13"/>
    </row>
    <row r="25" spans="1:27" ht="12" customHeight="1">
      <c r="A25" s="40">
        <v>1926</v>
      </c>
      <c r="B25" s="77">
        <v>117.39700000000001</v>
      </c>
      <c r="C25" s="54">
        <v>60</v>
      </c>
      <c r="D25" s="54">
        <v>4</v>
      </c>
      <c r="E25" s="54" t="s">
        <v>7</v>
      </c>
      <c r="F25" s="55">
        <f t="shared" si="1"/>
        <v>64</v>
      </c>
      <c r="G25" s="54">
        <v>1</v>
      </c>
      <c r="H25" s="73" t="s">
        <v>21</v>
      </c>
      <c r="I25" s="54" t="s">
        <v>7</v>
      </c>
      <c r="J25" s="54" t="s">
        <v>7</v>
      </c>
      <c r="K25" s="54" t="s">
        <v>7</v>
      </c>
      <c r="L25" s="56">
        <f t="shared" si="0"/>
        <v>63</v>
      </c>
      <c r="M25" s="56">
        <f t="shared" si="2"/>
        <v>63</v>
      </c>
      <c r="N25" s="54">
        <f t="shared" si="3"/>
        <v>0.53664062965833881</v>
      </c>
      <c r="O25" s="13"/>
      <c r="P25" s="13"/>
      <c r="Q25" s="13"/>
      <c r="R25" s="13"/>
      <c r="S25" s="13"/>
      <c r="T25" s="13"/>
      <c r="U25" s="13"/>
      <c r="V25" s="13"/>
      <c r="W25" s="13"/>
      <c r="X25" s="13"/>
      <c r="Y25" s="13"/>
      <c r="Z25" s="13"/>
      <c r="AA25" s="13"/>
    </row>
    <row r="26" spans="1:27" ht="12" customHeight="1">
      <c r="A26" s="40">
        <v>1927</v>
      </c>
      <c r="B26" s="77">
        <v>119.035</v>
      </c>
      <c r="C26" s="54">
        <v>77</v>
      </c>
      <c r="D26" s="54">
        <v>3</v>
      </c>
      <c r="E26" s="54" t="s">
        <v>7</v>
      </c>
      <c r="F26" s="55">
        <f t="shared" si="1"/>
        <v>80</v>
      </c>
      <c r="G26" s="54">
        <v>1</v>
      </c>
      <c r="H26" s="73" t="s">
        <v>21</v>
      </c>
      <c r="I26" s="54" t="s">
        <v>7</v>
      </c>
      <c r="J26" s="54" t="s">
        <v>7</v>
      </c>
      <c r="K26" s="54" t="s">
        <v>7</v>
      </c>
      <c r="L26" s="56">
        <f t="shared" si="0"/>
        <v>79</v>
      </c>
      <c r="M26" s="56">
        <f t="shared" si="2"/>
        <v>79</v>
      </c>
      <c r="N26" s="54">
        <f t="shared" si="3"/>
        <v>0.66367034905700006</v>
      </c>
      <c r="O26" s="13"/>
      <c r="P26" s="13"/>
      <c r="Q26" s="13"/>
      <c r="R26" s="13"/>
      <c r="S26" s="13"/>
      <c r="T26" s="13"/>
      <c r="U26" s="13"/>
      <c r="V26" s="13"/>
      <c r="W26" s="13"/>
      <c r="X26" s="13"/>
      <c r="Y26" s="13"/>
      <c r="Z26" s="13"/>
      <c r="AA26" s="13"/>
    </row>
    <row r="27" spans="1:27" ht="12" customHeight="1">
      <c r="A27" s="40">
        <v>1928</v>
      </c>
      <c r="B27" s="77">
        <v>120.509</v>
      </c>
      <c r="C27" s="54">
        <v>96</v>
      </c>
      <c r="D27" s="54">
        <v>1</v>
      </c>
      <c r="E27" s="54" t="s">
        <v>7</v>
      </c>
      <c r="F27" s="55">
        <f t="shared" si="1"/>
        <v>97</v>
      </c>
      <c r="G27" s="54">
        <v>2</v>
      </c>
      <c r="H27" s="73" t="s">
        <v>21</v>
      </c>
      <c r="I27" s="54" t="s">
        <v>7</v>
      </c>
      <c r="J27" s="54" t="s">
        <v>7</v>
      </c>
      <c r="K27" s="54" t="s">
        <v>7</v>
      </c>
      <c r="L27" s="56">
        <f t="shared" si="0"/>
        <v>95</v>
      </c>
      <c r="M27" s="56">
        <f t="shared" si="2"/>
        <v>95</v>
      </c>
      <c r="N27" s="54">
        <f t="shared" si="3"/>
        <v>0.78832286385249239</v>
      </c>
      <c r="O27" s="13"/>
      <c r="P27" s="13"/>
      <c r="Q27" s="13"/>
      <c r="R27" s="13"/>
      <c r="S27" s="13"/>
      <c r="T27" s="13"/>
      <c r="U27" s="13"/>
      <c r="V27" s="13"/>
      <c r="W27" s="13"/>
      <c r="X27" s="13"/>
      <c r="Y27" s="13"/>
      <c r="Z27" s="13"/>
      <c r="AA27" s="13"/>
    </row>
    <row r="28" spans="1:27" ht="12" customHeight="1">
      <c r="A28" s="40">
        <v>1929</v>
      </c>
      <c r="B28" s="77">
        <v>121.767</v>
      </c>
      <c r="C28" s="54">
        <v>135</v>
      </c>
      <c r="D28" s="54" t="s">
        <v>7</v>
      </c>
      <c r="E28" s="54" t="s">
        <v>7</v>
      </c>
      <c r="F28" s="55">
        <f t="shared" si="1"/>
        <v>135</v>
      </c>
      <c r="G28" s="54">
        <v>2</v>
      </c>
      <c r="H28" s="73" t="s">
        <v>21</v>
      </c>
      <c r="I28" s="54" t="s">
        <v>7</v>
      </c>
      <c r="J28" s="54" t="s">
        <v>7</v>
      </c>
      <c r="K28" s="54" t="s">
        <v>7</v>
      </c>
      <c r="L28" s="56">
        <f t="shared" si="0"/>
        <v>133</v>
      </c>
      <c r="M28" s="56">
        <f t="shared" si="2"/>
        <v>133</v>
      </c>
      <c r="N28" s="54">
        <f t="shared" si="3"/>
        <v>1.0922499527786675</v>
      </c>
      <c r="O28" s="13"/>
      <c r="P28" s="13"/>
      <c r="Q28" s="13"/>
      <c r="R28" s="13"/>
      <c r="S28" s="13"/>
      <c r="T28" s="13"/>
      <c r="U28" s="13"/>
      <c r="V28" s="13"/>
      <c r="W28" s="13"/>
      <c r="X28" s="13"/>
      <c r="Y28" s="13"/>
      <c r="Z28" s="13"/>
      <c r="AA28" s="13"/>
    </row>
    <row r="29" spans="1:27" ht="12" customHeight="1">
      <c r="A29" s="40">
        <v>1930</v>
      </c>
      <c r="B29" s="77">
        <v>123.188</v>
      </c>
      <c r="C29" s="54">
        <v>169</v>
      </c>
      <c r="D29" s="54" t="s">
        <v>7</v>
      </c>
      <c r="E29" s="54">
        <v>17</v>
      </c>
      <c r="F29" s="55">
        <f t="shared" si="1"/>
        <v>186</v>
      </c>
      <c r="G29" s="54">
        <v>3</v>
      </c>
      <c r="H29" s="73" t="s">
        <v>21</v>
      </c>
      <c r="I29" s="54" t="s">
        <v>7</v>
      </c>
      <c r="J29" s="54">
        <v>22</v>
      </c>
      <c r="K29" s="54" t="s">
        <v>7</v>
      </c>
      <c r="L29" s="56">
        <f t="shared" si="0"/>
        <v>161</v>
      </c>
      <c r="M29" s="56">
        <f t="shared" si="2"/>
        <v>161</v>
      </c>
      <c r="N29" s="54">
        <f t="shared" si="3"/>
        <v>1.3069454817027633</v>
      </c>
      <c r="O29" s="13"/>
      <c r="P29" s="13"/>
      <c r="Q29" s="13"/>
      <c r="R29" s="13"/>
      <c r="S29" s="13"/>
      <c r="T29" s="13"/>
      <c r="U29" s="13"/>
      <c r="V29" s="13"/>
      <c r="W29" s="13"/>
      <c r="X29" s="13"/>
      <c r="Y29" s="13"/>
      <c r="Z29" s="13"/>
      <c r="AA29" s="13"/>
    </row>
    <row r="30" spans="1:27" ht="12" customHeight="1">
      <c r="A30" s="42">
        <v>1931</v>
      </c>
      <c r="B30" s="78">
        <v>124.149</v>
      </c>
      <c r="C30" s="58">
        <v>170</v>
      </c>
      <c r="D30" s="58" t="s">
        <v>7</v>
      </c>
      <c r="E30" s="58">
        <v>22</v>
      </c>
      <c r="F30" s="59">
        <f t="shared" si="1"/>
        <v>192</v>
      </c>
      <c r="G30" s="58">
        <v>6</v>
      </c>
      <c r="H30" s="75" t="s">
        <v>21</v>
      </c>
      <c r="I30" s="58" t="s">
        <v>7</v>
      </c>
      <c r="J30" s="58">
        <v>14</v>
      </c>
      <c r="K30" s="58" t="s">
        <v>7</v>
      </c>
      <c r="L30" s="60">
        <f>M30</f>
        <v>172</v>
      </c>
      <c r="M30" s="60">
        <f t="shared" si="2"/>
        <v>172</v>
      </c>
      <c r="N30" s="58">
        <f t="shared" si="3"/>
        <v>1.3854320212003319</v>
      </c>
      <c r="O30" s="13"/>
      <c r="P30" s="13"/>
      <c r="Q30" s="13"/>
      <c r="R30" s="13"/>
      <c r="S30" s="13"/>
      <c r="T30" s="13"/>
      <c r="U30" s="13"/>
      <c r="V30" s="13"/>
      <c r="W30" s="13"/>
      <c r="X30" s="13"/>
      <c r="Y30" s="13"/>
      <c r="Z30" s="13"/>
      <c r="AA30" s="13"/>
    </row>
    <row r="31" spans="1:27" ht="12" customHeight="1">
      <c r="A31" s="42">
        <v>1932</v>
      </c>
      <c r="B31" s="78">
        <v>124.949</v>
      </c>
      <c r="C31" s="58">
        <v>176</v>
      </c>
      <c r="D31" s="58" t="s">
        <v>7</v>
      </c>
      <c r="E31" s="58">
        <v>14</v>
      </c>
      <c r="F31" s="59">
        <f t="shared" si="1"/>
        <v>190</v>
      </c>
      <c r="G31" s="58">
        <v>2</v>
      </c>
      <c r="H31" s="75" t="s">
        <v>21</v>
      </c>
      <c r="I31" s="58" t="s">
        <v>7</v>
      </c>
      <c r="J31" s="58">
        <v>9</v>
      </c>
      <c r="K31" s="58" t="s">
        <v>7</v>
      </c>
      <c r="L31" s="60">
        <f t="shared" si="0"/>
        <v>179</v>
      </c>
      <c r="M31" s="60">
        <f t="shared" si="2"/>
        <v>179</v>
      </c>
      <c r="N31" s="58">
        <f t="shared" si="3"/>
        <v>1.4325844944737454</v>
      </c>
      <c r="O31" s="13"/>
      <c r="P31" s="13"/>
      <c r="Q31" s="13"/>
      <c r="R31" s="13"/>
      <c r="S31" s="13"/>
      <c r="T31" s="13"/>
      <c r="U31" s="13"/>
      <c r="V31" s="13"/>
      <c r="W31" s="13"/>
      <c r="X31" s="13"/>
      <c r="Y31" s="13"/>
      <c r="Z31" s="13"/>
      <c r="AA31" s="13"/>
    </row>
    <row r="32" spans="1:27" ht="12" customHeight="1">
      <c r="A32" s="42">
        <v>1933</v>
      </c>
      <c r="B32" s="78">
        <v>125.69</v>
      </c>
      <c r="C32" s="58">
        <v>187</v>
      </c>
      <c r="D32" s="58" t="s">
        <v>7</v>
      </c>
      <c r="E32" s="58">
        <v>9</v>
      </c>
      <c r="F32" s="59">
        <f t="shared" si="1"/>
        <v>196</v>
      </c>
      <c r="G32" s="58">
        <v>1</v>
      </c>
      <c r="H32" s="75" t="s">
        <v>21</v>
      </c>
      <c r="I32" s="58" t="s">
        <v>7</v>
      </c>
      <c r="J32" s="58">
        <v>16</v>
      </c>
      <c r="K32" s="58" t="s">
        <v>7</v>
      </c>
      <c r="L32" s="60">
        <f t="shared" si="0"/>
        <v>179</v>
      </c>
      <c r="M32" s="60">
        <f t="shared" si="2"/>
        <v>179</v>
      </c>
      <c r="N32" s="58">
        <f t="shared" si="3"/>
        <v>1.4241387540774924</v>
      </c>
      <c r="O32" s="13"/>
      <c r="P32" s="13"/>
      <c r="Q32" s="13"/>
      <c r="R32" s="13"/>
      <c r="S32" s="13"/>
      <c r="T32" s="13"/>
      <c r="U32" s="13"/>
      <c r="V32" s="13"/>
      <c r="W32" s="13"/>
      <c r="X32" s="13"/>
      <c r="Y32" s="13"/>
      <c r="Z32" s="13"/>
      <c r="AA32" s="13"/>
    </row>
    <row r="33" spans="1:27" ht="12" customHeight="1">
      <c r="A33" s="42">
        <v>1934</v>
      </c>
      <c r="B33" s="78">
        <v>126.485</v>
      </c>
      <c r="C33" s="58">
        <v>192</v>
      </c>
      <c r="D33" s="58" t="s">
        <v>7</v>
      </c>
      <c r="E33" s="58">
        <v>16</v>
      </c>
      <c r="F33" s="59">
        <f t="shared" si="1"/>
        <v>208</v>
      </c>
      <c r="G33" s="58">
        <v>1</v>
      </c>
      <c r="H33" s="75" t="s">
        <v>21</v>
      </c>
      <c r="I33" s="58" t="s">
        <v>7</v>
      </c>
      <c r="J33" s="58">
        <v>19</v>
      </c>
      <c r="K33" s="58" t="s">
        <v>7</v>
      </c>
      <c r="L33" s="60">
        <f t="shared" si="0"/>
        <v>188</v>
      </c>
      <c r="M33" s="60">
        <f t="shared" si="2"/>
        <v>188</v>
      </c>
      <c r="N33" s="58">
        <f t="shared" si="3"/>
        <v>1.486342254022216</v>
      </c>
      <c r="O33" s="13"/>
      <c r="P33" s="13"/>
      <c r="Q33" s="13"/>
      <c r="R33" s="13"/>
      <c r="S33" s="13"/>
      <c r="T33" s="13"/>
      <c r="U33" s="13"/>
      <c r="V33" s="13"/>
      <c r="W33" s="13"/>
      <c r="X33" s="13"/>
      <c r="Y33" s="13"/>
      <c r="Z33" s="13"/>
      <c r="AA33" s="13"/>
    </row>
    <row r="34" spans="1:27" ht="12" customHeight="1">
      <c r="A34" s="42">
        <v>1935</v>
      </c>
      <c r="B34" s="78">
        <v>127.36199999999999</v>
      </c>
      <c r="C34" s="58">
        <v>188</v>
      </c>
      <c r="D34" s="58" t="s">
        <v>7</v>
      </c>
      <c r="E34" s="58">
        <v>19</v>
      </c>
      <c r="F34" s="59">
        <f t="shared" si="1"/>
        <v>207</v>
      </c>
      <c r="G34" s="58">
        <v>1</v>
      </c>
      <c r="H34" s="75" t="s">
        <v>21</v>
      </c>
      <c r="I34" s="58" t="s">
        <v>7</v>
      </c>
      <c r="J34" s="58">
        <v>6</v>
      </c>
      <c r="K34" s="58" t="s">
        <v>7</v>
      </c>
      <c r="L34" s="60">
        <f t="shared" si="0"/>
        <v>200</v>
      </c>
      <c r="M34" s="60">
        <f t="shared" si="2"/>
        <v>200</v>
      </c>
      <c r="N34" s="58">
        <f t="shared" si="3"/>
        <v>1.5703270991347498</v>
      </c>
      <c r="O34" s="13"/>
      <c r="P34" s="13"/>
      <c r="Q34" s="13"/>
      <c r="R34" s="13"/>
      <c r="S34" s="13"/>
      <c r="T34" s="13"/>
      <c r="U34" s="13"/>
      <c r="V34" s="13"/>
      <c r="W34" s="13"/>
      <c r="X34" s="13"/>
      <c r="Y34" s="13"/>
      <c r="Z34" s="13"/>
      <c r="AA34" s="13"/>
    </row>
    <row r="35" spans="1:27" ht="12" customHeight="1">
      <c r="A35" s="40">
        <v>1936</v>
      </c>
      <c r="B35" s="77">
        <v>128.18100000000001</v>
      </c>
      <c r="C35" s="54">
        <v>224</v>
      </c>
      <c r="D35" s="54">
        <v>20</v>
      </c>
      <c r="E35" s="54">
        <v>6</v>
      </c>
      <c r="F35" s="55">
        <f t="shared" si="1"/>
        <v>250</v>
      </c>
      <c r="G35" s="54">
        <v>2</v>
      </c>
      <c r="H35" s="73" t="s">
        <v>21</v>
      </c>
      <c r="I35" s="54" t="s">
        <v>7</v>
      </c>
      <c r="J35" s="54">
        <v>22</v>
      </c>
      <c r="K35" s="54" t="s">
        <v>7</v>
      </c>
      <c r="L35" s="56">
        <f t="shared" si="0"/>
        <v>226</v>
      </c>
      <c r="M35" s="56">
        <f t="shared" si="2"/>
        <v>226</v>
      </c>
      <c r="N35" s="54">
        <f t="shared" si="3"/>
        <v>1.763131821408789</v>
      </c>
      <c r="O35" s="13"/>
      <c r="P35" s="13"/>
      <c r="Q35" s="13"/>
      <c r="R35" s="13"/>
      <c r="S35" s="13"/>
      <c r="T35" s="13"/>
      <c r="U35" s="13"/>
      <c r="V35" s="13"/>
      <c r="W35" s="13"/>
      <c r="X35" s="13"/>
      <c r="Y35" s="13"/>
      <c r="Z35" s="13"/>
      <c r="AA35" s="13"/>
    </row>
    <row r="36" spans="1:27" ht="12" customHeight="1">
      <c r="A36" s="40">
        <v>1937</v>
      </c>
      <c r="B36" s="77">
        <v>128.96100000000001</v>
      </c>
      <c r="C36" s="54">
        <v>245</v>
      </c>
      <c r="D36" s="54">
        <v>1</v>
      </c>
      <c r="E36" s="54">
        <v>22</v>
      </c>
      <c r="F36" s="55">
        <f t="shared" si="1"/>
        <v>268</v>
      </c>
      <c r="G36" s="54">
        <v>3</v>
      </c>
      <c r="H36" s="73" t="s">
        <v>21</v>
      </c>
      <c r="I36" s="54" t="s">
        <v>7</v>
      </c>
      <c r="J36" s="54">
        <v>21</v>
      </c>
      <c r="K36" s="54" t="s">
        <v>7</v>
      </c>
      <c r="L36" s="56">
        <f t="shared" si="0"/>
        <v>244</v>
      </c>
      <c r="M36" s="56">
        <f t="shared" si="2"/>
        <v>244</v>
      </c>
      <c r="N36" s="54">
        <f t="shared" si="3"/>
        <v>1.8920448817859661</v>
      </c>
      <c r="O36" s="13"/>
      <c r="P36" s="13"/>
      <c r="Q36" s="13"/>
      <c r="R36" s="13"/>
      <c r="S36" s="13"/>
      <c r="T36" s="13"/>
      <c r="U36" s="13"/>
      <c r="V36" s="13"/>
      <c r="W36" s="13"/>
      <c r="X36" s="13"/>
      <c r="Y36" s="13"/>
      <c r="Z36" s="13"/>
      <c r="AA36" s="13"/>
    </row>
    <row r="37" spans="1:27" ht="12" customHeight="1">
      <c r="A37" s="40">
        <v>1938</v>
      </c>
      <c r="B37" s="77">
        <v>129.96899999999999</v>
      </c>
      <c r="C37" s="54">
        <v>289</v>
      </c>
      <c r="D37" s="54" t="s">
        <v>7</v>
      </c>
      <c r="E37" s="54">
        <v>21</v>
      </c>
      <c r="F37" s="55">
        <f t="shared" si="1"/>
        <v>310</v>
      </c>
      <c r="G37" s="54">
        <v>7</v>
      </c>
      <c r="H37" s="73" t="s">
        <v>21</v>
      </c>
      <c r="I37" s="54" t="s">
        <v>7</v>
      </c>
      <c r="J37" s="54">
        <v>28</v>
      </c>
      <c r="K37" s="54" t="s">
        <v>7</v>
      </c>
      <c r="L37" s="56">
        <f t="shared" si="0"/>
        <v>275</v>
      </c>
      <c r="M37" s="56">
        <f t="shared" si="2"/>
        <v>275</v>
      </c>
      <c r="N37" s="54">
        <f t="shared" si="3"/>
        <v>2.1158891735721594</v>
      </c>
      <c r="O37" s="13"/>
      <c r="P37" s="13"/>
      <c r="Q37" s="13"/>
      <c r="R37" s="13"/>
      <c r="S37" s="13"/>
      <c r="T37" s="13"/>
      <c r="U37" s="13"/>
      <c r="V37" s="13"/>
      <c r="W37" s="13"/>
      <c r="X37" s="13"/>
      <c r="Y37" s="13"/>
      <c r="Z37" s="13"/>
      <c r="AA37" s="13"/>
    </row>
    <row r="38" spans="1:27" ht="12" customHeight="1">
      <c r="A38" s="40">
        <v>1939</v>
      </c>
      <c r="B38" s="77">
        <v>131.02799999999999</v>
      </c>
      <c r="C38" s="54">
        <v>268</v>
      </c>
      <c r="D38" s="54">
        <v>1</v>
      </c>
      <c r="E38" s="54">
        <v>28</v>
      </c>
      <c r="F38" s="55">
        <f t="shared" si="1"/>
        <v>297</v>
      </c>
      <c r="G38" s="54">
        <v>3</v>
      </c>
      <c r="H38" s="73" t="s">
        <v>21</v>
      </c>
      <c r="I38" s="54" t="s">
        <v>7</v>
      </c>
      <c r="J38" s="54">
        <v>9</v>
      </c>
      <c r="K38" s="54" t="s">
        <v>7</v>
      </c>
      <c r="L38" s="56">
        <f t="shared" si="0"/>
        <v>285</v>
      </c>
      <c r="M38" s="56">
        <f t="shared" si="2"/>
        <v>285</v>
      </c>
      <c r="N38" s="54">
        <f t="shared" si="3"/>
        <v>2.1751076105870504</v>
      </c>
      <c r="O38" s="13"/>
      <c r="P38" s="13"/>
      <c r="Q38" s="13"/>
      <c r="R38" s="13"/>
      <c r="S38" s="13"/>
      <c r="T38" s="13"/>
      <c r="U38" s="13"/>
      <c r="V38" s="13"/>
      <c r="W38" s="13"/>
      <c r="X38" s="13"/>
      <c r="Y38" s="13"/>
      <c r="Z38" s="13"/>
      <c r="AA38" s="13"/>
    </row>
    <row r="39" spans="1:27" ht="12" customHeight="1">
      <c r="A39" s="40">
        <v>1940</v>
      </c>
      <c r="B39" s="77">
        <v>132.12200000000001</v>
      </c>
      <c r="C39" s="54">
        <v>322</v>
      </c>
      <c r="D39" s="54" t="s">
        <v>7</v>
      </c>
      <c r="E39" s="54">
        <v>9</v>
      </c>
      <c r="F39" s="55">
        <f t="shared" si="1"/>
        <v>331</v>
      </c>
      <c r="G39" s="54">
        <v>10</v>
      </c>
      <c r="H39" s="73" t="s">
        <v>21</v>
      </c>
      <c r="I39" s="54" t="s">
        <v>7</v>
      </c>
      <c r="J39" s="54">
        <v>26</v>
      </c>
      <c r="K39" s="54" t="s">
        <v>7</v>
      </c>
      <c r="L39" s="56">
        <f t="shared" si="0"/>
        <v>295</v>
      </c>
      <c r="M39" s="56">
        <f t="shared" si="2"/>
        <v>295</v>
      </c>
      <c r="N39" s="54">
        <f t="shared" si="3"/>
        <v>2.232784850365571</v>
      </c>
      <c r="O39" s="13"/>
      <c r="P39" s="13"/>
      <c r="Q39" s="13"/>
      <c r="R39" s="13"/>
      <c r="S39" s="13"/>
      <c r="T39" s="13"/>
      <c r="U39" s="13"/>
      <c r="V39" s="13"/>
      <c r="W39" s="13"/>
      <c r="X39" s="13"/>
      <c r="Y39" s="13"/>
      <c r="Z39" s="13"/>
      <c r="AA39" s="13"/>
    </row>
    <row r="40" spans="1:27" ht="12" customHeight="1">
      <c r="A40" s="42">
        <v>1941</v>
      </c>
      <c r="B40" s="78">
        <v>133.40199999999999</v>
      </c>
      <c r="C40" s="58">
        <v>366</v>
      </c>
      <c r="D40" s="58" t="s">
        <v>7</v>
      </c>
      <c r="E40" s="58">
        <v>26</v>
      </c>
      <c r="F40" s="59">
        <f t="shared" ref="F40:F71" si="4">SUM(C40,D40,E40)</f>
        <v>392</v>
      </c>
      <c r="G40" s="58">
        <v>38</v>
      </c>
      <c r="H40" s="75" t="s">
        <v>21</v>
      </c>
      <c r="I40" s="58" t="s">
        <v>7</v>
      </c>
      <c r="J40" s="58">
        <v>22</v>
      </c>
      <c r="K40" s="58" t="s">
        <v>7</v>
      </c>
      <c r="L40" s="60">
        <f t="shared" si="0"/>
        <v>332</v>
      </c>
      <c r="M40" s="60">
        <f t="shared" si="2"/>
        <v>332</v>
      </c>
      <c r="N40" s="58">
        <f t="shared" si="3"/>
        <v>2.4887183100703139</v>
      </c>
      <c r="O40" s="13"/>
      <c r="P40" s="13"/>
      <c r="Q40" s="13"/>
      <c r="R40" s="13"/>
      <c r="S40" s="13"/>
      <c r="T40" s="13"/>
      <c r="U40" s="13"/>
      <c r="V40" s="13"/>
      <c r="W40" s="13"/>
      <c r="X40" s="13"/>
      <c r="Y40" s="13"/>
      <c r="Z40" s="13"/>
      <c r="AA40" s="13"/>
    </row>
    <row r="41" spans="1:27" ht="12" customHeight="1">
      <c r="A41" s="42">
        <v>1942</v>
      </c>
      <c r="B41" s="78">
        <v>134.86000000000001</v>
      </c>
      <c r="C41" s="58">
        <v>565</v>
      </c>
      <c r="D41" s="58" t="s">
        <v>7</v>
      </c>
      <c r="E41" s="58">
        <v>22</v>
      </c>
      <c r="F41" s="59">
        <f t="shared" si="4"/>
        <v>587</v>
      </c>
      <c r="G41" s="58">
        <v>137</v>
      </c>
      <c r="H41" s="75" t="s">
        <v>21</v>
      </c>
      <c r="I41" s="58" t="s">
        <v>7</v>
      </c>
      <c r="J41" s="58">
        <v>98</v>
      </c>
      <c r="K41" s="58" t="s">
        <v>7</v>
      </c>
      <c r="L41" s="60">
        <f t="shared" si="0"/>
        <v>352</v>
      </c>
      <c r="M41" s="60">
        <f t="shared" si="2"/>
        <v>352</v>
      </c>
      <c r="N41" s="58">
        <f t="shared" si="3"/>
        <v>2.6101141924959212</v>
      </c>
      <c r="O41" s="13"/>
      <c r="P41" s="13"/>
      <c r="Q41" s="13"/>
      <c r="R41" s="13"/>
      <c r="S41" s="13"/>
      <c r="T41" s="13"/>
      <c r="U41" s="13"/>
      <c r="V41" s="13"/>
      <c r="W41" s="13"/>
      <c r="X41" s="13"/>
      <c r="Y41" s="13"/>
      <c r="Z41" s="13"/>
      <c r="AA41" s="13"/>
    </row>
    <row r="42" spans="1:27" ht="12" customHeight="1">
      <c r="A42" s="42">
        <v>1943</v>
      </c>
      <c r="B42" s="78">
        <v>136.739</v>
      </c>
      <c r="C42" s="58">
        <v>510</v>
      </c>
      <c r="D42" s="58" t="s">
        <v>7</v>
      </c>
      <c r="E42" s="58">
        <v>98</v>
      </c>
      <c r="F42" s="59">
        <f t="shared" si="4"/>
        <v>608</v>
      </c>
      <c r="G42" s="58">
        <v>235</v>
      </c>
      <c r="H42" s="75" t="s">
        <v>21</v>
      </c>
      <c r="I42" s="58" t="s">
        <v>7</v>
      </c>
      <c r="J42" s="58">
        <v>69</v>
      </c>
      <c r="K42" s="58" t="s">
        <v>7</v>
      </c>
      <c r="L42" s="60">
        <f t="shared" si="0"/>
        <v>304</v>
      </c>
      <c r="M42" s="60">
        <f t="shared" si="2"/>
        <v>304</v>
      </c>
      <c r="N42" s="58">
        <f t="shared" si="3"/>
        <v>2.2232135674533233</v>
      </c>
      <c r="O42" s="13"/>
      <c r="P42" s="13"/>
      <c r="Q42" s="13"/>
      <c r="R42" s="13"/>
      <c r="S42" s="13"/>
      <c r="T42" s="13"/>
      <c r="U42" s="13"/>
      <c r="V42" s="13"/>
      <c r="W42" s="13"/>
      <c r="X42" s="13"/>
      <c r="Y42" s="13"/>
      <c r="Z42" s="13"/>
      <c r="AA42" s="13"/>
    </row>
    <row r="43" spans="1:27" ht="12" customHeight="1">
      <c r="A43" s="42">
        <v>1944</v>
      </c>
      <c r="B43" s="78">
        <v>138.39699999999999</v>
      </c>
      <c r="C43" s="58">
        <v>583</v>
      </c>
      <c r="D43" s="58" t="s">
        <v>7</v>
      </c>
      <c r="E43" s="58">
        <v>69</v>
      </c>
      <c r="F43" s="59">
        <f t="shared" si="4"/>
        <v>652</v>
      </c>
      <c r="G43" s="58">
        <v>221</v>
      </c>
      <c r="H43" s="75" t="s">
        <v>21</v>
      </c>
      <c r="I43" s="58" t="s">
        <v>7</v>
      </c>
      <c r="J43" s="58">
        <v>134</v>
      </c>
      <c r="K43" s="58" t="s">
        <v>7</v>
      </c>
      <c r="L43" s="60">
        <f t="shared" si="0"/>
        <v>297</v>
      </c>
      <c r="M43" s="60">
        <f t="shared" si="2"/>
        <v>297</v>
      </c>
      <c r="N43" s="58">
        <f t="shared" si="3"/>
        <v>2.146000274572426</v>
      </c>
      <c r="O43" s="13"/>
      <c r="P43" s="13"/>
      <c r="Q43" s="13"/>
      <c r="R43" s="13"/>
      <c r="S43" s="13"/>
      <c r="T43" s="13"/>
      <c r="U43" s="13"/>
      <c r="V43" s="13"/>
      <c r="W43" s="13"/>
      <c r="X43" s="13"/>
      <c r="Y43" s="13"/>
      <c r="Z43" s="13"/>
      <c r="AA43" s="13"/>
    </row>
    <row r="44" spans="1:27" ht="12" customHeight="1">
      <c r="A44" s="42">
        <v>1945</v>
      </c>
      <c r="B44" s="78">
        <v>139.928</v>
      </c>
      <c r="C44" s="58">
        <v>643</v>
      </c>
      <c r="D44" s="58" t="s">
        <v>7</v>
      </c>
      <c r="E44" s="58">
        <v>134</v>
      </c>
      <c r="F44" s="59">
        <f t="shared" si="4"/>
        <v>777</v>
      </c>
      <c r="G44" s="58">
        <v>198</v>
      </c>
      <c r="H44" s="75" t="s">
        <v>21</v>
      </c>
      <c r="I44" s="58" t="s">
        <v>7</v>
      </c>
      <c r="J44" s="58">
        <v>88</v>
      </c>
      <c r="K44" s="58" t="s">
        <v>7</v>
      </c>
      <c r="L44" s="60">
        <f t="shared" si="0"/>
        <v>491</v>
      </c>
      <c r="M44" s="60">
        <f t="shared" si="2"/>
        <v>491</v>
      </c>
      <c r="N44" s="58">
        <f t="shared" si="3"/>
        <v>3.5089474586930423</v>
      </c>
      <c r="O44" s="13"/>
      <c r="P44" s="13"/>
      <c r="Q44" s="13"/>
      <c r="R44" s="13"/>
      <c r="S44" s="13"/>
      <c r="T44" s="13"/>
      <c r="U44" s="13"/>
      <c r="V44" s="13"/>
      <c r="W44" s="13"/>
      <c r="X44" s="13"/>
      <c r="Y44" s="13"/>
      <c r="Z44" s="13"/>
      <c r="AA44" s="13"/>
    </row>
    <row r="45" spans="1:27" ht="12" customHeight="1">
      <c r="A45" s="40">
        <v>1946</v>
      </c>
      <c r="B45" s="77">
        <v>141.38900000000001</v>
      </c>
      <c r="C45" s="54">
        <v>653</v>
      </c>
      <c r="D45" s="54" t="s">
        <v>7</v>
      </c>
      <c r="E45" s="54">
        <v>88</v>
      </c>
      <c r="F45" s="55">
        <f t="shared" si="4"/>
        <v>741</v>
      </c>
      <c r="G45" s="54">
        <v>186</v>
      </c>
      <c r="H45" s="73" t="s">
        <v>21</v>
      </c>
      <c r="I45" s="54" t="s">
        <v>7</v>
      </c>
      <c r="J45" s="54">
        <v>63</v>
      </c>
      <c r="K45" s="54" t="s">
        <v>7</v>
      </c>
      <c r="L45" s="56">
        <f t="shared" si="0"/>
        <v>492</v>
      </c>
      <c r="M45" s="56">
        <f t="shared" si="2"/>
        <v>492</v>
      </c>
      <c r="N45" s="54">
        <f t="shared" si="3"/>
        <v>3.4797615090282834</v>
      </c>
      <c r="O45" s="13"/>
      <c r="P45" s="13"/>
      <c r="Q45" s="13"/>
      <c r="R45" s="13"/>
      <c r="S45" s="13"/>
      <c r="T45" s="13"/>
      <c r="U45" s="13"/>
      <c r="V45" s="13"/>
      <c r="W45" s="13"/>
      <c r="X45" s="13"/>
      <c r="Y45" s="13"/>
      <c r="Z45" s="13"/>
      <c r="AA45" s="13"/>
    </row>
    <row r="46" spans="1:27" ht="12" customHeight="1">
      <c r="A46" s="40">
        <v>1947</v>
      </c>
      <c r="B46" s="77">
        <v>144.126</v>
      </c>
      <c r="C46" s="54">
        <v>678</v>
      </c>
      <c r="D46" s="54" t="s">
        <v>7</v>
      </c>
      <c r="E46" s="54">
        <v>63</v>
      </c>
      <c r="F46" s="55">
        <f t="shared" si="4"/>
        <v>741</v>
      </c>
      <c r="G46" s="54">
        <v>174</v>
      </c>
      <c r="H46" s="73" t="s">
        <v>21</v>
      </c>
      <c r="I46" s="54" t="s">
        <v>7</v>
      </c>
      <c r="J46" s="54">
        <v>31</v>
      </c>
      <c r="K46" s="54">
        <v>2</v>
      </c>
      <c r="L46" s="56">
        <f>M46-K46</f>
        <v>534</v>
      </c>
      <c r="M46" s="56">
        <f t="shared" si="2"/>
        <v>536</v>
      </c>
      <c r="N46" s="54">
        <f t="shared" si="3"/>
        <v>3.7189681251127484</v>
      </c>
      <c r="O46" s="13"/>
      <c r="P46" s="13"/>
      <c r="Q46" s="13"/>
      <c r="R46" s="13"/>
      <c r="S46" s="13"/>
      <c r="T46" s="13"/>
      <c r="U46" s="13"/>
      <c r="V46" s="13"/>
      <c r="W46" s="13"/>
      <c r="X46" s="13"/>
      <c r="Y46" s="13"/>
      <c r="Z46" s="13"/>
      <c r="AA46" s="13"/>
    </row>
    <row r="47" spans="1:27" ht="12" customHeight="1">
      <c r="A47" s="40">
        <v>1948</v>
      </c>
      <c r="B47" s="77">
        <v>146.631</v>
      </c>
      <c r="C47" s="54">
        <v>682</v>
      </c>
      <c r="D47" s="56">
        <v>3</v>
      </c>
      <c r="E47" s="54">
        <v>31</v>
      </c>
      <c r="F47" s="55">
        <f t="shared" si="4"/>
        <v>716</v>
      </c>
      <c r="G47" s="54">
        <v>118</v>
      </c>
      <c r="H47" s="73" t="s">
        <v>21</v>
      </c>
      <c r="I47" s="54" t="s">
        <v>7</v>
      </c>
      <c r="J47" s="54">
        <v>61</v>
      </c>
      <c r="K47" s="54">
        <v>9</v>
      </c>
      <c r="L47" s="56">
        <f t="shared" ref="L47:L109" si="5">M47-K47</f>
        <v>528</v>
      </c>
      <c r="M47" s="56">
        <f t="shared" si="2"/>
        <v>537</v>
      </c>
      <c r="N47" s="54">
        <f t="shared" si="3"/>
        <v>3.6622542300059333</v>
      </c>
      <c r="O47" s="13"/>
      <c r="P47" s="13"/>
      <c r="Q47" s="13"/>
      <c r="R47" s="13"/>
      <c r="S47" s="13"/>
      <c r="T47" s="13"/>
      <c r="U47" s="13"/>
      <c r="V47" s="13"/>
      <c r="W47" s="13"/>
      <c r="X47" s="13"/>
      <c r="Y47" s="13"/>
      <c r="Z47" s="13"/>
      <c r="AA47" s="13"/>
    </row>
    <row r="48" spans="1:27" ht="12" customHeight="1">
      <c r="A48" s="40">
        <v>1949</v>
      </c>
      <c r="B48" s="77">
        <v>149.18799999999999</v>
      </c>
      <c r="C48" s="54">
        <v>935</v>
      </c>
      <c r="D48" s="54">
        <v>5</v>
      </c>
      <c r="E48" s="54">
        <v>61</v>
      </c>
      <c r="F48" s="55">
        <f t="shared" si="4"/>
        <v>1001</v>
      </c>
      <c r="G48" s="54">
        <v>86</v>
      </c>
      <c r="H48" s="73" t="s">
        <v>21</v>
      </c>
      <c r="I48" s="54" t="s">
        <v>7</v>
      </c>
      <c r="J48" s="54">
        <v>300</v>
      </c>
      <c r="K48" s="54">
        <v>8</v>
      </c>
      <c r="L48" s="56">
        <f t="shared" si="5"/>
        <v>607</v>
      </c>
      <c r="M48" s="56">
        <f t="shared" si="2"/>
        <v>615</v>
      </c>
      <c r="N48" s="54">
        <f t="shared" si="3"/>
        <v>4.1223154677319895</v>
      </c>
      <c r="O48" s="13"/>
      <c r="P48" s="13"/>
      <c r="Q48" s="13"/>
      <c r="R48" s="13"/>
      <c r="S48" s="13"/>
      <c r="T48" s="13"/>
      <c r="U48" s="13"/>
      <c r="V48" s="13"/>
      <c r="W48" s="13"/>
      <c r="X48" s="13"/>
      <c r="Y48" s="13"/>
      <c r="Z48" s="13"/>
      <c r="AA48" s="13"/>
    </row>
    <row r="49" spans="1:27" ht="12" customHeight="1">
      <c r="A49" s="40">
        <v>1950</v>
      </c>
      <c r="B49" s="77">
        <v>151.684</v>
      </c>
      <c r="C49" s="54">
        <v>898.89599999999996</v>
      </c>
      <c r="D49" s="54">
        <v>3</v>
      </c>
      <c r="E49" s="54">
        <v>300</v>
      </c>
      <c r="F49" s="55">
        <f t="shared" si="4"/>
        <v>1201.896</v>
      </c>
      <c r="G49" s="54">
        <v>336</v>
      </c>
      <c r="H49" s="73" t="s">
        <v>21</v>
      </c>
      <c r="I49" s="54">
        <v>10</v>
      </c>
      <c r="J49" s="54">
        <v>285</v>
      </c>
      <c r="K49" s="54">
        <v>28</v>
      </c>
      <c r="L49" s="56">
        <f t="shared" si="5"/>
        <v>542.89599999999996</v>
      </c>
      <c r="M49" s="56">
        <f t="shared" si="2"/>
        <v>570.89599999999996</v>
      </c>
      <c r="N49" s="54">
        <f t="shared" si="3"/>
        <v>3.763719311199599</v>
      </c>
      <c r="O49" s="13"/>
      <c r="P49" s="13"/>
      <c r="Q49" s="13"/>
      <c r="R49" s="13"/>
      <c r="S49" s="13"/>
      <c r="T49" s="13"/>
      <c r="U49" s="13"/>
      <c r="V49" s="13"/>
      <c r="W49" s="13"/>
      <c r="X49" s="13"/>
      <c r="Y49" s="13"/>
      <c r="Z49" s="13"/>
      <c r="AA49" s="13"/>
    </row>
    <row r="50" spans="1:27" ht="12" customHeight="1">
      <c r="A50" s="42">
        <v>1951</v>
      </c>
      <c r="B50" s="78">
        <v>154.28700000000001</v>
      </c>
      <c r="C50" s="58">
        <v>716.77499999999998</v>
      </c>
      <c r="D50" s="58">
        <v>1</v>
      </c>
      <c r="E50" s="58">
        <v>285</v>
      </c>
      <c r="F50" s="59">
        <f t="shared" si="4"/>
        <v>1002.775</v>
      </c>
      <c r="G50" s="58">
        <v>230</v>
      </c>
      <c r="H50" s="75" t="s">
        <v>21</v>
      </c>
      <c r="I50" s="58">
        <v>17</v>
      </c>
      <c r="J50" s="58">
        <v>94</v>
      </c>
      <c r="K50" s="58">
        <v>15</v>
      </c>
      <c r="L50" s="60">
        <f t="shared" si="5"/>
        <v>646.77499999999998</v>
      </c>
      <c r="M50" s="60">
        <f t="shared" si="2"/>
        <v>661.77499999999998</v>
      </c>
      <c r="N50" s="58">
        <f t="shared" si="3"/>
        <v>4.2892466636852093</v>
      </c>
      <c r="O50" s="13"/>
      <c r="P50" s="13"/>
      <c r="Q50" s="13"/>
      <c r="R50" s="13"/>
      <c r="S50" s="13"/>
      <c r="T50" s="13"/>
      <c r="U50" s="13"/>
      <c r="V50" s="13"/>
      <c r="W50" s="13"/>
      <c r="X50" s="13"/>
      <c r="Y50" s="13"/>
      <c r="Z50" s="13"/>
      <c r="AA50" s="13"/>
    </row>
    <row r="51" spans="1:27" ht="12" customHeight="1">
      <c r="A51" s="42">
        <v>1952</v>
      </c>
      <c r="B51" s="78">
        <v>156.95400000000001</v>
      </c>
      <c r="C51" s="58">
        <v>888.52600000000007</v>
      </c>
      <c r="D51" s="58">
        <v>1</v>
      </c>
      <c r="E51" s="58">
        <v>94</v>
      </c>
      <c r="F51" s="59">
        <f t="shared" si="4"/>
        <v>983.52600000000007</v>
      </c>
      <c r="G51" s="58">
        <v>62</v>
      </c>
      <c r="H51" s="75" t="s">
        <v>21</v>
      </c>
      <c r="I51" s="58">
        <v>7</v>
      </c>
      <c r="J51" s="58">
        <v>166</v>
      </c>
      <c r="K51" s="58">
        <v>19</v>
      </c>
      <c r="L51" s="60">
        <f t="shared" si="5"/>
        <v>729.52600000000007</v>
      </c>
      <c r="M51" s="60">
        <f t="shared" ref="M51:M82" si="6">F51-SUM(G51:J51)</f>
        <v>748.52600000000007</v>
      </c>
      <c r="N51" s="58">
        <f t="shared" ref="N51:N82" si="7">M51/B51</f>
        <v>4.7690788383857692</v>
      </c>
      <c r="O51" s="13"/>
      <c r="P51" s="13"/>
      <c r="Q51" s="13"/>
      <c r="R51" s="13"/>
      <c r="S51" s="13"/>
      <c r="T51" s="13"/>
      <c r="U51" s="13"/>
      <c r="V51" s="13"/>
      <c r="W51" s="13"/>
      <c r="X51" s="13"/>
      <c r="Y51" s="13"/>
      <c r="Z51" s="13"/>
      <c r="AA51" s="13"/>
    </row>
    <row r="52" spans="1:27" ht="12" customHeight="1">
      <c r="A52" s="42">
        <v>1953</v>
      </c>
      <c r="B52" s="78">
        <v>159.565</v>
      </c>
      <c r="C52" s="58">
        <v>1233.741</v>
      </c>
      <c r="D52" s="58" t="s">
        <v>7</v>
      </c>
      <c r="E52" s="58">
        <v>166</v>
      </c>
      <c r="F52" s="59">
        <f t="shared" si="4"/>
        <v>1399.741</v>
      </c>
      <c r="G52" s="58">
        <v>178</v>
      </c>
      <c r="H52" s="75" t="s">
        <v>21</v>
      </c>
      <c r="I52" s="58">
        <v>2</v>
      </c>
      <c r="J52" s="58">
        <v>540</v>
      </c>
      <c r="K52" s="58">
        <v>14</v>
      </c>
      <c r="L52" s="60">
        <f t="shared" si="5"/>
        <v>665.74099999999999</v>
      </c>
      <c r="M52" s="60">
        <f t="shared" si="6"/>
        <v>679.74099999999999</v>
      </c>
      <c r="N52" s="58">
        <f t="shared" si="7"/>
        <v>4.2599630244727855</v>
      </c>
      <c r="O52" s="13"/>
      <c r="P52" s="13"/>
      <c r="Q52" s="13"/>
      <c r="R52" s="13"/>
      <c r="S52" s="13"/>
      <c r="T52" s="13"/>
      <c r="U52" s="13"/>
      <c r="V52" s="13"/>
      <c r="W52" s="13"/>
      <c r="X52" s="13"/>
      <c r="Y52" s="13"/>
      <c r="Z52" s="13"/>
      <c r="AA52" s="13"/>
    </row>
    <row r="53" spans="1:27" ht="12" customHeight="1">
      <c r="A53" s="42">
        <v>1954</v>
      </c>
      <c r="B53" s="78">
        <v>162.39099999999999</v>
      </c>
      <c r="C53" s="58">
        <v>1421.039</v>
      </c>
      <c r="D53" s="58">
        <v>1</v>
      </c>
      <c r="E53" s="58">
        <v>540</v>
      </c>
      <c r="F53" s="59">
        <f t="shared" si="4"/>
        <v>1962.039</v>
      </c>
      <c r="G53" s="58">
        <v>261</v>
      </c>
      <c r="H53" s="75" t="s">
        <v>21</v>
      </c>
      <c r="I53" s="58">
        <v>571</v>
      </c>
      <c r="J53" s="58">
        <v>324</v>
      </c>
      <c r="K53" s="58">
        <v>47</v>
      </c>
      <c r="L53" s="60">
        <f t="shared" si="5"/>
        <v>759.03899999999999</v>
      </c>
      <c r="M53" s="60">
        <f t="shared" si="6"/>
        <v>806.03899999999999</v>
      </c>
      <c r="N53" s="58">
        <f t="shared" si="7"/>
        <v>4.9635694096347702</v>
      </c>
      <c r="O53" s="13"/>
      <c r="P53" s="13"/>
      <c r="Q53" s="13"/>
      <c r="R53" s="13"/>
      <c r="S53" s="13"/>
      <c r="T53" s="13"/>
      <c r="U53" s="13"/>
      <c r="V53" s="13"/>
      <c r="W53" s="13"/>
      <c r="X53" s="13"/>
      <c r="Y53" s="13"/>
      <c r="Z53" s="13"/>
      <c r="AA53" s="13"/>
    </row>
    <row r="54" spans="1:27" ht="12" customHeight="1">
      <c r="A54" s="42">
        <v>1955</v>
      </c>
      <c r="B54" s="78">
        <v>165.27500000000001</v>
      </c>
      <c r="C54" s="58">
        <v>1420.8999999999999</v>
      </c>
      <c r="D54" s="58">
        <v>2</v>
      </c>
      <c r="E54" s="58">
        <v>324</v>
      </c>
      <c r="F54" s="59">
        <f t="shared" si="4"/>
        <v>1746.8999999999999</v>
      </c>
      <c r="G54" s="58">
        <v>534</v>
      </c>
      <c r="H54" s="75" t="s">
        <v>21</v>
      </c>
      <c r="I54" s="58">
        <v>15</v>
      </c>
      <c r="J54" s="58">
        <v>250</v>
      </c>
      <c r="K54" s="58">
        <v>84</v>
      </c>
      <c r="L54" s="60">
        <f t="shared" si="5"/>
        <v>863.89999999999986</v>
      </c>
      <c r="M54" s="60">
        <f t="shared" si="6"/>
        <v>947.89999999999986</v>
      </c>
      <c r="N54" s="58">
        <f t="shared" si="7"/>
        <v>5.7352896687339276</v>
      </c>
      <c r="O54" s="13"/>
      <c r="P54" s="13"/>
      <c r="Q54" s="13"/>
      <c r="R54" s="13"/>
      <c r="S54" s="13"/>
      <c r="T54" s="13"/>
      <c r="U54" s="13"/>
      <c r="V54" s="13"/>
      <c r="W54" s="13"/>
      <c r="X54" s="13"/>
      <c r="Y54" s="13"/>
      <c r="Z54" s="13"/>
      <c r="AA54" s="13"/>
    </row>
    <row r="55" spans="1:27" ht="12" customHeight="1">
      <c r="A55" s="40">
        <v>1956</v>
      </c>
      <c r="B55" s="77">
        <v>168.221</v>
      </c>
      <c r="C55" s="54">
        <v>1563.5</v>
      </c>
      <c r="D55" s="54">
        <v>1</v>
      </c>
      <c r="E55" s="54">
        <v>250</v>
      </c>
      <c r="F55" s="55">
        <f t="shared" si="4"/>
        <v>1814.5</v>
      </c>
      <c r="G55" s="54">
        <v>654</v>
      </c>
      <c r="H55" s="73" t="s">
        <v>21</v>
      </c>
      <c r="I55" s="54">
        <v>18</v>
      </c>
      <c r="J55" s="54">
        <v>201</v>
      </c>
      <c r="K55" s="54">
        <v>91</v>
      </c>
      <c r="L55" s="56">
        <f t="shared" si="5"/>
        <v>850.5</v>
      </c>
      <c r="M55" s="56">
        <f t="shared" si="6"/>
        <v>941.5</v>
      </c>
      <c r="N55" s="54">
        <f t="shared" si="7"/>
        <v>5.5968042039935559</v>
      </c>
      <c r="O55" s="13"/>
      <c r="P55" s="13"/>
      <c r="Q55" s="13"/>
      <c r="R55" s="13"/>
      <c r="S55" s="13"/>
      <c r="T55" s="13"/>
      <c r="U55" s="13"/>
      <c r="V55" s="13"/>
      <c r="W55" s="13"/>
      <c r="X55" s="13"/>
      <c r="Y55" s="13"/>
      <c r="Z55" s="13"/>
      <c r="AA55" s="13"/>
    </row>
    <row r="56" spans="1:27" ht="12" customHeight="1">
      <c r="A56" s="40">
        <v>1957</v>
      </c>
      <c r="B56" s="77">
        <v>171.274</v>
      </c>
      <c r="C56" s="54">
        <v>1641.4840000000002</v>
      </c>
      <c r="D56" s="54">
        <v>2</v>
      </c>
      <c r="E56" s="54">
        <v>201</v>
      </c>
      <c r="F56" s="55">
        <f t="shared" si="4"/>
        <v>1844.4840000000002</v>
      </c>
      <c r="G56" s="54">
        <v>685</v>
      </c>
      <c r="H56" s="73" t="s">
        <v>21</v>
      </c>
      <c r="I56" s="54">
        <v>21</v>
      </c>
      <c r="J56" s="54">
        <v>223</v>
      </c>
      <c r="K56" s="54">
        <v>97</v>
      </c>
      <c r="L56" s="56">
        <f t="shared" si="5"/>
        <v>818.48400000000015</v>
      </c>
      <c r="M56" s="56">
        <f t="shared" si="6"/>
        <v>915.48400000000015</v>
      </c>
      <c r="N56" s="54">
        <f t="shared" si="7"/>
        <v>5.3451428704882247</v>
      </c>
      <c r="O56" s="13"/>
      <c r="P56" s="13"/>
      <c r="Q56" s="13"/>
      <c r="R56" s="13"/>
      <c r="S56" s="13"/>
      <c r="T56" s="13"/>
      <c r="U56" s="13"/>
      <c r="V56" s="13"/>
      <c r="W56" s="13"/>
      <c r="X56" s="13"/>
      <c r="Y56" s="13"/>
      <c r="Z56" s="13"/>
      <c r="AA56" s="13"/>
    </row>
    <row r="57" spans="1:27" ht="12" customHeight="1">
      <c r="A57" s="40">
        <v>1958</v>
      </c>
      <c r="B57" s="77">
        <v>174.14099999999999</v>
      </c>
      <c r="C57" s="54">
        <v>1730.846</v>
      </c>
      <c r="D57" s="54">
        <v>2</v>
      </c>
      <c r="E57" s="54">
        <v>223</v>
      </c>
      <c r="F57" s="55">
        <f t="shared" si="4"/>
        <v>1955.846</v>
      </c>
      <c r="G57" s="54">
        <v>690</v>
      </c>
      <c r="H57" s="73" t="s">
        <v>21</v>
      </c>
      <c r="I57" s="54">
        <v>46</v>
      </c>
      <c r="J57" s="54">
        <v>243</v>
      </c>
      <c r="K57" s="54">
        <v>135</v>
      </c>
      <c r="L57" s="56">
        <f t="shared" si="5"/>
        <v>841.846</v>
      </c>
      <c r="M57" s="56">
        <f t="shared" si="6"/>
        <v>976.846</v>
      </c>
      <c r="N57" s="54">
        <f t="shared" si="7"/>
        <v>5.6095118323657269</v>
      </c>
      <c r="O57" s="13"/>
      <c r="P57" s="13"/>
      <c r="Q57" s="13"/>
      <c r="R57" s="13"/>
      <c r="S57" s="13"/>
      <c r="T57" s="13"/>
      <c r="U57" s="13"/>
      <c r="V57" s="13"/>
      <c r="W57" s="13"/>
      <c r="X57" s="13"/>
      <c r="Y57" s="13"/>
      <c r="Z57" s="13"/>
      <c r="AA57" s="13"/>
    </row>
    <row r="58" spans="1:27" ht="12" customHeight="1">
      <c r="A58" s="40">
        <v>1959</v>
      </c>
      <c r="B58" s="77">
        <v>177.07300000000001</v>
      </c>
      <c r="C58" s="54">
        <v>1746.5070000000001</v>
      </c>
      <c r="D58" s="54">
        <v>2</v>
      </c>
      <c r="E58" s="54">
        <v>243</v>
      </c>
      <c r="F58" s="55">
        <f t="shared" si="4"/>
        <v>1991.5070000000001</v>
      </c>
      <c r="G58" s="54">
        <v>692</v>
      </c>
      <c r="H58" s="73" t="s">
        <v>21</v>
      </c>
      <c r="I58" s="54">
        <v>43</v>
      </c>
      <c r="J58" s="54">
        <v>156</v>
      </c>
      <c r="K58" s="54">
        <v>133</v>
      </c>
      <c r="L58" s="56">
        <f t="shared" si="5"/>
        <v>967.50700000000006</v>
      </c>
      <c r="M58" s="56">
        <f t="shared" si="6"/>
        <v>1100.5070000000001</v>
      </c>
      <c r="N58" s="54">
        <f t="shared" si="7"/>
        <v>6.2149904276767209</v>
      </c>
      <c r="O58" s="13"/>
      <c r="P58" s="13"/>
      <c r="Q58" s="13"/>
      <c r="R58" s="13"/>
      <c r="S58" s="13"/>
      <c r="T58" s="13"/>
      <c r="U58" s="13"/>
      <c r="V58" s="13"/>
      <c r="W58" s="13"/>
      <c r="X58" s="13"/>
      <c r="Y58" s="13"/>
      <c r="Z58" s="13"/>
      <c r="AA58" s="13"/>
    </row>
    <row r="59" spans="1:27" ht="12" customHeight="1">
      <c r="A59" s="40">
        <v>1960</v>
      </c>
      <c r="B59" s="77">
        <v>180.67099999999999</v>
      </c>
      <c r="C59" s="54">
        <v>1844.4749999999999</v>
      </c>
      <c r="D59" s="54">
        <v>1</v>
      </c>
      <c r="E59" s="54">
        <v>156</v>
      </c>
      <c r="F59" s="55">
        <f t="shared" si="4"/>
        <v>2001.4749999999999</v>
      </c>
      <c r="G59" s="54">
        <v>474</v>
      </c>
      <c r="H59" s="73" t="s">
        <v>21</v>
      </c>
      <c r="I59" s="54">
        <v>12</v>
      </c>
      <c r="J59" s="54">
        <v>383</v>
      </c>
      <c r="K59" s="54">
        <v>107</v>
      </c>
      <c r="L59" s="56">
        <f t="shared" si="5"/>
        <v>1025.4749999999999</v>
      </c>
      <c r="M59" s="56">
        <f t="shared" si="6"/>
        <v>1132.4749999999999</v>
      </c>
      <c r="N59" s="54">
        <f t="shared" si="7"/>
        <v>6.2681614647619153</v>
      </c>
      <c r="O59" s="13"/>
      <c r="P59" s="13"/>
      <c r="Q59" s="13"/>
      <c r="R59" s="13"/>
      <c r="S59" s="13"/>
      <c r="T59" s="13"/>
      <c r="U59" s="13"/>
      <c r="V59" s="13"/>
      <c r="W59" s="13"/>
      <c r="X59" s="13"/>
      <c r="Y59" s="13"/>
      <c r="Z59" s="13"/>
      <c r="AA59" s="13"/>
    </row>
    <row r="60" spans="1:27" ht="12" customHeight="1">
      <c r="A60" s="42">
        <v>1961</v>
      </c>
      <c r="B60" s="78">
        <v>183.691</v>
      </c>
      <c r="C60" s="58">
        <v>2047.6469999999999</v>
      </c>
      <c r="D60" s="58">
        <v>2</v>
      </c>
      <c r="E60" s="58">
        <v>383</v>
      </c>
      <c r="F60" s="59">
        <f t="shared" si="4"/>
        <v>2432.6469999999999</v>
      </c>
      <c r="G60" s="58">
        <v>761</v>
      </c>
      <c r="H60" s="75" t="s">
        <v>21</v>
      </c>
      <c r="I60" s="58">
        <v>23</v>
      </c>
      <c r="J60" s="58">
        <v>487</v>
      </c>
      <c r="K60" s="58">
        <v>171</v>
      </c>
      <c r="L60" s="60">
        <f t="shared" si="5"/>
        <v>990.64699999999993</v>
      </c>
      <c r="M60" s="60">
        <f t="shared" si="6"/>
        <v>1161.6469999999999</v>
      </c>
      <c r="N60" s="58">
        <f t="shared" si="7"/>
        <v>6.3239189726225016</v>
      </c>
      <c r="O60" s="13"/>
      <c r="P60" s="13"/>
      <c r="Q60" s="13"/>
      <c r="R60" s="13"/>
      <c r="S60" s="13"/>
      <c r="T60" s="13"/>
      <c r="U60" s="13"/>
      <c r="V60" s="13"/>
      <c r="W60" s="13"/>
      <c r="X60" s="13"/>
      <c r="Y60" s="13"/>
      <c r="Z60" s="13"/>
      <c r="AA60" s="13"/>
    </row>
    <row r="61" spans="1:27" ht="12" customHeight="1">
      <c r="A61" s="42">
        <v>1962</v>
      </c>
      <c r="B61" s="78">
        <v>186.53800000000001</v>
      </c>
      <c r="C61" s="58">
        <v>2260.7429999999999</v>
      </c>
      <c r="D61" s="58">
        <v>1</v>
      </c>
      <c r="E61" s="58">
        <v>487</v>
      </c>
      <c r="F61" s="59">
        <f t="shared" si="4"/>
        <v>2748.7429999999999</v>
      </c>
      <c r="G61" s="58">
        <v>900</v>
      </c>
      <c r="H61" s="75" t="s">
        <v>21</v>
      </c>
      <c r="I61" s="58">
        <v>20</v>
      </c>
      <c r="J61" s="58">
        <v>675</v>
      </c>
      <c r="K61" s="58">
        <v>179</v>
      </c>
      <c r="L61" s="60">
        <f t="shared" si="5"/>
        <v>974.74299999999994</v>
      </c>
      <c r="M61" s="60">
        <f t="shared" si="6"/>
        <v>1153.7429999999999</v>
      </c>
      <c r="N61" s="58">
        <f t="shared" si="7"/>
        <v>6.1850293237838931</v>
      </c>
      <c r="O61" s="13"/>
      <c r="P61" s="13"/>
      <c r="Q61" s="13"/>
      <c r="R61" s="13"/>
      <c r="S61" s="13"/>
      <c r="T61" s="13"/>
      <c r="U61" s="13"/>
      <c r="V61" s="13"/>
      <c r="W61" s="13"/>
      <c r="X61" s="13"/>
      <c r="Y61" s="13"/>
      <c r="Z61" s="13"/>
      <c r="AA61" s="13"/>
    </row>
    <row r="62" spans="1:27" ht="12" customHeight="1">
      <c r="A62" s="42">
        <v>1963</v>
      </c>
      <c r="B62" s="78">
        <v>189.24199999999999</v>
      </c>
      <c r="C62" s="58">
        <v>2129.681</v>
      </c>
      <c r="D62" s="58">
        <v>2</v>
      </c>
      <c r="E62" s="58">
        <v>675</v>
      </c>
      <c r="F62" s="59">
        <f t="shared" si="4"/>
        <v>2806.681</v>
      </c>
      <c r="G62" s="58">
        <v>1145</v>
      </c>
      <c r="H62" s="75" t="s">
        <v>21</v>
      </c>
      <c r="I62" s="58">
        <v>62</v>
      </c>
      <c r="J62" s="58">
        <v>487</v>
      </c>
      <c r="K62" s="58">
        <v>165</v>
      </c>
      <c r="L62" s="60">
        <f t="shared" si="5"/>
        <v>947.68100000000004</v>
      </c>
      <c r="M62" s="60">
        <f t="shared" si="6"/>
        <v>1112.681</v>
      </c>
      <c r="N62" s="58">
        <f t="shared" si="7"/>
        <v>5.8796725885374288</v>
      </c>
      <c r="O62" s="13"/>
      <c r="P62" s="13"/>
      <c r="Q62" s="13"/>
      <c r="R62" s="13"/>
      <c r="S62" s="13"/>
      <c r="T62" s="13"/>
      <c r="U62" s="13"/>
      <c r="V62" s="13"/>
      <c r="W62" s="13"/>
      <c r="X62" s="13"/>
      <c r="Y62" s="13"/>
      <c r="Z62" s="13"/>
      <c r="AA62" s="13"/>
    </row>
    <row r="63" spans="1:27" ht="12" customHeight="1">
      <c r="A63" s="42">
        <v>1964</v>
      </c>
      <c r="B63" s="78">
        <v>191.88900000000001</v>
      </c>
      <c r="C63" s="58">
        <v>2199.1559999999999</v>
      </c>
      <c r="D63" s="58">
        <v>2</v>
      </c>
      <c r="E63" s="58">
        <v>487</v>
      </c>
      <c r="F63" s="59">
        <f t="shared" si="4"/>
        <v>2688.1559999999999</v>
      </c>
      <c r="G63" s="58">
        <v>1337</v>
      </c>
      <c r="H63" s="75" t="s">
        <v>21</v>
      </c>
      <c r="I63" s="58">
        <v>33</v>
      </c>
      <c r="J63" s="58">
        <v>174</v>
      </c>
      <c r="K63" s="58">
        <v>153</v>
      </c>
      <c r="L63" s="60">
        <f t="shared" si="5"/>
        <v>991.15599999999995</v>
      </c>
      <c r="M63" s="60">
        <f t="shared" si="6"/>
        <v>1144.1559999999999</v>
      </c>
      <c r="N63" s="58">
        <f t="shared" si="7"/>
        <v>5.9625929573868222</v>
      </c>
      <c r="O63" s="13"/>
      <c r="P63" s="13"/>
      <c r="Q63" s="13"/>
      <c r="R63" s="13"/>
      <c r="S63" s="13"/>
      <c r="T63" s="13"/>
      <c r="U63" s="13"/>
      <c r="V63" s="13"/>
      <c r="W63" s="13"/>
      <c r="X63" s="13"/>
      <c r="Y63" s="13"/>
      <c r="Z63" s="13"/>
      <c r="AA63" s="13"/>
    </row>
    <row r="64" spans="1:27" ht="12" customHeight="1">
      <c r="A64" s="42">
        <v>1965</v>
      </c>
      <c r="B64" s="78">
        <v>194.303</v>
      </c>
      <c r="C64" s="58">
        <v>2013.1220000000001</v>
      </c>
      <c r="D64" s="58">
        <v>1</v>
      </c>
      <c r="E64" s="58">
        <v>174</v>
      </c>
      <c r="F64" s="59">
        <f t="shared" si="4"/>
        <v>2188.1220000000003</v>
      </c>
      <c r="G64" s="58">
        <v>863</v>
      </c>
      <c r="H64" s="58">
        <v>24</v>
      </c>
      <c r="I64" s="58">
        <v>46</v>
      </c>
      <c r="J64" s="58">
        <v>154</v>
      </c>
      <c r="K64" s="58">
        <v>146</v>
      </c>
      <c r="L64" s="60">
        <f t="shared" si="5"/>
        <v>955.1220000000003</v>
      </c>
      <c r="M64" s="60">
        <f t="shared" si="6"/>
        <v>1101.1220000000003</v>
      </c>
      <c r="N64" s="58">
        <f t="shared" si="7"/>
        <v>5.6670355063997997</v>
      </c>
      <c r="O64" s="13"/>
      <c r="P64" s="13"/>
      <c r="Q64" s="13"/>
      <c r="R64" s="13"/>
      <c r="S64" s="13"/>
      <c r="T64" s="13"/>
      <c r="U64" s="13"/>
      <c r="V64" s="13"/>
      <c r="W64" s="13"/>
      <c r="X64" s="13"/>
      <c r="Y64" s="13"/>
      <c r="Z64" s="13"/>
      <c r="AA64" s="13"/>
    </row>
    <row r="65" spans="1:27" ht="12" customHeight="1">
      <c r="A65" s="40">
        <v>1966</v>
      </c>
      <c r="B65" s="77">
        <v>196.56</v>
      </c>
      <c r="C65" s="54">
        <v>1605.9569999999999</v>
      </c>
      <c r="D65" s="54">
        <v>3</v>
      </c>
      <c r="E65" s="54">
        <v>154</v>
      </c>
      <c r="F65" s="55">
        <f t="shared" si="4"/>
        <v>1762.9569999999999</v>
      </c>
      <c r="G65" s="54">
        <v>388</v>
      </c>
      <c r="H65" s="54">
        <v>22</v>
      </c>
      <c r="I65" s="54">
        <v>58</v>
      </c>
      <c r="J65" s="54">
        <v>118</v>
      </c>
      <c r="K65" s="54">
        <v>127</v>
      </c>
      <c r="L65" s="56">
        <f t="shared" si="5"/>
        <v>1049.9569999999999</v>
      </c>
      <c r="M65" s="56">
        <f t="shared" si="6"/>
        <v>1176.9569999999999</v>
      </c>
      <c r="N65" s="54">
        <f t="shared" si="7"/>
        <v>5.9877747252747247</v>
      </c>
      <c r="O65" s="13"/>
      <c r="P65" s="13"/>
      <c r="Q65" s="13"/>
      <c r="R65" s="13"/>
      <c r="S65" s="13"/>
      <c r="T65" s="13"/>
      <c r="U65" s="13"/>
      <c r="V65" s="13"/>
      <c r="W65" s="13"/>
      <c r="X65" s="13"/>
      <c r="Y65" s="13"/>
      <c r="Z65" s="13"/>
      <c r="AA65" s="13"/>
    </row>
    <row r="66" spans="1:27" ht="12" customHeight="1">
      <c r="A66" s="40">
        <v>1967</v>
      </c>
      <c r="B66" s="77">
        <v>198.71199999999999</v>
      </c>
      <c r="C66" s="54">
        <v>1708.979</v>
      </c>
      <c r="D66" s="54">
        <v>1</v>
      </c>
      <c r="E66" s="54">
        <v>118</v>
      </c>
      <c r="F66" s="55">
        <f t="shared" si="4"/>
        <v>1827.979</v>
      </c>
      <c r="G66" s="54">
        <v>409</v>
      </c>
      <c r="H66" s="54">
        <v>25</v>
      </c>
      <c r="I66" s="54">
        <v>13</v>
      </c>
      <c r="J66" s="54">
        <v>257</v>
      </c>
      <c r="K66" s="54">
        <v>108</v>
      </c>
      <c r="L66" s="56">
        <f t="shared" si="5"/>
        <v>1015.979</v>
      </c>
      <c r="M66" s="56">
        <f t="shared" si="6"/>
        <v>1123.979</v>
      </c>
      <c r="N66" s="54">
        <f t="shared" si="7"/>
        <v>5.6563217118241482</v>
      </c>
      <c r="O66" s="13"/>
      <c r="P66" s="13"/>
      <c r="Q66" s="13"/>
      <c r="R66" s="13"/>
      <c r="S66" s="13"/>
      <c r="T66" s="13"/>
      <c r="U66" s="13"/>
      <c r="V66" s="13"/>
      <c r="W66" s="13"/>
      <c r="X66" s="13"/>
      <c r="Y66" s="13"/>
      <c r="Z66" s="13"/>
      <c r="AA66" s="13"/>
    </row>
    <row r="67" spans="1:27" ht="12" customHeight="1">
      <c r="A67" s="40">
        <v>1968</v>
      </c>
      <c r="B67" s="77">
        <v>200.70599999999999</v>
      </c>
      <c r="C67" s="54">
        <v>1621.3600000000001</v>
      </c>
      <c r="D67" s="54">
        <v>2</v>
      </c>
      <c r="E67" s="54">
        <v>257</v>
      </c>
      <c r="F67" s="55">
        <f t="shared" si="4"/>
        <v>1880.3600000000001</v>
      </c>
      <c r="G67" s="54">
        <v>397</v>
      </c>
      <c r="H67" s="54">
        <v>22</v>
      </c>
      <c r="I67" s="54">
        <v>15</v>
      </c>
      <c r="J67" s="54">
        <v>278</v>
      </c>
      <c r="K67" s="54">
        <v>111</v>
      </c>
      <c r="L67" s="56">
        <f t="shared" si="5"/>
        <v>1057.3600000000001</v>
      </c>
      <c r="M67" s="56">
        <f t="shared" si="6"/>
        <v>1168.3600000000001</v>
      </c>
      <c r="N67" s="54">
        <f t="shared" si="7"/>
        <v>5.8212509840263875</v>
      </c>
      <c r="O67" s="13"/>
      <c r="P67" s="13"/>
      <c r="Q67" s="13"/>
      <c r="R67" s="13"/>
      <c r="S67" s="13"/>
      <c r="T67" s="13"/>
      <c r="U67" s="13"/>
      <c r="V67" s="13"/>
      <c r="W67" s="13"/>
      <c r="X67" s="13"/>
      <c r="Y67" s="13"/>
      <c r="Z67" s="13"/>
      <c r="AA67" s="13"/>
    </row>
    <row r="68" spans="1:27" ht="12" customHeight="1">
      <c r="A68" s="40">
        <v>1969</v>
      </c>
      <c r="B68" s="77">
        <v>202.67699999999999</v>
      </c>
      <c r="C68" s="54">
        <v>1466.6859999999999</v>
      </c>
      <c r="D68" s="54">
        <v>2</v>
      </c>
      <c r="E68" s="54">
        <v>278</v>
      </c>
      <c r="F68" s="55">
        <f t="shared" si="4"/>
        <v>1746.6859999999999</v>
      </c>
      <c r="G68" s="54">
        <v>329</v>
      </c>
      <c r="H68" s="54">
        <v>10</v>
      </c>
      <c r="I68" s="54">
        <v>14</v>
      </c>
      <c r="J68" s="54">
        <v>222</v>
      </c>
      <c r="K68" s="54">
        <v>117</v>
      </c>
      <c r="L68" s="56">
        <f t="shared" si="5"/>
        <v>1054.6859999999999</v>
      </c>
      <c r="M68" s="56">
        <f t="shared" si="6"/>
        <v>1171.6859999999999</v>
      </c>
      <c r="N68" s="54">
        <f t="shared" si="7"/>
        <v>5.7810506372207993</v>
      </c>
      <c r="O68" s="13"/>
      <c r="P68" s="13"/>
      <c r="Q68" s="13"/>
      <c r="R68" s="13"/>
      <c r="S68" s="13"/>
      <c r="T68" s="13"/>
      <c r="U68" s="13"/>
      <c r="V68" s="13"/>
      <c r="W68" s="13"/>
      <c r="X68" s="13"/>
      <c r="Y68" s="13"/>
      <c r="Z68" s="13"/>
      <c r="AA68" s="13"/>
    </row>
    <row r="69" spans="1:27" ht="12" customHeight="1">
      <c r="A69" s="40">
        <v>1970</v>
      </c>
      <c r="B69" s="77">
        <v>205.05199999999999</v>
      </c>
      <c r="C69" s="54">
        <v>1456.0339999999999</v>
      </c>
      <c r="D69" s="54">
        <v>2</v>
      </c>
      <c r="E69" s="54">
        <v>222</v>
      </c>
      <c r="F69" s="55">
        <f t="shared" si="4"/>
        <v>1680.0339999999999</v>
      </c>
      <c r="G69" s="54">
        <v>416</v>
      </c>
      <c r="H69" s="54">
        <v>16</v>
      </c>
      <c r="I69" s="54">
        <v>20</v>
      </c>
      <c r="J69" s="54">
        <v>137.91499999999999</v>
      </c>
      <c r="K69" s="54">
        <v>126</v>
      </c>
      <c r="L69" s="56">
        <f t="shared" si="5"/>
        <v>964.11899999999991</v>
      </c>
      <c r="M69" s="56">
        <f t="shared" si="6"/>
        <v>1090.1189999999999</v>
      </c>
      <c r="N69" s="54">
        <f t="shared" si="7"/>
        <v>5.3163051323566703</v>
      </c>
      <c r="O69" s="13"/>
      <c r="P69" s="13"/>
      <c r="Q69" s="13"/>
      <c r="R69" s="13"/>
      <c r="S69" s="13"/>
      <c r="T69" s="13"/>
      <c r="U69" s="13"/>
      <c r="V69" s="13"/>
      <c r="W69" s="13"/>
      <c r="X69" s="13"/>
      <c r="Y69" s="13"/>
      <c r="Z69" s="13"/>
      <c r="AA69" s="13"/>
    </row>
    <row r="70" spans="1:27" ht="12" customHeight="1">
      <c r="A70" s="42">
        <v>1971</v>
      </c>
      <c r="B70" s="78">
        <v>207.661</v>
      </c>
      <c r="C70" s="58">
        <v>1429.0439999999999</v>
      </c>
      <c r="D70" s="58">
        <v>2</v>
      </c>
      <c r="E70" s="58">
        <v>137.91499999999999</v>
      </c>
      <c r="F70" s="59">
        <f t="shared" si="4"/>
        <v>1568.9589999999998</v>
      </c>
      <c r="G70" s="58">
        <v>358</v>
      </c>
      <c r="H70" s="58">
        <v>17</v>
      </c>
      <c r="I70" s="58">
        <v>14</v>
      </c>
      <c r="J70" s="58">
        <v>89.531000000000006</v>
      </c>
      <c r="K70" s="58">
        <v>130</v>
      </c>
      <c r="L70" s="60">
        <f t="shared" si="5"/>
        <v>960.42799999999988</v>
      </c>
      <c r="M70" s="60">
        <f t="shared" si="6"/>
        <v>1090.4279999999999</v>
      </c>
      <c r="N70" s="58">
        <f t="shared" si="7"/>
        <v>5.2510004285831231</v>
      </c>
      <c r="O70" s="13"/>
      <c r="P70" s="13"/>
      <c r="Q70" s="13"/>
      <c r="R70" s="13"/>
      <c r="S70" s="13"/>
      <c r="T70" s="13"/>
      <c r="U70" s="13"/>
      <c r="V70" s="13"/>
      <c r="W70" s="13"/>
      <c r="X70" s="13"/>
      <c r="Y70" s="13"/>
      <c r="Z70" s="13"/>
      <c r="AA70" s="13"/>
    </row>
    <row r="71" spans="1:27" ht="12" customHeight="1">
      <c r="A71" s="42">
        <v>1972</v>
      </c>
      <c r="B71" s="78">
        <v>209.89599999999999</v>
      </c>
      <c r="C71" s="58">
        <v>1236.309</v>
      </c>
      <c r="D71" s="58">
        <v>2</v>
      </c>
      <c r="E71" s="58">
        <v>89.531000000000006</v>
      </c>
      <c r="F71" s="59">
        <f t="shared" si="4"/>
        <v>1327.84</v>
      </c>
      <c r="G71" s="58">
        <v>282</v>
      </c>
      <c r="H71" s="58">
        <v>23</v>
      </c>
      <c r="I71" s="58">
        <v>15</v>
      </c>
      <c r="J71" s="58">
        <v>44.856999999999999</v>
      </c>
      <c r="K71" s="58">
        <v>107</v>
      </c>
      <c r="L71" s="60">
        <f t="shared" si="5"/>
        <v>855.98299999999995</v>
      </c>
      <c r="M71" s="60">
        <f t="shared" si="6"/>
        <v>962.98299999999995</v>
      </c>
      <c r="N71" s="58">
        <f t="shared" si="7"/>
        <v>4.587905438884019</v>
      </c>
      <c r="O71" s="13"/>
      <c r="P71" s="13"/>
      <c r="Q71" s="13"/>
      <c r="R71" s="13"/>
      <c r="S71" s="13"/>
      <c r="T71" s="13"/>
      <c r="U71" s="13"/>
      <c r="V71" s="13"/>
      <c r="W71" s="13"/>
      <c r="X71" s="13"/>
      <c r="Y71" s="13"/>
      <c r="Z71" s="13"/>
      <c r="AA71" s="13"/>
    </row>
    <row r="72" spans="1:27" ht="12" customHeight="1">
      <c r="A72" s="42">
        <v>1973</v>
      </c>
      <c r="B72" s="78">
        <v>211.90899999999999</v>
      </c>
      <c r="C72" s="58">
        <v>926.322</v>
      </c>
      <c r="D72" s="58">
        <v>267</v>
      </c>
      <c r="E72" s="58">
        <v>44.856999999999999</v>
      </c>
      <c r="F72" s="59">
        <f t="shared" ref="F72:F99" si="8">SUM(C72,D72,E72)</f>
        <v>1238.1790000000001</v>
      </c>
      <c r="G72" s="58">
        <v>18</v>
      </c>
      <c r="H72" s="58">
        <v>19</v>
      </c>
      <c r="I72" s="58">
        <v>13</v>
      </c>
      <c r="J72" s="58">
        <v>74.584999999999994</v>
      </c>
      <c r="K72" s="58">
        <v>58</v>
      </c>
      <c r="L72" s="60">
        <f t="shared" si="5"/>
        <v>1055.5940000000001</v>
      </c>
      <c r="M72" s="60">
        <f t="shared" si="6"/>
        <v>1113.5940000000001</v>
      </c>
      <c r="N72" s="58">
        <f t="shared" si="7"/>
        <v>5.2550575954773047</v>
      </c>
      <c r="O72" s="13"/>
      <c r="P72" s="13"/>
      <c r="Q72" s="13"/>
      <c r="R72" s="13"/>
      <c r="S72" s="13"/>
      <c r="T72" s="13"/>
      <c r="U72" s="13"/>
      <c r="V72" s="13"/>
      <c r="W72" s="13"/>
      <c r="X72" s="13"/>
      <c r="Y72" s="13"/>
      <c r="Z72" s="13"/>
      <c r="AA72" s="13"/>
    </row>
    <row r="73" spans="1:27" ht="12" customHeight="1">
      <c r="A73" s="42">
        <v>1974</v>
      </c>
      <c r="B73" s="78">
        <v>213.85400000000001</v>
      </c>
      <c r="C73" s="58">
        <v>1025.539</v>
      </c>
      <c r="D73" s="58">
        <v>115</v>
      </c>
      <c r="E73" s="58">
        <v>74.584999999999994</v>
      </c>
      <c r="F73" s="59">
        <f t="shared" si="8"/>
        <v>1215.124</v>
      </c>
      <c r="G73" s="58">
        <v>9</v>
      </c>
      <c r="H73" s="58">
        <v>18</v>
      </c>
      <c r="I73" s="58">
        <v>10</v>
      </c>
      <c r="J73" s="58">
        <v>293.20299999999997</v>
      </c>
      <c r="K73" s="58">
        <v>46</v>
      </c>
      <c r="L73" s="60">
        <f t="shared" si="5"/>
        <v>838.92100000000005</v>
      </c>
      <c r="M73" s="60">
        <f t="shared" si="6"/>
        <v>884.92100000000005</v>
      </c>
      <c r="N73" s="58">
        <f t="shared" si="7"/>
        <v>4.1379679594489698</v>
      </c>
      <c r="O73" s="13"/>
      <c r="P73" s="13"/>
      <c r="Q73" s="13"/>
      <c r="R73" s="13"/>
      <c r="S73" s="13"/>
      <c r="T73" s="13"/>
      <c r="U73" s="13"/>
      <c r="V73" s="13"/>
      <c r="W73" s="13"/>
      <c r="X73" s="13"/>
      <c r="Y73" s="13"/>
      <c r="Z73" s="13"/>
      <c r="AA73" s="13"/>
    </row>
    <row r="74" spans="1:27" ht="12" customHeight="1">
      <c r="A74" s="42">
        <v>1975</v>
      </c>
      <c r="B74" s="78">
        <v>215.97300000000001</v>
      </c>
      <c r="C74" s="58">
        <v>1009.3879999999999</v>
      </c>
      <c r="D74" s="58">
        <v>2</v>
      </c>
      <c r="E74" s="58">
        <v>293.20299999999997</v>
      </c>
      <c r="F74" s="59">
        <f t="shared" si="8"/>
        <v>1304.5909999999999</v>
      </c>
      <c r="G74" s="58">
        <v>113</v>
      </c>
      <c r="H74" s="58">
        <v>6</v>
      </c>
      <c r="I74" s="58">
        <v>12</v>
      </c>
      <c r="J74" s="58">
        <v>468.94299999999998</v>
      </c>
      <c r="K74" s="58">
        <v>36</v>
      </c>
      <c r="L74" s="60">
        <f t="shared" si="5"/>
        <v>668.64799999999991</v>
      </c>
      <c r="M74" s="60">
        <f t="shared" si="6"/>
        <v>704.64799999999991</v>
      </c>
      <c r="N74" s="58">
        <f t="shared" si="7"/>
        <v>3.2626670926458394</v>
      </c>
      <c r="O74" s="13"/>
      <c r="P74" s="13"/>
      <c r="Q74" s="13"/>
      <c r="R74" s="13"/>
      <c r="S74" s="13"/>
      <c r="T74" s="13"/>
      <c r="U74" s="13"/>
      <c r="V74" s="13"/>
      <c r="W74" s="13"/>
      <c r="X74" s="13"/>
      <c r="Y74" s="13"/>
      <c r="Z74" s="13"/>
      <c r="AA74" s="13"/>
    </row>
    <row r="75" spans="1:27" ht="12" customHeight="1">
      <c r="A75" s="40">
        <v>1976</v>
      </c>
      <c r="B75" s="77">
        <v>218.035</v>
      </c>
      <c r="C75" s="54">
        <v>932.09799999999996</v>
      </c>
      <c r="D75" s="54">
        <v>2</v>
      </c>
      <c r="E75" s="54">
        <v>468.94299999999998</v>
      </c>
      <c r="F75" s="55">
        <f t="shared" si="8"/>
        <v>1403.0409999999999</v>
      </c>
      <c r="G75" s="54">
        <v>126</v>
      </c>
      <c r="H75" s="54">
        <v>8</v>
      </c>
      <c r="I75" s="54">
        <v>18</v>
      </c>
      <c r="J75" s="54">
        <v>485.39600000000002</v>
      </c>
      <c r="K75" s="54">
        <v>21</v>
      </c>
      <c r="L75" s="56">
        <f t="shared" si="5"/>
        <v>744.64499999999998</v>
      </c>
      <c r="M75" s="56">
        <f t="shared" si="6"/>
        <v>765.64499999999998</v>
      </c>
      <c r="N75" s="54">
        <f t="shared" si="7"/>
        <v>3.5115692434700851</v>
      </c>
      <c r="O75" s="13"/>
      <c r="P75" s="13"/>
      <c r="Q75" s="13"/>
      <c r="R75" s="13"/>
      <c r="S75" s="13"/>
      <c r="T75" s="13"/>
      <c r="U75" s="13"/>
      <c r="V75" s="13"/>
      <c r="W75" s="13"/>
      <c r="X75" s="13"/>
      <c r="Y75" s="13"/>
      <c r="Z75" s="13"/>
      <c r="AA75" s="13"/>
    </row>
    <row r="76" spans="1:27" ht="12" customHeight="1">
      <c r="A76" s="40">
        <v>1977</v>
      </c>
      <c r="B76" s="77">
        <v>220.23899999999998</v>
      </c>
      <c r="C76" s="54">
        <v>1114.5029999999999</v>
      </c>
      <c r="D76" s="54">
        <v>2</v>
      </c>
      <c r="E76" s="54">
        <v>485.39600000000002</v>
      </c>
      <c r="F76" s="55">
        <f t="shared" si="8"/>
        <v>1601.8989999999999</v>
      </c>
      <c r="G76" s="54">
        <v>156</v>
      </c>
      <c r="H76" s="54">
        <v>8</v>
      </c>
      <c r="I76" s="54">
        <v>31</v>
      </c>
      <c r="J76" s="54">
        <v>677.88599999999997</v>
      </c>
      <c r="K76" s="54">
        <v>31</v>
      </c>
      <c r="L76" s="56">
        <f t="shared" si="5"/>
        <v>698.01299999999992</v>
      </c>
      <c r="M76" s="56">
        <f t="shared" si="6"/>
        <v>729.01299999999992</v>
      </c>
      <c r="N76" s="54">
        <f t="shared" si="7"/>
        <v>3.3100994828345569</v>
      </c>
      <c r="O76" s="13"/>
      <c r="P76" s="13"/>
      <c r="Q76" s="13"/>
      <c r="R76" s="13"/>
      <c r="S76" s="13"/>
      <c r="T76" s="13"/>
      <c r="U76" s="13"/>
      <c r="V76" s="13"/>
      <c r="W76" s="13"/>
      <c r="X76" s="13"/>
      <c r="Y76" s="13"/>
      <c r="Z76" s="13"/>
      <c r="AA76" s="13"/>
    </row>
    <row r="77" spans="1:27" ht="12" customHeight="1">
      <c r="A77" s="40">
        <v>1978</v>
      </c>
      <c r="B77" s="77">
        <v>222.58500000000001</v>
      </c>
      <c r="C77" s="54">
        <v>926.91000000000008</v>
      </c>
      <c r="D77" s="54">
        <v>2</v>
      </c>
      <c r="E77" s="54">
        <v>677.88599999999997</v>
      </c>
      <c r="F77" s="55">
        <f t="shared" si="8"/>
        <v>1606.796</v>
      </c>
      <c r="G77" s="54">
        <v>261</v>
      </c>
      <c r="H77" s="54">
        <v>9</v>
      </c>
      <c r="I77" s="54">
        <v>60</v>
      </c>
      <c r="J77" s="54">
        <v>585.09100000000001</v>
      </c>
      <c r="K77" s="54">
        <v>50</v>
      </c>
      <c r="L77" s="56">
        <f t="shared" si="5"/>
        <v>641.70500000000004</v>
      </c>
      <c r="M77" s="56">
        <f t="shared" si="6"/>
        <v>691.70500000000004</v>
      </c>
      <c r="N77" s="54">
        <f t="shared" si="7"/>
        <v>3.1075993440708043</v>
      </c>
      <c r="O77" s="13"/>
      <c r="P77" s="13"/>
      <c r="Q77" s="13"/>
      <c r="R77" s="13"/>
      <c r="S77" s="13"/>
      <c r="T77" s="13"/>
      <c r="U77" s="13"/>
      <c r="V77" s="13"/>
      <c r="W77" s="13"/>
      <c r="X77" s="13"/>
      <c r="Y77" s="13"/>
      <c r="Z77" s="13"/>
      <c r="AA77" s="13"/>
    </row>
    <row r="78" spans="1:27" ht="12" customHeight="1">
      <c r="A78" s="40">
        <v>1979</v>
      </c>
      <c r="B78" s="77">
        <v>225.05500000000001</v>
      </c>
      <c r="C78" s="54">
        <v>914.84199999999998</v>
      </c>
      <c r="D78" s="54">
        <v>2</v>
      </c>
      <c r="E78" s="54">
        <v>585.09100000000001</v>
      </c>
      <c r="F78" s="55">
        <f t="shared" si="8"/>
        <v>1501.933</v>
      </c>
      <c r="G78" s="54">
        <v>185</v>
      </c>
      <c r="H78" s="54">
        <v>12</v>
      </c>
      <c r="I78" s="54">
        <v>79</v>
      </c>
      <c r="J78" s="54">
        <v>485.24200000000002</v>
      </c>
      <c r="K78" s="54">
        <v>50</v>
      </c>
      <c r="L78" s="56">
        <f t="shared" si="5"/>
        <v>690.69100000000003</v>
      </c>
      <c r="M78" s="56">
        <f t="shared" si="6"/>
        <v>740.69100000000003</v>
      </c>
      <c r="N78" s="54">
        <f t="shared" si="7"/>
        <v>3.2911554953233653</v>
      </c>
      <c r="O78" s="13"/>
      <c r="P78" s="13"/>
      <c r="Q78" s="13"/>
      <c r="R78" s="13"/>
      <c r="S78" s="13"/>
      <c r="T78" s="13"/>
      <c r="U78" s="13"/>
      <c r="V78" s="13"/>
      <c r="W78" s="13"/>
      <c r="X78" s="13"/>
      <c r="Y78" s="13"/>
      <c r="Z78" s="13"/>
      <c r="AA78" s="13"/>
    </row>
    <row r="79" spans="1:27" ht="12" customHeight="1">
      <c r="A79" s="40">
        <v>1980</v>
      </c>
      <c r="B79" s="77">
        <v>227.726</v>
      </c>
      <c r="C79" s="54">
        <v>1167.635</v>
      </c>
      <c r="D79" s="54">
        <v>5</v>
      </c>
      <c r="E79" s="54">
        <v>485.24200000000002</v>
      </c>
      <c r="F79" s="55">
        <f t="shared" si="8"/>
        <v>1657.877</v>
      </c>
      <c r="G79" s="54">
        <v>289</v>
      </c>
      <c r="H79" s="54">
        <v>9</v>
      </c>
      <c r="I79" s="54">
        <v>86</v>
      </c>
      <c r="J79" s="54">
        <v>586.74300000000005</v>
      </c>
      <c r="K79" s="54">
        <v>43</v>
      </c>
      <c r="L79" s="56">
        <f t="shared" si="5"/>
        <v>644.1339999999999</v>
      </c>
      <c r="M79" s="56">
        <f t="shared" si="6"/>
        <v>687.1339999999999</v>
      </c>
      <c r="N79" s="54">
        <f t="shared" si="7"/>
        <v>3.0173717537742721</v>
      </c>
      <c r="O79" s="13"/>
      <c r="P79" s="13"/>
      <c r="Q79" s="13"/>
      <c r="R79" s="13"/>
      <c r="S79" s="13"/>
      <c r="T79" s="13"/>
      <c r="U79" s="13"/>
      <c r="V79" s="13"/>
      <c r="W79" s="13"/>
      <c r="X79" s="13"/>
      <c r="Y79" s="13"/>
      <c r="Z79" s="13"/>
      <c r="AA79" s="13"/>
    </row>
    <row r="80" spans="1:27" ht="12" customHeight="1">
      <c r="A80" s="42">
        <v>1981</v>
      </c>
      <c r="B80" s="78">
        <v>229.96600000000001</v>
      </c>
      <c r="C80" s="58">
        <v>1322.116</v>
      </c>
      <c r="D80" s="58">
        <v>3</v>
      </c>
      <c r="E80" s="58">
        <v>586.74300000000005</v>
      </c>
      <c r="F80" s="59">
        <f t="shared" si="8"/>
        <v>1911.8589999999999</v>
      </c>
      <c r="G80" s="58">
        <v>456</v>
      </c>
      <c r="H80" s="58">
        <v>15</v>
      </c>
      <c r="I80" s="58">
        <v>55</v>
      </c>
      <c r="J80" s="58">
        <v>889.69899999999996</v>
      </c>
      <c r="K80" s="58">
        <v>49</v>
      </c>
      <c r="L80" s="60">
        <f t="shared" si="5"/>
        <v>447.15999999999985</v>
      </c>
      <c r="M80" s="60">
        <f t="shared" si="6"/>
        <v>496.15999999999985</v>
      </c>
      <c r="N80" s="58">
        <f t="shared" si="7"/>
        <v>2.1575363314576932</v>
      </c>
      <c r="O80" s="13"/>
      <c r="P80" s="13"/>
      <c r="Q80" s="13"/>
      <c r="R80" s="13"/>
      <c r="S80" s="13"/>
      <c r="T80" s="13"/>
      <c r="U80" s="13"/>
      <c r="V80" s="13"/>
      <c r="W80" s="13"/>
      <c r="X80" s="13"/>
      <c r="Y80" s="13"/>
      <c r="Z80" s="13"/>
      <c r="AA80" s="13"/>
    </row>
    <row r="81" spans="1:27" ht="12" customHeight="1">
      <c r="A81" s="42">
        <v>1982</v>
      </c>
      <c r="B81" s="78">
        <v>232.18799999999999</v>
      </c>
      <c r="C81" s="58">
        <v>1410.1859999999999</v>
      </c>
      <c r="D81" s="58">
        <v>2</v>
      </c>
      <c r="E81" s="58">
        <v>889.69899999999996</v>
      </c>
      <c r="F81" s="59">
        <f t="shared" si="8"/>
        <v>2301.8849999999998</v>
      </c>
      <c r="G81" s="58">
        <v>448</v>
      </c>
      <c r="H81" s="58">
        <v>12</v>
      </c>
      <c r="I81" s="58">
        <v>65</v>
      </c>
      <c r="J81" s="58">
        <v>1281.9670000000001</v>
      </c>
      <c r="K81" s="58">
        <v>59</v>
      </c>
      <c r="L81" s="60">
        <f t="shared" si="5"/>
        <v>435.91799999999967</v>
      </c>
      <c r="M81" s="60">
        <f t="shared" si="6"/>
        <v>494.91799999999967</v>
      </c>
      <c r="N81" s="58">
        <f t="shared" si="7"/>
        <v>2.1315399589987409</v>
      </c>
      <c r="O81" s="13"/>
      <c r="P81" s="13"/>
      <c r="Q81" s="13"/>
      <c r="R81" s="13"/>
      <c r="S81" s="13"/>
      <c r="T81" s="13"/>
      <c r="U81" s="13"/>
      <c r="V81" s="13"/>
      <c r="W81" s="13"/>
      <c r="X81" s="13"/>
      <c r="Y81" s="13"/>
      <c r="Z81" s="13"/>
      <c r="AA81" s="13"/>
    </row>
    <row r="82" spans="1:27" ht="12" customHeight="1">
      <c r="A82" s="42">
        <v>1983</v>
      </c>
      <c r="B82" s="78">
        <v>234.30699999999999</v>
      </c>
      <c r="C82" s="58">
        <v>1510.2260000000001</v>
      </c>
      <c r="D82" s="58">
        <v>2</v>
      </c>
      <c r="E82" s="58">
        <v>1281.9670000000001</v>
      </c>
      <c r="F82" s="59">
        <f t="shared" si="8"/>
        <v>2794.1930000000002</v>
      </c>
      <c r="G82" s="58">
        <v>769</v>
      </c>
      <c r="H82" s="58">
        <v>8</v>
      </c>
      <c r="I82" s="58">
        <v>82</v>
      </c>
      <c r="J82" s="58">
        <v>1405.1780000000001</v>
      </c>
      <c r="K82" s="58">
        <v>91</v>
      </c>
      <c r="L82" s="60">
        <f t="shared" si="5"/>
        <v>439.01500000000033</v>
      </c>
      <c r="M82" s="60">
        <f t="shared" si="6"/>
        <v>530.01500000000033</v>
      </c>
      <c r="N82" s="58">
        <f t="shared" si="7"/>
        <v>2.2620536304933285</v>
      </c>
      <c r="O82" s="13"/>
      <c r="P82" s="13"/>
      <c r="Q82" s="13"/>
      <c r="R82" s="13"/>
      <c r="S82" s="13"/>
      <c r="T82" s="13"/>
      <c r="U82" s="13"/>
      <c r="V82" s="13"/>
      <c r="W82" s="13"/>
      <c r="X82" s="13"/>
      <c r="Y82" s="13"/>
      <c r="Z82" s="13"/>
      <c r="AA82" s="13"/>
    </row>
    <row r="83" spans="1:27" ht="12" customHeight="1">
      <c r="A83" s="42">
        <v>1984</v>
      </c>
      <c r="B83" s="78">
        <v>236.34800000000001</v>
      </c>
      <c r="C83" s="58">
        <v>1168.3420000000001</v>
      </c>
      <c r="D83" s="58">
        <v>2</v>
      </c>
      <c r="E83" s="58">
        <v>1405.1780000000001</v>
      </c>
      <c r="F83" s="59">
        <f t="shared" si="8"/>
        <v>2575.5200000000004</v>
      </c>
      <c r="G83" s="58">
        <v>617</v>
      </c>
      <c r="H83" s="58">
        <v>16</v>
      </c>
      <c r="I83" s="58">
        <v>96</v>
      </c>
      <c r="J83" s="58">
        <v>1247.633</v>
      </c>
      <c r="K83" s="58">
        <v>118</v>
      </c>
      <c r="L83" s="60">
        <f t="shared" si="5"/>
        <v>480.8870000000004</v>
      </c>
      <c r="M83" s="60">
        <f t="shared" ref="M83:M108" si="9">F83-SUM(G83:J83)</f>
        <v>598.8870000000004</v>
      </c>
      <c r="N83" s="58">
        <f t="shared" ref="N83:N114" si="10">M83/B83</f>
        <v>2.5339203208827676</v>
      </c>
      <c r="O83" s="13"/>
      <c r="P83" s="13"/>
      <c r="Q83" s="13"/>
      <c r="R83" s="13"/>
      <c r="S83" s="13"/>
      <c r="T83" s="13"/>
      <c r="U83" s="13"/>
      <c r="V83" s="13"/>
      <c r="W83" s="13"/>
      <c r="X83" s="13"/>
      <c r="Y83" s="13"/>
      <c r="Z83" s="13"/>
      <c r="AA83" s="13"/>
    </row>
    <row r="84" spans="1:27" ht="12" customHeight="1">
      <c r="A84" s="42">
        <v>1985</v>
      </c>
      <c r="B84" s="78">
        <v>238.46600000000001</v>
      </c>
      <c r="C84" s="58">
        <v>1398.2949999999998</v>
      </c>
      <c r="D84" s="58">
        <v>3</v>
      </c>
      <c r="E84" s="58">
        <v>1247.633</v>
      </c>
      <c r="F84" s="59">
        <f t="shared" si="8"/>
        <v>2648.9279999999999</v>
      </c>
      <c r="G84" s="58">
        <v>984</v>
      </c>
      <c r="H84" s="58">
        <v>10</v>
      </c>
      <c r="I84" s="58">
        <v>98</v>
      </c>
      <c r="J84" s="58">
        <v>1011.112</v>
      </c>
      <c r="K84" s="58">
        <v>120</v>
      </c>
      <c r="L84" s="60">
        <f t="shared" si="5"/>
        <v>425.8159999999998</v>
      </c>
      <c r="M84" s="60">
        <f t="shared" si="9"/>
        <v>545.8159999999998</v>
      </c>
      <c r="N84" s="58">
        <f t="shared" si="10"/>
        <v>2.2888629825635509</v>
      </c>
      <c r="O84" s="13"/>
      <c r="P84" s="13"/>
      <c r="Q84" s="13"/>
      <c r="R84" s="13"/>
      <c r="S84" s="13"/>
      <c r="T84" s="13"/>
      <c r="U84" s="13"/>
      <c r="V84" s="13"/>
      <c r="W84" s="13"/>
      <c r="X84" s="13"/>
      <c r="Y84" s="13"/>
      <c r="Z84" s="13"/>
      <c r="AA84" s="13"/>
    </row>
    <row r="85" spans="1:27" ht="12" customHeight="1">
      <c r="A85" s="40">
        <v>1986</v>
      </c>
      <c r="B85" s="77">
        <v>240.65100000000001</v>
      </c>
      <c r="C85" s="54">
        <v>1293.8610000000001</v>
      </c>
      <c r="D85" s="54">
        <v>2</v>
      </c>
      <c r="E85" s="54">
        <v>1011.112</v>
      </c>
      <c r="F85" s="55">
        <f t="shared" si="8"/>
        <v>2306.973</v>
      </c>
      <c r="G85" s="54">
        <v>909</v>
      </c>
      <c r="H85" s="54">
        <v>17</v>
      </c>
      <c r="I85" s="54">
        <v>98</v>
      </c>
      <c r="J85" s="54">
        <v>686.84100000000001</v>
      </c>
      <c r="K85" s="54">
        <v>136</v>
      </c>
      <c r="L85" s="56">
        <f t="shared" si="5"/>
        <v>460.13200000000006</v>
      </c>
      <c r="M85" s="56">
        <f t="shared" si="9"/>
        <v>596.13200000000006</v>
      </c>
      <c r="N85" s="54">
        <f t="shared" si="10"/>
        <v>2.4771640259130443</v>
      </c>
      <c r="O85" s="13"/>
      <c r="P85" s="13"/>
      <c r="Q85" s="13"/>
      <c r="R85" s="13"/>
      <c r="S85" s="13"/>
      <c r="T85" s="13"/>
      <c r="U85" s="13"/>
      <c r="V85" s="13"/>
      <c r="W85" s="13"/>
      <c r="X85" s="13"/>
      <c r="Y85" s="13"/>
      <c r="Z85" s="13"/>
      <c r="AA85" s="13"/>
    </row>
    <row r="86" spans="1:27" ht="12" customHeight="1">
      <c r="A86" s="40">
        <v>1987</v>
      </c>
      <c r="B86" s="77">
        <v>242.804</v>
      </c>
      <c r="C86" s="54">
        <v>1076.6200000000001</v>
      </c>
      <c r="D86" s="54">
        <v>3</v>
      </c>
      <c r="E86" s="54">
        <v>686.84100000000001</v>
      </c>
      <c r="F86" s="55">
        <f t="shared" si="8"/>
        <v>1766.4610000000002</v>
      </c>
      <c r="G86" s="54">
        <v>856</v>
      </c>
      <c r="H86" s="54">
        <v>27</v>
      </c>
      <c r="I86" s="54">
        <v>89</v>
      </c>
      <c r="J86" s="54">
        <v>177.191</v>
      </c>
      <c r="K86" s="54">
        <v>149</v>
      </c>
      <c r="L86" s="56">
        <f t="shared" si="5"/>
        <v>468.27000000000021</v>
      </c>
      <c r="M86" s="56">
        <f t="shared" si="9"/>
        <v>617.27000000000021</v>
      </c>
      <c r="N86" s="54">
        <f t="shared" si="10"/>
        <v>2.542256305497439</v>
      </c>
      <c r="O86" s="13"/>
      <c r="P86" s="13"/>
      <c r="Q86" s="13"/>
      <c r="R86" s="13"/>
      <c r="S86" s="13"/>
      <c r="T86" s="13"/>
      <c r="U86" s="13"/>
      <c r="V86" s="13"/>
      <c r="W86" s="13"/>
      <c r="X86" s="13"/>
      <c r="Y86" s="13"/>
      <c r="Z86" s="13"/>
      <c r="AA86" s="13"/>
    </row>
    <row r="87" spans="1:27" ht="12" customHeight="1">
      <c r="A87" s="40">
        <v>1988</v>
      </c>
      <c r="B87" s="77">
        <v>245.02099999999999</v>
      </c>
      <c r="C87" s="54">
        <v>998.452</v>
      </c>
      <c r="D87" s="54">
        <v>2</v>
      </c>
      <c r="E87" s="54">
        <v>177.191</v>
      </c>
      <c r="F87" s="55">
        <f t="shared" si="8"/>
        <v>1177.643</v>
      </c>
      <c r="G87" s="54">
        <v>417</v>
      </c>
      <c r="H87" s="54">
        <v>18</v>
      </c>
      <c r="I87" s="54">
        <v>49</v>
      </c>
      <c r="J87" s="54">
        <v>53.076999999999998</v>
      </c>
      <c r="K87" s="54">
        <v>103</v>
      </c>
      <c r="L87" s="56">
        <f t="shared" si="5"/>
        <v>537.56600000000003</v>
      </c>
      <c r="M87" s="56">
        <f t="shared" si="9"/>
        <v>640.56600000000003</v>
      </c>
      <c r="N87" s="54">
        <f t="shared" si="10"/>
        <v>2.6143310165251146</v>
      </c>
      <c r="O87" s="13"/>
      <c r="P87" s="13"/>
      <c r="Q87" s="13"/>
      <c r="R87" s="13"/>
      <c r="S87" s="13"/>
      <c r="T87" s="13"/>
      <c r="U87" s="13"/>
      <c r="V87" s="13"/>
      <c r="W87" s="13"/>
      <c r="X87" s="13"/>
      <c r="Y87" s="13"/>
      <c r="Z87" s="13"/>
      <c r="AA87" s="13"/>
    </row>
    <row r="88" spans="1:27" ht="12" customHeight="1">
      <c r="A88" s="40">
        <v>1989</v>
      </c>
      <c r="B88" s="77">
        <v>247.34200000000001</v>
      </c>
      <c r="C88" s="54">
        <v>893.37200000000007</v>
      </c>
      <c r="D88" s="54">
        <v>3</v>
      </c>
      <c r="E88" s="54">
        <v>53.076999999999998</v>
      </c>
      <c r="F88" s="55">
        <f t="shared" si="8"/>
        <v>949.44900000000007</v>
      </c>
      <c r="G88" s="54">
        <v>321</v>
      </c>
      <c r="H88" s="54">
        <v>16</v>
      </c>
      <c r="I88" s="54">
        <v>31</v>
      </c>
      <c r="J88" s="54">
        <v>49.5</v>
      </c>
      <c r="K88" s="54">
        <v>9</v>
      </c>
      <c r="L88" s="56">
        <f t="shared" si="5"/>
        <v>522.94900000000007</v>
      </c>
      <c r="M88" s="56">
        <f t="shared" si="9"/>
        <v>531.94900000000007</v>
      </c>
      <c r="N88" s="54">
        <f t="shared" si="10"/>
        <v>2.1506618366472336</v>
      </c>
      <c r="O88" s="13"/>
      <c r="P88" s="13"/>
      <c r="Q88" s="13"/>
      <c r="R88" s="13"/>
      <c r="S88" s="13"/>
      <c r="T88" s="13"/>
      <c r="U88" s="13"/>
      <c r="V88" s="13"/>
      <c r="W88" s="13"/>
      <c r="X88" s="13"/>
      <c r="Y88" s="13"/>
      <c r="Z88" s="13"/>
      <c r="AA88" s="13"/>
    </row>
    <row r="89" spans="1:27" ht="12" customHeight="1">
      <c r="A89" s="40">
        <v>1990</v>
      </c>
      <c r="B89" s="77">
        <v>250.13200000000001</v>
      </c>
      <c r="C89" s="54">
        <v>902.43299999999999</v>
      </c>
      <c r="D89" s="54">
        <v>1</v>
      </c>
      <c r="E89" s="54">
        <v>49.5</v>
      </c>
      <c r="F89" s="55">
        <f t="shared" si="8"/>
        <v>952.93299999999999</v>
      </c>
      <c r="G89" s="54">
        <v>23</v>
      </c>
      <c r="H89" s="54">
        <v>14</v>
      </c>
      <c r="I89" s="54">
        <v>30</v>
      </c>
      <c r="J89" s="54">
        <v>161.93100000000001</v>
      </c>
      <c r="K89" s="54">
        <v>14.2</v>
      </c>
      <c r="L89" s="56">
        <f t="shared" si="5"/>
        <v>709.80199999999991</v>
      </c>
      <c r="M89" s="56">
        <f t="shared" si="9"/>
        <v>724.00199999999995</v>
      </c>
      <c r="N89" s="54">
        <f t="shared" si="10"/>
        <v>2.8944797147106325</v>
      </c>
      <c r="O89" s="13"/>
      <c r="P89" s="13"/>
      <c r="Q89" s="13"/>
      <c r="R89" s="13"/>
      <c r="S89" s="13"/>
      <c r="T89" s="13"/>
      <c r="U89" s="13"/>
      <c r="V89" s="13"/>
      <c r="W89" s="13"/>
      <c r="X89" s="13"/>
      <c r="Y89" s="13"/>
      <c r="Z89" s="13"/>
      <c r="AA89" s="13"/>
    </row>
    <row r="90" spans="1:27" ht="12" customHeight="1">
      <c r="A90" s="42">
        <v>1991</v>
      </c>
      <c r="B90" s="78">
        <v>253.49299999999999</v>
      </c>
      <c r="C90" s="58">
        <v>884.74099999999999</v>
      </c>
      <c r="D90" s="58">
        <v>1</v>
      </c>
      <c r="E90" s="58">
        <v>161.93100000000001</v>
      </c>
      <c r="F90" s="59">
        <f t="shared" si="8"/>
        <v>1047.672</v>
      </c>
      <c r="G90" s="58">
        <v>149</v>
      </c>
      <c r="H90" s="58">
        <v>15</v>
      </c>
      <c r="I90" s="58">
        <v>12</v>
      </c>
      <c r="J90" s="58">
        <v>214.78399999999999</v>
      </c>
      <c r="K90" s="58">
        <v>22</v>
      </c>
      <c r="L90" s="60">
        <f t="shared" si="5"/>
        <v>634.88800000000003</v>
      </c>
      <c r="M90" s="60">
        <f t="shared" si="9"/>
        <v>656.88800000000003</v>
      </c>
      <c r="N90" s="58">
        <f t="shared" si="10"/>
        <v>2.5913457176332289</v>
      </c>
      <c r="O90" s="13"/>
      <c r="P90" s="13"/>
      <c r="Q90" s="13"/>
      <c r="R90" s="13"/>
      <c r="S90" s="13"/>
      <c r="T90" s="13"/>
      <c r="U90" s="13"/>
      <c r="V90" s="13"/>
      <c r="W90" s="13"/>
      <c r="X90" s="13"/>
      <c r="Y90" s="13"/>
      <c r="Z90" s="13"/>
      <c r="AA90" s="13"/>
    </row>
    <row r="91" spans="1:27" ht="12" customHeight="1">
      <c r="A91" s="44">
        <v>1992</v>
      </c>
      <c r="B91" s="78">
        <v>256.89400000000001</v>
      </c>
      <c r="C91" s="58">
        <v>882.07100000000003</v>
      </c>
      <c r="D91" s="58">
        <v>2</v>
      </c>
      <c r="E91" s="58">
        <v>214.78399999999999</v>
      </c>
      <c r="F91" s="59">
        <f t="shared" si="8"/>
        <v>1098.855</v>
      </c>
      <c r="G91" s="58">
        <v>261</v>
      </c>
      <c r="H91" s="58">
        <v>4</v>
      </c>
      <c r="I91" s="58">
        <f>18+13</f>
        <v>31</v>
      </c>
      <c r="J91" s="58">
        <v>81.197999999999993</v>
      </c>
      <c r="K91" s="58">
        <v>24</v>
      </c>
      <c r="L91" s="60">
        <f t="shared" si="5"/>
        <v>697.65700000000004</v>
      </c>
      <c r="M91" s="60">
        <f t="shared" si="9"/>
        <v>721.65700000000004</v>
      </c>
      <c r="N91" s="58">
        <f t="shared" si="10"/>
        <v>2.8091625339634247</v>
      </c>
      <c r="O91" s="13"/>
      <c r="P91" s="13"/>
      <c r="Q91" s="13"/>
      <c r="R91" s="13"/>
      <c r="S91" s="13"/>
      <c r="T91" s="13"/>
      <c r="U91" s="13"/>
      <c r="V91" s="13"/>
      <c r="W91" s="13"/>
      <c r="X91" s="13"/>
      <c r="Y91" s="13"/>
      <c r="Z91" s="13"/>
      <c r="AA91" s="13"/>
    </row>
    <row r="92" spans="1:27" ht="12" customHeight="1">
      <c r="A92" s="42">
        <v>1993</v>
      </c>
      <c r="B92" s="78">
        <v>260.255</v>
      </c>
      <c r="C92" s="58">
        <v>964.28700000000003</v>
      </c>
      <c r="D92" s="58">
        <v>1</v>
      </c>
      <c r="E92" s="58">
        <v>81.197999999999993</v>
      </c>
      <c r="F92" s="59">
        <f t="shared" si="8"/>
        <v>1046.4850000000001</v>
      </c>
      <c r="G92" s="58">
        <v>305</v>
      </c>
      <c r="H92" s="58">
        <v>1</v>
      </c>
      <c r="I92" s="58">
        <v>13</v>
      </c>
      <c r="J92" s="58">
        <v>89.567999999999998</v>
      </c>
      <c r="K92" s="58">
        <v>11</v>
      </c>
      <c r="L92" s="60">
        <f t="shared" si="5"/>
        <v>626.91700000000014</v>
      </c>
      <c r="M92" s="60">
        <f t="shared" si="9"/>
        <v>637.91700000000014</v>
      </c>
      <c r="N92" s="58">
        <f t="shared" si="10"/>
        <v>2.4511229371193641</v>
      </c>
      <c r="O92" s="14"/>
      <c r="P92" s="13"/>
      <c r="Q92" s="13"/>
      <c r="R92" s="13"/>
      <c r="S92" s="13"/>
      <c r="T92" s="13"/>
      <c r="U92" s="13"/>
      <c r="V92" s="13"/>
      <c r="W92" s="13"/>
      <c r="X92" s="13"/>
      <c r="Y92" s="13"/>
      <c r="Z92" s="13"/>
      <c r="AA92" s="13"/>
    </row>
    <row r="93" spans="1:27" ht="12" customHeight="1">
      <c r="A93" s="42">
        <v>1994</v>
      </c>
      <c r="B93" s="78">
        <v>263.43599999999998</v>
      </c>
      <c r="C93" s="58">
        <v>1242.0419999999999</v>
      </c>
      <c r="D93" s="58">
        <v>1</v>
      </c>
      <c r="E93" s="58">
        <v>89.567999999999998</v>
      </c>
      <c r="F93" s="59">
        <f t="shared" si="8"/>
        <v>1332.61</v>
      </c>
      <c r="G93" s="58">
        <v>271</v>
      </c>
      <c r="H93" s="58">
        <v>1</v>
      </c>
      <c r="I93" s="58">
        <v>14</v>
      </c>
      <c r="J93" s="58">
        <v>131.20099999999999</v>
      </c>
      <c r="K93" s="58">
        <v>18</v>
      </c>
      <c r="L93" s="60">
        <f t="shared" si="5"/>
        <v>897.40899999999988</v>
      </c>
      <c r="M93" s="60">
        <f t="shared" si="9"/>
        <v>915.40899999999988</v>
      </c>
      <c r="N93" s="58">
        <f t="shared" si="10"/>
        <v>3.4748819447607766</v>
      </c>
      <c r="O93" s="14"/>
      <c r="P93" s="13"/>
      <c r="Q93" s="13"/>
      <c r="R93" s="13"/>
      <c r="S93" s="13"/>
      <c r="T93" s="13"/>
      <c r="U93" s="13"/>
      <c r="V93" s="13"/>
      <c r="W93" s="13"/>
      <c r="X93" s="13"/>
      <c r="Y93" s="13"/>
      <c r="Z93" s="13"/>
      <c r="AA93" s="13"/>
    </row>
    <row r="94" spans="1:27" ht="12" customHeight="1">
      <c r="A94" s="42">
        <v>1995</v>
      </c>
      <c r="B94" s="78">
        <v>266.55700000000002</v>
      </c>
      <c r="C94" s="58">
        <v>1242.5539999999999</v>
      </c>
      <c r="D94" s="58">
        <v>0.54905694890400003</v>
      </c>
      <c r="E94" s="58">
        <v>131.20099999999999</v>
      </c>
      <c r="F94" s="59">
        <f t="shared" si="8"/>
        <v>1374.304056948904</v>
      </c>
      <c r="G94" s="58">
        <v>361.9926544467308</v>
      </c>
      <c r="H94" s="58">
        <v>2</v>
      </c>
      <c r="I94" s="58">
        <v>12</v>
      </c>
      <c r="J94" s="58">
        <v>86.393000000000001</v>
      </c>
      <c r="K94" s="58">
        <v>18</v>
      </c>
      <c r="L94" s="60">
        <f t="shared" si="5"/>
        <v>893.91840250217319</v>
      </c>
      <c r="M94" s="60">
        <f t="shared" si="9"/>
        <v>911.91840250217319</v>
      </c>
      <c r="N94" s="58">
        <f t="shared" si="10"/>
        <v>3.4211009371435495</v>
      </c>
      <c r="O94" s="14"/>
      <c r="P94" s="13"/>
      <c r="Q94" s="13"/>
      <c r="R94" s="13"/>
      <c r="S94" s="13"/>
      <c r="T94" s="13"/>
      <c r="U94" s="13"/>
      <c r="V94" s="13"/>
      <c r="W94" s="13"/>
      <c r="X94" s="13"/>
      <c r="Y94" s="13"/>
      <c r="Z94" s="13"/>
      <c r="AA94" s="13"/>
    </row>
    <row r="95" spans="1:27" ht="12" customHeight="1">
      <c r="A95" s="40">
        <v>1996</v>
      </c>
      <c r="B95" s="77">
        <v>269.66699999999997</v>
      </c>
      <c r="C95" s="54">
        <v>1068.05</v>
      </c>
      <c r="D95" s="54">
        <v>3.7377927913820002</v>
      </c>
      <c r="E95" s="54">
        <v>86.393000000000001</v>
      </c>
      <c r="F95" s="55">
        <f t="shared" si="8"/>
        <v>1158.1807927913819</v>
      </c>
      <c r="G95" s="68">
        <v>68.981112512960394</v>
      </c>
      <c r="H95" s="68">
        <v>1</v>
      </c>
      <c r="I95" s="68">
        <v>11</v>
      </c>
      <c r="J95" s="68">
        <v>72.381</v>
      </c>
      <c r="K95" s="68">
        <v>5</v>
      </c>
      <c r="L95" s="56">
        <f t="shared" si="5"/>
        <v>999.81868027842154</v>
      </c>
      <c r="M95" s="56">
        <f t="shared" si="9"/>
        <v>1004.8186802784215</v>
      </c>
      <c r="N95" s="54">
        <f t="shared" si="10"/>
        <v>3.7261462480704783</v>
      </c>
      <c r="O95" s="14"/>
      <c r="P95" s="13"/>
      <c r="Q95" s="13"/>
      <c r="R95" s="13"/>
      <c r="S95" s="13"/>
      <c r="T95" s="13"/>
      <c r="U95" s="13"/>
      <c r="V95" s="13"/>
      <c r="W95" s="13"/>
      <c r="X95" s="13"/>
      <c r="Y95" s="13"/>
      <c r="Z95" s="13"/>
      <c r="AA95" s="13"/>
    </row>
    <row r="96" spans="1:27" ht="12" customHeight="1">
      <c r="A96" s="40">
        <v>1997</v>
      </c>
      <c r="B96" s="77">
        <v>272.91199999999998</v>
      </c>
      <c r="C96" s="54">
        <v>1222.8529999999998</v>
      </c>
      <c r="D96" s="54">
        <v>4.8106924159390001</v>
      </c>
      <c r="E96" s="54">
        <v>72.381</v>
      </c>
      <c r="F96" s="55">
        <f t="shared" si="8"/>
        <v>1300.0446924159389</v>
      </c>
      <c r="G96" s="68">
        <v>258</v>
      </c>
      <c r="H96" s="68">
        <v>2</v>
      </c>
      <c r="I96" s="68">
        <v>7</v>
      </c>
      <c r="J96" s="68">
        <v>125.655</v>
      </c>
      <c r="K96" s="68">
        <v>12.2</v>
      </c>
      <c r="L96" s="56">
        <f t="shared" si="5"/>
        <v>895.18969241593891</v>
      </c>
      <c r="M96" s="56">
        <f t="shared" si="9"/>
        <v>907.38969241593895</v>
      </c>
      <c r="N96" s="54">
        <f t="shared" si="10"/>
        <v>3.3248435115199735</v>
      </c>
      <c r="O96" s="13"/>
      <c r="P96" s="13"/>
      <c r="Q96" s="13"/>
      <c r="R96" s="13"/>
      <c r="S96" s="13"/>
      <c r="T96" s="13"/>
      <c r="U96" s="13"/>
      <c r="V96" s="13"/>
      <c r="W96" s="13"/>
      <c r="X96" s="13"/>
      <c r="Y96" s="13"/>
      <c r="Z96" s="13"/>
      <c r="AA96" s="13"/>
    </row>
    <row r="97" spans="1:27" ht="12" customHeight="1">
      <c r="A97" s="40">
        <v>1998</v>
      </c>
      <c r="B97" s="77">
        <v>276.11500000000001</v>
      </c>
      <c r="C97" s="55">
        <v>1139.713</v>
      </c>
      <c r="D97" s="55">
        <v>6.6894677272930014</v>
      </c>
      <c r="E97" s="56">
        <v>125.655</v>
      </c>
      <c r="F97" s="55">
        <f t="shared" si="8"/>
        <v>1272.057467727293</v>
      </c>
      <c r="G97" s="55">
        <v>228</v>
      </c>
      <c r="H97" s="55">
        <v>5</v>
      </c>
      <c r="I97" s="55">
        <v>5</v>
      </c>
      <c r="J97" s="55">
        <v>153.24600000000001</v>
      </c>
      <c r="K97" s="55">
        <v>24.4</v>
      </c>
      <c r="L97" s="56">
        <f t="shared" si="5"/>
        <v>856.41146772729303</v>
      </c>
      <c r="M97" s="56">
        <f t="shared" si="9"/>
        <v>880.81146772729301</v>
      </c>
      <c r="N97" s="54">
        <f t="shared" si="10"/>
        <v>3.1900167239276858</v>
      </c>
      <c r="O97" s="13"/>
      <c r="P97" s="13"/>
      <c r="Q97" s="13"/>
      <c r="R97" s="13"/>
      <c r="S97" s="13"/>
      <c r="T97" s="13"/>
      <c r="U97" s="13"/>
      <c r="V97" s="13"/>
      <c r="W97" s="13"/>
      <c r="X97" s="13"/>
      <c r="Y97" s="13"/>
      <c r="Z97" s="13"/>
      <c r="AA97" s="13"/>
    </row>
    <row r="98" spans="1:27" ht="12" customHeight="1">
      <c r="A98" s="40">
        <v>1999</v>
      </c>
      <c r="B98" s="77">
        <v>279.29500000000002</v>
      </c>
      <c r="C98" s="55">
        <v>1364.4770000000001</v>
      </c>
      <c r="D98" s="55">
        <v>8.4556661697750002</v>
      </c>
      <c r="E98" s="56">
        <v>153.24600000000001</v>
      </c>
      <c r="F98" s="55">
        <f t="shared" si="8"/>
        <v>1526.1786661697752</v>
      </c>
      <c r="G98" s="55">
        <v>479</v>
      </c>
      <c r="H98" s="55">
        <v>5</v>
      </c>
      <c r="I98" s="55">
        <v>7</v>
      </c>
      <c r="J98" s="55">
        <v>285.69299999999998</v>
      </c>
      <c r="K98" s="55">
        <v>23.5</v>
      </c>
      <c r="L98" s="56">
        <f t="shared" si="5"/>
        <v>725.98566616977519</v>
      </c>
      <c r="M98" s="56">
        <f t="shared" si="9"/>
        <v>749.48566616977519</v>
      </c>
      <c r="N98" s="54">
        <f t="shared" si="10"/>
        <v>2.6834911694436889</v>
      </c>
      <c r="O98" s="13"/>
      <c r="P98" s="13"/>
      <c r="Q98" s="13"/>
      <c r="R98" s="13"/>
      <c r="S98" s="13"/>
      <c r="T98" s="13"/>
      <c r="U98" s="13"/>
      <c r="V98" s="13"/>
      <c r="W98" s="13"/>
      <c r="X98" s="13"/>
      <c r="Y98" s="13"/>
      <c r="Z98" s="13"/>
      <c r="AA98" s="13"/>
    </row>
    <row r="99" spans="1:27" ht="12" customHeight="1">
      <c r="A99" s="40">
        <v>2000</v>
      </c>
      <c r="B99" s="77">
        <v>282.38499999999999</v>
      </c>
      <c r="C99" s="55">
        <v>1457.318</v>
      </c>
      <c r="D99" s="55">
        <v>6.4575017044789984</v>
      </c>
      <c r="E99" s="56">
        <v>285.69299999999998</v>
      </c>
      <c r="F99" s="55">
        <f t="shared" si="8"/>
        <v>1749.468501704479</v>
      </c>
      <c r="G99" s="55">
        <v>313.44553240234688</v>
      </c>
      <c r="H99" s="55">
        <v>5</v>
      </c>
      <c r="I99" s="55">
        <v>18</v>
      </c>
      <c r="J99" s="55">
        <v>662.78100000000006</v>
      </c>
      <c r="K99" s="55">
        <v>39.6</v>
      </c>
      <c r="L99" s="56">
        <f t="shared" si="5"/>
        <v>710.641969302132</v>
      </c>
      <c r="M99" s="56">
        <f t="shared" si="9"/>
        <v>750.24196930213202</v>
      </c>
      <c r="N99" s="54">
        <f t="shared" si="10"/>
        <v>2.6568053165080725</v>
      </c>
      <c r="O99" s="13"/>
      <c r="P99" s="13"/>
      <c r="Q99" s="13"/>
      <c r="R99" s="13"/>
      <c r="S99" s="13"/>
      <c r="T99" s="13"/>
      <c r="U99" s="13"/>
      <c r="V99" s="13"/>
      <c r="W99" s="13"/>
      <c r="X99" s="13"/>
      <c r="Y99" s="13"/>
      <c r="Z99" s="13"/>
      <c r="AA99" s="13"/>
    </row>
    <row r="100" spans="1:27" ht="12" customHeight="1">
      <c r="A100" s="42">
        <v>2001</v>
      </c>
      <c r="B100" s="78">
        <v>285.30901899999998</v>
      </c>
      <c r="C100" s="59">
        <v>1419.2840000000001</v>
      </c>
      <c r="D100" s="59">
        <v>6.5989899993729999</v>
      </c>
      <c r="E100" s="60">
        <v>662.78100000000006</v>
      </c>
      <c r="F100" s="59">
        <f t="shared" ref="F100:F105" si="11">SUM(C100,D100,E100)</f>
        <v>2088.6639899993734</v>
      </c>
      <c r="G100" s="59">
        <v>211.94087814511153</v>
      </c>
      <c r="H100" s="59">
        <v>5</v>
      </c>
      <c r="I100" s="59">
        <v>17</v>
      </c>
      <c r="J100" s="59">
        <v>900.93600000000004</v>
      </c>
      <c r="K100" s="59">
        <v>22</v>
      </c>
      <c r="L100" s="60">
        <f t="shared" si="5"/>
        <v>931.78711185426187</v>
      </c>
      <c r="M100" s="60">
        <f t="shared" si="9"/>
        <v>953.78711185426187</v>
      </c>
      <c r="N100" s="58">
        <f t="shared" si="10"/>
        <v>3.3429967100137903</v>
      </c>
      <c r="O100" s="13"/>
      <c r="P100" s="13"/>
      <c r="Q100" s="13"/>
      <c r="R100" s="13"/>
      <c r="S100" s="13"/>
      <c r="T100" s="13"/>
      <c r="U100" s="13"/>
      <c r="V100" s="13"/>
      <c r="W100" s="13"/>
      <c r="X100" s="13"/>
      <c r="Y100" s="13"/>
      <c r="Z100" s="13"/>
      <c r="AA100" s="13"/>
    </row>
    <row r="101" spans="1:27" ht="12" customHeight="1">
      <c r="A101" s="42">
        <v>2002</v>
      </c>
      <c r="B101" s="78">
        <v>288.10481800000002</v>
      </c>
      <c r="C101" s="59">
        <v>1603.5040000000001</v>
      </c>
      <c r="D101" s="59">
        <v>11.852957143430002</v>
      </c>
      <c r="E101" s="60">
        <v>900.93600000000004</v>
      </c>
      <c r="F101" s="59">
        <f t="shared" si="11"/>
        <v>2516.2929571434302</v>
      </c>
      <c r="G101" s="59">
        <v>277.99980983889492</v>
      </c>
      <c r="H101" s="59">
        <v>5</v>
      </c>
      <c r="I101" s="59">
        <v>198</v>
      </c>
      <c r="J101" s="59">
        <v>1147.701</v>
      </c>
      <c r="K101" s="59">
        <v>106.4</v>
      </c>
      <c r="L101" s="60">
        <f t="shared" si="5"/>
        <v>781.1921473045353</v>
      </c>
      <c r="M101" s="60">
        <f t="shared" si="9"/>
        <v>887.59214730453527</v>
      </c>
      <c r="N101" s="58">
        <f t="shared" si="10"/>
        <v>3.0807959181874396</v>
      </c>
      <c r="O101" s="13"/>
      <c r="P101" s="13"/>
      <c r="Q101" s="13"/>
      <c r="R101" s="13"/>
      <c r="S101" s="13"/>
      <c r="T101" s="13"/>
      <c r="U101" s="13"/>
      <c r="V101" s="13"/>
      <c r="W101" s="13"/>
      <c r="X101" s="13"/>
      <c r="Y101" s="13"/>
      <c r="Z101" s="13"/>
      <c r="AA101" s="13"/>
    </row>
    <row r="102" spans="1:27" ht="12" customHeight="1">
      <c r="A102" s="42">
        <v>2003</v>
      </c>
      <c r="B102" s="78">
        <v>290.81963400000001</v>
      </c>
      <c r="C102" s="59">
        <v>1594.6420000000001</v>
      </c>
      <c r="D102" s="59">
        <v>2.3250130527840005</v>
      </c>
      <c r="E102" s="60">
        <v>1147.701</v>
      </c>
      <c r="F102" s="59">
        <f t="shared" si="11"/>
        <v>2744.6680130527839</v>
      </c>
      <c r="G102" s="59">
        <v>310.39711388176778</v>
      </c>
      <c r="H102" s="59">
        <v>3</v>
      </c>
      <c r="I102" s="59">
        <v>468</v>
      </c>
      <c r="J102" s="59">
        <v>982.44200000000001</v>
      </c>
      <c r="K102" s="59">
        <v>93.8</v>
      </c>
      <c r="L102" s="60">
        <f t="shared" si="5"/>
        <v>887.02889917101606</v>
      </c>
      <c r="M102" s="60">
        <f t="shared" si="9"/>
        <v>980.82889917101602</v>
      </c>
      <c r="N102" s="58">
        <f t="shared" si="10"/>
        <v>3.3726364540126474</v>
      </c>
      <c r="O102" s="13"/>
      <c r="P102" s="13"/>
      <c r="Q102" s="13"/>
      <c r="R102" s="13"/>
      <c r="S102" s="13"/>
      <c r="T102" s="13"/>
      <c r="U102" s="13"/>
      <c r="V102" s="13"/>
      <c r="W102" s="13"/>
      <c r="X102" s="13"/>
      <c r="Y102" s="13"/>
      <c r="Z102" s="13"/>
      <c r="AA102" s="13"/>
    </row>
    <row r="103" spans="1:27" ht="12" customHeight="1">
      <c r="A103" s="42">
        <v>2004</v>
      </c>
      <c r="B103" s="78">
        <v>293.46318500000001</v>
      </c>
      <c r="C103" s="59">
        <v>1417.624</v>
      </c>
      <c r="D103" s="59">
        <v>1.1278300112250002</v>
      </c>
      <c r="E103" s="60">
        <v>982.44200000000001</v>
      </c>
      <c r="F103" s="59">
        <f t="shared" si="11"/>
        <v>2401.1938300112251</v>
      </c>
      <c r="G103" s="59">
        <v>510.60227564535603</v>
      </c>
      <c r="H103" s="59">
        <v>4</v>
      </c>
      <c r="I103" s="59">
        <v>115</v>
      </c>
      <c r="J103" s="59">
        <v>512.75599999999997</v>
      </c>
      <c r="K103" s="59">
        <v>207</v>
      </c>
      <c r="L103" s="60">
        <f t="shared" si="5"/>
        <v>1051.835554365869</v>
      </c>
      <c r="M103" s="60">
        <f t="shared" si="9"/>
        <v>1258.835554365869</v>
      </c>
      <c r="N103" s="58">
        <f t="shared" si="10"/>
        <v>4.2895859470954392</v>
      </c>
      <c r="O103" s="13"/>
      <c r="P103" s="13"/>
      <c r="Q103" s="13"/>
      <c r="R103" s="13"/>
      <c r="S103" s="13"/>
      <c r="T103" s="13"/>
      <c r="U103" s="13"/>
      <c r="V103" s="13"/>
      <c r="W103" s="13"/>
      <c r="X103" s="13"/>
      <c r="Y103" s="13"/>
      <c r="Z103" s="13"/>
      <c r="AA103" s="13"/>
    </row>
    <row r="104" spans="1:27" ht="12" customHeight="1">
      <c r="A104" s="42">
        <v>2005</v>
      </c>
      <c r="B104" s="78">
        <v>296.186216</v>
      </c>
      <c r="C104" s="59">
        <v>1538.6179999999999</v>
      </c>
      <c r="D104" s="59">
        <v>2.729261544556</v>
      </c>
      <c r="E104" s="60">
        <v>512.75599999999997</v>
      </c>
      <c r="F104" s="59">
        <f t="shared" si="11"/>
        <v>2054.1032615445561</v>
      </c>
      <c r="G104" s="59">
        <v>611.57546390624009</v>
      </c>
      <c r="H104" s="59">
        <v>2.3685999999999998</v>
      </c>
      <c r="I104" s="59">
        <v>11</v>
      </c>
      <c r="J104" s="59">
        <v>185.90299999999999</v>
      </c>
      <c r="K104" s="59">
        <v>150</v>
      </c>
      <c r="L104" s="60">
        <f t="shared" si="5"/>
        <v>1093.2561976383158</v>
      </c>
      <c r="M104" s="60">
        <f t="shared" si="9"/>
        <v>1243.2561976383158</v>
      </c>
      <c r="N104" s="58">
        <f t="shared" si="10"/>
        <v>4.1975491446850981</v>
      </c>
      <c r="O104" s="13"/>
      <c r="P104" s="13"/>
      <c r="Q104" s="13"/>
      <c r="R104" s="13"/>
      <c r="S104" s="13"/>
      <c r="T104" s="13"/>
      <c r="U104" s="13"/>
      <c r="V104" s="13"/>
      <c r="W104" s="13"/>
      <c r="X104" s="13"/>
      <c r="Y104" s="13"/>
      <c r="Z104" s="13"/>
      <c r="AA104" s="13"/>
    </row>
    <row r="105" spans="1:27" ht="12" customHeight="1">
      <c r="A105" s="40">
        <v>2006</v>
      </c>
      <c r="B105" s="77">
        <v>298.99582500000002</v>
      </c>
      <c r="C105" s="71">
        <v>1519.8749999999998</v>
      </c>
      <c r="D105" s="71">
        <v>1.4177180941180001</v>
      </c>
      <c r="E105" s="56">
        <v>185.90299999999999</v>
      </c>
      <c r="F105" s="71">
        <f t="shared" si="11"/>
        <v>1707.1957180941179</v>
      </c>
      <c r="G105" s="71">
        <v>631.83832249863906</v>
      </c>
      <c r="H105" s="71">
        <v>4.1818220000000004</v>
      </c>
      <c r="I105" s="71">
        <v>3</v>
      </c>
      <c r="J105" s="71">
        <v>107.80694400000002</v>
      </c>
      <c r="K105" s="71">
        <v>45.529000000000003</v>
      </c>
      <c r="L105" s="56">
        <f t="shared" si="5"/>
        <v>914.83962959547875</v>
      </c>
      <c r="M105" s="56">
        <f t="shared" si="9"/>
        <v>960.36862959547875</v>
      </c>
      <c r="N105" s="54">
        <f t="shared" si="10"/>
        <v>3.2119800655928179</v>
      </c>
    </row>
    <row r="106" spans="1:27" ht="12" customHeight="1">
      <c r="A106" s="40">
        <v>2007</v>
      </c>
      <c r="B106" s="77">
        <v>302.003917</v>
      </c>
      <c r="C106" s="71">
        <v>1503.992</v>
      </c>
      <c r="D106" s="71">
        <v>2.0561813241640001</v>
      </c>
      <c r="E106" s="56">
        <v>107.80694400000002</v>
      </c>
      <c r="F106" s="71">
        <f t="shared" ref="F106:F120" si="12">SUM(C106,D106,E106)</f>
        <v>1613.855125324164</v>
      </c>
      <c r="G106" s="71">
        <v>568.5562771601351</v>
      </c>
      <c r="H106" s="71">
        <v>5.7041000000000004</v>
      </c>
      <c r="I106" s="71">
        <v>9</v>
      </c>
      <c r="J106" s="71">
        <v>166.88300000000001</v>
      </c>
      <c r="K106" s="71">
        <v>26.827000000000002</v>
      </c>
      <c r="L106" s="56">
        <f t="shared" si="5"/>
        <v>836.88474816402879</v>
      </c>
      <c r="M106" s="56">
        <f t="shared" si="9"/>
        <v>863.71174816402879</v>
      </c>
      <c r="N106" s="54">
        <f t="shared" si="10"/>
        <v>2.8599355821071315</v>
      </c>
    </row>
    <row r="107" spans="1:27" ht="12" customHeight="1">
      <c r="A107" s="40">
        <v>2008</v>
      </c>
      <c r="B107" s="77">
        <v>304.79776099999998</v>
      </c>
      <c r="C107" s="71">
        <v>1901.2859999999998</v>
      </c>
      <c r="D107" s="71">
        <v>0.88461600186500011</v>
      </c>
      <c r="E107" s="56">
        <v>166.88300000000001</v>
      </c>
      <c r="F107" s="71">
        <f t="shared" si="12"/>
        <v>2069.0536160018646</v>
      </c>
      <c r="G107" s="71">
        <v>862.3704805596692</v>
      </c>
      <c r="H107" s="71">
        <v>6.3252569999999997</v>
      </c>
      <c r="I107" s="71">
        <v>18</v>
      </c>
      <c r="J107" s="71">
        <v>248.952</v>
      </c>
      <c r="K107" s="55">
        <v>0</v>
      </c>
      <c r="L107" s="56">
        <f t="shared" si="5"/>
        <v>933.40587844219544</v>
      </c>
      <c r="M107" s="56">
        <f t="shared" si="9"/>
        <v>933.40587844219544</v>
      </c>
      <c r="N107" s="54">
        <f t="shared" si="10"/>
        <v>3.0623777398489338</v>
      </c>
    </row>
    <row r="108" spans="1:27" ht="12" customHeight="1">
      <c r="A108" s="40">
        <v>2009</v>
      </c>
      <c r="B108" s="77">
        <v>307.43940600000002</v>
      </c>
      <c r="C108" s="71">
        <v>1742.6680000000001</v>
      </c>
      <c r="D108" s="71">
        <v>0.54431480483100003</v>
      </c>
      <c r="E108" s="56">
        <v>248.952</v>
      </c>
      <c r="F108" s="71">
        <f t="shared" si="12"/>
        <v>1992.1643148048311</v>
      </c>
      <c r="G108" s="71">
        <v>545.9395113936431</v>
      </c>
      <c r="H108" s="71">
        <v>11.333396</v>
      </c>
      <c r="I108" s="71">
        <v>10</v>
      </c>
      <c r="J108" s="71">
        <v>194.48600000000002</v>
      </c>
      <c r="K108" s="71">
        <v>117.434</v>
      </c>
      <c r="L108" s="56">
        <f t="shared" si="5"/>
        <v>1112.971407411188</v>
      </c>
      <c r="M108" s="56">
        <f t="shared" si="9"/>
        <v>1230.405407411188</v>
      </c>
      <c r="N108" s="54">
        <f t="shared" si="10"/>
        <v>4.0021070279168702</v>
      </c>
    </row>
    <row r="109" spans="1:27" ht="12" customHeight="1">
      <c r="A109" s="40">
        <v>2010</v>
      </c>
      <c r="B109" s="77">
        <v>309.74127900000002</v>
      </c>
      <c r="C109" s="71">
        <v>1824.672</v>
      </c>
      <c r="D109" s="63">
        <v>0.33082131813400001</v>
      </c>
      <c r="E109" s="56">
        <v>194.48600000000002</v>
      </c>
      <c r="F109" s="71">
        <f t="shared" si="12"/>
        <v>2019.4888213181341</v>
      </c>
      <c r="G109" s="71">
        <v>845.84541139745716</v>
      </c>
      <c r="H109" s="71">
        <v>11.574579397220001</v>
      </c>
      <c r="I109" s="71">
        <v>14</v>
      </c>
      <c r="J109" s="71">
        <v>145.65</v>
      </c>
      <c r="K109" s="63">
        <v>0</v>
      </c>
      <c r="L109" s="56">
        <f t="shared" si="5"/>
        <v>1002.418830523457</v>
      </c>
      <c r="M109" s="56">
        <f t="shared" ref="M109:M114" si="13">F109-SUM(G109:J109)</f>
        <v>1002.418830523457</v>
      </c>
      <c r="N109" s="54">
        <f t="shared" si="10"/>
        <v>3.2363101029341879</v>
      </c>
    </row>
    <row r="110" spans="1:27" ht="12" customHeight="1">
      <c r="A110" s="124">
        <v>2011</v>
      </c>
      <c r="B110" s="119">
        <v>311.97391399999998</v>
      </c>
      <c r="C110" s="122">
        <v>1954.0290000000002</v>
      </c>
      <c r="D110" s="122">
        <v>1</v>
      </c>
      <c r="E110" s="121">
        <v>145.65</v>
      </c>
      <c r="F110" s="122">
        <f t="shared" si="12"/>
        <v>2100.6790000000001</v>
      </c>
      <c r="G110" s="122">
        <v>959.22686625179915</v>
      </c>
      <c r="H110" s="122">
        <v>15.1</v>
      </c>
      <c r="I110" s="122">
        <v>24.360558802489209</v>
      </c>
      <c r="J110" s="122">
        <v>166.25900000000001</v>
      </c>
      <c r="K110" s="121" t="s">
        <v>7</v>
      </c>
      <c r="L110" s="121">
        <f>M110</f>
        <v>935.7325749457118</v>
      </c>
      <c r="M110" s="121">
        <f t="shared" si="13"/>
        <v>935.7325749457118</v>
      </c>
      <c r="N110" s="123">
        <f t="shared" si="10"/>
        <v>2.9993936446420704</v>
      </c>
    </row>
    <row r="111" spans="1:27" ht="12" customHeight="1">
      <c r="A111" s="124">
        <v>2012</v>
      </c>
      <c r="B111" s="119">
        <v>314.16755799999999</v>
      </c>
      <c r="C111" s="122">
        <v>2154.913</v>
      </c>
      <c r="D111" s="122">
        <v>4.1599999999999993</v>
      </c>
      <c r="E111" s="121">
        <v>166.25900000000001</v>
      </c>
      <c r="F111" s="122">
        <f t="shared" si="12"/>
        <v>2325.3319999999999</v>
      </c>
      <c r="G111" s="122">
        <v>979.62228250337012</v>
      </c>
      <c r="H111" s="122">
        <v>8.5</v>
      </c>
      <c r="I111" s="122">
        <v>15.66478858748315</v>
      </c>
      <c r="J111" s="122">
        <v>184.25200000000001</v>
      </c>
      <c r="K111" s="121" t="s">
        <v>7</v>
      </c>
      <c r="L111" s="121">
        <f t="shared" ref="L111:L114" si="14">M111</f>
        <v>1137.2929289091467</v>
      </c>
      <c r="M111" s="121">
        <f t="shared" si="13"/>
        <v>1137.2929289091467</v>
      </c>
      <c r="N111" s="123">
        <f t="shared" si="10"/>
        <v>3.6200202724596622</v>
      </c>
    </row>
    <row r="112" spans="1:27" ht="12" customHeight="1">
      <c r="A112" s="124">
        <v>2013</v>
      </c>
      <c r="B112" s="119">
        <v>316.29476599999998</v>
      </c>
      <c r="C112" s="122">
        <v>2118.9029999999998</v>
      </c>
      <c r="D112" s="122">
        <v>2.1980000000000004</v>
      </c>
      <c r="E112" s="121">
        <v>184.25200000000001</v>
      </c>
      <c r="F112" s="122">
        <f t="shared" si="12"/>
        <v>2305.3529999999996</v>
      </c>
      <c r="G112" s="122">
        <v>1223.6799729873348</v>
      </c>
      <c r="H112" s="122">
        <v>10.5</v>
      </c>
      <c r="I112" s="122">
        <v>21.70285416207599</v>
      </c>
      <c r="J112" s="122">
        <v>137.36399999999998</v>
      </c>
      <c r="K112" s="121" t="s">
        <v>7</v>
      </c>
      <c r="L112" s="121">
        <f t="shared" si="14"/>
        <v>912.10617285058879</v>
      </c>
      <c r="M112" s="121">
        <f t="shared" si="13"/>
        <v>912.10617285058879</v>
      </c>
      <c r="N112" s="123">
        <f t="shared" si="10"/>
        <v>2.8837219925750808</v>
      </c>
    </row>
    <row r="113" spans="1:27" ht="12" customHeight="1">
      <c r="A113" s="124">
        <v>2014</v>
      </c>
      <c r="B113" s="119">
        <v>318.576955</v>
      </c>
      <c r="C113" s="122">
        <v>2319.4389999999999</v>
      </c>
      <c r="D113" s="122">
        <v>5.4200000000000008</v>
      </c>
      <c r="E113" s="121">
        <v>137.36399999999998</v>
      </c>
      <c r="F113" s="122">
        <f t="shared" si="12"/>
        <v>2462.223</v>
      </c>
      <c r="G113" s="122">
        <v>1200.8920000000001</v>
      </c>
      <c r="H113" s="122">
        <v>9.6</v>
      </c>
      <c r="I113" s="122">
        <v>24.320131999999997</v>
      </c>
      <c r="J113" s="122">
        <v>241.66499999999999</v>
      </c>
      <c r="K113" s="121" t="s">
        <v>7</v>
      </c>
      <c r="L113" s="121">
        <f t="shared" si="14"/>
        <v>985.74586799999997</v>
      </c>
      <c r="M113" s="121">
        <f t="shared" si="13"/>
        <v>985.74586799999997</v>
      </c>
      <c r="N113" s="123">
        <f t="shared" si="10"/>
        <v>3.0942158637934121</v>
      </c>
    </row>
    <row r="114" spans="1:27" ht="12" customHeight="1">
      <c r="A114" s="124">
        <v>2015</v>
      </c>
      <c r="B114" s="119">
        <v>320.87070299999999</v>
      </c>
      <c r="C114" s="122">
        <v>2278.625</v>
      </c>
      <c r="D114" s="122">
        <v>1.752</v>
      </c>
      <c r="E114" s="121">
        <v>241.66499999999999</v>
      </c>
      <c r="F114" s="122">
        <f t="shared" si="12"/>
        <v>2522.0419999999999</v>
      </c>
      <c r="G114" s="122">
        <v>1231.171</v>
      </c>
      <c r="H114" s="122">
        <v>12.3</v>
      </c>
      <c r="I114" s="122">
        <v>36.198160000000001</v>
      </c>
      <c r="J114" s="122">
        <v>206.01100000000002</v>
      </c>
      <c r="K114" s="121" t="s">
        <v>7</v>
      </c>
      <c r="L114" s="121">
        <f t="shared" si="14"/>
        <v>1036.36184</v>
      </c>
      <c r="M114" s="121">
        <f t="shared" si="13"/>
        <v>1036.36184</v>
      </c>
      <c r="N114" s="123">
        <f t="shared" si="10"/>
        <v>3.2298425200882241</v>
      </c>
    </row>
    <row r="115" spans="1:27" ht="12" customHeight="1">
      <c r="A115" s="165">
        <v>2016</v>
      </c>
      <c r="B115" s="166">
        <v>323.16101099999997</v>
      </c>
      <c r="C115" s="158">
        <v>2321.096</v>
      </c>
      <c r="D115" s="158">
        <v>1.4289999999999998</v>
      </c>
      <c r="E115" s="159">
        <v>206.01100000000002</v>
      </c>
      <c r="F115" s="158">
        <f t="shared" si="12"/>
        <v>2528.5360000000001</v>
      </c>
      <c r="G115" s="158">
        <v>1309.6470000000002</v>
      </c>
      <c r="H115" s="158">
        <v>7.9</v>
      </c>
      <c r="I115" s="158">
        <v>31.535139999999998</v>
      </c>
      <c r="J115" s="158">
        <v>227.47499999999999</v>
      </c>
      <c r="K115" s="164" t="s">
        <v>7</v>
      </c>
      <c r="L115" s="56">
        <f>M115</f>
        <v>951.97885999999994</v>
      </c>
      <c r="M115" s="159">
        <f>F115-SUM(G115:J115)</f>
        <v>951.97885999999994</v>
      </c>
      <c r="N115" s="160">
        <f>M115/B115</f>
        <v>2.9458345146716973</v>
      </c>
    </row>
    <row r="116" spans="1:27" ht="12" customHeight="1">
      <c r="A116" s="185">
        <v>2017</v>
      </c>
      <c r="B116" s="162">
        <v>325.20603</v>
      </c>
      <c r="C116" s="186">
        <v>2376.7719999999999</v>
      </c>
      <c r="D116" s="186">
        <v>2.1070000000000002</v>
      </c>
      <c r="E116" s="90">
        <v>227.47499999999999</v>
      </c>
      <c r="F116" s="186">
        <f t="shared" si="12"/>
        <v>2606.3539999999998</v>
      </c>
      <c r="G116" s="186">
        <v>1336.0060000000001</v>
      </c>
      <c r="H116" s="186">
        <v>5.9</v>
      </c>
      <c r="I116" s="186">
        <v>40.409133999999987</v>
      </c>
      <c r="J116" s="186">
        <v>321.78899999999999</v>
      </c>
      <c r="K116" s="164" t="s">
        <v>7</v>
      </c>
      <c r="L116" s="56">
        <f t="shared" ref="L116:L120" si="15">M116</f>
        <v>902.24986599999966</v>
      </c>
      <c r="M116" s="90">
        <f>F116-SUM(G116:J116)</f>
        <v>902.24986599999966</v>
      </c>
      <c r="N116" s="163">
        <f>M116/B116</f>
        <v>2.7743946383773994</v>
      </c>
    </row>
    <row r="117" spans="1:27" ht="12" customHeight="1">
      <c r="A117" s="185">
        <v>2018</v>
      </c>
      <c r="B117" s="162">
        <v>326.92397599999998</v>
      </c>
      <c r="C117" s="186">
        <v>2351.8119999999999</v>
      </c>
      <c r="D117" s="186">
        <v>2.702</v>
      </c>
      <c r="E117" s="90">
        <v>321.78899999999999</v>
      </c>
      <c r="F117" s="186">
        <f t="shared" si="12"/>
        <v>2676.3029999999999</v>
      </c>
      <c r="G117" s="186">
        <v>1569.7059999999999</v>
      </c>
      <c r="H117" s="186">
        <v>4.8</v>
      </c>
      <c r="I117" s="186">
        <v>65.506034</v>
      </c>
      <c r="J117" s="186">
        <v>292.79600000000005</v>
      </c>
      <c r="K117" s="164" t="s">
        <v>7</v>
      </c>
      <c r="L117" s="56">
        <f t="shared" si="15"/>
        <v>743.49496599999998</v>
      </c>
      <c r="M117" s="90">
        <f>F117-SUM(G117:J117)</f>
        <v>743.49496599999998</v>
      </c>
      <c r="N117" s="163">
        <f>M117/B117</f>
        <v>2.274213641644931</v>
      </c>
    </row>
    <row r="118" spans="1:27" ht="12" customHeight="1">
      <c r="A118" s="214">
        <v>2019</v>
      </c>
      <c r="B118" s="208">
        <v>328.475998</v>
      </c>
      <c r="C118" s="184">
        <v>2439.971</v>
      </c>
      <c r="D118" s="302">
        <v>0.55800000000000005</v>
      </c>
      <c r="E118" s="199">
        <v>292.79600000000005</v>
      </c>
      <c r="F118" s="302">
        <f t="shared" si="12"/>
        <v>2733.3249999999998</v>
      </c>
      <c r="G118" s="302">
        <v>1545.2440000000001</v>
      </c>
      <c r="H118" s="302">
        <v>2.4</v>
      </c>
      <c r="I118" s="302">
        <v>44.070429999999988</v>
      </c>
      <c r="J118" s="302">
        <v>260</v>
      </c>
      <c r="K118" s="164" t="s">
        <v>7</v>
      </c>
      <c r="L118" s="56">
        <f t="shared" si="15"/>
        <v>881.6105699999996</v>
      </c>
      <c r="M118" s="280">
        <f>F118-SUM(G118:J118)</f>
        <v>881.6105699999996</v>
      </c>
      <c r="N118" s="280">
        <f>M118/B118</f>
        <v>2.6839421308341671</v>
      </c>
    </row>
    <row r="119" spans="1:27" ht="12" customHeight="1">
      <c r="A119" s="185">
        <v>2020</v>
      </c>
      <c r="B119" s="162">
        <v>330.11398000000003</v>
      </c>
      <c r="C119" s="299">
        <v>2665.462</v>
      </c>
      <c r="D119" s="186">
        <v>1.5720000000000001</v>
      </c>
      <c r="E119" s="303">
        <v>260</v>
      </c>
      <c r="F119" s="186">
        <f t="shared" si="12"/>
        <v>2927.0340000000001</v>
      </c>
      <c r="G119" s="299">
        <v>1786.164</v>
      </c>
      <c r="H119" s="186">
        <v>3.7</v>
      </c>
      <c r="I119" s="299">
        <v>35.520789999999991</v>
      </c>
      <c r="J119" s="186">
        <v>296.51400000000001</v>
      </c>
      <c r="K119" s="164" t="s">
        <v>7</v>
      </c>
      <c r="L119" s="56">
        <f>M119</f>
        <v>805.13520999999992</v>
      </c>
      <c r="M119" s="90">
        <f t="shared" ref="M119:M120" si="16">F119-SUM(G119:J119)</f>
        <v>805.13520999999992</v>
      </c>
      <c r="N119" s="90">
        <f t="shared" ref="N119:N120" si="17">M119/B119</f>
        <v>2.4389612642275855</v>
      </c>
    </row>
    <row r="120" spans="1:27" ht="12" customHeight="1" thickBot="1">
      <c r="A120" s="304">
        <v>2021</v>
      </c>
      <c r="B120" s="273">
        <v>332.14052299999997</v>
      </c>
      <c r="C120" s="364">
        <v>2730.3910000000001</v>
      </c>
      <c r="D120" s="300">
        <v>0.81800000000000006</v>
      </c>
      <c r="E120" s="346">
        <v>296.51400000000001</v>
      </c>
      <c r="F120" s="300">
        <f t="shared" si="12"/>
        <v>3027.7230000000004</v>
      </c>
      <c r="G120" s="365">
        <v>1943.2630000000001</v>
      </c>
      <c r="H120" s="300">
        <v>2.9</v>
      </c>
      <c r="I120" s="365">
        <v>45.935794000000023</v>
      </c>
      <c r="J120" s="300">
        <v>258.70100000000002</v>
      </c>
      <c r="K120" s="297" t="s">
        <v>7</v>
      </c>
      <c r="L120" s="348">
        <f t="shared" si="15"/>
        <v>776.92320599999994</v>
      </c>
      <c r="M120" s="348">
        <f t="shared" si="16"/>
        <v>776.92320599999994</v>
      </c>
      <c r="N120" s="284">
        <f t="shared" si="17"/>
        <v>2.3391400693374593</v>
      </c>
    </row>
    <row r="121" spans="1:27" ht="12" customHeight="1" thickTop="1">
      <c r="A121" s="6" t="s">
        <v>26</v>
      </c>
      <c r="C121" s="6"/>
      <c r="D121" s="6"/>
      <c r="E121" s="6"/>
      <c r="F121" s="6"/>
      <c r="G121" s="6"/>
      <c r="H121" s="6"/>
      <c r="I121" s="6"/>
      <c r="J121" s="6"/>
      <c r="K121" s="6"/>
      <c r="L121" s="6"/>
      <c r="M121" s="6"/>
      <c r="N121" s="6"/>
    </row>
    <row r="122" spans="1:27" ht="12" customHeight="1">
      <c r="A122" s="6"/>
      <c r="C122" s="6"/>
      <c r="D122" s="6"/>
      <c r="E122" s="6"/>
      <c r="F122" s="6"/>
      <c r="G122" s="6"/>
      <c r="H122" s="6"/>
      <c r="I122" s="6"/>
      <c r="J122" s="6"/>
      <c r="K122" s="6"/>
      <c r="L122" s="6"/>
      <c r="M122" s="6"/>
      <c r="N122" s="6"/>
    </row>
    <row r="123" spans="1:27" ht="12" customHeight="1">
      <c r="A123" s="29" t="s">
        <v>240</v>
      </c>
      <c r="O123" s="10"/>
      <c r="P123" s="10"/>
      <c r="Q123" s="10"/>
      <c r="R123" s="10"/>
      <c r="S123" s="10"/>
      <c r="T123" s="10"/>
      <c r="U123" s="10"/>
      <c r="V123" s="10"/>
      <c r="W123" s="10"/>
      <c r="X123" s="10"/>
      <c r="Y123" s="10"/>
      <c r="Z123" s="10"/>
      <c r="AA123" s="10"/>
    </row>
    <row r="124" spans="1:27" ht="12" customHeight="1">
      <c r="A124" s="5" t="s">
        <v>241</v>
      </c>
      <c r="O124" s="10"/>
      <c r="P124" s="10"/>
      <c r="Q124" s="10"/>
      <c r="R124" s="10"/>
      <c r="S124" s="10"/>
      <c r="T124" s="10"/>
      <c r="U124" s="10"/>
      <c r="V124" s="10"/>
      <c r="W124" s="10"/>
      <c r="X124" s="10"/>
      <c r="Y124" s="10"/>
      <c r="Z124" s="10"/>
      <c r="AA124" s="10"/>
    </row>
    <row r="125" spans="1:27" ht="12" customHeight="1">
      <c r="A125" s="5" t="s">
        <v>242</v>
      </c>
      <c r="O125" s="10"/>
      <c r="P125" s="10"/>
      <c r="Q125" s="10"/>
      <c r="R125" s="10"/>
      <c r="S125" s="10"/>
      <c r="T125" s="10"/>
      <c r="U125" s="10"/>
      <c r="V125" s="10"/>
      <c r="W125" s="10"/>
      <c r="X125" s="10"/>
      <c r="Y125" s="10"/>
      <c r="Z125" s="10"/>
      <c r="AA125" s="10"/>
    </row>
    <row r="126" spans="1:27" ht="12" customHeight="1">
      <c r="A126" s="5" t="s">
        <v>243</v>
      </c>
      <c r="O126" s="10"/>
      <c r="P126" s="10"/>
      <c r="Q126" s="10"/>
      <c r="R126" s="10"/>
      <c r="S126" s="10"/>
      <c r="T126" s="10"/>
      <c r="U126" s="10"/>
      <c r="V126" s="10"/>
      <c r="W126" s="10"/>
      <c r="X126" s="10"/>
      <c r="Y126" s="10"/>
      <c r="Z126" s="10"/>
      <c r="AA126" s="10"/>
    </row>
    <row r="127" spans="1:27" ht="12" customHeight="1">
      <c r="A127" s="5" t="s">
        <v>217</v>
      </c>
      <c r="O127" s="10"/>
      <c r="P127" s="10"/>
      <c r="Q127" s="10"/>
      <c r="R127" s="10"/>
      <c r="S127" s="10"/>
      <c r="T127" s="10"/>
      <c r="U127" s="10"/>
      <c r="V127" s="10"/>
      <c r="W127" s="10"/>
      <c r="X127" s="10"/>
      <c r="Y127" s="10"/>
      <c r="Z127" s="10"/>
      <c r="AA127" s="10"/>
    </row>
    <row r="128" spans="1:27" ht="12" customHeight="1">
      <c r="A128" s="5" t="s">
        <v>248</v>
      </c>
      <c r="O128" s="10"/>
      <c r="P128" s="10"/>
      <c r="Q128" s="10"/>
      <c r="R128" s="10"/>
      <c r="S128" s="10"/>
      <c r="T128" s="10"/>
      <c r="U128" s="10"/>
      <c r="V128" s="10"/>
      <c r="W128" s="10"/>
      <c r="X128" s="10"/>
      <c r="Y128" s="10"/>
      <c r="Z128" s="10"/>
      <c r="AA128" s="10"/>
    </row>
    <row r="130" spans="1:27" ht="12" customHeight="1">
      <c r="A130" s="338" t="s">
        <v>192</v>
      </c>
      <c r="B130" s="335"/>
      <c r="C130" s="335"/>
      <c r="D130" s="335"/>
      <c r="E130" s="335"/>
      <c r="F130" s="335"/>
      <c r="G130" s="335"/>
      <c r="H130" s="335"/>
      <c r="I130" s="335"/>
      <c r="J130" s="335"/>
      <c r="K130" s="335"/>
      <c r="L130" s="335"/>
      <c r="M130" s="335"/>
      <c r="N130" s="258"/>
      <c r="O130" s="10"/>
      <c r="P130" s="10"/>
      <c r="Q130" s="10"/>
      <c r="R130" s="10"/>
      <c r="S130" s="10"/>
      <c r="T130" s="10"/>
      <c r="U130" s="10"/>
      <c r="V130" s="10"/>
      <c r="W130" s="10"/>
      <c r="X130" s="10"/>
      <c r="Y130" s="10"/>
      <c r="Z130" s="10"/>
      <c r="AA130" s="10"/>
    </row>
  </sheetData>
  <mergeCells count="19">
    <mergeCell ref="M1:N1"/>
    <mergeCell ref="J3:J6"/>
    <mergeCell ref="D3:D6"/>
    <mergeCell ref="K2:N3"/>
    <mergeCell ref="H3:H6"/>
    <mergeCell ref="A1:K1"/>
    <mergeCell ref="N4:N6"/>
    <mergeCell ref="A2:A6"/>
    <mergeCell ref="M4:M6"/>
    <mergeCell ref="G2:J2"/>
    <mergeCell ref="F3:F6"/>
    <mergeCell ref="B2:B6"/>
    <mergeCell ref="C3:C6"/>
    <mergeCell ref="E3:E6"/>
    <mergeCell ref="G3:G6"/>
    <mergeCell ref="C7:M7"/>
    <mergeCell ref="K4:K6"/>
    <mergeCell ref="I3:I6"/>
    <mergeCell ref="L4:L6"/>
  </mergeCells>
  <phoneticPr fontId="6" type="noConversion"/>
  <printOptions horizontalCentered="1"/>
  <pageMargins left="0.4" right="0.4" top="0.5" bottom="0.5" header="0" footer="0"/>
  <pageSetup fitToHeight="3" orientation="landscape" horizontalDpi="300" r:id="rId1"/>
  <headerFooter alignWithMargins="0"/>
  <rowBreaks count="2" manualBreakCount="2">
    <brk id="39" max="17" man="1"/>
    <brk id="68" max="17" man="1"/>
  </rowBreaks>
  <ignoredErrors>
    <ignoredError sqref="H19:H63" numberStoredAsText="1"/>
    <ignoredError sqref="M64:M110 M111:M118"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outlinePr summaryBelow="0" summaryRight="0"/>
    <pageSetUpPr autoPageBreaks="0" fitToPage="1"/>
  </sheetPr>
  <dimension ref="A1:AA125"/>
  <sheetViews>
    <sheetView showZeros="0" showOutlineSymbols="0" zoomScaleNormal="100" workbookViewId="0">
      <pane ySplit="6" topLeftCell="A7" activePane="bottomLeft" state="frozen"/>
      <selection pane="bottomLeft" sqref="A1:J1"/>
    </sheetView>
  </sheetViews>
  <sheetFormatPr defaultColWidth="12.83203125" defaultRowHeight="12" customHeight="1"/>
  <cols>
    <col min="1" max="1" width="12.83203125" style="5" customWidth="1"/>
    <col min="2" max="2" width="12.83203125" style="6" customWidth="1"/>
    <col min="3" max="3" width="15.83203125" style="8" customWidth="1"/>
    <col min="4" max="4" width="12.83203125" style="8" customWidth="1"/>
    <col min="5" max="5" width="15.83203125" style="8" customWidth="1"/>
    <col min="6" max="6" width="12.83203125" style="8" customWidth="1"/>
    <col min="7" max="7" width="15.83203125" style="8" customWidth="1"/>
    <col min="8" max="8" width="12.83203125" style="8" customWidth="1"/>
    <col min="9" max="9" width="15.83203125" style="8" customWidth="1"/>
    <col min="10" max="10" width="12.83203125" style="8" customWidth="1"/>
    <col min="11" max="11" width="15.83203125" style="8" customWidth="1"/>
    <col min="12" max="12" width="12.83203125" style="25" customWidth="1"/>
    <col min="13" max="27" width="12.83203125" style="9" customWidth="1"/>
    <col min="28" max="16384" width="12.83203125" style="10"/>
  </cols>
  <sheetData>
    <row r="1" spans="1:27" s="82" customFormat="1" ht="12" customHeight="1" thickBot="1">
      <c r="A1" s="393" t="s">
        <v>93</v>
      </c>
      <c r="B1" s="393"/>
      <c r="C1" s="393"/>
      <c r="D1" s="393"/>
      <c r="E1" s="393"/>
      <c r="F1" s="393"/>
      <c r="G1" s="393"/>
      <c r="H1" s="393"/>
      <c r="I1" s="393"/>
      <c r="J1" s="393"/>
      <c r="K1" s="392" t="s">
        <v>63</v>
      </c>
      <c r="L1" s="392"/>
      <c r="M1" s="83"/>
      <c r="N1" s="83"/>
      <c r="O1" s="83"/>
      <c r="P1" s="83"/>
      <c r="Q1" s="83"/>
      <c r="R1" s="83"/>
      <c r="S1" s="83"/>
      <c r="T1" s="83"/>
      <c r="U1" s="83"/>
      <c r="V1" s="83"/>
      <c r="W1" s="83"/>
      <c r="X1" s="83"/>
      <c r="Y1" s="83"/>
      <c r="Z1" s="83"/>
      <c r="AA1" s="83"/>
    </row>
    <row r="2" spans="1:27" ht="12" customHeight="1" thickTop="1">
      <c r="A2" s="412" t="s">
        <v>0</v>
      </c>
      <c r="B2" s="511" t="s">
        <v>60</v>
      </c>
      <c r="C2" s="483" t="s">
        <v>39</v>
      </c>
      <c r="D2" s="544"/>
      <c r="E2" s="483" t="s">
        <v>169</v>
      </c>
      <c r="F2" s="544"/>
      <c r="G2" s="483" t="s">
        <v>40</v>
      </c>
      <c r="H2" s="544"/>
      <c r="I2" s="506" t="s">
        <v>41</v>
      </c>
      <c r="J2" s="548"/>
      <c r="K2" s="459" t="s">
        <v>42</v>
      </c>
      <c r="L2" s="547"/>
    </row>
    <row r="3" spans="1:27" ht="12" customHeight="1">
      <c r="A3" s="413"/>
      <c r="B3" s="512"/>
      <c r="C3" s="545"/>
      <c r="D3" s="546"/>
      <c r="E3" s="545"/>
      <c r="F3" s="546"/>
      <c r="G3" s="545"/>
      <c r="H3" s="546"/>
      <c r="I3" s="545"/>
      <c r="J3" s="549"/>
      <c r="K3" s="545"/>
      <c r="L3" s="546"/>
    </row>
    <row r="4" spans="1:27" ht="12" customHeight="1">
      <c r="A4" s="413"/>
      <c r="B4" s="512"/>
      <c r="C4" s="410" t="s">
        <v>2</v>
      </c>
      <c r="D4" s="408" t="s">
        <v>5</v>
      </c>
      <c r="E4" s="410" t="s">
        <v>2</v>
      </c>
      <c r="F4" s="408" t="s">
        <v>5</v>
      </c>
      <c r="G4" s="410" t="s">
        <v>2</v>
      </c>
      <c r="H4" s="408" t="s">
        <v>5</v>
      </c>
      <c r="I4" s="410" t="s">
        <v>2</v>
      </c>
      <c r="J4" s="408" t="s">
        <v>5</v>
      </c>
      <c r="K4" s="410" t="s">
        <v>2</v>
      </c>
      <c r="L4" s="498" t="s">
        <v>5</v>
      </c>
    </row>
    <row r="5" spans="1:27" ht="12" customHeight="1">
      <c r="A5" s="414"/>
      <c r="B5" s="513"/>
      <c r="C5" s="449"/>
      <c r="D5" s="409"/>
      <c r="E5" s="449"/>
      <c r="F5" s="409"/>
      <c r="G5" s="449"/>
      <c r="H5" s="409"/>
      <c r="I5" s="449"/>
      <c r="J5" s="409"/>
      <c r="K5" s="449"/>
      <c r="L5" s="465"/>
    </row>
    <row r="6" spans="1:27" ht="12" customHeight="1">
      <c r="A6" s="24"/>
      <c r="B6" s="98" t="s">
        <v>74</v>
      </c>
      <c r="C6" s="262" t="s">
        <v>184</v>
      </c>
      <c r="D6" s="99" t="s">
        <v>75</v>
      </c>
      <c r="E6" s="262" t="s">
        <v>184</v>
      </c>
      <c r="F6" s="262" t="s">
        <v>75</v>
      </c>
      <c r="G6" s="262" t="s">
        <v>184</v>
      </c>
      <c r="H6" s="262" t="s">
        <v>75</v>
      </c>
      <c r="I6" s="262" t="s">
        <v>184</v>
      </c>
      <c r="J6" s="262" t="s">
        <v>75</v>
      </c>
      <c r="K6" s="262" t="s">
        <v>184</v>
      </c>
      <c r="L6" s="262" t="s">
        <v>75</v>
      </c>
      <c r="M6"/>
      <c r="N6"/>
      <c r="O6"/>
      <c r="P6"/>
      <c r="Q6"/>
      <c r="R6"/>
      <c r="S6"/>
      <c r="T6"/>
      <c r="U6"/>
      <c r="V6"/>
      <c r="W6"/>
      <c r="X6"/>
      <c r="Y6"/>
      <c r="Z6"/>
      <c r="AA6"/>
    </row>
    <row r="7" spans="1:27" ht="12" customHeight="1">
      <c r="A7" s="40">
        <v>1909</v>
      </c>
      <c r="B7" s="77">
        <v>90.49</v>
      </c>
      <c r="C7" s="55" t="s">
        <v>7</v>
      </c>
      <c r="D7" s="63" t="s">
        <v>43</v>
      </c>
      <c r="E7" s="55" t="s">
        <v>7</v>
      </c>
      <c r="F7" s="55" t="s">
        <v>7</v>
      </c>
      <c r="G7" s="55" t="s">
        <v>7</v>
      </c>
      <c r="H7" s="55" t="s">
        <v>7</v>
      </c>
      <c r="I7" s="55" t="s">
        <v>7</v>
      </c>
      <c r="J7" s="55" t="s">
        <v>7</v>
      </c>
      <c r="K7" s="55" t="s">
        <v>7</v>
      </c>
      <c r="L7" s="55" t="s">
        <v>7</v>
      </c>
      <c r="M7" s="13"/>
      <c r="N7" s="13"/>
      <c r="O7" s="13"/>
      <c r="P7" s="13"/>
      <c r="Q7" s="13"/>
      <c r="R7" s="13"/>
      <c r="S7" s="13"/>
      <c r="T7" s="13"/>
      <c r="U7" s="13"/>
      <c r="V7" s="13"/>
      <c r="W7" s="13"/>
      <c r="X7" s="13"/>
      <c r="Y7" s="13"/>
      <c r="Z7" s="13"/>
      <c r="AA7" s="13"/>
    </row>
    <row r="8" spans="1:27" ht="12" customHeight="1">
      <c r="A8" s="40">
        <v>1910</v>
      </c>
      <c r="B8" s="77">
        <v>92.406999999999996</v>
      </c>
      <c r="C8" s="63" t="s">
        <v>7</v>
      </c>
      <c r="D8" s="63" t="s">
        <v>43</v>
      </c>
      <c r="E8" s="63" t="s">
        <v>7</v>
      </c>
      <c r="F8" s="63" t="s">
        <v>7</v>
      </c>
      <c r="G8" s="63" t="s">
        <v>7</v>
      </c>
      <c r="H8" s="63" t="s">
        <v>7</v>
      </c>
      <c r="I8" s="63" t="s">
        <v>7</v>
      </c>
      <c r="J8" s="63" t="s">
        <v>7</v>
      </c>
      <c r="K8" s="63" t="s">
        <v>7</v>
      </c>
      <c r="L8" s="63" t="s">
        <v>7</v>
      </c>
      <c r="M8" s="13"/>
      <c r="N8" s="13"/>
      <c r="O8" s="13"/>
      <c r="P8" s="13"/>
      <c r="Q8" s="13"/>
      <c r="R8" s="13"/>
      <c r="S8" s="13"/>
      <c r="T8" s="13"/>
      <c r="U8" s="13"/>
      <c r="V8" s="13"/>
      <c r="W8" s="13"/>
      <c r="X8" s="13"/>
      <c r="Y8" s="13"/>
      <c r="Z8" s="13"/>
      <c r="AA8" s="13"/>
    </row>
    <row r="9" spans="1:27" ht="12" customHeight="1">
      <c r="A9" s="42">
        <v>1911</v>
      </c>
      <c r="B9" s="78">
        <v>93.863</v>
      </c>
      <c r="C9" s="64" t="s">
        <v>7</v>
      </c>
      <c r="D9" s="64" t="s">
        <v>43</v>
      </c>
      <c r="E9" s="64" t="s">
        <v>7</v>
      </c>
      <c r="F9" s="64" t="s">
        <v>7</v>
      </c>
      <c r="G9" s="64" t="s">
        <v>7</v>
      </c>
      <c r="H9" s="64" t="s">
        <v>7</v>
      </c>
      <c r="I9" s="64" t="s">
        <v>7</v>
      </c>
      <c r="J9" s="64" t="s">
        <v>7</v>
      </c>
      <c r="K9" s="64" t="s">
        <v>7</v>
      </c>
      <c r="L9" s="64" t="s">
        <v>7</v>
      </c>
      <c r="M9" s="13"/>
      <c r="N9" s="13"/>
      <c r="O9" s="13"/>
      <c r="P9" s="13"/>
      <c r="Q9" s="13"/>
      <c r="R9" s="13"/>
      <c r="S9" s="13"/>
      <c r="T9" s="13"/>
      <c r="U9" s="13"/>
      <c r="V9" s="13"/>
      <c r="W9" s="13"/>
      <c r="X9" s="13"/>
      <c r="Y9" s="13"/>
      <c r="Z9" s="13"/>
      <c r="AA9" s="13"/>
    </row>
    <row r="10" spans="1:27" ht="12" customHeight="1">
      <c r="A10" s="42">
        <v>1912</v>
      </c>
      <c r="B10" s="78">
        <v>95.334999999999994</v>
      </c>
      <c r="C10" s="64" t="s">
        <v>7</v>
      </c>
      <c r="D10" s="64" t="s">
        <v>43</v>
      </c>
      <c r="E10" s="64" t="s">
        <v>7</v>
      </c>
      <c r="F10" s="64" t="s">
        <v>7</v>
      </c>
      <c r="G10" s="64" t="s">
        <v>7</v>
      </c>
      <c r="H10" s="64" t="s">
        <v>7</v>
      </c>
      <c r="I10" s="64" t="s">
        <v>7</v>
      </c>
      <c r="J10" s="64" t="s">
        <v>7</v>
      </c>
      <c r="K10" s="64" t="s">
        <v>7</v>
      </c>
      <c r="L10" s="64" t="s">
        <v>7</v>
      </c>
      <c r="M10" s="13"/>
      <c r="N10" s="13"/>
      <c r="O10" s="13"/>
      <c r="P10" s="13"/>
      <c r="Q10" s="13"/>
      <c r="R10" s="13"/>
      <c r="S10" s="13"/>
      <c r="T10" s="13"/>
      <c r="U10" s="13"/>
      <c r="V10" s="13"/>
      <c r="W10" s="13"/>
      <c r="X10" s="13"/>
      <c r="Y10" s="13"/>
      <c r="Z10" s="13"/>
      <c r="AA10" s="13"/>
    </row>
    <row r="11" spans="1:27" ht="12" customHeight="1">
      <c r="A11" s="42">
        <v>1913</v>
      </c>
      <c r="B11" s="78">
        <v>97.224999999999994</v>
      </c>
      <c r="C11" s="64" t="s">
        <v>7</v>
      </c>
      <c r="D11" s="64" t="s">
        <v>43</v>
      </c>
      <c r="E11" s="64" t="s">
        <v>7</v>
      </c>
      <c r="F11" s="64" t="s">
        <v>7</v>
      </c>
      <c r="G11" s="64" t="s">
        <v>7</v>
      </c>
      <c r="H11" s="64" t="s">
        <v>7</v>
      </c>
      <c r="I11" s="64" t="s">
        <v>7</v>
      </c>
      <c r="J11" s="64" t="s">
        <v>7</v>
      </c>
      <c r="K11" s="64" t="s">
        <v>7</v>
      </c>
      <c r="L11" s="64" t="s">
        <v>7</v>
      </c>
      <c r="M11" s="13"/>
      <c r="N11" s="13"/>
      <c r="O11" s="13"/>
      <c r="P11" s="13"/>
      <c r="Q11" s="13"/>
      <c r="R11" s="13"/>
      <c r="S11" s="13"/>
      <c r="T11" s="13"/>
      <c r="U11" s="13"/>
      <c r="V11" s="13"/>
      <c r="W11" s="13"/>
      <c r="X11" s="13"/>
      <c r="Y11" s="13"/>
      <c r="Z11" s="13"/>
      <c r="AA11" s="13"/>
    </row>
    <row r="12" spans="1:27" ht="12" customHeight="1">
      <c r="A12" s="42">
        <v>1914</v>
      </c>
      <c r="B12" s="78">
        <v>99.111000000000004</v>
      </c>
      <c r="C12" s="64" t="s">
        <v>7</v>
      </c>
      <c r="D12" s="64" t="s">
        <v>43</v>
      </c>
      <c r="E12" s="64" t="s">
        <v>7</v>
      </c>
      <c r="F12" s="64" t="s">
        <v>7</v>
      </c>
      <c r="G12" s="64" t="s">
        <v>7</v>
      </c>
      <c r="H12" s="64" t="s">
        <v>7</v>
      </c>
      <c r="I12" s="64" t="s">
        <v>7</v>
      </c>
      <c r="J12" s="64" t="s">
        <v>7</v>
      </c>
      <c r="K12" s="64" t="s">
        <v>7</v>
      </c>
      <c r="L12" s="64" t="s">
        <v>7</v>
      </c>
      <c r="M12" s="13"/>
      <c r="N12" s="13"/>
      <c r="O12" s="13"/>
      <c r="P12" s="13"/>
      <c r="Q12" s="13"/>
      <c r="R12" s="13"/>
      <c r="S12" s="13"/>
      <c r="T12" s="13"/>
      <c r="U12" s="13"/>
      <c r="V12" s="13"/>
      <c r="W12" s="13"/>
      <c r="X12" s="13"/>
      <c r="Y12" s="13"/>
      <c r="Z12" s="13"/>
      <c r="AA12" s="13"/>
    </row>
    <row r="13" spans="1:27" ht="12" customHeight="1">
      <c r="A13" s="42">
        <v>1915</v>
      </c>
      <c r="B13" s="78">
        <v>100.54600000000001</v>
      </c>
      <c r="C13" s="64" t="s">
        <v>7</v>
      </c>
      <c r="D13" s="64" t="s">
        <v>43</v>
      </c>
      <c r="E13" s="64" t="s">
        <v>7</v>
      </c>
      <c r="F13" s="64" t="s">
        <v>7</v>
      </c>
      <c r="G13" s="64" t="s">
        <v>7</v>
      </c>
      <c r="H13" s="64" t="s">
        <v>7</v>
      </c>
      <c r="I13" s="64" t="s">
        <v>7</v>
      </c>
      <c r="J13" s="64" t="s">
        <v>7</v>
      </c>
      <c r="K13" s="64" t="s">
        <v>7</v>
      </c>
      <c r="L13" s="64" t="s">
        <v>7</v>
      </c>
      <c r="M13" s="13"/>
      <c r="N13" s="13"/>
      <c r="O13" s="13"/>
      <c r="P13" s="13"/>
      <c r="Q13" s="13"/>
      <c r="R13" s="13"/>
      <c r="S13" s="13"/>
      <c r="T13" s="13"/>
      <c r="U13" s="13"/>
      <c r="V13" s="13"/>
      <c r="W13" s="13"/>
      <c r="X13" s="13"/>
      <c r="Y13" s="13"/>
      <c r="Z13" s="13"/>
      <c r="AA13" s="13"/>
    </row>
    <row r="14" spans="1:27" ht="12" customHeight="1">
      <c r="A14" s="40">
        <v>1916</v>
      </c>
      <c r="B14" s="77">
        <v>101.961</v>
      </c>
      <c r="C14" s="63" t="s">
        <v>7</v>
      </c>
      <c r="D14" s="63" t="s">
        <v>43</v>
      </c>
      <c r="E14" s="63" t="s">
        <v>7</v>
      </c>
      <c r="F14" s="63" t="s">
        <v>7</v>
      </c>
      <c r="G14" s="63" t="s">
        <v>7</v>
      </c>
      <c r="H14" s="63" t="s">
        <v>7</v>
      </c>
      <c r="I14" s="63" t="s">
        <v>7</v>
      </c>
      <c r="J14" s="63" t="s">
        <v>7</v>
      </c>
      <c r="K14" s="63" t="s">
        <v>7</v>
      </c>
      <c r="L14" s="63" t="s">
        <v>7</v>
      </c>
      <c r="M14" s="13"/>
      <c r="N14" s="13"/>
      <c r="O14" s="13"/>
      <c r="P14" s="13"/>
      <c r="Q14" s="13"/>
      <c r="R14" s="13"/>
      <c r="S14" s="13"/>
      <c r="T14" s="13"/>
      <c r="U14" s="13"/>
      <c r="V14" s="13"/>
      <c r="W14" s="13"/>
      <c r="X14" s="13"/>
      <c r="Y14" s="13"/>
      <c r="Z14" s="13"/>
      <c r="AA14" s="13"/>
    </row>
    <row r="15" spans="1:27" ht="12" customHeight="1">
      <c r="A15" s="40">
        <v>1917</v>
      </c>
      <c r="B15" s="77">
        <v>103.414</v>
      </c>
      <c r="C15" s="63" t="s">
        <v>7</v>
      </c>
      <c r="D15" s="63" t="s">
        <v>43</v>
      </c>
      <c r="E15" s="63" t="s">
        <v>7</v>
      </c>
      <c r="F15" s="63" t="s">
        <v>7</v>
      </c>
      <c r="G15" s="63" t="s">
        <v>7</v>
      </c>
      <c r="H15" s="63" t="s">
        <v>7</v>
      </c>
      <c r="I15" s="63" t="s">
        <v>7</v>
      </c>
      <c r="J15" s="63" t="s">
        <v>7</v>
      </c>
      <c r="K15" s="63" t="s">
        <v>7</v>
      </c>
      <c r="L15" s="63" t="s">
        <v>7</v>
      </c>
      <c r="M15" s="13"/>
      <c r="N15" s="13"/>
      <c r="O15" s="13"/>
      <c r="P15" s="13"/>
      <c r="Q15" s="13"/>
      <c r="R15" s="13"/>
      <c r="S15" s="13"/>
      <c r="T15" s="13"/>
      <c r="U15" s="13"/>
      <c r="V15" s="13"/>
      <c r="W15" s="13"/>
      <c r="X15" s="13"/>
      <c r="Y15" s="13"/>
      <c r="Z15" s="13"/>
      <c r="AA15" s="13"/>
    </row>
    <row r="16" spans="1:27" ht="12" customHeight="1">
      <c r="A16" s="40">
        <v>1918</v>
      </c>
      <c r="B16" s="77">
        <v>104.55</v>
      </c>
      <c r="C16" s="63" t="s">
        <v>7</v>
      </c>
      <c r="D16" s="63" t="s">
        <v>43</v>
      </c>
      <c r="E16" s="63" t="s">
        <v>7</v>
      </c>
      <c r="F16" s="63" t="s">
        <v>7</v>
      </c>
      <c r="G16" s="63" t="s">
        <v>7</v>
      </c>
      <c r="H16" s="63" t="s">
        <v>7</v>
      </c>
      <c r="I16" s="63" t="s">
        <v>7</v>
      </c>
      <c r="J16" s="63" t="s">
        <v>7</v>
      </c>
      <c r="K16" s="63" t="s">
        <v>7</v>
      </c>
      <c r="L16" s="63" t="s">
        <v>7</v>
      </c>
      <c r="M16" s="13"/>
      <c r="N16" s="13"/>
      <c r="O16" s="13"/>
      <c r="P16" s="13"/>
      <c r="Q16" s="13"/>
      <c r="R16" s="13"/>
      <c r="S16" s="13"/>
      <c r="T16" s="13"/>
      <c r="U16" s="13"/>
      <c r="V16" s="13"/>
      <c r="W16" s="13"/>
      <c r="X16" s="13"/>
      <c r="Y16" s="13"/>
      <c r="Z16" s="13"/>
      <c r="AA16" s="13"/>
    </row>
    <row r="17" spans="1:27" ht="12" customHeight="1">
      <c r="A17" s="40">
        <v>1919</v>
      </c>
      <c r="B17" s="77">
        <v>105.063</v>
      </c>
      <c r="C17" s="63" t="s">
        <v>7</v>
      </c>
      <c r="D17" s="63">
        <v>0.1</v>
      </c>
      <c r="E17" s="63" t="s">
        <v>7</v>
      </c>
      <c r="F17" s="63" t="s">
        <v>7</v>
      </c>
      <c r="G17" s="63" t="s">
        <v>7</v>
      </c>
      <c r="H17" s="63" t="s">
        <v>43</v>
      </c>
      <c r="I17" s="63" t="s">
        <v>7</v>
      </c>
      <c r="J17" s="55">
        <f t="shared" ref="J17:J71" si="0">SUM(D17,F17,H17)</f>
        <v>0.1</v>
      </c>
      <c r="K17" s="63" t="s">
        <v>7</v>
      </c>
      <c r="L17" s="63" t="s">
        <v>7</v>
      </c>
      <c r="M17" s="13"/>
      <c r="N17" s="13"/>
      <c r="O17" s="13"/>
      <c r="P17" s="13"/>
      <c r="Q17" s="13"/>
      <c r="R17" s="13"/>
      <c r="S17" s="13"/>
      <c r="T17" s="13"/>
      <c r="U17" s="13"/>
      <c r="V17" s="13"/>
      <c r="W17" s="13"/>
      <c r="X17" s="13"/>
      <c r="Y17" s="13"/>
      <c r="Z17" s="13"/>
      <c r="AA17" s="13"/>
    </row>
    <row r="18" spans="1:27" ht="12" customHeight="1">
      <c r="A18" s="40">
        <v>1920</v>
      </c>
      <c r="B18" s="77">
        <v>106.461</v>
      </c>
      <c r="C18" s="63" t="s">
        <v>7</v>
      </c>
      <c r="D18" s="63">
        <v>0.1</v>
      </c>
      <c r="E18" s="63">
        <f>'DrySkimMilkS&amp;U'!M19</f>
        <v>26</v>
      </c>
      <c r="F18" s="63">
        <f t="shared" ref="F18:F82" si="1">E18/B18</f>
        <v>0.24422088840044712</v>
      </c>
      <c r="G18" s="63" t="s">
        <v>7</v>
      </c>
      <c r="H18" s="63" t="s">
        <v>43</v>
      </c>
      <c r="I18" s="63" t="s">
        <v>7</v>
      </c>
      <c r="J18" s="55">
        <f t="shared" si="0"/>
        <v>0.34422088840044712</v>
      </c>
      <c r="K18" s="63" t="s">
        <v>7</v>
      </c>
      <c r="L18" s="63" t="s">
        <v>7</v>
      </c>
      <c r="M18" s="13"/>
      <c r="N18" s="13"/>
      <c r="O18" s="13"/>
      <c r="P18" s="13"/>
      <c r="Q18" s="13"/>
      <c r="R18" s="13"/>
      <c r="S18" s="13"/>
      <c r="T18" s="13"/>
      <c r="U18" s="13"/>
      <c r="V18" s="13"/>
      <c r="W18" s="13"/>
      <c r="X18" s="13"/>
      <c r="Y18" s="13"/>
      <c r="Z18" s="13"/>
      <c r="AA18" s="13"/>
    </row>
    <row r="19" spans="1:27" ht="12" customHeight="1">
      <c r="A19" s="42">
        <v>1921</v>
      </c>
      <c r="B19" s="78">
        <v>108.538</v>
      </c>
      <c r="C19" s="64" t="s">
        <v>7</v>
      </c>
      <c r="D19" s="64" t="s">
        <v>43</v>
      </c>
      <c r="E19" s="64">
        <f>'DrySkimMilkS&amp;U'!M20</f>
        <v>21</v>
      </c>
      <c r="F19" s="64">
        <f t="shared" si="1"/>
        <v>0.19348062429748109</v>
      </c>
      <c r="G19" s="64" t="s">
        <v>7</v>
      </c>
      <c r="H19" s="64" t="s">
        <v>43</v>
      </c>
      <c r="I19" s="64" t="s">
        <v>7</v>
      </c>
      <c r="J19" s="59">
        <f t="shared" si="0"/>
        <v>0.19348062429748109</v>
      </c>
      <c r="K19" s="64" t="s">
        <v>7</v>
      </c>
      <c r="L19" s="64" t="s">
        <v>7</v>
      </c>
      <c r="M19" s="13"/>
      <c r="N19" s="13"/>
      <c r="O19" s="13"/>
      <c r="P19" s="13"/>
      <c r="Q19" s="13"/>
      <c r="R19" s="13"/>
      <c r="S19" s="13"/>
      <c r="T19" s="13"/>
      <c r="U19" s="13"/>
      <c r="V19" s="13"/>
      <c r="W19" s="13"/>
      <c r="X19" s="13"/>
      <c r="Y19" s="13"/>
      <c r="Z19" s="13"/>
      <c r="AA19" s="13"/>
    </row>
    <row r="20" spans="1:27" ht="12" customHeight="1">
      <c r="A20" s="42">
        <v>1922</v>
      </c>
      <c r="B20" s="78">
        <v>110.04900000000001</v>
      </c>
      <c r="C20" s="64" t="s">
        <v>7</v>
      </c>
      <c r="D20" s="64" t="s">
        <v>43</v>
      </c>
      <c r="E20" s="64">
        <f>'DrySkimMilkS&amp;U'!M21</f>
        <v>24</v>
      </c>
      <c r="F20" s="64">
        <f t="shared" si="1"/>
        <v>0.2180846713736608</v>
      </c>
      <c r="G20" s="64" t="s">
        <v>7</v>
      </c>
      <c r="H20" s="64" t="s">
        <v>43</v>
      </c>
      <c r="I20" s="64" t="s">
        <v>7</v>
      </c>
      <c r="J20" s="59">
        <f t="shared" si="0"/>
        <v>0.2180846713736608</v>
      </c>
      <c r="K20" s="64" t="s">
        <v>7</v>
      </c>
      <c r="L20" s="64" t="s">
        <v>7</v>
      </c>
      <c r="M20" s="13"/>
      <c r="N20" s="13"/>
      <c r="O20" s="13"/>
      <c r="P20" s="13"/>
      <c r="Q20" s="13"/>
      <c r="R20" s="13"/>
      <c r="S20" s="13"/>
      <c r="T20" s="13"/>
      <c r="U20" s="13"/>
      <c r="V20" s="13"/>
      <c r="W20" s="13"/>
      <c r="X20" s="13"/>
      <c r="Y20" s="13"/>
      <c r="Z20" s="13"/>
      <c r="AA20" s="13"/>
    </row>
    <row r="21" spans="1:27" ht="12" customHeight="1">
      <c r="A21" s="42">
        <v>1923</v>
      </c>
      <c r="B21" s="78">
        <v>111.947</v>
      </c>
      <c r="C21" s="64" t="s">
        <v>7</v>
      </c>
      <c r="D21" s="64">
        <v>0.1</v>
      </c>
      <c r="E21" s="64">
        <f>'DrySkimMilkS&amp;U'!M22</f>
        <v>41</v>
      </c>
      <c r="F21" s="64">
        <f t="shared" si="1"/>
        <v>0.36624474081484987</v>
      </c>
      <c r="G21" s="64" t="s">
        <v>7</v>
      </c>
      <c r="H21" s="64" t="s">
        <v>43</v>
      </c>
      <c r="I21" s="64" t="s">
        <v>7</v>
      </c>
      <c r="J21" s="59">
        <f t="shared" si="0"/>
        <v>0.4662447408148499</v>
      </c>
      <c r="K21" s="64" t="s">
        <v>7</v>
      </c>
      <c r="L21" s="64" t="s">
        <v>7</v>
      </c>
      <c r="M21" s="13"/>
      <c r="N21" s="13"/>
      <c r="O21" s="13"/>
      <c r="P21" s="13"/>
      <c r="Q21" s="13"/>
      <c r="R21" s="13"/>
      <c r="S21" s="13"/>
      <c r="T21" s="13"/>
      <c r="U21" s="13"/>
      <c r="V21" s="13"/>
      <c r="W21" s="13"/>
      <c r="X21" s="13"/>
      <c r="Y21" s="13"/>
      <c r="Z21" s="13"/>
      <c r="AA21" s="13"/>
    </row>
    <row r="22" spans="1:27" ht="12" customHeight="1">
      <c r="A22" s="42">
        <v>1924</v>
      </c>
      <c r="B22" s="78">
        <v>114.10899999999999</v>
      </c>
      <c r="C22" s="64" t="s">
        <v>7</v>
      </c>
      <c r="D22" s="64">
        <v>0.1</v>
      </c>
      <c r="E22" s="64">
        <f>'DrySkimMilkS&amp;U'!M23</f>
        <v>44</v>
      </c>
      <c r="F22" s="64">
        <f t="shared" si="1"/>
        <v>0.38559622816780448</v>
      </c>
      <c r="G22" s="64" t="s">
        <v>7</v>
      </c>
      <c r="H22" s="64" t="s">
        <v>43</v>
      </c>
      <c r="I22" s="64" t="s">
        <v>7</v>
      </c>
      <c r="J22" s="59">
        <f t="shared" si="0"/>
        <v>0.48559622816780446</v>
      </c>
      <c r="K22" s="64" t="s">
        <v>7</v>
      </c>
      <c r="L22" s="64" t="s">
        <v>7</v>
      </c>
      <c r="M22" s="13"/>
      <c r="N22" s="13"/>
      <c r="O22" s="13"/>
      <c r="P22" s="13"/>
      <c r="Q22" s="13"/>
      <c r="R22" s="13"/>
      <c r="S22" s="13"/>
      <c r="T22" s="13"/>
      <c r="U22" s="13"/>
      <c r="V22" s="13"/>
      <c r="W22" s="13"/>
      <c r="X22" s="13"/>
      <c r="Y22" s="13"/>
      <c r="Z22" s="13"/>
      <c r="AA22" s="13"/>
    </row>
    <row r="23" spans="1:27" ht="12" customHeight="1">
      <c r="A23" s="42">
        <v>1925</v>
      </c>
      <c r="B23" s="78">
        <v>115.82899999999999</v>
      </c>
      <c r="C23" s="64" t="s">
        <v>7</v>
      </c>
      <c r="D23" s="64">
        <v>0.1</v>
      </c>
      <c r="E23" s="64">
        <f>'DrySkimMilkS&amp;U'!M24</f>
        <v>49</v>
      </c>
      <c r="F23" s="64">
        <f t="shared" si="1"/>
        <v>0.42303740859370281</v>
      </c>
      <c r="G23" s="64" t="s">
        <v>7</v>
      </c>
      <c r="H23" s="64" t="s">
        <v>43</v>
      </c>
      <c r="I23" s="64" t="s">
        <v>7</v>
      </c>
      <c r="J23" s="59">
        <f t="shared" si="0"/>
        <v>0.52303740859370285</v>
      </c>
      <c r="K23" s="64" t="s">
        <v>7</v>
      </c>
      <c r="L23" s="64" t="s">
        <v>7</v>
      </c>
      <c r="M23" s="13"/>
      <c r="N23" s="13"/>
      <c r="O23" s="13"/>
      <c r="P23" s="13"/>
      <c r="Q23" s="13"/>
      <c r="R23" s="13"/>
      <c r="S23" s="13"/>
      <c r="T23" s="13"/>
      <c r="U23" s="13"/>
      <c r="V23" s="13"/>
      <c r="W23" s="13"/>
      <c r="X23" s="13"/>
      <c r="Y23" s="13"/>
      <c r="Z23" s="13"/>
      <c r="AA23" s="13"/>
    </row>
    <row r="24" spans="1:27" ht="12" customHeight="1">
      <c r="A24" s="40">
        <v>1926</v>
      </c>
      <c r="B24" s="77">
        <v>117.39700000000001</v>
      </c>
      <c r="C24" s="63" t="s">
        <v>7</v>
      </c>
      <c r="D24" s="63">
        <v>0.1</v>
      </c>
      <c r="E24" s="63">
        <f>'DrySkimMilkS&amp;U'!M25</f>
        <v>63</v>
      </c>
      <c r="F24" s="63">
        <f t="shared" si="1"/>
        <v>0.53664062965833881</v>
      </c>
      <c r="G24" s="63" t="s">
        <v>7</v>
      </c>
      <c r="H24" s="63" t="s">
        <v>43</v>
      </c>
      <c r="I24" s="63" t="s">
        <v>7</v>
      </c>
      <c r="J24" s="55">
        <f t="shared" si="0"/>
        <v>0.63664062965833879</v>
      </c>
      <c r="K24" s="63" t="s">
        <v>7</v>
      </c>
      <c r="L24" s="63" t="s">
        <v>7</v>
      </c>
      <c r="M24" s="13"/>
      <c r="N24" s="13"/>
      <c r="O24" s="13"/>
      <c r="P24" s="13"/>
      <c r="Q24" s="13"/>
      <c r="R24" s="13"/>
      <c r="S24" s="13"/>
      <c r="T24" s="13"/>
      <c r="U24" s="13"/>
      <c r="V24" s="13"/>
      <c r="W24" s="13"/>
      <c r="X24" s="13"/>
      <c r="Y24" s="13"/>
      <c r="Z24" s="13"/>
      <c r="AA24" s="13"/>
    </row>
    <row r="25" spans="1:27" ht="12" customHeight="1">
      <c r="A25" s="40">
        <v>1927</v>
      </c>
      <c r="B25" s="77">
        <v>119.035</v>
      </c>
      <c r="C25" s="63" t="s">
        <v>7</v>
      </c>
      <c r="D25" s="63">
        <v>0.1</v>
      </c>
      <c r="E25" s="63">
        <f>'DrySkimMilkS&amp;U'!M26</f>
        <v>79</v>
      </c>
      <c r="F25" s="63">
        <f t="shared" si="1"/>
        <v>0.66367034905700006</v>
      </c>
      <c r="G25" s="63" t="s">
        <v>7</v>
      </c>
      <c r="H25" s="63" t="s">
        <v>43</v>
      </c>
      <c r="I25" s="63" t="s">
        <v>7</v>
      </c>
      <c r="J25" s="55">
        <f t="shared" si="0"/>
        <v>0.76367034905700004</v>
      </c>
      <c r="K25" s="63" t="s">
        <v>7</v>
      </c>
      <c r="L25" s="63" t="s">
        <v>7</v>
      </c>
      <c r="M25" s="13"/>
      <c r="N25" s="13"/>
      <c r="O25" s="13"/>
      <c r="P25" s="13"/>
      <c r="Q25" s="13"/>
      <c r="R25" s="13"/>
      <c r="S25" s="13"/>
      <c r="T25" s="13"/>
      <c r="U25" s="13"/>
      <c r="V25" s="13"/>
      <c r="W25" s="13"/>
      <c r="X25" s="13"/>
      <c r="Y25" s="13"/>
      <c r="Z25" s="13"/>
      <c r="AA25" s="13"/>
    </row>
    <row r="26" spans="1:27" ht="12" customHeight="1">
      <c r="A26" s="40">
        <v>1928</v>
      </c>
      <c r="B26" s="77">
        <v>120.509</v>
      </c>
      <c r="C26" s="63" t="s">
        <v>7</v>
      </c>
      <c r="D26" s="63">
        <v>0.1</v>
      </c>
      <c r="E26" s="63">
        <f>'DrySkimMilkS&amp;U'!M27</f>
        <v>95</v>
      </c>
      <c r="F26" s="63">
        <f t="shared" si="1"/>
        <v>0.78832286385249239</v>
      </c>
      <c r="G26" s="63" t="s">
        <v>7</v>
      </c>
      <c r="H26" s="63" t="s">
        <v>43</v>
      </c>
      <c r="I26" s="63" t="s">
        <v>7</v>
      </c>
      <c r="J26" s="55">
        <f t="shared" si="0"/>
        <v>0.88832286385249237</v>
      </c>
      <c r="K26" s="63" t="s">
        <v>7</v>
      </c>
      <c r="L26" s="63" t="s">
        <v>7</v>
      </c>
      <c r="M26" s="13"/>
      <c r="N26" s="13"/>
      <c r="O26" s="13"/>
      <c r="P26" s="13"/>
      <c r="Q26" s="13"/>
      <c r="R26" s="13"/>
      <c r="S26" s="13"/>
      <c r="T26" s="13"/>
      <c r="U26" s="13"/>
      <c r="V26" s="13"/>
      <c r="W26" s="13"/>
      <c r="X26" s="13"/>
      <c r="Y26" s="13"/>
      <c r="Z26" s="13"/>
      <c r="AA26" s="13"/>
    </row>
    <row r="27" spans="1:27" ht="12" customHeight="1">
      <c r="A27" s="40">
        <v>1929</v>
      </c>
      <c r="B27" s="77">
        <v>121.767</v>
      </c>
      <c r="C27" s="63" t="s">
        <v>7</v>
      </c>
      <c r="D27" s="63">
        <v>0.1</v>
      </c>
      <c r="E27" s="63">
        <f>'DrySkimMilkS&amp;U'!M28</f>
        <v>133</v>
      </c>
      <c r="F27" s="63">
        <f t="shared" si="1"/>
        <v>1.0922499527786675</v>
      </c>
      <c r="G27" s="63" t="s">
        <v>7</v>
      </c>
      <c r="H27" s="63" t="s">
        <v>43</v>
      </c>
      <c r="I27" s="63" t="s">
        <v>7</v>
      </c>
      <c r="J27" s="55">
        <f t="shared" si="0"/>
        <v>1.1922499527786676</v>
      </c>
      <c r="K27" s="63" t="s">
        <v>7</v>
      </c>
      <c r="L27" s="63" t="s">
        <v>7</v>
      </c>
      <c r="M27" s="13"/>
      <c r="N27" s="13"/>
      <c r="O27" s="13"/>
      <c r="P27" s="13"/>
      <c r="Q27" s="13"/>
      <c r="R27" s="13"/>
      <c r="S27" s="13"/>
      <c r="T27" s="13"/>
      <c r="U27" s="13"/>
      <c r="V27" s="13"/>
      <c r="W27" s="13"/>
      <c r="X27" s="13"/>
      <c r="Y27" s="13"/>
      <c r="Z27" s="13"/>
      <c r="AA27" s="13"/>
    </row>
    <row r="28" spans="1:27" ht="12" customHeight="1">
      <c r="A28" s="40">
        <v>1930</v>
      </c>
      <c r="B28" s="77">
        <v>123.188</v>
      </c>
      <c r="C28" s="63" t="s">
        <v>7</v>
      </c>
      <c r="D28" s="63">
        <v>0.1</v>
      </c>
      <c r="E28" s="63">
        <f>'DrySkimMilkS&amp;U'!M29</f>
        <v>161</v>
      </c>
      <c r="F28" s="63">
        <f t="shared" si="1"/>
        <v>1.3069454817027633</v>
      </c>
      <c r="G28" s="63" t="s">
        <v>7</v>
      </c>
      <c r="H28" s="63" t="s">
        <v>43</v>
      </c>
      <c r="I28" s="63" t="s">
        <v>7</v>
      </c>
      <c r="J28" s="55">
        <f t="shared" si="0"/>
        <v>1.4069454817027633</v>
      </c>
      <c r="K28" s="63" t="s">
        <v>7</v>
      </c>
      <c r="L28" s="63" t="s">
        <v>7</v>
      </c>
      <c r="M28" s="13"/>
      <c r="N28" s="13"/>
      <c r="O28" s="13"/>
      <c r="P28" s="13"/>
      <c r="Q28" s="13"/>
      <c r="R28" s="13"/>
      <c r="S28" s="13"/>
      <c r="T28" s="13"/>
      <c r="U28" s="13"/>
      <c r="V28" s="13"/>
      <c r="W28" s="13"/>
      <c r="X28" s="13"/>
      <c r="Y28" s="13"/>
      <c r="Z28" s="13"/>
      <c r="AA28" s="13"/>
    </row>
    <row r="29" spans="1:27" ht="12" customHeight="1">
      <c r="A29" s="42">
        <v>1931</v>
      </c>
      <c r="B29" s="78">
        <v>124.149</v>
      </c>
      <c r="C29" s="64" t="s">
        <v>7</v>
      </c>
      <c r="D29" s="64">
        <v>0.1</v>
      </c>
      <c r="E29" s="64">
        <f>'DrySkimMilkS&amp;U'!M30</f>
        <v>172</v>
      </c>
      <c r="F29" s="64">
        <f t="shared" si="1"/>
        <v>1.3854320212003319</v>
      </c>
      <c r="G29" s="64" t="s">
        <v>7</v>
      </c>
      <c r="H29" s="64" t="s">
        <v>43</v>
      </c>
      <c r="I29" s="64" t="s">
        <v>7</v>
      </c>
      <c r="J29" s="59">
        <f t="shared" si="0"/>
        <v>1.485432021200332</v>
      </c>
      <c r="K29" s="64" t="s">
        <v>7</v>
      </c>
      <c r="L29" s="64" t="s">
        <v>7</v>
      </c>
      <c r="M29" s="13"/>
      <c r="N29" s="13"/>
      <c r="O29" s="13"/>
      <c r="P29" s="13"/>
      <c r="Q29" s="13"/>
      <c r="R29" s="13"/>
      <c r="S29" s="13"/>
      <c r="T29" s="13"/>
      <c r="U29" s="13"/>
      <c r="V29" s="13"/>
      <c r="W29" s="13"/>
      <c r="X29" s="13"/>
      <c r="Y29" s="13"/>
      <c r="Z29" s="13"/>
      <c r="AA29" s="13"/>
    </row>
    <row r="30" spans="1:27" ht="12" customHeight="1">
      <c r="A30" s="42">
        <v>1932</v>
      </c>
      <c r="B30" s="78">
        <v>124.949</v>
      </c>
      <c r="C30" s="64" t="s">
        <v>7</v>
      </c>
      <c r="D30" s="64">
        <v>0.1</v>
      </c>
      <c r="E30" s="64">
        <f>'DrySkimMilkS&amp;U'!M31</f>
        <v>179</v>
      </c>
      <c r="F30" s="64">
        <f t="shared" si="1"/>
        <v>1.4325844944737454</v>
      </c>
      <c r="G30" s="64" t="s">
        <v>7</v>
      </c>
      <c r="H30" s="64" t="s">
        <v>43</v>
      </c>
      <c r="I30" s="64" t="s">
        <v>7</v>
      </c>
      <c r="J30" s="59">
        <f t="shared" si="0"/>
        <v>1.5325844944737455</v>
      </c>
      <c r="K30" s="64" t="s">
        <v>7</v>
      </c>
      <c r="L30" s="64" t="s">
        <v>7</v>
      </c>
      <c r="M30" s="13"/>
      <c r="N30" s="13"/>
      <c r="O30" s="13"/>
      <c r="P30" s="13"/>
      <c r="Q30" s="13"/>
      <c r="R30" s="13"/>
      <c r="S30" s="13"/>
      <c r="T30" s="13"/>
      <c r="U30" s="13"/>
      <c r="V30" s="13"/>
      <c r="W30" s="13"/>
      <c r="X30" s="13"/>
      <c r="Y30" s="13"/>
      <c r="Z30" s="13"/>
      <c r="AA30" s="13"/>
    </row>
    <row r="31" spans="1:27" ht="12" customHeight="1">
      <c r="A31" s="42">
        <v>1933</v>
      </c>
      <c r="B31" s="78">
        <v>125.69</v>
      </c>
      <c r="C31" s="64" t="s">
        <v>7</v>
      </c>
      <c r="D31" s="64">
        <v>0.1</v>
      </c>
      <c r="E31" s="64">
        <f>'DrySkimMilkS&amp;U'!M32</f>
        <v>179</v>
      </c>
      <c r="F31" s="64">
        <f t="shared" si="1"/>
        <v>1.4241387540774924</v>
      </c>
      <c r="G31" s="64" t="s">
        <v>7</v>
      </c>
      <c r="H31" s="64" t="s">
        <v>43</v>
      </c>
      <c r="I31" s="64" t="s">
        <v>7</v>
      </c>
      <c r="J31" s="59">
        <f t="shared" si="0"/>
        <v>1.5241387540774924</v>
      </c>
      <c r="K31" s="64" t="s">
        <v>7</v>
      </c>
      <c r="L31" s="64" t="s">
        <v>7</v>
      </c>
      <c r="M31" s="13"/>
      <c r="N31" s="13"/>
      <c r="O31" s="13"/>
      <c r="P31" s="13"/>
      <c r="Q31" s="13"/>
      <c r="R31" s="13"/>
      <c r="S31" s="13"/>
      <c r="T31" s="13"/>
      <c r="U31" s="13"/>
      <c r="V31" s="13"/>
      <c r="W31" s="13"/>
      <c r="X31" s="13"/>
      <c r="Y31" s="13"/>
      <c r="Z31" s="13"/>
      <c r="AA31" s="13"/>
    </row>
    <row r="32" spans="1:27" ht="12" customHeight="1">
      <c r="A32" s="42">
        <v>1934</v>
      </c>
      <c r="B32" s="78">
        <v>126.485</v>
      </c>
      <c r="C32" s="64" t="s">
        <v>7</v>
      </c>
      <c r="D32" s="64">
        <v>0.1</v>
      </c>
      <c r="E32" s="64">
        <f>'DrySkimMilkS&amp;U'!M33</f>
        <v>188</v>
      </c>
      <c r="F32" s="64">
        <f t="shared" si="1"/>
        <v>1.486342254022216</v>
      </c>
      <c r="G32" s="64" t="s">
        <v>7</v>
      </c>
      <c r="H32" s="64" t="s">
        <v>43</v>
      </c>
      <c r="I32" s="64" t="s">
        <v>7</v>
      </c>
      <c r="J32" s="59">
        <f t="shared" si="0"/>
        <v>1.5863422540222161</v>
      </c>
      <c r="K32" s="64" t="s">
        <v>7</v>
      </c>
      <c r="L32" s="64" t="s">
        <v>7</v>
      </c>
      <c r="M32" s="13"/>
      <c r="N32" s="13"/>
      <c r="O32" s="13"/>
      <c r="P32" s="13"/>
      <c r="Q32" s="13"/>
      <c r="R32" s="13"/>
      <c r="S32" s="13"/>
      <c r="T32" s="13"/>
      <c r="U32" s="13"/>
      <c r="V32" s="13"/>
      <c r="W32" s="13"/>
      <c r="X32" s="13"/>
      <c r="Y32" s="13"/>
      <c r="Z32" s="13"/>
      <c r="AA32" s="13"/>
    </row>
    <row r="33" spans="1:27" ht="12" customHeight="1">
      <c r="A33" s="42">
        <v>1935</v>
      </c>
      <c r="B33" s="78">
        <v>127.36199999999999</v>
      </c>
      <c r="C33" s="64" t="s">
        <v>7</v>
      </c>
      <c r="D33" s="64">
        <v>0.1</v>
      </c>
      <c r="E33" s="64">
        <f>'DrySkimMilkS&amp;U'!M34</f>
        <v>200</v>
      </c>
      <c r="F33" s="64">
        <f t="shared" si="1"/>
        <v>1.5703270991347498</v>
      </c>
      <c r="G33" s="64" t="s">
        <v>7</v>
      </c>
      <c r="H33" s="64" t="s">
        <v>43</v>
      </c>
      <c r="I33" s="64" t="s">
        <v>7</v>
      </c>
      <c r="J33" s="59">
        <f t="shared" si="0"/>
        <v>1.6703270991347499</v>
      </c>
      <c r="K33" s="64" t="s">
        <v>7</v>
      </c>
      <c r="L33" s="64" t="s">
        <v>7</v>
      </c>
      <c r="M33" s="13"/>
      <c r="N33" s="13"/>
      <c r="O33" s="13"/>
      <c r="P33" s="13"/>
      <c r="Q33" s="13"/>
      <c r="R33" s="13"/>
      <c r="S33" s="13"/>
      <c r="T33" s="13"/>
      <c r="U33" s="13"/>
      <c r="V33" s="13"/>
      <c r="W33" s="13"/>
      <c r="X33" s="13"/>
      <c r="Y33" s="13"/>
      <c r="Z33" s="13"/>
      <c r="AA33" s="13"/>
    </row>
    <row r="34" spans="1:27" ht="12" customHeight="1">
      <c r="A34" s="40">
        <v>1936</v>
      </c>
      <c r="B34" s="77">
        <v>128.18100000000001</v>
      </c>
      <c r="C34" s="63" t="s">
        <v>7</v>
      </c>
      <c r="D34" s="63">
        <v>0.1</v>
      </c>
      <c r="E34" s="63">
        <f>'DrySkimMilkS&amp;U'!M35</f>
        <v>226</v>
      </c>
      <c r="F34" s="63">
        <f t="shared" si="1"/>
        <v>1.763131821408789</v>
      </c>
      <c r="G34" s="63" t="s">
        <v>7</v>
      </c>
      <c r="H34" s="63" t="s">
        <v>43</v>
      </c>
      <c r="I34" s="63" t="s">
        <v>7</v>
      </c>
      <c r="J34" s="55">
        <f t="shared" si="0"/>
        <v>1.8631318214087891</v>
      </c>
      <c r="K34" s="63" t="s">
        <v>7</v>
      </c>
      <c r="L34" s="63" t="s">
        <v>7</v>
      </c>
      <c r="M34" s="13"/>
      <c r="N34" s="13"/>
      <c r="O34" s="13"/>
      <c r="P34" s="13"/>
      <c r="Q34" s="13"/>
      <c r="R34" s="13"/>
      <c r="S34" s="13"/>
      <c r="T34" s="13"/>
      <c r="U34" s="13"/>
      <c r="V34" s="13"/>
      <c r="W34" s="13"/>
      <c r="X34" s="13"/>
      <c r="Y34" s="13"/>
      <c r="Z34" s="13"/>
      <c r="AA34" s="13"/>
    </row>
    <row r="35" spans="1:27" ht="12" customHeight="1">
      <c r="A35" s="40">
        <v>1937</v>
      </c>
      <c r="B35" s="77">
        <v>128.96100000000001</v>
      </c>
      <c r="C35" s="63" t="s">
        <v>7</v>
      </c>
      <c r="D35" s="63">
        <v>0.1</v>
      </c>
      <c r="E35" s="63">
        <f>'DrySkimMilkS&amp;U'!M36</f>
        <v>244</v>
      </c>
      <c r="F35" s="63">
        <f t="shared" si="1"/>
        <v>1.8920448817859661</v>
      </c>
      <c r="G35" s="63" t="s">
        <v>7</v>
      </c>
      <c r="H35" s="63" t="s">
        <v>43</v>
      </c>
      <c r="I35" s="63" t="s">
        <v>7</v>
      </c>
      <c r="J35" s="55">
        <f t="shared" si="0"/>
        <v>1.9920448817859662</v>
      </c>
      <c r="K35" s="63" t="s">
        <v>7</v>
      </c>
      <c r="L35" s="63">
        <v>0.1</v>
      </c>
      <c r="M35" s="13"/>
      <c r="N35" s="13"/>
      <c r="O35" s="13"/>
      <c r="P35" s="13"/>
      <c r="Q35" s="13"/>
      <c r="R35" s="13"/>
      <c r="S35" s="13"/>
      <c r="T35" s="13"/>
      <c r="U35" s="13"/>
      <c r="V35" s="13"/>
      <c r="W35" s="13"/>
      <c r="X35" s="13"/>
      <c r="Y35" s="13"/>
      <c r="Z35" s="13"/>
      <c r="AA35" s="13"/>
    </row>
    <row r="36" spans="1:27" ht="12" customHeight="1">
      <c r="A36" s="40">
        <v>1938</v>
      </c>
      <c r="B36" s="77">
        <v>129.96899999999999</v>
      </c>
      <c r="C36" s="63" t="s">
        <v>7</v>
      </c>
      <c r="D36" s="63">
        <v>0.1</v>
      </c>
      <c r="E36" s="63">
        <f>'DrySkimMilkS&amp;U'!M37</f>
        <v>275</v>
      </c>
      <c r="F36" s="63">
        <f t="shared" si="1"/>
        <v>2.1158891735721594</v>
      </c>
      <c r="G36" s="63" t="s">
        <v>7</v>
      </c>
      <c r="H36" s="63" t="s">
        <v>43</v>
      </c>
      <c r="I36" s="63" t="s">
        <v>7</v>
      </c>
      <c r="J36" s="55">
        <f t="shared" si="0"/>
        <v>2.2158891735721595</v>
      </c>
      <c r="K36" s="63" t="s">
        <v>7</v>
      </c>
      <c r="L36" s="63">
        <v>0.1</v>
      </c>
      <c r="M36" s="13"/>
      <c r="N36" s="13"/>
      <c r="O36" s="13"/>
      <c r="P36" s="13"/>
      <c r="Q36" s="13"/>
      <c r="R36" s="13"/>
      <c r="S36" s="13"/>
      <c r="T36" s="13"/>
      <c r="U36" s="13"/>
      <c r="V36" s="13"/>
      <c r="W36" s="13"/>
      <c r="X36" s="13"/>
      <c r="Y36" s="13"/>
      <c r="Z36" s="13"/>
      <c r="AA36" s="13"/>
    </row>
    <row r="37" spans="1:27" ht="12" customHeight="1">
      <c r="A37" s="40">
        <v>1939</v>
      </c>
      <c r="B37" s="77">
        <v>131.02799999999999</v>
      </c>
      <c r="C37" s="63" t="s">
        <v>7</v>
      </c>
      <c r="D37" s="63">
        <v>0.1</v>
      </c>
      <c r="E37" s="63">
        <f>'DrySkimMilkS&amp;U'!M38</f>
        <v>285</v>
      </c>
      <c r="F37" s="63">
        <f t="shared" si="1"/>
        <v>2.1751076105870504</v>
      </c>
      <c r="G37" s="63" t="s">
        <v>7</v>
      </c>
      <c r="H37" s="63" t="s">
        <v>43</v>
      </c>
      <c r="I37" s="63" t="s">
        <v>7</v>
      </c>
      <c r="J37" s="55">
        <f t="shared" si="0"/>
        <v>2.2751076105870505</v>
      </c>
      <c r="K37" s="63" t="s">
        <v>7</v>
      </c>
      <c r="L37" s="63">
        <v>0.1</v>
      </c>
      <c r="M37" s="13"/>
      <c r="N37" s="13"/>
      <c r="O37" s="13"/>
      <c r="P37" s="13"/>
      <c r="Q37" s="13"/>
      <c r="R37" s="13"/>
      <c r="S37" s="13"/>
      <c r="T37" s="13"/>
      <c r="U37" s="13"/>
      <c r="V37" s="13"/>
      <c r="W37" s="13"/>
      <c r="X37" s="13"/>
      <c r="Y37" s="13"/>
      <c r="Z37" s="13"/>
      <c r="AA37" s="13"/>
    </row>
    <row r="38" spans="1:27" ht="12" customHeight="1">
      <c r="A38" s="40">
        <v>1940</v>
      </c>
      <c r="B38" s="77">
        <v>132.12200000000001</v>
      </c>
      <c r="C38" s="63" t="s">
        <v>7</v>
      </c>
      <c r="D38" s="63">
        <v>0.4</v>
      </c>
      <c r="E38" s="63">
        <f>'DrySkimMilkS&amp;U'!M39</f>
        <v>295</v>
      </c>
      <c r="F38" s="63">
        <f t="shared" si="1"/>
        <v>2.232784850365571</v>
      </c>
      <c r="G38" s="63" t="s">
        <v>7</v>
      </c>
      <c r="H38" s="63">
        <v>0.1</v>
      </c>
      <c r="I38" s="63" t="s">
        <v>7</v>
      </c>
      <c r="J38" s="55">
        <f t="shared" si="0"/>
        <v>2.732784850365571</v>
      </c>
      <c r="K38" s="63" t="s">
        <v>7</v>
      </c>
      <c r="L38" s="63">
        <v>0.1</v>
      </c>
      <c r="M38" s="13"/>
      <c r="N38" s="13"/>
      <c r="O38" s="13"/>
      <c r="P38" s="13"/>
      <c r="Q38" s="13"/>
      <c r="R38" s="13"/>
      <c r="S38" s="13"/>
      <c r="T38" s="13"/>
      <c r="U38" s="13"/>
      <c r="V38" s="13"/>
      <c r="W38" s="13"/>
      <c r="X38" s="13"/>
      <c r="Y38" s="13"/>
      <c r="Z38" s="13"/>
      <c r="AA38" s="13"/>
    </row>
    <row r="39" spans="1:27" ht="12" customHeight="1">
      <c r="A39" s="42">
        <v>1941</v>
      </c>
      <c r="B39" s="78">
        <v>133.40199999999999</v>
      </c>
      <c r="C39" s="64" t="s">
        <v>7</v>
      </c>
      <c r="D39" s="64">
        <v>0.2</v>
      </c>
      <c r="E39" s="64">
        <f>'DrySkimMilkS&amp;U'!M40</f>
        <v>332</v>
      </c>
      <c r="F39" s="64">
        <f t="shared" si="1"/>
        <v>2.4887183100703139</v>
      </c>
      <c r="G39" s="64" t="s">
        <v>7</v>
      </c>
      <c r="H39" s="64">
        <v>0.1</v>
      </c>
      <c r="I39" s="64" t="s">
        <v>7</v>
      </c>
      <c r="J39" s="59">
        <f t="shared" si="0"/>
        <v>2.7887183100703141</v>
      </c>
      <c r="K39" s="64" t="s">
        <v>7</v>
      </c>
      <c r="L39" s="64">
        <v>0.1</v>
      </c>
      <c r="M39" s="13"/>
      <c r="N39" s="13"/>
      <c r="O39" s="13"/>
      <c r="P39" s="13"/>
      <c r="Q39" s="13"/>
      <c r="R39" s="13"/>
      <c r="S39" s="13"/>
      <c r="T39" s="13"/>
      <c r="U39" s="13"/>
      <c r="V39" s="13"/>
      <c r="W39" s="13"/>
      <c r="X39" s="13"/>
      <c r="Y39" s="13"/>
      <c r="Z39" s="13"/>
      <c r="AA39" s="13"/>
    </row>
    <row r="40" spans="1:27" ht="12" customHeight="1">
      <c r="A40" s="42">
        <v>1942</v>
      </c>
      <c r="B40" s="78">
        <v>134.86000000000001</v>
      </c>
      <c r="C40" s="64" t="s">
        <v>7</v>
      </c>
      <c r="D40" s="64">
        <v>0.2</v>
      </c>
      <c r="E40" s="64">
        <f>'DrySkimMilkS&amp;U'!M41</f>
        <v>352</v>
      </c>
      <c r="F40" s="64">
        <f t="shared" si="1"/>
        <v>2.6101141924959212</v>
      </c>
      <c r="G40" s="64" t="s">
        <v>7</v>
      </c>
      <c r="H40" s="64">
        <v>0.2</v>
      </c>
      <c r="I40" s="64" t="s">
        <v>7</v>
      </c>
      <c r="J40" s="59">
        <f t="shared" si="0"/>
        <v>3.0101141924959216</v>
      </c>
      <c r="K40" s="64" t="s">
        <v>7</v>
      </c>
      <c r="L40" s="64">
        <v>0.1</v>
      </c>
      <c r="M40" s="13"/>
      <c r="N40" s="13"/>
      <c r="O40" s="13"/>
      <c r="P40" s="13"/>
      <c r="Q40" s="13"/>
      <c r="R40" s="13"/>
      <c r="S40" s="13"/>
      <c r="T40" s="13"/>
      <c r="U40" s="13"/>
      <c r="V40" s="13"/>
      <c r="W40" s="13"/>
      <c r="X40" s="13"/>
      <c r="Y40" s="13"/>
      <c r="Z40" s="13"/>
      <c r="AA40" s="13"/>
    </row>
    <row r="41" spans="1:27" ht="12" customHeight="1">
      <c r="A41" s="42">
        <v>1943</v>
      </c>
      <c r="B41" s="78">
        <v>136.739</v>
      </c>
      <c r="C41" s="64" t="s">
        <v>7</v>
      </c>
      <c r="D41" s="64">
        <v>0.4</v>
      </c>
      <c r="E41" s="64">
        <f>'DrySkimMilkS&amp;U'!M42</f>
        <v>304</v>
      </c>
      <c r="F41" s="64">
        <f t="shared" si="1"/>
        <v>2.2232135674533233</v>
      </c>
      <c r="G41" s="64" t="s">
        <v>7</v>
      </c>
      <c r="H41" s="64">
        <v>0.2</v>
      </c>
      <c r="I41" s="64" t="s">
        <v>7</v>
      </c>
      <c r="J41" s="59">
        <f t="shared" si="0"/>
        <v>2.8232135674533234</v>
      </c>
      <c r="K41" s="64" t="s">
        <v>7</v>
      </c>
      <c r="L41" s="64">
        <v>0.1</v>
      </c>
      <c r="M41" s="13"/>
      <c r="N41" s="13"/>
      <c r="O41" s="13"/>
      <c r="P41" s="13"/>
      <c r="Q41" s="13"/>
      <c r="R41" s="13"/>
      <c r="S41" s="13"/>
      <c r="T41" s="13"/>
      <c r="U41" s="13"/>
      <c r="V41" s="13"/>
      <c r="W41" s="13"/>
      <c r="X41" s="13"/>
      <c r="Y41" s="13"/>
      <c r="Z41" s="13"/>
      <c r="AA41" s="13"/>
    </row>
    <row r="42" spans="1:27" ht="12" customHeight="1">
      <c r="A42" s="42">
        <v>1944</v>
      </c>
      <c r="B42" s="78">
        <v>138.39699999999999</v>
      </c>
      <c r="C42" s="64" t="s">
        <v>7</v>
      </c>
      <c r="D42" s="64">
        <v>0.3</v>
      </c>
      <c r="E42" s="64">
        <f>'DrySkimMilkS&amp;U'!M43</f>
        <v>297</v>
      </c>
      <c r="F42" s="64">
        <f t="shared" si="1"/>
        <v>2.146000274572426</v>
      </c>
      <c r="G42" s="64" t="s">
        <v>7</v>
      </c>
      <c r="H42" s="64">
        <v>0.2</v>
      </c>
      <c r="I42" s="64" t="s">
        <v>7</v>
      </c>
      <c r="J42" s="59">
        <f t="shared" si="0"/>
        <v>2.646000274572426</v>
      </c>
      <c r="K42" s="64" t="s">
        <v>7</v>
      </c>
      <c r="L42" s="64">
        <v>0.2</v>
      </c>
      <c r="M42" s="13"/>
      <c r="N42" s="13"/>
      <c r="O42" s="13"/>
      <c r="P42" s="13"/>
      <c r="Q42" s="13"/>
      <c r="R42" s="13"/>
      <c r="S42" s="13"/>
      <c r="T42" s="13"/>
      <c r="U42" s="13"/>
      <c r="V42" s="13"/>
      <c r="W42" s="13"/>
      <c r="X42" s="13"/>
      <c r="Y42" s="13"/>
      <c r="Z42" s="13"/>
      <c r="AA42" s="13"/>
    </row>
    <row r="43" spans="1:27" ht="12" customHeight="1">
      <c r="A43" s="42">
        <v>1945</v>
      </c>
      <c r="B43" s="78">
        <v>139.928</v>
      </c>
      <c r="C43" s="64" t="s">
        <v>7</v>
      </c>
      <c r="D43" s="64">
        <v>0.4</v>
      </c>
      <c r="E43" s="64">
        <f>'DrySkimMilkS&amp;U'!M44</f>
        <v>491</v>
      </c>
      <c r="F43" s="64">
        <f t="shared" si="1"/>
        <v>3.5089474586930423</v>
      </c>
      <c r="G43" s="64" t="s">
        <v>7</v>
      </c>
      <c r="H43" s="64">
        <v>0.2</v>
      </c>
      <c r="I43" s="64" t="s">
        <v>7</v>
      </c>
      <c r="J43" s="59">
        <f t="shared" si="0"/>
        <v>4.1089474586930423</v>
      </c>
      <c r="K43" s="64" t="s">
        <v>7</v>
      </c>
      <c r="L43" s="64">
        <v>0.2</v>
      </c>
      <c r="M43" s="13"/>
      <c r="N43" s="13"/>
      <c r="O43" s="13"/>
      <c r="P43" s="13"/>
      <c r="Q43" s="13"/>
      <c r="R43" s="13"/>
      <c r="S43" s="13"/>
      <c r="T43" s="13"/>
      <c r="U43" s="13"/>
      <c r="V43" s="13"/>
      <c r="W43" s="13"/>
      <c r="X43" s="13"/>
      <c r="Y43" s="13"/>
      <c r="Z43" s="13"/>
      <c r="AA43" s="13"/>
    </row>
    <row r="44" spans="1:27" ht="12" customHeight="1">
      <c r="A44" s="40">
        <v>1946</v>
      </c>
      <c r="B44" s="77">
        <v>141.38900000000001</v>
      </c>
      <c r="C44" s="63" t="s">
        <v>7</v>
      </c>
      <c r="D44" s="63">
        <v>0.5</v>
      </c>
      <c r="E44" s="63">
        <f>'DrySkimMilkS&amp;U'!M45</f>
        <v>492</v>
      </c>
      <c r="F44" s="63">
        <f t="shared" si="1"/>
        <v>3.4797615090282834</v>
      </c>
      <c r="G44" s="63" t="s">
        <v>7</v>
      </c>
      <c r="H44" s="63">
        <v>0.2</v>
      </c>
      <c r="I44" s="63" t="s">
        <v>7</v>
      </c>
      <c r="J44" s="55">
        <f t="shared" si="0"/>
        <v>4.1797615090282836</v>
      </c>
      <c r="K44" s="63" t="s">
        <v>7</v>
      </c>
      <c r="L44" s="63">
        <v>0.2</v>
      </c>
      <c r="M44" s="13"/>
      <c r="N44" s="13"/>
      <c r="O44" s="13"/>
      <c r="P44" s="13"/>
      <c r="Q44" s="13"/>
      <c r="R44" s="13"/>
      <c r="S44" s="13"/>
      <c r="T44" s="13"/>
      <c r="U44" s="13"/>
      <c r="V44" s="13"/>
      <c r="W44" s="13"/>
      <c r="X44" s="13"/>
      <c r="Y44" s="13"/>
      <c r="Z44" s="13"/>
      <c r="AA44" s="13"/>
    </row>
    <row r="45" spans="1:27" ht="12" customHeight="1">
      <c r="A45" s="40">
        <v>1947</v>
      </c>
      <c r="B45" s="77">
        <v>144.126</v>
      </c>
      <c r="C45" s="63" t="s">
        <v>7</v>
      </c>
      <c r="D45" s="63">
        <v>0.5</v>
      </c>
      <c r="E45" s="63">
        <f>'DrySkimMilkS&amp;U'!M46</f>
        <v>536</v>
      </c>
      <c r="F45" s="63">
        <f t="shared" si="1"/>
        <v>3.7189681251127484</v>
      </c>
      <c r="G45" s="63" t="s">
        <v>7</v>
      </c>
      <c r="H45" s="63">
        <v>0.1</v>
      </c>
      <c r="I45" s="63" t="s">
        <v>7</v>
      </c>
      <c r="J45" s="55">
        <f t="shared" si="0"/>
        <v>4.3189681251127485</v>
      </c>
      <c r="K45" s="63" t="s">
        <v>7</v>
      </c>
      <c r="L45" s="63">
        <v>0.2</v>
      </c>
      <c r="M45" s="13"/>
      <c r="N45" s="13"/>
      <c r="O45" s="13"/>
      <c r="P45" s="13"/>
      <c r="Q45" s="13"/>
      <c r="R45" s="13"/>
      <c r="S45" s="13"/>
      <c r="T45" s="13"/>
      <c r="U45" s="13"/>
      <c r="V45" s="13"/>
      <c r="W45" s="13"/>
      <c r="X45" s="13"/>
      <c r="Y45" s="13"/>
      <c r="Z45" s="13"/>
      <c r="AA45" s="13"/>
    </row>
    <row r="46" spans="1:27" ht="12" customHeight="1">
      <c r="A46" s="40">
        <v>1948</v>
      </c>
      <c r="B46" s="77">
        <v>146.631</v>
      </c>
      <c r="C46" s="63" t="s">
        <v>7</v>
      </c>
      <c r="D46" s="63">
        <v>0.3</v>
      </c>
      <c r="E46" s="63">
        <f>'DrySkimMilkS&amp;U'!M47</f>
        <v>537</v>
      </c>
      <c r="F46" s="63">
        <f t="shared" si="1"/>
        <v>3.6622542300059333</v>
      </c>
      <c r="G46" s="63" t="s">
        <v>7</v>
      </c>
      <c r="H46" s="63">
        <v>0.2</v>
      </c>
      <c r="I46" s="63" t="s">
        <v>7</v>
      </c>
      <c r="J46" s="55">
        <f t="shared" si="0"/>
        <v>4.1622542300059333</v>
      </c>
      <c r="K46" s="63" t="s">
        <v>7</v>
      </c>
      <c r="L46" s="63">
        <v>0.1</v>
      </c>
      <c r="M46" s="13"/>
      <c r="N46" s="13"/>
      <c r="O46" s="13"/>
      <c r="P46" s="13"/>
      <c r="Q46" s="13"/>
      <c r="R46" s="13"/>
      <c r="S46" s="13"/>
      <c r="T46" s="13"/>
      <c r="U46" s="13"/>
      <c r="V46" s="13"/>
      <c r="W46" s="13"/>
      <c r="X46" s="13"/>
      <c r="Y46" s="13"/>
      <c r="Z46" s="13"/>
      <c r="AA46" s="13"/>
    </row>
    <row r="47" spans="1:27" ht="12" customHeight="1">
      <c r="A47" s="40">
        <v>1949</v>
      </c>
      <c r="B47" s="77">
        <v>149.18799999999999</v>
      </c>
      <c r="C47" s="63" t="s">
        <v>7</v>
      </c>
      <c r="D47" s="63">
        <v>0.3</v>
      </c>
      <c r="E47" s="63">
        <f>'DrySkimMilkS&amp;U'!M48</f>
        <v>615</v>
      </c>
      <c r="F47" s="63">
        <f t="shared" si="1"/>
        <v>4.1223154677319895</v>
      </c>
      <c r="G47" s="63" t="s">
        <v>7</v>
      </c>
      <c r="H47" s="63">
        <v>0.2</v>
      </c>
      <c r="I47" s="63" t="s">
        <v>7</v>
      </c>
      <c r="J47" s="55">
        <f t="shared" si="0"/>
        <v>4.6223154677319895</v>
      </c>
      <c r="K47" s="63" t="s">
        <v>7</v>
      </c>
      <c r="L47" s="63">
        <v>0.2</v>
      </c>
      <c r="M47" s="13"/>
      <c r="N47" s="13"/>
      <c r="O47" s="13"/>
      <c r="P47" s="13"/>
      <c r="Q47" s="13"/>
      <c r="R47" s="13"/>
      <c r="S47" s="13"/>
      <c r="T47" s="13"/>
      <c r="U47" s="13"/>
      <c r="V47" s="13"/>
      <c r="W47" s="13"/>
      <c r="X47" s="13"/>
      <c r="Y47" s="13"/>
      <c r="Z47" s="13"/>
      <c r="AA47" s="13"/>
    </row>
    <row r="48" spans="1:27" ht="12" customHeight="1">
      <c r="A48" s="40">
        <v>1950</v>
      </c>
      <c r="B48" s="77">
        <v>151.684</v>
      </c>
      <c r="C48" s="63" t="s">
        <v>7</v>
      </c>
      <c r="D48" s="63">
        <v>0.3</v>
      </c>
      <c r="E48" s="63">
        <f>'DrySkimMilkS&amp;U'!M49</f>
        <v>570.89599999999996</v>
      </c>
      <c r="F48" s="63">
        <f t="shared" si="1"/>
        <v>3.763719311199599</v>
      </c>
      <c r="G48" s="63" t="s">
        <v>7</v>
      </c>
      <c r="H48" s="63">
        <v>0.2</v>
      </c>
      <c r="I48" s="63" t="s">
        <v>7</v>
      </c>
      <c r="J48" s="55">
        <f t="shared" si="0"/>
        <v>4.2637193111995995</v>
      </c>
      <c r="K48" s="63" t="s">
        <v>7</v>
      </c>
      <c r="L48" s="63">
        <v>0.2</v>
      </c>
      <c r="M48" s="13"/>
      <c r="N48" s="13"/>
      <c r="O48" s="13"/>
      <c r="P48" s="13"/>
      <c r="Q48" s="13"/>
      <c r="R48" s="13"/>
      <c r="S48" s="13"/>
      <c r="T48" s="13"/>
      <c r="U48" s="13"/>
      <c r="V48" s="13"/>
      <c r="W48" s="13"/>
      <c r="X48" s="13"/>
      <c r="Y48" s="13"/>
      <c r="Z48" s="13"/>
      <c r="AA48" s="13"/>
    </row>
    <row r="49" spans="1:27" ht="12" customHeight="1">
      <c r="A49" s="42">
        <v>1951</v>
      </c>
      <c r="B49" s="78">
        <v>154.28700000000001</v>
      </c>
      <c r="C49" s="64" t="s">
        <v>7</v>
      </c>
      <c r="D49" s="64">
        <v>0.3</v>
      </c>
      <c r="E49" s="64">
        <f>'DrySkimMilkS&amp;U'!M50</f>
        <v>661.77499999999998</v>
      </c>
      <c r="F49" s="64">
        <f t="shared" si="1"/>
        <v>4.2892466636852093</v>
      </c>
      <c r="G49" s="64" t="s">
        <v>7</v>
      </c>
      <c r="H49" s="64">
        <v>0.2</v>
      </c>
      <c r="I49" s="64" t="s">
        <v>7</v>
      </c>
      <c r="J49" s="59">
        <f t="shared" si="0"/>
        <v>4.7892466636852093</v>
      </c>
      <c r="K49" s="64" t="s">
        <v>7</v>
      </c>
      <c r="L49" s="64">
        <v>0.1</v>
      </c>
      <c r="M49" s="13"/>
      <c r="N49" s="13"/>
      <c r="O49" s="13"/>
      <c r="P49" s="13"/>
      <c r="Q49" s="13"/>
      <c r="R49" s="13"/>
      <c r="S49" s="13"/>
      <c r="T49" s="13"/>
      <c r="U49" s="13"/>
      <c r="V49" s="13"/>
      <c r="W49" s="13"/>
      <c r="X49" s="13"/>
      <c r="Y49" s="13"/>
      <c r="Z49" s="13"/>
      <c r="AA49" s="13"/>
    </row>
    <row r="50" spans="1:27" ht="12" customHeight="1">
      <c r="A50" s="42">
        <v>1952</v>
      </c>
      <c r="B50" s="78">
        <v>156.95400000000001</v>
      </c>
      <c r="C50" s="64" t="s">
        <v>7</v>
      </c>
      <c r="D50" s="64">
        <v>0.5</v>
      </c>
      <c r="E50" s="64">
        <f>'DrySkimMilkS&amp;U'!M51</f>
        <v>748.52600000000007</v>
      </c>
      <c r="F50" s="64">
        <f t="shared" si="1"/>
        <v>4.7690788383857692</v>
      </c>
      <c r="G50" s="64" t="s">
        <v>7</v>
      </c>
      <c r="H50" s="64">
        <v>0.1</v>
      </c>
      <c r="I50" s="64" t="s">
        <v>7</v>
      </c>
      <c r="J50" s="59">
        <f t="shared" si="0"/>
        <v>5.3690788383857688</v>
      </c>
      <c r="K50" s="64" t="s">
        <v>7</v>
      </c>
      <c r="L50" s="64">
        <v>0.2</v>
      </c>
      <c r="M50" s="13"/>
      <c r="N50" s="13"/>
      <c r="O50" s="13"/>
      <c r="P50" s="13"/>
      <c r="Q50" s="13"/>
      <c r="R50" s="13"/>
      <c r="S50" s="13"/>
      <c r="T50" s="13"/>
      <c r="U50" s="13"/>
      <c r="V50" s="13"/>
      <c r="W50" s="13"/>
      <c r="X50" s="13"/>
      <c r="Y50" s="13"/>
      <c r="Z50" s="13"/>
      <c r="AA50" s="13"/>
    </row>
    <row r="51" spans="1:27" ht="12" customHeight="1">
      <c r="A51" s="42">
        <v>1953</v>
      </c>
      <c r="B51" s="78">
        <v>159.565</v>
      </c>
      <c r="C51" s="64" t="s">
        <v>7</v>
      </c>
      <c r="D51" s="64">
        <v>0.2</v>
      </c>
      <c r="E51" s="64">
        <f>'DrySkimMilkS&amp;U'!M52</f>
        <v>679.74099999999999</v>
      </c>
      <c r="F51" s="64">
        <f t="shared" si="1"/>
        <v>4.2599630244727855</v>
      </c>
      <c r="G51" s="64" t="s">
        <v>7</v>
      </c>
      <c r="H51" s="64">
        <v>0.2</v>
      </c>
      <c r="I51" s="64" t="s">
        <v>7</v>
      </c>
      <c r="J51" s="59">
        <f t="shared" si="0"/>
        <v>4.6599630244727859</v>
      </c>
      <c r="K51" s="64" t="s">
        <v>7</v>
      </c>
      <c r="L51" s="64">
        <v>0.2</v>
      </c>
      <c r="M51" s="13"/>
      <c r="N51" s="13"/>
      <c r="O51" s="13"/>
      <c r="P51" s="13"/>
      <c r="Q51" s="13"/>
      <c r="R51" s="13"/>
      <c r="S51" s="13"/>
      <c r="T51" s="13"/>
      <c r="U51" s="13"/>
      <c r="V51" s="13"/>
      <c r="W51" s="13"/>
      <c r="X51" s="13"/>
      <c r="Y51" s="13"/>
      <c r="Z51" s="13"/>
      <c r="AA51" s="13"/>
    </row>
    <row r="52" spans="1:27" ht="12" customHeight="1">
      <c r="A52" s="42">
        <v>1954</v>
      </c>
      <c r="B52" s="78">
        <v>162.39099999999999</v>
      </c>
      <c r="C52" s="64" t="s">
        <v>7</v>
      </c>
      <c r="D52" s="64">
        <v>0.2</v>
      </c>
      <c r="E52" s="64">
        <f>'DrySkimMilkS&amp;U'!M53</f>
        <v>806.03899999999999</v>
      </c>
      <c r="F52" s="64">
        <f t="shared" si="1"/>
        <v>4.9635694096347702</v>
      </c>
      <c r="G52" s="64" t="s">
        <v>7</v>
      </c>
      <c r="H52" s="64">
        <v>0.2</v>
      </c>
      <c r="I52" s="64" t="s">
        <v>7</v>
      </c>
      <c r="J52" s="59">
        <f t="shared" si="0"/>
        <v>5.3635694096347706</v>
      </c>
      <c r="K52" s="64" t="s">
        <v>7</v>
      </c>
      <c r="L52" s="64">
        <v>0.2</v>
      </c>
      <c r="M52" s="13"/>
      <c r="N52" s="13"/>
      <c r="O52" s="13"/>
      <c r="P52" s="13"/>
      <c r="Q52" s="13"/>
      <c r="R52" s="13"/>
      <c r="S52" s="13"/>
      <c r="T52" s="13"/>
      <c r="U52" s="13"/>
      <c r="V52" s="13"/>
      <c r="W52" s="13"/>
      <c r="X52" s="13"/>
      <c r="Y52" s="13"/>
      <c r="Z52" s="13"/>
      <c r="AA52" s="13"/>
    </row>
    <row r="53" spans="1:27" ht="12" customHeight="1">
      <c r="A53" s="42">
        <v>1955</v>
      </c>
      <c r="B53" s="78">
        <v>165.27500000000001</v>
      </c>
      <c r="C53" s="64" t="s">
        <v>7</v>
      </c>
      <c r="D53" s="64">
        <v>0.2</v>
      </c>
      <c r="E53" s="64">
        <f>'DrySkimMilkS&amp;U'!M54</f>
        <v>947.89999999999986</v>
      </c>
      <c r="F53" s="64">
        <f t="shared" si="1"/>
        <v>5.7352896687339276</v>
      </c>
      <c r="G53" s="64" t="s">
        <v>7</v>
      </c>
      <c r="H53" s="64">
        <v>0.2</v>
      </c>
      <c r="I53" s="64" t="s">
        <v>7</v>
      </c>
      <c r="J53" s="59">
        <f t="shared" si="0"/>
        <v>6.135289668733928</v>
      </c>
      <c r="K53" s="64" t="s">
        <v>7</v>
      </c>
      <c r="L53" s="64">
        <v>0.2</v>
      </c>
      <c r="M53" s="13"/>
      <c r="N53" s="13"/>
      <c r="O53" s="13"/>
      <c r="P53" s="13"/>
      <c r="Q53" s="13"/>
      <c r="R53" s="13"/>
      <c r="S53" s="13"/>
      <c r="T53" s="13"/>
      <c r="U53" s="13"/>
      <c r="V53" s="13"/>
      <c r="W53" s="13"/>
      <c r="X53" s="13"/>
      <c r="Y53" s="13"/>
      <c r="Z53" s="13"/>
      <c r="AA53" s="13"/>
    </row>
    <row r="54" spans="1:27" ht="12" customHeight="1">
      <c r="A54" s="40">
        <v>1956</v>
      </c>
      <c r="B54" s="77">
        <v>168.221</v>
      </c>
      <c r="C54" s="63" t="s">
        <v>7</v>
      </c>
      <c r="D54" s="63">
        <v>0.3</v>
      </c>
      <c r="E54" s="63">
        <f>'DrySkimMilkS&amp;U'!M55</f>
        <v>941.5</v>
      </c>
      <c r="F54" s="63">
        <f t="shared" si="1"/>
        <v>5.5968042039935559</v>
      </c>
      <c r="G54" s="63" t="s">
        <v>7</v>
      </c>
      <c r="H54" s="63">
        <v>0.2</v>
      </c>
      <c r="I54" s="63" t="s">
        <v>7</v>
      </c>
      <c r="J54" s="55">
        <f t="shared" si="0"/>
        <v>6.0968042039935559</v>
      </c>
      <c r="K54" s="63" t="s">
        <v>7</v>
      </c>
      <c r="L54" s="63">
        <v>0.2</v>
      </c>
      <c r="M54" s="13"/>
      <c r="N54" s="13"/>
      <c r="O54" s="13"/>
      <c r="P54" s="13"/>
      <c r="Q54" s="13"/>
      <c r="R54" s="13"/>
      <c r="S54" s="13"/>
      <c r="T54" s="13"/>
      <c r="U54" s="13"/>
      <c r="V54" s="13"/>
      <c r="W54" s="13"/>
      <c r="X54" s="13"/>
      <c r="Y54" s="13"/>
      <c r="Z54" s="13"/>
      <c r="AA54" s="13"/>
    </row>
    <row r="55" spans="1:27" ht="12" customHeight="1">
      <c r="A55" s="40">
        <v>1957</v>
      </c>
      <c r="B55" s="77">
        <v>171.274</v>
      </c>
      <c r="C55" s="63" t="s">
        <v>7</v>
      </c>
      <c r="D55" s="63">
        <v>0.2</v>
      </c>
      <c r="E55" s="63">
        <f>'DrySkimMilkS&amp;U'!M56</f>
        <v>915.48400000000015</v>
      </c>
      <c r="F55" s="63">
        <f t="shared" si="1"/>
        <v>5.3451428704882247</v>
      </c>
      <c r="G55" s="63" t="s">
        <v>7</v>
      </c>
      <c r="H55" s="63">
        <v>0.3</v>
      </c>
      <c r="I55" s="63" t="s">
        <v>7</v>
      </c>
      <c r="J55" s="55">
        <f t="shared" si="0"/>
        <v>5.8451428704882247</v>
      </c>
      <c r="K55" s="63" t="s">
        <v>7</v>
      </c>
      <c r="L55" s="63">
        <v>0.3</v>
      </c>
      <c r="M55" s="13"/>
      <c r="N55" s="13"/>
      <c r="O55" s="13"/>
      <c r="P55" s="13"/>
      <c r="Q55" s="13"/>
      <c r="R55" s="13"/>
      <c r="S55" s="13"/>
      <c r="T55" s="13"/>
      <c r="U55" s="13"/>
      <c r="V55" s="13"/>
      <c r="W55" s="13"/>
      <c r="X55" s="13"/>
      <c r="Y55" s="13"/>
      <c r="Z55" s="13"/>
      <c r="AA55" s="13"/>
    </row>
    <row r="56" spans="1:27" ht="12" customHeight="1">
      <c r="A56" s="40">
        <v>1958</v>
      </c>
      <c r="B56" s="77">
        <v>174.14099999999999</v>
      </c>
      <c r="C56" s="63" t="s">
        <v>7</v>
      </c>
      <c r="D56" s="63">
        <v>0.3</v>
      </c>
      <c r="E56" s="63">
        <f>'DrySkimMilkS&amp;U'!M57</f>
        <v>976.846</v>
      </c>
      <c r="F56" s="63">
        <f t="shared" si="1"/>
        <v>5.6095118323657269</v>
      </c>
      <c r="G56" s="63" t="s">
        <v>7</v>
      </c>
      <c r="H56" s="63">
        <v>0.3</v>
      </c>
      <c r="I56" s="63" t="s">
        <v>7</v>
      </c>
      <c r="J56" s="55">
        <f t="shared" si="0"/>
        <v>6.2095118323657266</v>
      </c>
      <c r="K56" s="63" t="s">
        <v>7</v>
      </c>
      <c r="L56" s="63">
        <v>0.3</v>
      </c>
      <c r="M56" s="13"/>
      <c r="N56" s="13"/>
      <c r="O56" s="13"/>
      <c r="P56" s="13"/>
      <c r="Q56" s="13"/>
      <c r="R56" s="13"/>
      <c r="S56" s="13"/>
      <c r="T56" s="13"/>
      <c r="U56" s="13"/>
      <c r="V56" s="13"/>
      <c r="W56" s="13"/>
      <c r="X56" s="13"/>
      <c r="Y56" s="13"/>
      <c r="Z56" s="13"/>
      <c r="AA56" s="13"/>
    </row>
    <row r="57" spans="1:27" ht="12" customHeight="1">
      <c r="A57" s="40">
        <v>1959</v>
      </c>
      <c r="B57" s="77">
        <v>177.07300000000001</v>
      </c>
      <c r="C57" s="63" t="s">
        <v>7</v>
      </c>
      <c r="D57" s="63">
        <v>0.3</v>
      </c>
      <c r="E57" s="63">
        <f>'DrySkimMilkS&amp;U'!M58</f>
        <v>1100.5070000000001</v>
      </c>
      <c r="F57" s="63">
        <f t="shared" si="1"/>
        <v>6.2149904276767209</v>
      </c>
      <c r="G57" s="63" t="s">
        <v>7</v>
      </c>
      <c r="H57" s="63">
        <v>0.4</v>
      </c>
      <c r="I57" s="63" t="s">
        <v>7</v>
      </c>
      <c r="J57" s="55">
        <f t="shared" si="0"/>
        <v>6.9149904276767211</v>
      </c>
      <c r="K57" s="63" t="s">
        <v>7</v>
      </c>
      <c r="L57" s="63">
        <v>0.3</v>
      </c>
      <c r="M57" s="13"/>
      <c r="N57" s="13"/>
      <c r="O57" s="13"/>
      <c r="P57" s="13"/>
      <c r="Q57" s="13"/>
      <c r="R57" s="13"/>
      <c r="S57" s="13"/>
      <c r="T57" s="13"/>
      <c r="U57" s="13"/>
      <c r="V57" s="13"/>
      <c r="W57" s="13"/>
      <c r="X57" s="13"/>
      <c r="Y57" s="13"/>
      <c r="Z57" s="13"/>
      <c r="AA57" s="13"/>
    </row>
    <row r="58" spans="1:27" ht="12" customHeight="1">
      <c r="A58" s="40">
        <v>1960</v>
      </c>
      <c r="B58" s="77">
        <v>180.67099999999999</v>
      </c>
      <c r="C58" s="63" t="s">
        <v>7</v>
      </c>
      <c r="D58" s="63">
        <v>0.3</v>
      </c>
      <c r="E58" s="63">
        <f>'DrySkimMilkS&amp;U'!M59</f>
        <v>1132.4749999999999</v>
      </c>
      <c r="F58" s="63">
        <f t="shared" si="1"/>
        <v>6.2681614647619153</v>
      </c>
      <c r="G58" s="63" t="s">
        <v>7</v>
      </c>
      <c r="H58" s="63">
        <v>0.4</v>
      </c>
      <c r="I58" s="63" t="s">
        <v>7</v>
      </c>
      <c r="J58" s="55">
        <f t="shared" si="0"/>
        <v>6.9681614647619154</v>
      </c>
      <c r="K58" s="63" t="s">
        <v>7</v>
      </c>
      <c r="L58" s="63">
        <v>0.3</v>
      </c>
      <c r="M58" s="13"/>
      <c r="N58" s="13"/>
      <c r="O58" s="13"/>
      <c r="P58" s="13"/>
      <c r="Q58" s="13"/>
      <c r="R58" s="13"/>
      <c r="S58" s="13"/>
      <c r="T58" s="13"/>
      <c r="U58" s="13"/>
      <c r="V58" s="13"/>
      <c r="W58" s="13"/>
      <c r="X58" s="13"/>
      <c r="Y58" s="13"/>
      <c r="Z58" s="13"/>
      <c r="AA58" s="13"/>
    </row>
    <row r="59" spans="1:27" ht="12" customHeight="1">
      <c r="A59" s="42">
        <v>1961</v>
      </c>
      <c r="B59" s="78">
        <v>183.691</v>
      </c>
      <c r="C59" s="64" t="s">
        <v>7</v>
      </c>
      <c r="D59" s="64">
        <v>0.3</v>
      </c>
      <c r="E59" s="64">
        <f>'DrySkimMilkS&amp;U'!M60</f>
        <v>1161.6469999999999</v>
      </c>
      <c r="F59" s="64">
        <f t="shared" si="1"/>
        <v>6.3239189726225016</v>
      </c>
      <c r="G59" s="64" t="s">
        <v>7</v>
      </c>
      <c r="H59" s="64">
        <v>0.4</v>
      </c>
      <c r="I59" s="64" t="s">
        <v>7</v>
      </c>
      <c r="J59" s="59">
        <f t="shared" si="0"/>
        <v>7.0239189726225018</v>
      </c>
      <c r="K59" s="64" t="s">
        <v>7</v>
      </c>
      <c r="L59" s="64">
        <v>0.3</v>
      </c>
      <c r="M59" s="13"/>
      <c r="N59" s="13"/>
      <c r="O59" s="13"/>
      <c r="P59" s="13"/>
      <c r="Q59" s="13"/>
      <c r="R59" s="13"/>
      <c r="S59" s="13"/>
      <c r="T59" s="13"/>
      <c r="U59" s="13"/>
      <c r="V59" s="13"/>
      <c r="W59" s="13"/>
      <c r="X59" s="13"/>
      <c r="Y59" s="13"/>
      <c r="Z59" s="13"/>
      <c r="AA59" s="13"/>
    </row>
    <row r="60" spans="1:27" ht="12" customHeight="1">
      <c r="A60" s="42">
        <v>1962</v>
      </c>
      <c r="B60" s="78">
        <v>186.53800000000001</v>
      </c>
      <c r="C60" s="64" t="s">
        <v>7</v>
      </c>
      <c r="D60" s="64">
        <v>0.3</v>
      </c>
      <c r="E60" s="64">
        <f>'DrySkimMilkS&amp;U'!M61</f>
        <v>1153.7429999999999</v>
      </c>
      <c r="F60" s="64">
        <f t="shared" si="1"/>
        <v>6.1850293237838931</v>
      </c>
      <c r="G60" s="64" t="s">
        <v>7</v>
      </c>
      <c r="H60" s="64">
        <v>0.4</v>
      </c>
      <c r="I60" s="64" t="s">
        <v>7</v>
      </c>
      <c r="J60" s="59">
        <f t="shared" si="0"/>
        <v>6.8850293237838933</v>
      </c>
      <c r="K60" s="64" t="s">
        <v>7</v>
      </c>
      <c r="L60" s="64">
        <v>0.4</v>
      </c>
      <c r="M60" s="13"/>
      <c r="N60" s="13"/>
      <c r="O60" s="13"/>
      <c r="P60" s="13"/>
      <c r="Q60" s="13"/>
      <c r="R60" s="13"/>
      <c r="S60" s="13"/>
      <c r="T60" s="13"/>
      <c r="U60" s="13"/>
      <c r="V60" s="13"/>
      <c r="W60" s="13"/>
      <c r="X60" s="13"/>
      <c r="Y60" s="13"/>
      <c r="Z60" s="13"/>
      <c r="AA60" s="13"/>
    </row>
    <row r="61" spans="1:27" ht="12" customHeight="1">
      <c r="A61" s="42">
        <v>1963</v>
      </c>
      <c r="B61" s="78">
        <v>189.24199999999999</v>
      </c>
      <c r="C61" s="64" t="s">
        <v>7</v>
      </c>
      <c r="D61" s="64">
        <v>0.3</v>
      </c>
      <c r="E61" s="64">
        <f>'DrySkimMilkS&amp;U'!M62</f>
        <v>1112.681</v>
      </c>
      <c r="F61" s="64">
        <f t="shared" si="1"/>
        <v>5.8796725885374288</v>
      </c>
      <c r="G61" s="64" t="s">
        <v>7</v>
      </c>
      <c r="H61" s="64">
        <v>0.4</v>
      </c>
      <c r="I61" s="64" t="s">
        <v>7</v>
      </c>
      <c r="J61" s="59">
        <f t="shared" si="0"/>
        <v>6.579672588537429</v>
      </c>
      <c r="K61" s="64" t="s">
        <v>7</v>
      </c>
      <c r="L61" s="64">
        <v>0.4</v>
      </c>
      <c r="M61" s="13"/>
      <c r="N61" s="13"/>
      <c r="O61" s="13"/>
      <c r="P61" s="13"/>
      <c r="Q61" s="13"/>
      <c r="R61" s="13"/>
      <c r="S61" s="13"/>
      <c r="T61" s="13"/>
      <c r="U61" s="13"/>
      <c r="V61" s="13"/>
      <c r="W61" s="13"/>
      <c r="X61" s="13"/>
      <c r="Y61" s="13"/>
      <c r="Z61" s="13"/>
      <c r="AA61" s="13"/>
    </row>
    <row r="62" spans="1:27" ht="12" customHeight="1">
      <c r="A62" s="42">
        <v>1964</v>
      </c>
      <c r="B62" s="78">
        <v>191.88900000000001</v>
      </c>
      <c r="C62" s="64" t="s">
        <v>7</v>
      </c>
      <c r="D62" s="64">
        <v>0.3</v>
      </c>
      <c r="E62" s="64">
        <f>'DrySkimMilkS&amp;U'!M63</f>
        <v>1144.1559999999999</v>
      </c>
      <c r="F62" s="64">
        <f t="shared" si="1"/>
        <v>5.9625929573868222</v>
      </c>
      <c r="G62" s="64" t="s">
        <v>7</v>
      </c>
      <c r="H62" s="64">
        <v>0.4</v>
      </c>
      <c r="I62" s="64" t="s">
        <v>7</v>
      </c>
      <c r="J62" s="59">
        <f t="shared" si="0"/>
        <v>6.6625929573868223</v>
      </c>
      <c r="K62" s="64" t="s">
        <v>7</v>
      </c>
      <c r="L62" s="64">
        <v>0.5</v>
      </c>
      <c r="M62" s="13"/>
      <c r="N62" s="13"/>
      <c r="O62" s="13"/>
      <c r="P62" s="13"/>
      <c r="Q62" s="13"/>
      <c r="R62" s="13"/>
      <c r="S62" s="13"/>
      <c r="T62" s="13"/>
      <c r="U62" s="13"/>
      <c r="V62" s="13"/>
      <c r="W62" s="13"/>
      <c r="X62" s="13"/>
      <c r="Y62" s="13"/>
      <c r="Z62" s="13"/>
      <c r="AA62" s="13"/>
    </row>
    <row r="63" spans="1:27" ht="12" customHeight="1">
      <c r="A63" s="42">
        <v>1965</v>
      </c>
      <c r="B63" s="78">
        <v>194.303</v>
      </c>
      <c r="C63" s="64" t="s">
        <v>7</v>
      </c>
      <c r="D63" s="64">
        <v>0.3</v>
      </c>
      <c r="E63" s="64">
        <f>'DrySkimMilkS&amp;U'!M64</f>
        <v>1101.1220000000003</v>
      </c>
      <c r="F63" s="64">
        <f t="shared" si="1"/>
        <v>5.6670355063997997</v>
      </c>
      <c r="G63" s="64" t="s">
        <v>7</v>
      </c>
      <c r="H63" s="64">
        <v>0.4</v>
      </c>
      <c r="I63" s="64" t="s">
        <v>7</v>
      </c>
      <c r="J63" s="59">
        <f t="shared" si="0"/>
        <v>6.3670355063997999</v>
      </c>
      <c r="K63" s="64" t="s">
        <v>7</v>
      </c>
      <c r="L63" s="64">
        <v>0.6</v>
      </c>
      <c r="M63" s="13"/>
      <c r="N63" s="13"/>
      <c r="O63" s="13"/>
      <c r="P63" s="13"/>
      <c r="Q63" s="13"/>
      <c r="R63" s="13"/>
      <c r="S63" s="13"/>
      <c r="T63" s="13"/>
      <c r="U63" s="13"/>
      <c r="V63" s="13"/>
      <c r="W63" s="13"/>
      <c r="X63" s="13"/>
      <c r="Y63" s="13"/>
      <c r="Z63" s="13"/>
      <c r="AA63" s="13"/>
    </row>
    <row r="64" spans="1:27" ht="12" customHeight="1">
      <c r="A64" s="40">
        <v>1966</v>
      </c>
      <c r="B64" s="77">
        <v>196.56</v>
      </c>
      <c r="C64" s="63">
        <v>65</v>
      </c>
      <c r="D64" s="63">
        <f t="shared" ref="D64:D98" si="2">C64/B64</f>
        <v>0.3306878306878307</v>
      </c>
      <c r="E64" s="55">
        <v>1151</v>
      </c>
      <c r="F64" s="63">
        <f t="shared" si="1"/>
        <v>5.8557183557183556</v>
      </c>
      <c r="G64" s="63">
        <v>63</v>
      </c>
      <c r="H64" s="63">
        <f t="shared" ref="H64:H70" si="3">G64/B64</f>
        <v>0.32051282051282048</v>
      </c>
      <c r="I64" s="63">
        <f t="shared" ref="I64:I71" si="4">SUM(C64,E64,G64)</f>
        <v>1279</v>
      </c>
      <c r="J64" s="55">
        <f t="shared" si="0"/>
        <v>6.5069190069190066</v>
      </c>
      <c r="K64" s="63">
        <v>141</v>
      </c>
      <c r="L64" s="63">
        <f t="shared" ref="L64:L70" si="5">K64/B64</f>
        <v>0.71733821733821734</v>
      </c>
      <c r="M64" s="13"/>
      <c r="N64" s="13"/>
      <c r="O64" s="13"/>
      <c r="P64" s="13"/>
      <c r="Q64" s="13"/>
      <c r="R64" s="13"/>
      <c r="S64" s="13"/>
      <c r="T64" s="13"/>
      <c r="U64" s="13"/>
      <c r="V64" s="13"/>
      <c r="W64" s="13"/>
      <c r="X64" s="13"/>
      <c r="Y64" s="13"/>
      <c r="Z64" s="13"/>
      <c r="AA64" s="13"/>
    </row>
    <row r="65" spans="1:27" ht="12" customHeight="1">
      <c r="A65" s="40">
        <v>1967</v>
      </c>
      <c r="B65" s="77">
        <v>198.71199999999999</v>
      </c>
      <c r="C65" s="63">
        <v>51</v>
      </c>
      <c r="D65" s="63">
        <f t="shared" si="2"/>
        <v>0.25665284431740409</v>
      </c>
      <c r="E65" s="55">
        <v>1094</v>
      </c>
      <c r="F65" s="63">
        <f t="shared" si="1"/>
        <v>5.5054551310439228</v>
      </c>
      <c r="G65" s="63">
        <v>67</v>
      </c>
      <c r="H65" s="63">
        <f t="shared" si="3"/>
        <v>0.3371713837110995</v>
      </c>
      <c r="I65" s="63">
        <f t="shared" si="4"/>
        <v>1212</v>
      </c>
      <c r="J65" s="55">
        <f t="shared" si="0"/>
        <v>6.099279359072427</v>
      </c>
      <c r="K65" s="63">
        <v>172</v>
      </c>
      <c r="L65" s="63">
        <f t="shared" si="5"/>
        <v>0.86557429848222556</v>
      </c>
      <c r="M65" s="13"/>
      <c r="N65" s="13"/>
      <c r="O65" s="13"/>
      <c r="P65" s="13"/>
      <c r="Q65" s="13"/>
      <c r="R65" s="13"/>
      <c r="S65" s="13"/>
      <c r="T65" s="13"/>
      <c r="U65" s="13"/>
      <c r="V65" s="13"/>
      <c r="W65" s="13"/>
      <c r="X65" s="13"/>
      <c r="Y65" s="13"/>
      <c r="Z65" s="13"/>
      <c r="AA65" s="13"/>
    </row>
    <row r="66" spans="1:27" ht="12" customHeight="1">
      <c r="A66" s="40">
        <v>1968</v>
      </c>
      <c r="B66" s="77">
        <v>200.70599999999999</v>
      </c>
      <c r="C66" s="63">
        <v>50</v>
      </c>
      <c r="D66" s="63">
        <f t="shared" si="2"/>
        <v>0.24912060426693772</v>
      </c>
      <c r="E66" s="55">
        <v>1141</v>
      </c>
      <c r="F66" s="63">
        <f t="shared" si="1"/>
        <v>5.6849321893715192</v>
      </c>
      <c r="G66" s="63">
        <v>67</v>
      </c>
      <c r="H66" s="63">
        <f t="shared" si="3"/>
        <v>0.33382160971769653</v>
      </c>
      <c r="I66" s="63">
        <f t="shared" si="4"/>
        <v>1258</v>
      </c>
      <c r="J66" s="55">
        <f t="shared" si="0"/>
        <v>6.2678744033561529</v>
      </c>
      <c r="K66" s="63">
        <v>223</v>
      </c>
      <c r="L66" s="63">
        <f t="shared" si="5"/>
        <v>1.1110778950305422</v>
      </c>
      <c r="M66" s="13"/>
      <c r="N66" s="13"/>
      <c r="O66" s="13"/>
      <c r="P66" s="13"/>
      <c r="Q66" s="13"/>
      <c r="R66" s="13"/>
      <c r="S66" s="13"/>
      <c r="T66" s="13"/>
      <c r="U66" s="13"/>
      <c r="V66" s="13"/>
      <c r="W66" s="13"/>
      <c r="X66" s="13"/>
      <c r="Y66" s="13"/>
      <c r="Z66" s="13"/>
      <c r="AA66" s="13"/>
    </row>
    <row r="67" spans="1:27" ht="12" customHeight="1">
      <c r="A67" s="40">
        <v>1969</v>
      </c>
      <c r="B67" s="77">
        <v>202.67699999999999</v>
      </c>
      <c r="C67" s="63">
        <v>44</v>
      </c>
      <c r="D67" s="63">
        <f t="shared" si="2"/>
        <v>0.21709419421049256</v>
      </c>
      <c r="E67" s="55">
        <v>1157</v>
      </c>
      <c r="F67" s="63">
        <f t="shared" si="1"/>
        <v>5.7085905159440884</v>
      </c>
      <c r="G67" s="63">
        <v>61</v>
      </c>
      <c r="H67" s="63">
        <f t="shared" si="3"/>
        <v>0.30097149651909194</v>
      </c>
      <c r="I67" s="63">
        <f t="shared" si="4"/>
        <v>1262</v>
      </c>
      <c r="J67" s="55">
        <f t="shared" si="0"/>
        <v>6.226656206673673</v>
      </c>
      <c r="K67" s="63">
        <v>231</v>
      </c>
      <c r="L67" s="63">
        <f t="shared" si="5"/>
        <v>1.1397445196050859</v>
      </c>
      <c r="M67" s="13"/>
      <c r="N67" s="13"/>
      <c r="O67" s="13"/>
      <c r="P67" s="13"/>
      <c r="Q67" s="13"/>
      <c r="R67" s="13"/>
      <c r="S67" s="13"/>
      <c r="T67" s="13"/>
      <c r="U67" s="13"/>
      <c r="V67" s="13"/>
      <c r="W67" s="13"/>
      <c r="X67" s="13"/>
      <c r="Y67" s="13"/>
      <c r="Z67" s="13"/>
      <c r="AA67" s="13"/>
    </row>
    <row r="68" spans="1:27" ht="12" customHeight="1">
      <c r="A68" s="40">
        <v>1970</v>
      </c>
      <c r="B68" s="77">
        <v>205.05199999999999</v>
      </c>
      <c r="C68" s="54">
        <v>43</v>
      </c>
      <c r="D68" s="54">
        <f t="shared" si="2"/>
        <v>0.20970290462906971</v>
      </c>
      <c r="E68" s="54">
        <v>1089.7803506854921</v>
      </c>
      <c r="F68" s="54">
        <f t="shared" si="1"/>
        <v>5.3146536034054392</v>
      </c>
      <c r="G68" s="54">
        <v>51</v>
      </c>
      <c r="H68" s="54">
        <f t="shared" si="3"/>
        <v>0.24871739851354779</v>
      </c>
      <c r="I68" s="54">
        <f t="shared" si="4"/>
        <v>1183.7803506854921</v>
      </c>
      <c r="J68" s="55">
        <f t="shared" si="0"/>
        <v>5.7730739065480563</v>
      </c>
      <c r="K68" s="54">
        <v>294</v>
      </c>
      <c r="L68" s="54">
        <f t="shared" si="5"/>
        <v>1.4337826502545696</v>
      </c>
      <c r="M68" s="13"/>
      <c r="N68" s="13"/>
      <c r="O68" s="13"/>
      <c r="P68" s="13"/>
      <c r="Q68" s="13"/>
      <c r="R68" s="13"/>
      <c r="S68" s="13"/>
      <c r="T68" s="13"/>
      <c r="U68" s="13"/>
      <c r="V68" s="13"/>
      <c r="W68" s="13"/>
      <c r="X68" s="13"/>
      <c r="Y68" s="13"/>
      <c r="Z68" s="13"/>
      <c r="AA68" s="13"/>
    </row>
    <row r="69" spans="1:27" ht="12" customHeight="1">
      <c r="A69" s="42">
        <v>1971</v>
      </c>
      <c r="B69" s="78">
        <v>207.661</v>
      </c>
      <c r="C69" s="58">
        <v>32</v>
      </c>
      <c r="D69" s="58">
        <f t="shared" si="2"/>
        <v>0.15409730281564665</v>
      </c>
      <c r="E69" s="58">
        <v>1090.8868932013288</v>
      </c>
      <c r="F69" s="58">
        <f t="shared" si="1"/>
        <v>5.2532102474770364</v>
      </c>
      <c r="G69" s="58">
        <v>55</v>
      </c>
      <c r="H69" s="58">
        <f t="shared" si="3"/>
        <v>0.26485473921439268</v>
      </c>
      <c r="I69" s="58">
        <f t="shared" si="4"/>
        <v>1177.8868932013288</v>
      </c>
      <c r="J69" s="59">
        <f t="shared" si="0"/>
        <v>5.6721622895070754</v>
      </c>
      <c r="K69" s="58">
        <v>319</v>
      </c>
      <c r="L69" s="58">
        <f t="shared" si="5"/>
        <v>1.5361574874434776</v>
      </c>
      <c r="M69" s="13"/>
      <c r="N69" s="13"/>
      <c r="O69" s="13"/>
      <c r="P69" s="13"/>
      <c r="Q69" s="13"/>
      <c r="R69" s="13"/>
      <c r="S69" s="13"/>
      <c r="T69" s="13"/>
      <c r="U69" s="13"/>
      <c r="V69" s="13"/>
      <c r="W69" s="13"/>
      <c r="X69" s="13"/>
      <c r="Y69" s="13"/>
      <c r="Z69" s="13"/>
      <c r="AA69" s="13"/>
    </row>
    <row r="70" spans="1:27" ht="12" customHeight="1">
      <c r="A70" s="42">
        <v>1972</v>
      </c>
      <c r="B70" s="78">
        <v>209.89599999999999</v>
      </c>
      <c r="C70" s="58">
        <v>24</v>
      </c>
      <c r="D70" s="58">
        <f t="shared" si="2"/>
        <v>0.11434234096886077</v>
      </c>
      <c r="E70" s="58">
        <v>963.06174764561285</v>
      </c>
      <c r="F70" s="58">
        <f t="shared" si="1"/>
        <v>4.5882806134734011</v>
      </c>
      <c r="G70" s="58">
        <v>48</v>
      </c>
      <c r="H70" s="58">
        <f t="shared" si="3"/>
        <v>0.22868468193772154</v>
      </c>
      <c r="I70" s="58">
        <f t="shared" si="4"/>
        <v>1035.0617476456127</v>
      </c>
      <c r="J70" s="59">
        <f t="shared" si="0"/>
        <v>4.9313076363799837</v>
      </c>
      <c r="K70" s="58">
        <v>377</v>
      </c>
      <c r="L70" s="58">
        <f t="shared" si="5"/>
        <v>1.7961276060525213</v>
      </c>
      <c r="M70" s="13"/>
      <c r="N70" s="13"/>
      <c r="O70" s="13"/>
      <c r="P70" s="13"/>
      <c r="Q70" s="13"/>
      <c r="R70" s="13"/>
      <c r="S70" s="13"/>
      <c r="T70" s="13"/>
      <c r="U70" s="13"/>
      <c r="V70" s="13"/>
      <c r="W70" s="13"/>
      <c r="X70" s="13"/>
      <c r="Y70" s="13"/>
      <c r="Z70" s="13"/>
      <c r="AA70" s="13"/>
    </row>
    <row r="71" spans="1:27" ht="12" customHeight="1">
      <c r="A71" s="42">
        <v>1973</v>
      </c>
      <c r="B71" s="78">
        <v>211.90899999999999</v>
      </c>
      <c r="C71" s="58">
        <v>21</v>
      </c>
      <c r="D71" s="58">
        <f t="shared" si="2"/>
        <v>9.9099141612673372E-2</v>
      </c>
      <c r="E71" s="58">
        <v>1114.0314978204124</v>
      </c>
      <c r="F71" s="58">
        <f t="shared" si="1"/>
        <v>5.2571221506420791</v>
      </c>
      <c r="G71" s="58">
        <v>39</v>
      </c>
      <c r="H71" s="58">
        <f t="shared" ref="H71:H98" si="6">G71/B71</f>
        <v>0.18404126299496482</v>
      </c>
      <c r="I71" s="58">
        <f t="shared" si="4"/>
        <v>1174.0314978204124</v>
      </c>
      <c r="J71" s="59">
        <f t="shared" si="0"/>
        <v>5.5402625552497176</v>
      </c>
      <c r="K71" s="58">
        <v>384</v>
      </c>
      <c r="L71" s="58">
        <f t="shared" ref="L71:L98" si="7">K71/B71</f>
        <v>1.8120985894888844</v>
      </c>
      <c r="M71" s="13"/>
      <c r="N71" s="13"/>
      <c r="O71" s="13"/>
      <c r="P71" s="13"/>
      <c r="Q71" s="13"/>
      <c r="R71" s="13"/>
      <c r="S71" s="13"/>
      <c r="T71" s="13"/>
      <c r="U71" s="13"/>
      <c r="V71" s="13"/>
      <c r="W71" s="13"/>
      <c r="X71" s="13"/>
      <c r="Y71" s="13"/>
      <c r="Z71" s="13"/>
      <c r="AA71" s="13"/>
    </row>
    <row r="72" spans="1:27" ht="12" customHeight="1">
      <c r="A72" s="42">
        <v>1974</v>
      </c>
      <c r="B72" s="78">
        <v>213.85400000000001</v>
      </c>
      <c r="C72" s="58">
        <v>15</v>
      </c>
      <c r="D72" s="58">
        <f t="shared" si="2"/>
        <v>7.0141311361957212E-2</v>
      </c>
      <c r="E72" s="58">
        <v>885.34734673376636</v>
      </c>
      <c r="F72" s="58">
        <f t="shared" si="1"/>
        <v>4.139961594049054</v>
      </c>
      <c r="G72" s="58">
        <v>44</v>
      </c>
      <c r="H72" s="58">
        <f t="shared" si="6"/>
        <v>0.20574784666174117</v>
      </c>
      <c r="I72" s="58">
        <f t="shared" ref="I72:I98" si="8">SUM(C72,E72,G72)</f>
        <v>944.34734673376636</v>
      </c>
      <c r="J72" s="59">
        <f t="shared" ref="J72:J104" si="9">SUM(D72,F72,H72)</f>
        <v>4.4158507520727523</v>
      </c>
      <c r="K72" s="58">
        <v>453</v>
      </c>
      <c r="L72" s="58">
        <f t="shared" si="7"/>
        <v>2.1182676031311081</v>
      </c>
      <c r="M72" s="13"/>
      <c r="N72" s="13"/>
      <c r="O72" s="13"/>
      <c r="P72" s="13"/>
      <c r="Q72" s="13"/>
      <c r="R72" s="13"/>
      <c r="S72" s="13"/>
      <c r="T72" s="13"/>
      <c r="U72" s="13"/>
      <c r="V72" s="13"/>
      <c r="W72" s="13"/>
      <c r="X72" s="13"/>
      <c r="Y72" s="13"/>
      <c r="Z72" s="13"/>
      <c r="AA72" s="13"/>
    </row>
    <row r="73" spans="1:27" ht="12" customHeight="1">
      <c r="A73" s="42">
        <v>1975</v>
      </c>
      <c r="B73" s="78">
        <v>215.97300000000001</v>
      </c>
      <c r="C73" s="58">
        <v>16</v>
      </c>
      <c r="D73" s="58">
        <f t="shared" si="2"/>
        <v>7.408333449088543E-2</v>
      </c>
      <c r="E73" s="58">
        <v>704.6022035451183</v>
      </c>
      <c r="F73" s="58">
        <f t="shared" si="1"/>
        <v>3.2624550455154964</v>
      </c>
      <c r="G73" s="58">
        <v>44</v>
      </c>
      <c r="H73" s="58">
        <f t="shared" si="6"/>
        <v>0.20372916984993494</v>
      </c>
      <c r="I73" s="58">
        <f t="shared" si="8"/>
        <v>764.6022035451183</v>
      </c>
      <c r="J73" s="59">
        <f t="shared" si="9"/>
        <v>3.540267549856317</v>
      </c>
      <c r="K73" s="58">
        <v>477</v>
      </c>
      <c r="L73" s="58">
        <f t="shared" si="7"/>
        <v>2.2086094095095219</v>
      </c>
      <c r="M73" s="13"/>
      <c r="N73" s="13"/>
      <c r="O73" s="13"/>
      <c r="P73" s="13"/>
      <c r="Q73" s="13"/>
      <c r="R73" s="13"/>
      <c r="S73" s="13"/>
      <c r="T73" s="13"/>
      <c r="U73" s="13"/>
      <c r="V73" s="13"/>
      <c r="W73" s="13"/>
      <c r="X73" s="13"/>
      <c r="Y73" s="13"/>
      <c r="Z73" s="13"/>
      <c r="AA73" s="13"/>
    </row>
    <row r="74" spans="1:27" ht="12" customHeight="1">
      <c r="A74" s="40">
        <v>1976</v>
      </c>
      <c r="B74" s="77">
        <v>218.035</v>
      </c>
      <c r="C74" s="54">
        <v>33</v>
      </c>
      <c r="D74" s="54">
        <f t="shared" si="2"/>
        <v>0.15135184718049854</v>
      </c>
      <c r="E74" s="54">
        <v>765.52958330561808</v>
      </c>
      <c r="F74" s="54">
        <f t="shared" si="1"/>
        <v>3.5110398940794738</v>
      </c>
      <c r="G74" s="54">
        <v>38</v>
      </c>
      <c r="H74" s="54">
        <f t="shared" si="6"/>
        <v>0.17428394523814983</v>
      </c>
      <c r="I74" s="54">
        <f t="shared" si="8"/>
        <v>836.52958330561808</v>
      </c>
      <c r="J74" s="55">
        <f t="shared" si="9"/>
        <v>3.8366756864981224</v>
      </c>
      <c r="K74" s="54">
        <v>527</v>
      </c>
      <c r="L74" s="54">
        <f t="shared" si="7"/>
        <v>2.4170431352764465</v>
      </c>
      <c r="M74" s="13"/>
      <c r="N74" s="13"/>
      <c r="O74" s="13"/>
      <c r="P74" s="13"/>
      <c r="Q74" s="13"/>
      <c r="R74" s="13"/>
      <c r="S74" s="13"/>
      <c r="T74" s="13"/>
      <c r="U74" s="13"/>
      <c r="V74" s="13"/>
      <c r="W74" s="13"/>
      <c r="X74" s="13"/>
      <c r="Y74" s="13"/>
      <c r="Z74" s="13"/>
      <c r="AA74" s="13"/>
    </row>
    <row r="75" spans="1:27" ht="12" customHeight="1">
      <c r="A75" s="40">
        <v>1977</v>
      </c>
      <c r="B75" s="77">
        <v>220.23899999999998</v>
      </c>
      <c r="C75" s="54">
        <v>34</v>
      </c>
      <c r="D75" s="54">
        <f t="shared" si="2"/>
        <v>0.15437774417791583</v>
      </c>
      <c r="E75" s="54">
        <v>729.23254480876221</v>
      </c>
      <c r="F75" s="54">
        <f t="shared" si="1"/>
        <v>3.3110963308440482</v>
      </c>
      <c r="G75" s="54">
        <v>57</v>
      </c>
      <c r="H75" s="54">
        <f t="shared" si="6"/>
        <v>0.25880974759238828</v>
      </c>
      <c r="I75" s="54">
        <f t="shared" si="8"/>
        <v>820.23254480876221</v>
      </c>
      <c r="J75" s="55">
        <f t="shared" si="9"/>
        <v>3.7242838226143524</v>
      </c>
      <c r="K75" s="54">
        <v>530</v>
      </c>
      <c r="L75" s="54">
        <f t="shared" si="7"/>
        <v>2.4064766004204525</v>
      </c>
      <c r="M75" s="13"/>
      <c r="N75" s="13"/>
      <c r="O75" s="13"/>
      <c r="P75" s="13"/>
      <c r="Q75" s="13"/>
      <c r="R75" s="13"/>
      <c r="S75" s="13"/>
      <c r="T75" s="13"/>
      <c r="U75" s="13"/>
      <c r="V75" s="13"/>
      <c r="W75" s="13"/>
      <c r="X75" s="13"/>
      <c r="Y75" s="13"/>
      <c r="Z75" s="13"/>
      <c r="AA75" s="13"/>
    </row>
    <row r="76" spans="1:27" ht="12" customHeight="1">
      <c r="A76" s="40">
        <v>1978</v>
      </c>
      <c r="B76" s="77">
        <v>222.58500000000001</v>
      </c>
      <c r="C76" s="54">
        <v>56</v>
      </c>
      <c r="D76" s="54">
        <f t="shared" si="2"/>
        <v>0.2515892804995844</v>
      </c>
      <c r="E76" s="54">
        <v>692.04389581512771</v>
      </c>
      <c r="F76" s="54">
        <f t="shared" si="1"/>
        <v>3.1091218896831667</v>
      </c>
      <c r="G76" s="54">
        <v>49</v>
      </c>
      <c r="H76" s="54">
        <f t="shared" si="6"/>
        <v>0.22014062043713636</v>
      </c>
      <c r="I76" s="54">
        <f t="shared" si="8"/>
        <v>797.04389581512771</v>
      </c>
      <c r="J76" s="55">
        <f t="shared" si="9"/>
        <v>3.5808517906198878</v>
      </c>
      <c r="K76" s="54">
        <v>543</v>
      </c>
      <c r="L76" s="54">
        <f t="shared" si="7"/>
        <v>2.4395174877013277</v>
      </c>
      <c r="M76" s="13"/>
      <c r="N76" s="13"/>
      <c r="O76" s="13"/>
      <c r="P76" s="13"/>
      <c r="Q76" s="13"/>
      <c r="R76" s="13"/>
      <c r="S76" s="13"/>
      <c r="T76" s="13"/>
      <c r="U76" s="13"/>
      <c r="V76" s="13"/>
      <c r="W76" s="13"/>
      <c r="X76" s="13"/>
      <c r="Y76" s="13"/>
      <c r="Z76" s="13"/>
      <c r="AA76" s="13"/>
    </row>
    <row r="77" spans="1:27" ht="12" customHeight="1">
      <c r="A77" s="40">
        <v>1979</v>
      </c>
      <c r="B77" s="77">
        <v>225.05500000000001</v>
      </c>
      <c r="C77" s="54">
        <v>66</v>
      </c>
      <c r="D77" s="54">
        <f t="shared" si="2"/>
        <v>0.29326164715291819</v>
      </c>
      <c r="E77" s="54">
        <v>740.80141073977802</v>
      </c>
      <c r="F77" s="54">
        <f t="shared" si="1"/>
        <v>3.2916460897992845</v>
      </c>
      <c r="G77" s="54">
        <v>41</v>
      </c>
      <c r="H77" s="54">
        <f t="shared" si="6"/>
        <v>0.18217768989802491</v>
      </c>
      <c r="I77" s="54">
        <f t="shared" si="8"/>
        <v>847.80141073977802</v>
      </c>
      <c r="J77" s="55">
        <f t="shared" si="9"/>
        <v>3.7670854268502274</v>
      </c>
      <c r="K77" s="54">
        <v>597</v>
      </c>
      <c r="L77" s="54">
        <f t="shared" si="7"/>
        <v>2.6526848992468506</v>
      </c>
      <c r="M77" s="13"/>
      <c r="N77" s="13"/>
      <c r="O77" s="13"/>
      <c r="P77" s="13"/>
      <c r="Q77" s="13"/>
      <c r="R77" s="13"/>
      <c r="S77" s="13"/>
      <c r="T77" s="13"/>
      <c r="U77" s="13"/>
      <c r="V77" s="13"/>
      <c r="W77" s="13"/>
      <c r="X77" s="13"/>
      <c r="Y77" s="13"/>
      <c r="Z77" s="13"/>
      <c r="AA77" s="13"/>
    </row>
    <row r="78" spans="1:27" ht="12" customHeight="1">
      <c r="A78" s="40">
        <v>1980</v>
      </c>
      <c r="B78" s="77">
        <v>227.726</v>
      </c>
      <c r="C78" s="54">
        <v>63</v>
      </c>
      <c r="D78" s="54">
        <f t="shared" si="2"/>
        <v>0.27664825272476573</v>
      </c>
      <c r="E78" s="54">
        <v>686.90870147777343</v>
      </c>
      <c r="F78" s="54">
        <f t="shared" si="1"/>
        <v>3.0163824134168844</v>
      </c>
      <c r="G78" s="54">
        <v>41</v>
      </c>
      <c r="H78" s="54">
        <f t="shared" si="6"/>
        <v>0.18004092637643485</v>
      </c>
      <c r="I78" s="54">
        <f t="shared" si="8"/>
        <v>790.90870147777343</v>
      </c>
      <c r="J78" s="55">
        <f t="shared" si="9"/>
        <v>3.4730715925180848</v>
      </c>
      <c r="K78" s="54">
        <v>604</v>
      </c>
      <c r="L78" s="54">
        <f t="shared" si="7"/>
        <v>2.6523102324723573</v>
      </c>
      <c r="M78" s="13"/>
      <c r="N78" s="13"/>
      <c r="O78" s="13"/>
      <c r="P78" s="13"/>
      <c r="Q78" s="13"/>
      <c r="R78" s="13"/>
      <c r="S78" s="13"/>
      <c r="T78" s="13"/>
      <c r="U78" s="13"/>
      <c r="V78" s="13"/>
      <c r="W78" s="13"/>
      <c r="X78" s="13"/>
      <c r="Y78" s="13"/>
      <c r="Z78" s="13"/>
      <c r="AA78" s="13"/>
    </row>
    <row r="79" spans="1:27" ht="12" customHeight="1">
      <c r="A79" s="42">
        <v>1981</v>
      </c>
      <c r="B79" s="78">
        <v>229.96600000000001</v>
      </c>
      <c r="C79" s="58">
        <v>83</v>
      </c>
      <c r="D79" s="58">
        <f t="shared" si="2"/>
        <v>0.3609229190402059</v>
      </c>
      <c r="E79" s="58">
        <v>496.02009840588869</v>
      </c>
      <c r="F79" s="58">
        <f t="shared" si="1"/>
        <v>2.1569279737260669</v>
      </c>
      <c r="G79" s="58">
        <v>43</v>
      </c>
      <c r="H79" s="58">
        <f t="shared" si="6"/>
        <v>0.18698416287625128</v>
      </c>
      <c r="I79" s="58">
        <f t="shared" si="8"/>
        <v>622.02009840588869</v>
      </c>
      <c r="J79" s="59">
        <f t="shared" si="9"/>
        <v>2.704835055642524</v>
      </c>
      <c r="K79" s="58">
        <v>629</v>
      </c>
      <c r="L79" s="58">
        <f t="shared" si="7"/>
        <v>2.735186940678187</v>
      </c>
      <c r="M79" s="13"/>
      <c r="N79" s="13"/>
      <c r="O79" s="13"/>
      <c r="P79" s="13"/>
      <c r="Q79" s="13"/>
      <c r="R79" s="13"/>
      <c r="S79" s="13"/>
      <c r="T79" s="13"/>
      <c r="U79" s="13"/>
      <c r="V79" s="13"/>
      <c r="W79" s="13"/>
      <c r="X79" s="13"/>
      <c r="Y79" s="13"/>
      <c r="Z79" s="13"/>
      <c r="AA79" s="13"/>
    </row>
    <row r="80" spans="1:27" ht="12" customHeight="1">
      <c r="A80" s="42">
        <v>1982</v>
      </c>
      <c r="B80" s="78">
        <v>232.18799999999999</v>
      </c>
      <c r="C80" s="58">
        <v>88</v>
      </c>
      <c r="D80" s="58">
        <f t="shared" si="2"/>
        <v>0.37900322152738303</v>
      </c>
      <c r="E80" s="58">
        <v>495.27842765564225</v>
      </c>
      <c r="F80" s="58">
        <f t="shared" si="1"/>
        <v>2.133092268573924</v>
      </c>
      <c r="G80" s="58">
        <v>40</v>
      </c>
      <c r="H80" s="58">
        <f t="shared" si="6"/>
        <v>0.17227419160335591</v>
      </c>
      <c r="I80" s="58">
        <f t="shared" si="8"/>
        <v>623.27842765564219</v>
      </c>
      <c r="J80" s="59">
        <f t="shared" si="9"/>
        <v>2.6843696817046632</v>
      </c>
      <c r="K80" s="58">
        <v>669</v>
      </c>
      <c r="L80" s="58">
        <f t="shared" si="7"/>
        <v>2.8812858545661277</v>
      </c>
      <c r="M80" s="13"/>
      <c r="N80" s="13"/>
      <c r="O80" s="13"/>
      <c r="P80" s="13"/>
      <c r="Q80" s="13"/>
      <c r="R80" s="13"/>
      <c r="S80" s="13"/>
      <c r="T80" s="13"/>
      <c r="U80" s="13"/>
      <c r="V80" s="13"/>
      <c r="W80" s="13"/>
      <c r="X80" s="13"/>
      <c r="Y80" s="13"/>
      <c r="Z80" s="13"/>
      <c r="AA80" s="13"/>
    </row>
    <row r="81" spans="1:27" ht="12" customHeight="1">
      <c r="A81" s="42">
        <v>1983</v>
      </c>
      <c r="B81" s="78">
        <v>234.30699999999999</v>
      </c>
      <c r="C81" s="58">
        <v>94</v>
      </c>
      <c r="D81" s="58">
        <f t="shared" si="2"/>
        <v>0.40118306324608316</v>
      </c>
      <c r="E81" s="58">
        <v>529.94793240614331</v>
      </c>
      <c r="F81" s="58">
        <f t="shared" si="1"/>
        <v>2.2617673923789869</v>
      </c>
      <c r="G81" s="58">
        <v>43</v>
      </c>
      <c r="H81" s="58">
        <f t="shared" si="6"/>
        <v>0.18351991191044228</v>
      </c>
      <c r="I81" s="58">
        <f t="shared" si="8"/>
        <v>666.94793240614331</v>
      </c>
      <c r="J81" s="59">
        <f t="shared" si="9"/>
        <v>2.8464703675355123</v>
      </c>
      <c r="K81" s="58">
        <v>719</v>
      </c>
      <c r="L81" s="58">
        <f t="shared" si="7"/>
        <v>3.0686236433397212</v>
      </c>
      <c r="M81" s="13"/>
      <c r="N81" s="13"/>
      <c r="O81" s="13"/>
      <c r="P81" s="13"/>
      <c r="Q81" s="13"/>
      <c r="R81" s="13"/>
      <c r="S81" s="13"/>
      <c r="T81" s="13"/>
      <c r="U81" s="13"/>
      <c r="V81" s="13"/>
      <c r="W81" s="13"/>
      <c r="X81" s="13"/>
      <c r="Y81" s="13"/>
      <c r="Z81" s="13"/>
      <c r="AA81" s="13"/>
    </row>
    <row r="82" spans="1:27" ht="12" customHeight="1">
      <c r="A82" s="42">
        <v>1984</v>
      </c>
      <c r="B82" s="78">
        <v>236.34800000000001</v>
      </c>
      <c r="C82" s="58">
        <v>98</v>
      </c>
      <c r="D82" s="58">
        <f t="shared" si="2"/>
        <v>0.41464281483236581</v>
      </c>
      <c r="E82" s="58">
        <v>599.26657393982282</v>
      </c>
      <c r="F82" s="58">
        <f t="shared" si="1"/>
        <v>2.5355263168709818</v>
      </c>
      <c r="G82" s="58">
        <v>43</v>
      </c>
      <c r="H82" s="58">
        <f t="shared" si="6"/>
        <v>0.18193511263052786</v>
      </c>
      <c r="I82" s="58">
        <f t="shared" si="8"/>
        <v>740.26657393982282</v>
      </c>
      <c r="J82" s="59">
        <f t="shared" si="9"/>
        <v>3.1321042443338754</v>
      </c>
      <c r="K82" s="58">
        <v>762</v>
      </c>
      <c r="L82" s="58">
        <f t="shared" si="7"/>
        <v>3.2240594377781915</v>
      </c>
      <c r="M82" s="13"/>
      <c r="N82" s="13"/>
      <c r="O82" s="13"/>
      <c r="P82" s="13"/>
      <c r="Q82" s="13"/>
      <c r="R82" s="13"/>
      <c r="S82" s="13"/>
      <c r="T82" s="13"/>
      <c r="U82" s="13"/>
      <c r="V82" s="13"/>
      <c r="W82" s="13"/>
      <c r="X82" s="13"/>
      <c r="Y82" s="13"/>
      <c r="Z82" s="13"/>
      <c r="AA82" s="13"/>
    </row>
    <row r="83" spans="1:27" ht="12" customHeight="1">
      <c r="A83" s="42">
        <v>1985</v>
      </c>
      <c r="B83" s="78">
        <v>238.46600000000001</v>
      </c>
      <c r="C83" s="58">
        <v>105</v>
      </c>
      <c r="D83" s="58">
        <f t="shared" si="2"/>
        <v>0.44031434250584989</v>
      </c>
      <c r="E83" s="58">
        <v>545.36808644098687</v>
      </c>
      <c r="F83" s="58">
        <f t="shared" ref="F83:F98" si="10">E83/B83</f>
        <v>2.2869846705232062</v>
      </c>
      <c r="G83" s="58">
        <v>48</v>
      </c>
      <c r="H83" s="58">
        <f t="shared" si="6"/>
        <v>0.2012865565741028</v>
      </c>
      <c r="I83" s="58">
        <f t="shared" si="8"/>
        <v>698.36808644098687</v>
      </c>
      <c r="J83" s="59">
        <f t="shared" si="9"/>
        <v>2.9285855696031589</v>
      </c>
      <c r="K83" s="58">
        <v>840</v>
      </c>
      <c r="L83" s="58">
        <f t="shared" si="7"/>
        <v>3.5225147400467991</v>
      </c>
      <c r="M83" s="13"/>
      <c r="N83" s="13"/>
      <c r="O83" s="13"/>
      <c r="P83" s="13"/>
      <c r="Q83" s="13"/>
      <c r="R83" s="13"/>
      <c r="S83" s="13"/>
      <c r="T83" s="13"/>
      <c r="U83" s="13"/>
      <c r="V83" s="13"/>
      <c r="W83" s="13"/>
      <c r="X83" s="13"/>
      <c r="Y83" s="13"/>
      <c r="Z83" s="13"/>
      <c r="AA83" s="13"/>
    </row>
    <row r="84" spans="1:27" ht="12" customHeight="1">
      <c r="A84" s="40">
        <v>1986</v>
      </c>
      <c r="B84" s="77">
        <v>240.65100000000001</v>
      </c>
      <c r="C84" s="54">
        <v>113</v>
      </c>
      <c r="D84" s="54">
        <f t="shared" si="2"/>
        <v>0.46955965277518064</v>
      </c>
      <c r="E84" s="54">
        <v>596.24136553617438</v>
      </c>
      <c r="F84" s="54">
        <f t="shared" si="10"/>
        <v>2.477618482932439</v>
      </c>
      <c r="G84" s="54">
        <v>65</v>
      </c>
      <c r="H84" s="54">
        <f t="shared" si="6"/>
        <v>0.27010068522466141</v>
      </c>
      <c r="I84" s="54">
        <f t="shared" si="8"/>
        <v>774.24136553617438</v>
      </c>
      <c r="J84" s="55">
        <f t="shared" si="9"/>
        <v>3.2172788209322807</v>
      </c>
      <c r="K84" s="54">
        <v>895</v>
      </c>
      <c r="L84" s="54">
        <f t="shared" si="7"/>
        <v>3.7190786657857227</v>
      </c>
      <c r="M84" s="13"/>
      <c r="N84" s="13"/>
      <c r="O84" s="13"/>
      <c r="P84" s="13"/>
      <c r="Q84" s="13"/>
      <c r="R84" s="13"/>
      <c r="S84" s="13"/>
      <c r="T84" s="13"/>
      <c r="U84" s="13"/>
      <c r="V84" s="13"/>
      <c r="W84" s="13"/>
      <c r="X84" s="13"/>
      <c r="Y84" s="13"/>
      <c r="Z84" s="13"/>
      <c r="AA84" s="13"/>
    </row>
    <row r="85" spans="1:27" ht="12" customHeight="1">
      <c r="A85" s="40">
        <v>1987</v>
      </c>
      <c r="B85" s="77">
        <v>242.804</v>
      </c>
      <c r="C85" s="54">
        <v>133</v>
      </c>
      <c r="D85" s="54">
        <f t="shared" si="2"/>
        <v>0.54776692311494046</v>
      </c>
      <c r="E85" s="54">
        <v>617.20788870725073</v>
      </c>
      <c r="F85" s="54">
        <f t="shared" si="10"/>
        <v>2.5420004971386416</v>
      </c>
      <c r="G85" s="54">
        <v>52</v>
      </c>
      <c r="H85" s="54">
        <f t="shared" si="6"/>
        <v>0.21416451129305941</v>
      </c>
      <c r="I85" s="54">
        <f t="shared" si="8"/>
        <v>802.20788870725073</v>
      </c>
      <c r="J85" s="55">
        <f t="shared" si="9"/>
        <v>3.3039319315466416</v>
      </c>
      <c r="K85" s="54">
        <v>886</v>
      </c>
      <c r="L85" s="54">
        <f t="shared" si="7"/>
        <v>3.6490337885702049</v>
      </c>
      <c r="M85" s="13"/>
      <c r="N85" s="13"/>
      <c r="O85" s="13"/>
      <c r="P85" s="13"/>
      <c r="Q85" s="13"/>
      <c r="R85" s="13"/>
      <c r="S85" s="13"/>
      <c r="T85" s="13"/>
      <c r="U85" s="13"/>
      <c r="V85" s="13"/>
      <c r="W85" s="13"/>
      <c r="X85" s="13"/>
      <c r="Y85" s="13"/>
      <c r="Z85" s="13"/>
      <c r="AA85" s="13"/>
    </row>
    <row r="86" spans="1:27" ht="12" customHeight="1">
      <c r="A86" s="40">
        <v>1988</v>
      </c>
      <c r="B86" s="77">
        <v>245.02099999999999</v>
      </c>
      <c r="C86" s="54">
        <v>143</v>
      </c>
      <c r="D86" s="54">
        <f t="shared" si="2"/>
        <v>0.58362344452108195</v>
      </c>
      <c r="E86" s="54">
        <v>640.65851925981417</v>
      </c>
      <c r="F86" s="54">
        <f t="shared" si="10"/>
        <v>2.614708613791529</v>
      </c>
      <c r="G86" s="54">
        <v>53</v>
      </c>
      <c r="H86" s="54">
        <f t="shared" si="6"/>
        <v>0.216307989927394</v>
      </c>
      <c r="I86" s="54">
        <f t="shared" si="8"/>
        <v>836.65851925981417</v>
      </c>
      <c r="J86" s="55">
        <f t="shared" si="9"/>
        <v>3.4146400482400048</v>
      </c>
      <c r="K86" s="54">
        <v>874</v>
      </c>
      <c r="L86" s="54">
        <f t="shared" si="7"/>
        <v>3.5670411923875913</v>
      </c>
      <c r="M86" s="13"/>
      <c r="N86" s="13"/>
      <c r="O86" s="13"/>
      <c r="P86" s="13"/>
      <c r="Q86" s="13"/>
      <c r="R86" s="13"/>
      <c r="S86" s="13"/>
      <c r="T86" s="13"/>
      <c r="U86" s="13"/>
      <c r="V86" s="13"/>
      <c r="W86" s="13"/>
      <c r="X86" s="13"/>
      <c r="Y86" s="13"/>
      <c r="Z86" s="13"/>
      <c r="AA86" s="13"/>
    </row>
    <row r="87" spans="1:27" ht="12" customHeight="1">
      <c r="A87" s="40">
        <v>1989</v>
      </c>
      <c r="B87" s="77">
        <v>247.34200000000001</v>
      </c>
      <c r="C87" s="54">
        <v>134</v>
      </c>
      <c r="D87" s="54">
        <f t="shared" si="2"/>
        <v>0.54175999223746873</v>
      </c>
      <c r="E87" s="54">
        <v>531.96494603367921</v>
      </c>
      <c r="F87" s="54">
        <f t="shared" si="10"/>
        <v>2.1507263062224742</v>
      </c>
      <c r="G87" s="54">
        <v>57</v>
      </c>
      <c r="H87" s="54">
        <f t="shared" si="6"/>
        <v>0.23045014595175908</v>
      </c>
      <c r="I87" s="54">
        <f t="shared" si="8"/>
        <v>722.96494603367921</v>
      </c>
      <c r="J87" s="55">
        <f t="shared" si="9"/>
        <v>2.9229364444117016</v>
      </c>
      <c r="K87" s="54">
        <v>858</v>
      </c>
      <c r="L87" s="54">
        <f t="shared" si="7"/>
        <v>3.4688811443264789</v>
      </c>
      <c r="M87" s="13"/>
      <c r="N87" s="13"/>
      <c r="O87" s="13"/>
      <c r="P87" s="13"/>
      <c r="Q87" s="13"/>
      <c r="R87" s="13"/>
      <c r="S87" s="13"/>
      <c r="T87" s="13"/>
      <c r="U87" s="13"/>
      <c r="V87" s="13"/>
      <c r="W87" s="13"/>
      <c r="X87" s="13"/>
      <c r="Y87" s="13"/>
      <c r="Z87" s="13"/>
      <c r="AA87" s="13"/>
    </row>
    <row r="88" spans="1:27" ht="12" customHeight="1">
      <c r="A88" s="40">
        <v>1990</v>
      </c>
      <c r="B88" s="77">
        <v>250.13200000000001</v>
      </c>
      <c r="C88" s="54">
        <v>169.75597100000002</v>
      </c>
      <c r="D88" s="54">
        <f t="shared" si="2"/>
        <v>0.67866554859034434</v>
      </c>
      <c r="E88" s="54">
        <v>724.37282565353883</v>
      </c>
      <c r="F88" s="54">
        <f t="shared" si="10"/>
        <v>2.8959622345543106</v>
      </c>
      <c r="G88" s="54">
        <v>47.9</v>
      </c>
      <c r="H88" s="54">
        <f t="shared" si="6"/>
        <v>0.19149888858682615</v>
      </c>
      <c r="I88" s="54">
        <f t="shared" si="8"/>
        <v>942.02879665353885</v>
      </c>
      <c r="J88" s="55">
        <f t="shared" si="9"/>
        <v>3.766126671731481</v>
      </c>
      <c r="K88" s="54">
        <v>935</v>
      </c>
      <c r="L88" s="54">
        <f t="shared" si="7"/>
        <v>3.7380263221019301</v>
      </c>
      <c r="M88" s="13"/>
      <c r="N88" s="13"/>
      <c r="O88" s="13"/>
      <c r="P88" s="13"/>
      <c r="Q88" s="13"/>
      <c r="R88" s="13"/>
      <c r="S88" s="13"/>
      <c r="T88" s="13"/>
      <c r="U88" s="13"/>
      <c r="V88" s="13"/>
      <c r="W88" s="13"/>
      <c r="X88" s="13"/>
      <c r="Y88" s="13"/>
      <c r="Z88" s="13"/>
      <c r="AA88" s="13"/>
    </row>
    <row r="89" spans="1:27" ht="12" customHeight="1">
      <c r="A89" s="42">
        <v>1991</v>
      </c>
      <c r="B89" s="78">
        <v>253.49299999999999</v>
      </c>
      <c r="C89" s="58">
        <v>103.61728100000001</v>
      </c>
      <c r="D89" s="58">
        <f t="shared" si="2"/>
        <v>0.40875795781343077</v>
      </c>
      <c r="E89" s="58">
        <v>656.88725282540315</v>
      </c>
      <c r="F89" s="58">
        <f t="shared" si="10"/>
        <v>2.5913427701175307</v>
      </c>
      <c r="G89" s="58">
        <v>60.2</v>
      </c>
      <c r="H89" s="58">
        <f t="shared" si="6"/>
        <v>0.23748190285333323</v>
      </c>
      <c r="I89" s="58">
        <f t="shared" si="8"/>
        <v>820.70453382540325</v>
      </c>
      <c r="J89" s="59">
        <f t="shared" si="9"/>
        <v>3.2375826307842948</v>
      </c>
      <c r="K89" s="58">
        <v>906.1</v>
      </c>
      <c r="L89" s="58">
        <f t="shared" si="7"/>
        <v>3.5744576773323131</v>
      </c>
      <c r="M89" s="13"/>
      <c r="N89" s="13"/>
      <c r="O89" s="13"/>
      <c r="P89" s="13"/>
      <c r="Q89" s="13"/>
      <c r="R89" s="13"/>
      <c r="S89" s="13"/>
      <c r="T89" s="13"/>
      <c r="U89" s="13"/>
      <c r="V89" s="13"/>
      <c r="W89" s="13"/>
      <c r="X89" s="13"/>
      <c r="Y89" s="13"/>
      <c r="Z89" s="13"/>
      <c r="AA89" s="13"/>
    </row>
    <row r="90" spans="1:27" ht="12" customHeight="1">
      <c r="A90" s="44">
        <v>1992</v>
      </c>
      <c r="B90" s="78">
        <v>256.89400000000001</v>
      </c>
      <c r="C90" s="58">
        <v>130.07275700000002</v>
      </c>
      <c r="D90" s="58">
        <f t="shared" si="2"/>
        <v>0.50632851292751102</v>
      </c>
      <c r="E90" s="58">
        <v>721.65255896520807</v>
      </c>
      <c r="F90" s="58">
        <f t="shared" si="10"/>
        <v>2.8091452465421849</v>
      </c>
      <c r="G90" s="58">
        <v>60.6</v>
      </c>
      <c r="H90" s="58">
        <f t="shared" si="6"/>
        <v>0.23589496056739356</v>
      </c>
      <c r="I90" s="58">
        <f t="shared" si="8"/>
        <v>912.32531596520812</v>
      </c>
      <c r="J90" s="59">
        <f t="shared" si="9"/>
        <v>3.5513687200370896</v>
      </c>
      <c r="K90" s="58">
        <v>965.2</v>
      </c>
      <c r="L90" s="58">
        <f t="shared" si="7"/>
        <v>3.7571916821724138</v>
      </c>
      <c r="M90" s="13"/>
      <c r="N90" s="13"/>
      <c r="O90" s="13"/>
      <c r="P90" s="13"/>
      <c r="Q90" s="13"/>
      <c r="R90" s="13"/>
      <c r="S90" s="13"/>
      <c r="T90" s="13"/>
      <c r="U90" s="13"/>
      <c r="V90" s="13"/>
      <c r="W90" s="13"/>
      <c r="X90" s="13"/>
      <c r="Y90" s="13"/>
      <c r="Z90" s="13"/>
      <c r="AA90" s="13"/>
    </row>
    <row r="91" spans="1:27" ht="12" customHeight="1">
      <c r="A91" s="44">
        <v>1993</v>
      </c>
      <c r="B91" s="78">
        <v>260.255</v>
      </c>
      <c r="C91" s="58">
        <v>123.45888800000002</v>
      </c>
      <c r="D91" s="58">
        <f t="shared" si="2"/>
        <v>0.47437662292751348</v>
      </c>
      <c r="E91" s="58">
        <v>638.21533216252021</v>
      </c>
      <c r="F91" s="58">
        <f t="shared" si="10"/>
        <v>2.4522692442509086</v>
      </c>
      <c r="G91" s="58">
        <v>49.5</v>
      </c>
      <c r="H91" s="58">
        <f t="shared" si="6"/>
        <v>0.19019807496493824</v>
      </c>
      <c r="I91" s="58">
        <f t="shared" si="8"/>
        <v>811.17422016252021</v>
      </c>
      <c r="J91" s="59">
        <f t="shared" si="9"/>
        <v>3.1168439421433605</v>
      </c>
      <c r="K91" s="58">
        <v>984.5</v>
      </c>
      <c r="L91" s="58">
        <f t="shared" si="7"/>
        <v>3.7828283798582159</v>
      </c>
      <c r="M91" s="13"/>
      <c r="N91" s="13"/>
      <c r="O91" s="13"/>
      <c r="P91" s="13"/>
      <c r="Q91" s="13"/>
      <c r="R91" s="13"/>
      <c r="S91" s="13"/>
      <c r="T91" s="13"/>
      <c r="U91" s="13"/>
      <c r="V91" s="13"/>
      <c r="W91" s="13"/>
      <c r="X91" s="13"/>
      <c r="Y91" s="13"/>
      <c r="Z91" s="13"/>
      <c r="AA91" s="13"/>
    </row>
    <row r="92" spans="1:27" ht="12" customHeight="1">
      <c r="A92" s="42">
        <v>1994</v>
      </c>
      <c r="B92" s="78">
        <v>263.43599999999998</v>
      </c>
      <c r="C92" s="58">
        <v>108.02652700000002</v>
      </c>
      <c r="D92" s="58">
        <f t="shared" si="2"/>
        <v>0.41006744332589329</v>
      </c>
      <c r="E92" s="58">
        <v>915.6628812262386</v>
      </c>
      <c r="F92" s="58">
        <f t="shared" si="10"/>
        <v>3.4758456749504192</v>
      </c>
      <c r="G92" s="58">
        <v>48.4</v>
      </c>
      <c r="H92" s="58">
        <f t="shared" si="6"/>
        <v>0.18372583853383745</v>
      </c>
      <c r="I92" s="58">
        <f t="shared" si="8"/>
        <v>1072.0894082262387</v>
      </c>
      <c r="J92" s="59">
        <f t="shared" si="9"/>
        <v>4.0696389568101505</v>
      </c>
      <c r="K92" s="58">
        <v>997.6</v>
      </c>
      <c r="L92" s="58">
        <f t="shared" si="7"/>
        <v>3.786878027300749</v>
      </c>
      <c r="M92" s="13"/>
      <c r="N92" s="13"/>
      <c r="O92" s="13"/>
      <c r="P92" s="13"/>
      <c r="Q92" s="13"/>
      <c r="R92" s="13"/>
      <c r="S92" s="13"/>
      <c r="T92" s="13"/>
      <c r="U92" s="13"/>
      <c r="V92" s="13"/>
      <c r="W92" s="13"/>
      <c r="X92" s="13"/>
      <c r="Y92" s="13"/>
      <c r="Z92" s="13"/>
      <c r="AA92" s="13"/>
    </row>
    <row r="93" spans="1:27" ht="12" customHeight="1">
      <c r="A93" s="42">
        <v>1995</v>
      </c>
      <c r="B93" s="78">
        <v>266.55700000000002</v>
      </c>
      <c r="C93" s="58">
        <v>110.23115000000001</v>
      </c>
      <c r="D93" s="58">
        <f t="shared" si="2"/>
        <v>0.41353687954171153</v>
      </c>
      <c r="E93" s="58">
        <v>912.14628140358809</v>
      </c>
      <c r="F93" s="58">
        <f t="shared" si="10"/>
        <v>3.4219558346004346</v>
      </c>
      <c r="G93" s="58">
        <v>56</v>
      </c>
      <c r="H93" s="58">
        <f t="shared" si="6"/>
        <v>0.21008639803119031</v>
      </c>
      <c r="I93" s="58">
        <f t="shared" si="8"/>
        <v>1078.3774314035882</v>
      </c>
      <c r="J93" s="59">
        <f t="shared" si="9"/>
        <v>4.0455791121733364</v>
      </c>
      <c r="K93" s="58">
        <v>842.12945393594521</v>
      </c>
      <c r="L93" s="58">
        <f t="shared" si="7"/>
        <v>3.1592847080959987</v>
      </c>
      <c r="M93" s="13"/>
      <c r="N93" s="13"/>
      <c r="O93" s="13"/>
      <c r="P93" s="13"/>
      <c r="Q93" s="13"/>
      <c r="R93" s="13"/>
      <c r="S93" s="13"/>
      <c r="T93" s="13"/>
      <c r="U93" s="13"/>
      <c r="V93" s="13"/>
      <c r="W93" s="13"/>
      <c r="X93" s="13"/>
      <c r="Y93" s="13"/>
      <c r="Z93" s="13"/>
      <c r="AA93" s="13"/>
    </row>
    <row r="94" spans="1:27" ht="12" customHeight="1">
      <c r="A94" s="40">
        <v>1996</v>
      </c>
      <c r="B94" s="77">
        <v>269.66699999999997</v>
      </c>
      <c r="C94" s="54">
        <v>97.003412000000012</v>
      </c>
      <c r="D94" s="54">
        <f t="shared" si="2"/>
        <v>0.35971554546904155</v>
      </c>
      <c r="E94" s="54">
        <v>1004.5261505222065</v>
      </c>
      <c r="F94" s="54">
        <f t="shared" si="10"/>
        <v>3.7250614666318334</v>
      </c>
      <c r="G94" s="54">
        <v>47.686999999999998</v>
      </c>
      <c r="H94" s="54">
        <f t="shared" si="6"/>
        <v>0.17683661701283435</v>
      </c>
      <c r="I94" s="54">
        <f t="shared" si="8"/>
        <v>1149.2165625222065</v>
      </c>
      <c r="J94" s="55">
        <f t="shared" si="9"/>
        <v>4.2616136291137092</v>
      </c>
      <c r="K94" s="54">
        <v>824.00887598021734</v>
      </c>
      <c r="L94" s="54">
        <f t="shared" si="7"/>
        <v>3.0556533650028275</v>
      </c>
      <c r="M94" s="13"/>
      <c r="N94" s="13"/>
      <c r="O94" s="13"/>
      <c r="P94" s="13"/>
      <c r="Q94" s="13"/>
      <c r="R94" s="13"/>
      <c r="S94" s="13"/>
      <c r="T94" s="13"/>
      <c r="U94" s="13"/>
      <c r="V94" s="13"/>
      <c r="W94" s="13"/>
      <c r="X94" s="13"/>
      <c r="Y94" s="13"/>
      <c r="Z94" s="13"/>
      <c r="AA94" s="13"/>
    </row>
    <row r="95" spans="1:27" ht="12" customHeight="1">
      <c r="A95" s="40">
        <v>1997</v>
      </c>
      <c r="B95" s="77">
        <v>272.91199999999998</v>
      </c>
      <c r="C95" s="54">
        <v>103.61728100000001</v>
      </c>
      <c r="D95" s="54">
        <f t="shared" si="2"/>
        <v>0.37967286524594013</v>
      </c>
      <c r="E95" s="54">
        <v>907.07613113670095</v>
      </c>
      <c r="F95" s="54">
        <f t="shared" si="10"/>
        <v>3.3236945650491769</v>
      </c>
      <c r="G95" s="54">
        <v>52.292000000000002</v>
      </c>
      <c r="H95" s="54">
        <f t="shared" si="6"/>
        <v>0.19160755115201972</v>
      </c>
      <c r="I95" s="54">
        <f t="shared" si="8"/>
        <v>1062.9854121367009</v>
      </c>
      <c r="J95" s="55">
        <f t="shared" si="9"/>
        <v>3.8949749814471368</v>
      </c>
      <c r="K95" s="54">
        <v>857.99385940253774</v>
      </c>
      <c r="L95" s="54">
        <f t="shared" si="7"/>
        <v>3.1438480513958265</v>
      </c>
      <c r="M95" s="13"/>
      <c r="N95" s="13"/>
      <c r="O95" s="13"/>
      <c r="P95" s="13"/>
      <c r="Q95" s="13"/>
      <c r="R95" s="13"/>
      <c r="S95" s="13"/>
      <c r="T95" s="13"/>
      <c r="U95" s="13"/>
      <c r="V95" s="13"/>
      <c r="W95" s="13"/>
      <c r="X95" s="13"/>
      <c r="Y95" s="13"/>
      <c r="Z95" s="13"/>
      <c r="AA95" s="13"/>
    </row>
    <row r="96" spans="1:27" ht="12" customHeight="1">
      <c r="A96" s="40">
        <v>1998</v>
      </c>
      <c r="B96" s="77">
        <v>276.11500000000001</v>
      </c>
      <c r="C96" s="54">
        <v>123.45888800000002</v>
      </c>
      <c r="D96" s="54">
        <f t="shared" si="2"/>
        <v>0.44712850804918247</v>
      </c>
      <c r="E96" s="54">
        <v>880.57407154860584</v>
      </c>
      <c r="F96" s="54">
        <f t="shared" si="10"/>
        <v>3.1891569510841706</v>
      </c>
      <c r="G96" s="54">
        <v>46.6</v>
      </c>
      <c r="H96" s="54">
        <f t="shared" si="6"/>
        <v>0.16877025876899118</v>
      </c>
      <c r="I96" s="54">
        <f t="shared" si="8"/>
        <v>1050.6329595486059</v>
      </c>
      <c r="J96" s="55">
        <f t="shared" si="9"/>
        <v>3.8050557179023441</v>
      </c>
      <c r="K96" s="54">
        <v>880.42106290172444</v>
      </c>
      <c r="L96" s="54">
        <f t="shared" si="7"/>
        <v>3.1886028028239117</v>
      </c>
      <c r="M96" s="13"/>
      <c r="N96" s="13"/>
      <c r="O96" s="13"/>
      <c r="P96" s="13"/>
      <c r="Q96" s="13"/>
      <c r="R96" s="13"/>
      <c r="S96" s="13"/>
      <c r="T96" s="13"/>
      <c r="U96" s="13"/>
      <c r="V96" s="13"/>
      <c r="W96" s="13"/>
      <c r="X96" s="13"/>
      <c r="Y96" s="13"/>
      <c r="Z96" s="13"/>
      <c r="AA96" s="13"/>
    </row>
    <row r="97" spans="1:27" ht="12" customHeight="1">
      <c r="A97" s="40">
        <v>1999</v>
      </c>
      <c r="B97" s="77">
        <v>279.29500000000002</v>
      </c>
      <c r="C97" s="54">
        <v>114.64039600000001</v>
      </c>
      <c r="D97" s="54">
        <f t="shared" si="2"/>
        <v>0.41046347410444156</v>
      </c>
      <c r="E97" s="54">
        <v>749.40964438267292</v>
      </c>
      <c r="F97" s="54">
        <f t="shared" si="10"/>
        <v>2.6832189777213085</v>
      </c>
      <c r="G97" s="54">
        <v>47.228000000000002</v>
      </c>
      <c r="H97" s="54">
        <f t="shared" si="6"/>
        <v>0.16909719114198249</v>
      </c>
      <c r="I97" s="54">
        <f t="shared" si="8"/>
        <v>911.27804038267288</v>
      </c>
      <c r="J97" s="55">
        <f t="shared" si="9"/>
        <v>3.2627796429677325</v>
      </c>
      <c r="K97" s="54">
        <v>817.93576870017182</v>
      </c>
      <c r="L97" s="54">
        <f t="shared" si="7"/>
        <v>2.9285729021291886</v>
      </c>
      <c r="M97" s="13"/>
      <c r="N97" s="13"/>
      <c r="O97" s="13"/>
      <c r="P97" s="13"/>
      <c r="Q97" s="13"/>
      <c r="R97" s="13"/>
      <c r="S97" s="13"/>
      <c r="T97" s="13"/>
      <c r="U97" s="13"/>
      <c r="V97" s="13"/>
      <c r="W97" s="13"/>
      <c r="X97" s="13"/>
      <c r="Y97" s="13"/>
      <c r="Z97" s="13"/>
      <c r="AA97" s="13"/>
    </row>
    <row r="98" spans="1:27" ht="12" customHeight="1">
      <c r="A98" s="40">
        <v>2000</v>
      </c>
      <c r="B98" s="77">
        <v>282.38499999999999</v>
      </c>
      <c r="C98" s="54">
        <v>85.980297000000007</v>
      </c>
      <c r="D98" s="54">
        <f t="shared" si="2"/>
        <v>0.30447898082405228</v>
      </c>
      <c r="E98" s="54">
        <v>750.43906723873204</v>
      </c>
      <c r="F98" s="54">
        <f t="shared" si="10"/>
        <v>2.6575032924508455</v>
      </c>
      <c r="G98" s="54">
        <v>58.067999999999998</v>
      </c>
      <c r="H98" s="54">
        <f t="shared" si="6"/>
        <v>0.20563415195566337</v>
      </c>
      <c r="I98" s="54">
        <f t="shared" si="8"/>
        <v>894.48736423873197</v>
      </c>
      <c r="J98" s="55">
        <f t="shared" si="9"/>
        <v>3.1676164252305612</v>
      </c>
      <c r="K98" s="54">
        <v>774.59750852403386</v>
      </c>
      <c r="L98" s="54">
        <f t="shared" si="7"/>
        <v>2.7430547250173838</v>
      </c>
      <c r="M98" s="13"/>
      <c r="N98" s="13"/>
      <c r="O98" s="13"/>
      <c r="P98" s="13"/>
      <c r="Q98" s="13"/>
      <c r="R98" s="13"/>
      <c r="S98" s="13"/>
      <c r="T98" s="13"/>
      <c r="U98" s="13"/>
      <c r="V98" s="13"/>
      <c r="W98" s="13"/>
      <c r="X98" s="13"/>
      <c r="Y98" s="13"/>
      <c r="Z98" s="13"/>
      <c r="AA98" s="13"/>
    </row>
    <row r="99" spans="1:27" ht="12" customHeight="1">
      <c r="A99" s="42">
        <v>2001</v>
      </c>
      <c r="B99" s="78">
        <v>285.30901899999998</v>
      </c>
      <c r="C99" s="58">
        <v>52.910952000000009</v>
      </c>
      <c r="D99" s="58">
        <f t="shared" ref="D99:D104" si="11">C99/B99</f>
        <v>0.18545138245349338</v>
      </c>
      <c r="E99" s="58">
        <v>954.25473908514505</v>
      </c>
      <c r="F99" s="58">
        <f t="shared" ref="F99:F104" si="12">E99/B99</f>
        <v>3.3446357301629681</v>
      </c>
      <c r="G99" s="58">
        <v>48.081000000000003</v>
      </c>
      <c r="H99" s="58">
        <f t="shared" ref="H99:H104" si="13">G99/B99</f>
        <v>0.16852253801342329</v>
      </c>
      <c r="I99" s="58">
        <f t="shared" ref="I99:I114" si="14">SUM(C99,E99,G99)</f>
        <v>1055.2466910851449</v>
      </c>
      <c r="J99" s="59">
        <f t="shared" si="9"/>
        <v>3.6986096506298849</v>
      </c>
      <c r="K99" s="58">
        <v>684.13063664150741</v>
      </c>
      <c r="L99" s="58">
        <f t="shared" ref="L99:L104" si="15">K99/B99</f>
        <v>2.3978584309720241</v>
      </c>
      <c r="M99" s="13"/>
      <c r="N99" s="13"/>
      <c r="O99" s="13"/>
      <c r="P99" s="13"/>
      <c r="Q99" s="13"/>
      <c r="R99" s="13"/>
      <c r="S99" s="13"/>
      <c r="T99" s="13"/>
      <c r="U99" s="13"/>
      <c r="V99" s="13"/>
      <c r="W99" s="13"/>
      <c r="X99" s="13"/>
      <c r="Y99" s="13"/>
      <c r="Z99" s="13"/>
      <c r="AA99" s="13"/>
    </row>
    <row r="100" spans="1:27" ht="12" customHeight="1">
      <c r="A100" s="51">
        <v>2002</v>
      </c>
      <c r="B100" s="78">
        <v>288.10481800000002</v>
      </c>
      <c r="C100" s="58">
        <v>55.879491999999999</v>
      </c>
      <c r="D100" s="58">
        <f t="shared" si="11"/>
        <v>0.19395542354310782</v>
      </c>
      <c r="E100" s="58">
        <v>887.6587540433336</v>
      </c>
      <c r="F100" s="58">
        <f t="shared" si="12"/>
        <v>3.081027107444394</v>
      </c>
      <c r="G100" s="58">
        <v>54.945</v>
      </c>
      <c r="H100" s="58">
        <f t="shared" si="13"/>
        <v>0.19071184016089587</v>
      </c>
      <c r="I100" s="58">
        <f t="shared" si="14"/>
        <v>998.48324604333368</v>
      </c>
      <c r="J100" s="59">
        <f t="shared" si="9"/>
        <v>3.4656943711483978</v>
      </c>
      <c r="K100" s="58">
        <v>721.60265423227679</v>
      </c>
      <c r="L100" s="58">
        <f t="shared" si="15"/>
        <v>2.5046531996291597</v>
      </c>
      <c r="M100" s="13"/>
      <c r="N100" s="13"/>
      <c r="O100" s="13"/>
      <c r="P100" s="13"/>
      <c r="Q100" s="13"/>
      <c r="R100" s="13"/>
      <c r="S100" s="13"/>
      <c r="T100" s="13"/>
      <c r="U100" s="13"/>
      <c r="V100" s="13"/>
      <c r="W100" s="13"/>
      <c r="X100" s="13"/>
      <c r="Y100" s="13"/>
      <c r="Z100" s="13"/>
      <c r="AA100" s="13"/>
    </row>
    <row r="101" spans="1:27" ht="12" customHeight="1">
      <c r="A101" s="51">
        <v>2003</v>
      </c>
      <c r="B101" s="78">
        <v>290.81963400000001</v>
      </c>
      <c r="C101" s="58">
        <v>53.110737999999998</v>
      </c>
      <c r="D101" s="58">
        <f t="shared" si="11"/>
        <v>0.18262432033732631</v>
      </c>
      <c r="E101" s="58">
        <v>981.23022851389396</v>
      </c>
      <c r="F101" s="58">
        <f t="shared" si="12"/>
        <v>3.3740164479881503</v>
      </c>
      <c r="G101" s="58">
        <v>54.695</v>
      </c>
      <c r="H101" s="58">
        <f t="shared" si="13"/>
        <v>0.18807189613614603</v>
      </c>
      <c r="I101" s="58">
        <f t="shared" si="14"/>
        <v>1089.035966513894</v>
      </c>
      <c r="J101" s="59">
        <f t="shared" si="9"/>
        <v>3.7447126644616224</v>
      </c>
      <c r="K101" s="58">
        <v>711.42731236050417</v>
      </c>
      <c r="L101" s="58">
        <f t="shared" si="15"/>
        <v>2.4462836383340751</v>
      </c>
      <c r="M101" s="13"/>
      <c r="N101" s="13"/>
      <c r="O101" s="13"/>
      <c r="P101" s="13"/>
      <c r="Q101" s="13"/>
      <c r="R101" s="13"/>
      <c r="S101" s="13"/>
      <c r="T101" s="13"/>
      <c r="U101" s="13"/>
      <c r="V101" s="13"/>
      <c r="W101" s="13"/>
      <c r="X101" s="13"/>
      <c r="Y101" s="13"/>
      <c r="Z101" s="13"/>
      <c r="AA101" s="13"/>
    </row>
    <row r="102" spans="1:27" ht="12" customHeight="1">
      <c r="A102" s="51">
        <v>2004</v>
      </c>
      <c r="B102" s="78">
        <v>293.46318500000001</v>
      </c>
      <c r="C102" s="58">
        <v>42.012000000000015</v>
      </c>
      <c r="D102" s="58">
        <f t="shared" si="11"/>
        <v>0.14315935404299526</v>
      </c>
      <c r="E102" s="58">
        <v>1259.2330008466583</v>
      </c>
      <c r="F102" s="58">
        <f t="shared" si="12"/>
        <v>4.2909402787496438</v>
      </c>
      <c r="G102" s="58">
        <v>47.783999999999999</v>
      </c>
      <c r="H102" s="58">
        <f t="shared" si="13"/>
        <v>0.16282791996549753</v>
      </c>
      <c r="I102" s="58">
        <f t="shared" si="14"/>
        <v>1349.0290008466584</v>
      </c>
      <c r="J102" s="59">
        <f t="shared" si="9"/>
        <v>4.596927552758137</v>
      </c>
      <c r="K102" s="58">
        <v>630.84969467934729</v>
      </c>
      <c r="L102" s="58">
        <f t="shared" si="15"/>
        <v>2.1496723504835784</v>
      </c>
      <c r="M102" s="13"/>
      <c r="N102" s="13"/>
      <c r="O102" s="13"/>
      <c r="P102" s="13"/>
      <c r="Q102" s="13"/>
      <c r="R102" s="13"/>
      <c r="S102" s="13"/>
      <c r="T102" s="13"/>
      <c r="U102" s="13"/>
      <c r="V102" s="13"/>
      <c r="W102" s="13"/>
      <c r="X102" s="13"/>
      <c r="Y102" s="13"/>
      <c r="Z102" s="13"/>
      <c r="AA102" s="13"/>
    </row>
    <row r="103" spans="1:27" ht="12" customHeight="1">
      <c r="A103" s="51">
        <v>2005</v>
      </c>
      <c r="B103" s="78">
        <v>296.186216</v>
      </c>
      <c r="C103" s="58">
        <v>44.948737999999999</v>
      </c>
      <c r="D103" s="58">
        <f t="shared" si="11"/>
        <v>0.15175837217218777</v>
      </c>
      <c r="E103" s="58">
        <v>1243.3724302544133</v>
      </c>
      <c r="F103" s="58">
        <f t="shared" si="12"/>
        <v>4.1979415755607388</v>
      </c>
      <c r="G103" s="58">
        <v>63.554000000000002</v>
      </c>
      <c r="H103" s="58">
        <f t="shared" si="13"/>
        <v>0.21457446892126811</v>
      </c>
      <c r="I103" s="58">
        <f t="shared" si="14"/>
        <v>1351.8751682544134</v>
      </c>
      <c r="J103" s="59">
        <f t="shared" si="9"/>
        <v>4.564274416654194</v>
      </c>
      <c r="K103" s="58">
        <v>577.01290879424118</v>
      </c>
      <c r="L103" s="58">
        <f t="shared" si="15"/>
        <v>1.9481423429719673</v>
      </c>
      <c r="M103" s="13"/>
      <c r="N103" s="13"/>
      <c r="O103" s="13"/>
      <c r="P103" s="13"/>
      <c r="Q103" s="13"/>
      <c r="R103" s="13"/>
      <c r="S103" s="13"/>
      <c r="T103" s="13"/>
      <c r="U103" s="13"/>
      <c r="V103" s="13"/>
      <c r="W103" s="13"/>
      <c r="X103" s="13"/>
      <c r="Y103" s="13"/>
      <c r="Z103" s="13"/>
      <c r="AA103" s="13"/>
    </row>
    <row r="104" spans="1:27" ht="12" customHeight="1">
      <c r="A104" s="49">
        <v>2006</v>
      </c>
      <c r="B104" s="77">
        <v>298.99582500000002</v>
      </c>
      <c r="C104" s="54">
        <v>33.285623000000001</v>
      </c>
      <c r="D104" s="54">
        <f t="shared" si="11"/>
        <v>0.11132470829651216</v>
      </c>
      <c r="E104" s="54">
        <v>959.95408146269301</v>
      </c>
      <c r="F104" s="54">
        <f t="shared" si="12"/>
        <v>3.2105935976286388</v>
      </c>
      <c r="G104" s="54">
        <v>73.676000000000002</v>
      </c>
      <c r="H104" s="54">
        <f t="shared" si="13"/>
        <v>0.24641146745109233</v>
      </c>
      <c r="I104" s="54">
        <f t="shared" si="14"/>
        <v>1066.9157044626929</v>
      </c>
      <c r="J104" s="55">
        <f t="shared" si="9"/>
        <v>3.5683297733762434</v>
      </c>
      <c r="K104" s="54">
        <v>580.17637406124175</v>
      </c>
      <c r="L104" s="54">
        <f t="shared" si="15"/>
        <v>1.9404163053488848</v>
      </c>
      <c r="M104" s="13"/>
      <c r="N104" s="13"/>
      <c r="O104" s="13"/>
      <c r="P104" s="13"/>
      <c r="Q104" s="13"/>
      <c r="R104" s="13"/>
      <c r="S104" s="13"/>
      <c r="T104" s="13"/>
      <c r="U104" s="13"/>
      <c r="V104" s="13"/>
      <c r="W104" s="13"/>
      <c r="X104" s="13"/>
      <c r="Y104" s="13"/>
      <c r="Z104" s="13"/>
      <c r="AA104" s="13"/>
    </row>
    <row r="105" spans="1:27" ht="12" customHeight="1">
      <c r="A105" s="49">
        <v>2007</v>
      </c>
      <c r="B105" s="77">
        <v>302.003917</v>
      </c>
      <c r="C105" s="54">
        <v>49.696606999999986</v>
      </c>
      <c r="D105" s="54">
        <f t="shared" ref="D105:D119" si="16">C105/B105</f>
        <v>0.16455616699832401</v>
      </c>
      <c r="E105" s="54">
        <v>863.90404519468029</v>
      </c>
      <c r="F105" s="54">
        <f t="shared" ref="F105:F119" si="17">E105/B105</f>
        <v>2.8605723189831354</v>
      </c>
      <c r="G105" s="54">
        <v>69.787999999999997</v>
      </c>
      <c r="H105" s="54">
        <f t="shared" ref="H105:H114" si="18">G105/B105</f>
        <v>0.2310830955215723</v>
      </c>
      <c r="I105" s="54">
        <f t="shared" si="14"/>
        <v>983.38865219468028</v>
      </c>
      <c r="J105" s="55">
        <f t="shared" ref="J105:J114" si="19">SUM(D105,F105,H105)</f>
        <v>3.2562115815030319</v>
      </c>
      <c r="K105" s="54">
        <v>503.14946556152654</v>
      </c>
      <c r="L105" s="54">
        <f t="shared" ref="L105:L119" si="20">K105/B105</f>
        <v>1.6660362241643591</v>
      </c>
      <c r="M105" s="13"/>
      <c r="N105" s="13"/>
      <c r="O105" s="13"/>
      <c r="P105" s="13"/>
      <c r="Q105" s="13"/>
      <c r="R105" s="13"/>
      <c r="S105" s="13"/>
      <c r="T105" s="13"/>
      <c r="U105" s="13"/>
      <c r="V105" s="13"/>
      <c r="W105" s="13"/>
      <c r="X105" s="13"/>
      <c r="Y105" s="13"/>
      <c r="Z105" s="13"/>
      <c r="AA105" s="13"/>
    </row>
    <row r="106" spans="1:27" ht="12" customHeight="1">
      <c r="A106" s="49">
        <v>2008</v>
      </c>
      <c r="B106" s="77">
        <v>304.79776099999998</v>
      </c>
      <c r="C106" s="54">
        <v>28.944393000000005</v>
      </c>
      <c r="D106" s="54">
        <f t="shared" si="16"/>
        <v>9.4962616867779445E-2</v>
      </c>
      <c r="E106" s="54">
        <v>933.0787130086992</v>
      </c>
      <c r="F106" s="54">
        <f t="shared" si="17"/>
        <v>3.061304354557576</v>
      </c>
      <c r="G106" s="54">
        <v>78.228999999999999</v>
      </c>
      <c r="H106" s="54">
        <f t="shared" si="18"/>
        <v>0.25665870951066472</v>
      </c>
      <c r="I106" s="54">
        <f t="shared" si="14"/>
        <v>1040.2521060086992</v>
      </c>
      <c r="J106" s="55">
        <f t="shared" si="19"/>
        <v>3.41292568093602</v>
      </c>
      <c r="K106" s="54">
        <v>604.14326441601065</v>
      </c>
      <c r="L106" s="54">
        <f t="shared" si="20"/>
        <v>1.982111884398031</v>
      </c>
      <c r="M106" s="13"/>
      <c r="N106" s="13"/>
      <c r="O106" s="13"/>
      <c r="P106" s="13"/>
      <c r="Q106" s="13"/>
      <c r="R106" s="13"/>
      <c r="S106" s="13"/>
      <c r="T106" s="13"/>
      <c r="U106" s="13"/>
      <c r="V106" s="13"/>
      <c r="W106" s="13"/>
      <c r="X106" s="13"/>
      <c r="Y106" s="13"/>
      <c r="Z106" s="13"/>
      <c r="AA106" s="13"/>
    </row>
    <row r="107" spans="1:27" ht="12" customHeight="1">
      <c r="A107" s="49">
        <v>2009</v>
      </c>
      <c r="B107" s="77">
        <v>307.43940600000002</v>
      </c>
      <c r="C107" s="54">
        <v>77.533606999999989</v>
      </c>
      <c r="D107" s="54">
        <f t="shared" si="16"/>
        <v>0.25219150664114925</v>
      </c>
      <c r="E107" s="54">
        <v>1230.147407168371</v>
      </c>
      <c r="F107" s="54">
        <f t="shared" si="17"/>
        <v>4.0012678373714099</v>
      </c>
      <c r="G107" s="54">
        <v>73.263000000000005</v>
      </c>
      <c r="H107" s="54">
        <f t="shared" si="18"/>
        <v>0.23830061654490706</v>
      </c>
      <c r="I107" s="54">
        <f t="shared" si="14"/>
        <v>1380.944014168371</v>
      </c>
      <c r="J107" s="55">
        <f t="shared" si="19"/>
        <v>4.4917599605574665</v>
      </c>
      <c r="K107" s="54">
        <v>539.41146191122709</v>
      </c>
      <c r="L107" s="54">
        <f t="shared" si="20"/>
        <v>1.7545293523993701</v>
      </c>
      <c r="M107" s="13"/>
      <c r="N107" s="13"/>
      <c r="O107" s="13"/>
      <c r="P107" s="13"/>
      <c r="Q107" s="13"/>
      <c r="R107" s="13"/>
      <c r="S107" s="13"/>
      <c r="T107" s="13"/>
      <c r="U107" s="13"/>
      <c r="V107" s="13"/>
      <c r="W107" s="13"/>
      <c r="X107" s="13"/>
      <c r="Y107" s="13"/>
      <c r="Z107" s="13"/>
      <c r="AA107" s="13"/>
    </row>
    <row r="108" spans="1:27" ht="12" customHeight="1">
      <c r="A108" s="49">
        <v>2010</v>
      </c>
      <c r="B108" s="77">
        <v>309.74127900000002</v>
      </c>
      <c r="C108" s="54">
        <v>63.605131</v>
      </c>
      <c r="D108" s="54">
        <f t="shared" si="16"/>
        <v>0.20534922308498635</v>
      </c>
      <c r="E108" s="54">
        <v>1002.8162156366238</v>
      </c>
      <c r="F108" s="54">
        <f t="shared" si="17"/>
        <v>3.2375930611322352</v>
      </c>
      <c r="G108" s="54">
        <v>80.548000000000002</v>
      </c>
      <c r="H108" s="54">
        <f t="shared" si="18"/>
        <v>0.26004929100844837</v>
      </c>
      <c r="I108" s="54">
        <f t="shared" si="14"/>
        <v>1146.9693466366239</v>
      </c>
      <c r="J108" s="55">
        <f t="shared" si="19"/>
        <v>3.7029915752256701</v>
      </c>
      <c r="K108" s="54">
        <v>431.99629921708993</v>
      </c>
      <c r="L108" s="54">
        <f t="shared" si="20"/>
        <v>1.3947004435824322</v>
      </c>
      <c r="M108" s="13"/>
      <c r="N108" s="13"/>
      <c r="O108" s="13"/>
      <c r="P108" s="13"/>
      <c r="Q108" s="13"/>
      <c r="R108" s="13"/>
      <c r="S108" s="13"/>
      <c r="T108" s="13"/>
      <c r="U108" s="13"/>
      <c r="V108" s="13"/>
      <c r="W108" s="13"/>
      <c r="X108" s="13"/>
      <c r="Y108" s="13"/>
      <c r="Z108" s="13"/>
      <c r="AA108" s="13"/>
    </row>
    <row r="109" spans="1:27" ht="12" customHeight="1">
      <c r="A109" s="129">
        <v>2011</v>
      </c>
      <c r="B109" s="119">
        <v>311.97391399999998</v>
      </c>
      <c r="C109" s="123">
        <v>65.123000000000005</v>
      </c>
      <c r="D109" s="58">
        <f t="shared" si="16"/>
        <v>0.20874501705934301</v>
      </c>
      <c r="E109" s="123">
        <v>935.7325749457118</v>
      </c>
      <c r="F109" s="58">
        <f t="shared" si="17"/>
        <v>2.9993936446420704</v>
      </c>
      <c r="G109" s="123">
        <v>94.364000000000004</v>
      </c>
      <c r="H109" s="58">
        <f t="shared" si="18"/>
        <v>0.30247400749025449</v>
      </c>
      <c r="I109" s="58">
        <f t="shared" si="14"/>
        <v>1095.2195749457119</v>
      </c>
      <c r="J109" s="59">
        <f t="shared" si="19"/>
        <v>3.5106126691916679</v>
      </c>
      <c r="K109" s="123">
        <v>311.29800000000012</v>
      </c>
      <c r="L109" s="58">
        <f t="shared" si="20"/>
        <v>0.99783342782948237</v>
      </c>
      <c r="M109" s="13"/>
      <c r="N109" s="13"/>
      <c r="O109" s="13"/>
      <c r="P109" s="13"/>
      <c r="Q109" s="13"/>
      <c r="R109" s="13"/>
      <c r="S109" s="13"/>
      <c r="T109" s="13"/>
      <c r="U109" s="13"/>
      <c r="V109" s="13"/>
      <c r="W109" s="13"/>
      <c r="X109" s="13"/>
      <c r="Y109" s="13"/>
      <c r="Z109" s="13"/>
      <c r="AA109" s="13"/>
    </row>
    <row r="110" spans="1:27" ht="12" customHeight="1">
      <c r="A110" s="129">
        <v>2012</v>
      </c>
      <c r="B110" s="119">
        <v>314.16755799999999</v>
      </c>
      <c r="C110" s="123">
        <v>52.674753999999986</v>
      </c>
      <c r="D110" s="123">
        <f t="shared" si="16"/>
        <v>0.16766452378256061</v>
      </c>
      <c r="E110" s="123">
        <v>1137.2929289091467</v>
      </c>
      <c r="F110" s="123">
        <f t="shared" si="17"/>
        <v>3.6200202724596622</v>
      </c>
      <c r="G110" s="123">
        <v>97.441999999999993</v>
      </c>
      <c r="H110" s="123">
        <f t="shared" si="18"/>
        <v>0.31015933223760805</v>
      </c>
      <c r="I110" s="58">
        <f t="shared" si="14"/>
        <v>1287.4096829091466</v>
      </c>
      <c r="J110" s="59">
        <f t="shared" si="19"/>
        <v>4.0978441284798306</v>
      </c>
      <c r="K110" s="123">
        <v>401.33899999999983</v>
      </c>
      <c r="L110" s="123">
        <f t="shared" si="20"/>
        <v>1.2774679936876228</v>
      </c>
      <c r="M110" s="13"/>
      <c r="N110" s="13"/>
      <c r="O110" s="13"/>
      <c r="P110" s="13"/>
      <c r="Q110" s="13"/>
      <c r="R110" s="13"/>
      <c r="S110" s="13"/>
      <c r="T110" s="13"/>
      <c r="U110" s="13"/>
      <c r="V110" s="13"/>
      <c r="W110" s="13"/>
      <c r="X110" s="13"/>
      <c r="Y110" s="13"/>
      <c r="Z110" s="13"/>
      <c r="AA110" s="13"/>
    </row>
    <row r="111" spans="1:27" ht="12" customHeight="1">
      <c r="A111" s="129">
        <v>2013</v>
      </c>
      <c r="B111" s="119">
        <v>316.29476599999998</v>
      </c>
      <c r="C111" s="123">
        <v>50.992393</v>
      </c>
      <c r="D111" s="123">
        <f t="shared" si="16"/>
        <v>0.16121794756477253</v>
      </c>
      <c r="E111" s="123">
        <v>912.10617285058879</v>
      </c>
      <c r="F111" s="123">
        <f t="shared" si="17"/>
        <v>2.8837219925750808</v>
      </c>
      <c r="G111" s="123">
        <v>124.211</v>
      </c>
      <c r="H111" s="123">
        <f t="shared" si="18"/>
        <v>0.39270646672667359</v>
      </c>
      <c r="I111" s="123">
        <f t="shared" si="14"/>
        <v>1087.3095658505888</v>
      </c>
      <c r="J111" s="125">
        <f t="shared" si="19"/>
        <v>3.4376464068665271</v>
      </c>
      <c r="K111" s="123">
        <v>343.59199999999993</v>
      </c>
      <c r="L111" s="123">
        <f t="shared" si="20"/>
        <v>1.0863031479945513</v>
      </c>
      <c r="M111" s="13"/>
      <c r="N111" s="13"/>
      <c r="O111" s="13"/>
      <c r="P111" s="13"/>
      <c r="Q111" s="13"/>
      <c r="R111" s="13"/>
      <c r="S111" s="13"/>
      <c r="T111" s="13"/>
      <c r="U111" s="13"/>
      <c r="V111" s="13"/>
      <c r="W111" s="13"/>
      <c r="X111" s="13"/>
      <c r="Y111" s="13"/>
      <c r="Z111" s="13"/>
      <c r="AA111" s="13"/>
    </row>
    <row r="112" spans="1:27" ht="12" customHeight="1">
      <c r="A112" s="129">
        <v>2014</v>
      </c>
      <c r="B112" s="119">
        <v>318.576955</v>
      </c>
      <c r="C112" s="123">
        <v>61.618146999999986</v>
      </c>
      <c r="D112" s="123">
        <f t="shared" si="16"/>
        <v>0.19341683707159543</v>
      </c>
      <c r="E112" s="123">
        <v>985.74586799999997</v>
      </c>
      <c r="F112" s="123">
        <f t="shared" si="17"/>
        <v>3.0942158637934121</v>
      </c>
      <c r="G112" s="123">
        <v>93.122</v>
      </c>
      <c r="H112" s="123">
        <f t="shared" si="18"/>
        <v>0.29230613997173777</v>
      </c>
      <c r="I112" s="123">
        <f t="shared" si="14"/>
        <v>1140.486015</v>
      </c>
      <c r="J112" s="125">
        <f t="shared" si="19"/>
        <v>3.5799388408367454</v>
      </c>
      <c r="K112" s="123">
        <v>290.45699999999999</v>
      </c>
      <c r="L112" s="123">
        <f t="shared" si="20"/>
        <v>0.91173261418108542</v>
      </c>
      <c r="M112" s="13"/>
      <c r="N112" s="13"/>
      <c r="O112" s="13"/>
      <c r="P112" s="13"/>
      <c r="Q112" s="13"/>
      <c r="R112" s="13"/>
      <c r="S112" s="13"/>
      <c r="T112" s="13"/>
      <c r="U112" s="13"/>
      <c r="V112" s="13"/>
      <c r="W112" s="13"/>
      <c r="X112" s="13"/>
      <c r="Y112" s="13"/>
      <c r="Z112" s="13"/>
      <c r="AA112" s="13"/>
    </row>
    <row r="113" spans="1:27" ht="12" customHeight="1">
      <c r="A113" s="129">
        <v>2015</v>
      </c>
      <c r="B113" s="119">
        <v>320.87070299999999</v>
      </c>
      <c r="C113" s="123">
        <v>104.76826200000002</v>
      </c>
      <c r="D113" s="123">
        <f t="shared" si="16"/>
        <v>0.32651239586681752</v>
      </c>
      <c r="E113" s="123">
        <v>1036.36184</v>
      </c>
      <c r="F113" s="123">
        <f t="shared" si="17"/>
        <v>3.2298425200882241</v>
      </c>
      <c r="G113" s="123">
        <v>105.205</v>
      </c>
      <c r="H113" s="123">
        <f t="shared" si="18"/>
        <v>0.32787349862851145</v>
      </c>
      <c r="I113" s="123">
        <f t="shared" si="14"/>
        <v>1246.335102</v>
      </c>
      <c r="J113" s="125">
        <f t="shared" si="19"/>
        <v>3.8842284145835535</v>
      </c>
      <c r="K113" s="123">
        <v>482.42</v>
      </c>
      <c r="L113" s="123">
        <f t="shared" si="20"/>
        <v>1.503471633557022</v>
      </c>
      <c r="M113" s="13"/>
      <c r="N113" s="13"/>
      <c r="O113" s="13"/>
      <c r="P113" s="13"/>
      <c r="Q113" s="13"/>
      <c r="R113" s="13"/>
      <c r="S113" s="13"/>
      <c r="T113" s="13"/>
      <c r="U113" s="13"/>
      <c r="V113" s="13"/>
      <c r="W113" s="13"/>
      <c r="X113" s="13"/>
      <c r="Y113" s="13"/>
      <c r="Z113" s="13"/>
      <c r="AA113" s="13"/>
    </row>
    <row r="114" spans="1:27" ht="12" customHeight="1">
      <c r="A114" s="181">
        <v>2016</v>
      </c>
      <c r="B114" s="166">
        <v>323.16101099999997</v>
      </c>
      <c r="C114" s="160">
        <v>85.979507999999996</v>
      </c>
      <c r="D114" s="160">
        <f t="shared" si="16"/>
        <v>0.26605780113740268</v>
      </c>
      <c r="E114" s="160">
        <v>951.97885999999994</v>
      </c>
      <c r="F114" s="160">
        <f t="shared" si="17"/>
        <v>2.9458345146716973</v>
      </c>
      <c r="G114" s="160">
        <v>97.891999999999996</v>
      </c>
      <c r="H114" s="160">
        <f t="shared" si="18"/>
        <v>0.30292020592793606</v>
      </c>
      <c r="I114" s="160">
        <f t="shared" si="14"/>
        <v>1135.8503679999999</v>
      </c>
      <c r="J114" s="154">
        <f t="shared" si="19"/>
        <v>3.5148125217370358</v>
      </c>
      <c r="K114" s="160">
        <v>421.70800000000008</v>
      </c>
      <c r="L114" s="160">
        <f t="shared" si="20"/>
        <v>1.304947025308075</v>
      </c>
      <c r="M114" s="13"/>
      <c r="N114" s="13"/>
      <c r="O114" s="13"/>
      <c r="P114" s="13"/>
      <c r="Q114" s="13"/>
      <c r="R114" s="13"/>
      <c r="S114" s="13"/>
      <c r="T114" s="13"/>
      <c r="U114" s="13"/>
      <c r="V114" s="13"/>
      <c r="W114" s="13"/>
      <c r="X114" s="13"/>
      <c r="Y114" s="13"/>
      <c r="Z114" s="13"/>
      <c r="AA114" s="13"/>
    </row>
    <row r="115" spans="1:27" ht="12" customHeight="1">
      <c r="A115" s="181">
        <v>2017</v>
      </c>
      <c r="B115" s="166">
        <v>325.20603</v>
      </c>
      <c r="C115" s="160">
        <v>109.54986900000002</v>
      </c>
      <c r="D115" s="160">
        <f t="shared" si="16"/>
        <v>0.33686296960729795</v>
      </c>
      <c r="E115" s="160">
        <v>902.24986599999966</v>
      </c>
      <c r="F115" s="160">
        <f t="shared" si="17"/>
        <v>2.7743946383773994</v>
      </c>
      <c r="G115" s="160">
        <v>108.039</v>
      </c>
      <c r="H115" s="160">
        <f>G115/B115</f>
        <v>0.33221708711858755</v>
      </c>
      <c r="I115" s="160">
        <f t="shared" ref="I115:J119" si="21">SUM(C115,E115,G115)</f>
        <v>1119.8387349999998</v>
      </c>
      <c r="J115" s="154">
        <f t="shared" si="21"/>
        <v>3.4434746951032849</v>
      </c>
      <c r="K115" s="160">
        <v>446.89499999999987</v>
      </c>
      <c r="L115" s="160">
        <f t="shared" si="20"/>
        <v>1.3741903863221721</v>
      </c>
      <c r="M115" s="13"/>
      <c r="N115" s="13"/>
      <c r="O115" s="13"/>
      <c r="P115" s="13"/>
      <c r="Q115" s="13"/>
      <c r="R115" s="13"/>
      <c r="S115" s="13"/>
      <c r="T115" s="13"/>
      <c r="U115" s="13"/>
      <c r="V115" s="13"/>
      <c r="W115" s="13"/>
      <c r="X115" s="13"/>
      <c r="Y115" s="13"/>
      <c r="Z115" s="13"/>
      <c r="AA115" s="13"/>
    </row>
    <row r="116" spans="1:27" ht="12" customHeight="1">
      <c r="A116" s="161">
        <v>2018</v>
      </c>
      <c r="B116" s="166">
        <v>326.92397599999998</v>
      </c>
      <c r="C116" s="169">
        <v>108.23091700000001</v>
      </c>
      <c r="D116" s="169">
        <f t="shared" si="16"/>
        <v>0.33105836507995978</v>
      </c>
      <c r="E116" s="169">
        <v>743.49496599999998</v>
      </c>
      <c r="F116" s="169">
        <f t="shared" si="17"/>
        <v>2.274213641644931</v>
      </c>
      <c r="G116" s="169">
        <v>117.30200000000001</v>
      </c>
      <c r="H116" s="169">
        <f>G116/B116</f>
        <v>0.35880513089073657</v>
      </c>
      <c r="I116" s="169">
        <f t="shared" si="21"/>
        <v>969.02788299999997</v>
      </c>
      <c r="J116" s="220">
        <f t="shared" si="21"/>
        <v>2.9640771376156274</v>
      </c>
      <c r="K116" s="169">
        <v>456.32899999999995</v>
      </c>
      <c r="L116" s="160">
        <f t="shared" si="20"/>
        <v>1.3958260436671062</v>
      </c>
      <c r="M116" s="13"/>
      <c r="N116" s="13"/>
      <c r="O116" s="13"/>
      <c r="P116" s="13"/>
      <c r="Q116" s="13"/>
      <c r="R116" s="13"/>
      <c r="S116" s="13"/>
      <c r="T116" s="13"/>
      <c r="U116" s="13"/>
      <c r="V116" s="13"/>
      <c r="W116" s="13"/>
      <c r="X116" s="13"/>
      <c r="Y116" s="13"/>
      <c r="Z116" s="13"/>
      <c r="AA116" s="13"/>
    </row>
    <row r="117" spans="1:27" ht="12" customHeight="1">
      <c r="A117" s="314">
        <v>2019</v>
      </c>
      <c r="B117" s="166">
        <v>328.475998</v>
      </c>
      <c r="C117" s="169">
        <v>97.13254000000002</v>
      </c>
      <c r="D117" s="169">
        <f t="shared" si="16"/>
        <v>0.2957066592122814</v>
      </c>
      <c r="E117" s="169">
        <v>881.6105699999996</v>
      </c>
      <c r="F117" s="169">
        <f t="shared" si="17"/>
        <v>2.6839421308341671</v>
      </c>
      <c r="G117" s="169">
        <v>114.977</v>
      </c>
      <c r="H117" s="169">
        <f>G117/B117</f>
        <v>0.35003166350072251</v>
      </c>
      <c r="I117" s="169">
        <f t="shared" si="21"/>
        <v>1093.7201099999997</v>
      </c>
      <c r="J117" s="169">
        <f t="shared" si="21"/>
        <v>3.3296804535471707</v>
      </c>
      <c r="K117" s="169">
        <v>454.68700000000001</v>
      </c>
      <c r="L117" s="169">
        <f t="shared" si="20"/>
        <v>1.3842320375566679</v>
      </c>
      <c r="M117" s="13"/>
      <c r="N117" s="13"/>
      <c r="O117" s="13"/>
      <c r="P117" s="13"/>
      <c r="Q117" s="13"/>
      <c r="R117" s="13"/>
      <c r="S117" s="13"/>
      <c r="T117" s="13"/>
      <c r="U117" s="13"/>
      <c r="V117" s="13"/>
      <c r="W117" s="13"/>
      <c r="X117" s="13"/>
      <c r="Y117" s="13"/>
      <c r="Z117" s="13"/>
      <c r="AA117" s="13"/>
    </row>
    <row r="118" spans="1:27" ht="12" customHeight="1">
      <c r="A118" s="49">
        <v>2020</v>
      </c>
      <c r="B118" s="263">
        <v>330.11398000000003</v>
      </c>
      <c r="C118" s="169">
        <v>96.518792359556983</v>
      </c>
      <c r="D118" s="169">
        <f t="shared" si="16"/>
        <v>0.29238020261837133</v>
      </c>
      <c r="E118" s="169">
        <v>805.13520999999992</v>
      </c>
      <c r="F118" s="169">
        <f t="shared" si="17"/>
        <v>2.4389612642275855</v>
      </c>
      <c r="G118" s="169">
        <v>120.581</v>
      </c>
      <c r="H118" s="169">
        <f t="shared" ref="H118:H119" si="22">G118/B118</f>
        <v>0.36527080737386519</v>
      </c>
      <c r="I118" s="169">
        <f t="shared" si="21"/>
        <v>1022.2350023595569</v>
      </c>
      <c r="J118" s="169">
        <f t="shared" si="21"/>
        <v>3.0966122742198223</v>
      </c>
      <c r="K118" s="169">
        <v>359.6089999999997</v>
      </c>
      <c r="L118" s="169">
        <f t="shared" si="20"/>
        <v>1.0893479882312154</v>
      </c>
      <c r="M118" s="13"/>
      <c r="N118" s="13"/>
      <c r="O118" s="13"/>
      <c r="P118" s="13"/>
      <c r="Q118" s="13"/>
      <c r="R118" s="13"/>
      <c r="S118" s="13"/>
      <c r="T118" s="13"/>
      <c r="U118" s="13"/>
      <c r="V118" s="13"/>
      <c r="W118" s="13"/>
      <c r="X118" s="13"/>
      <c r="Y118" s="13"/>
      <c r="Z118" s="13"/>
      <c r="AA118" s="13"/>
    </row>
    <row r="119" spans="1:27" ht="12" customHeight="1" thickBot="1">
      <c r="A119" s="316">
        <v>2021</v>
      </c>
      <c r="B119" s="134">
        <v>332.14052299999997</v>
      </c>
      <c r="C119" s="315">
        <v>74.407338740154017</v>
      </c>
      <c r="D119" s="315">
        <f t="shared" si="16"/>
        <v>0.22402366946400581</v>
      </c>
      <c r="E119" s="315">
        <v>776.92320599999994</v>
      </c>
      <c r="F119" s="315">
        <f t="shared" si="17"/>
        <v>2.3391400693374593</v>
      </c>
      <c r="G119" s="315">
        <v>119.75</v>
      </c>
      <c r="H119" s="315">
        <f t="shared" si="22"/>
        <v>0.36054016811432554</v>
      </c>
      <c r="I119" s="315">
        <f t="shared" si="21"/>
        <v>971.08054474015398</v>
      </c>
      <c r="J119" s="297">
        <f t="shared" si="21"/>
        <v>2.9237039069157906</v>
      </c>
      <c r="K119" s="315">
        <v>343.00299999999999</v>
      </c>
      <c r="L119" s="315">
        <f t="shared" si="20"/>
        <v>1.0327044616594405</v>
      </c>
      <c r="M119" s="13"/>
      <c r="N119" s="13"/>
      <c r="O119" s="13"/>
      <c r="P119" s="13"/>
      <c r="Q119" s="13"/>
      <c r="R119" s="13"/>
      <c r="S119" s="13"/>
      <c r="T119" s="13"/>
      <c r="U119" s="13"/>
      <c r="V119" s="13"/>
      <c r="W119" s="13"/>
      <c r="X119" s="13"/>
      <c r="Y119" s="13"/>
      <c r="Z119" s="13"/>
      <c r="AA119" s="13"/>
    </row>
    <row r="120" spans="1:27" ht="12" customHeight="1" thickTop="1">
      <c r="A120" s="6" t="s">
        <v>64</v>
      </c>
      <c r="C120" s="6"/>
      <c r="D120" s="6"/>
      <c r="E120" s="6"/>
      <c r="F120" s="6"/>
      <c r="G120" s="6"/>
      <c r="H120" s="6"/>
      <c r="I120" s="6"/>
      <c r="J120" s="6"/>
      <c r="K120" s="6"/>
      <c r="L120" s="6"/>
    </row>
    <row r="121" spans="1:27" s="366" customFormat="1" ht="12" customHeight="1">
      <c r="A121" s="6" t="s">
        <v>76</v>
      </c>
      <c r="B121" s="6"/>
      <c r="C121" s="6"/>
      <c r="D121" s="6"/>
      <c r="E121" s="6"/>
      <c r="F121" s="6"/>
      <c r="G121" s="6"/>
      <c r="H121" s="6"/>
      <c r="I121" s="6"/>
      <c r="J121" s="6"/>
      <c r="K121" s="6"/>
      <c r="L121" s="6"/>
      <c r="M121" s="351"/>
      <c r="N121" s="351"/>
      <c r="O121" s="351"/>
      <c r="P121" s="351"/>
      <c r="Q121" s="351"/>
      <c r="R121" s="351"/>
      <c r="S121" s="351"/>
      <c r="T121" s="351"/>
      <c r="U121" s="351"/>
      <c r="V121" s="351"/>
      <c r="W121" s="351"/>
      <c r="X121" s="351"/>
      <c r="Y121" s="351"/>
      <c r="Z121" s="351"/>
      <c r="AA121" s="351"/>
    </row>
    <row r="122" spans="1:27" ht="12" customHeight="1">
      <c r="A122" s="6"/>
      <c r="C122" s="6"/>
      <c r="D122" s="6"/>
      <c r="E122" s="6"/>
      <c r="F122" s="6"/>
      <c r="G122" s="6"/>
      <c r="H122" s="6"/>
      <c r="I122" s="6"/>
      <c r="J122" s="6"/>
      <c r="K122" s="6"/>
      <c r="L122" s="6"/>
    </row>
    <row r="123" spans="1:27" ht="12" customHeight="1">
      <c r="A123" s="6" t="s">
        <v>79</v>
      </c>
      <c r="C123" s="6"/>
      <c r="D123" s="6"/>
      <c r="E123" s="6"/>
      <c r="F123" s="6"/>
      <c r="G123" s="6"/>
      <c r="H123" s="6"/>
      <c r="I123" s="6"/>
      <c r="J123" s="6"/>
      <c r="K123" s="6"/>
      <c r="L123" s="6"/>
    </row>
    <row r="124" spans="1:27" ht="12" customHeight="1">
      <c r="A124" s="6"/>
      <c r="C124" s="6"/>
      <c r="D124" s="6"/>
      <c r="E124" s="6"/>
      <c r="F124" s="6"/>
      <c r="G124" s="6"/>
      <c r="H124" s="6"/>
      <c r="I124" s="6"/>
      <c r="J124" s="6"/>
      <c r="K124" s="6"/>
      <c r="L124" s="6"/>
    </row>
    <row r="125" spans="1:27" ht="12" customHeight="1">
      <c r="A125" s="6" t="s">
        <v>192</v>
      </c>
      <c r="C125" s="6"/>
      <c r="D125" s="6"/>
      <c r="E125" s="6"/>
      <c r="F125" s="6"/>
      <c r="G125" s="6"/>
      <c r="H125" s="6"/>
      <c r="I125" s="6"/>
      <c r="J125" s="6"/>
      <c r="K125" s="6"/>
      <c r="L125" s="6"/>
    </row>
  </sheetData>
  <mergeCells count="19">
    <mergeCell ref="H4:H5"/>
    <mergeCell ref="J4:J5"/>
    <mergeCell ref="L4:L5"/>
    <mergeCell ref="B2:B5"/>
    <mergeCell ref="K1:L1"/>
    <mergeCell ref="C4:C5"/>
    <mergeCell ref="E2:F3"/>
    <mergeCell ref="G2:H3"/>
    <mergeCell ref="A1:J1"/>
    <mergeCell ref="I4:I5"/>
    <mergeCell ref="K4:K5"/>
    <mergeCell ref="A2:A5"/>
    <mergeCell ref="K2:L3"/>
    <mergeCell ref="G4:G5"/>
    <mergeCell ref="C2:D3"/>
    <mergeCell ref="I2:J3"/>
    <mergeCell ref="E4:E5"/>
    <mergeCell ref="D4:D5"/>
    <mergeCell ref="F4:F5"/>
  </mergeCells>
  <phoneticPr fontId="6" type="noConversion"/>
  <printOptions horizontalCentered="1"/>
  <pageMargins left="0.4" right="0.4" top="0.5" bottom="0.5" header="0" footer="0"/>
  <pageSetup fitToHeight="3"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outlinePr summaryBelow="0" summaryRight="0"/>
    <pageSetUpPr autoPageBreaks="0" fitToPage="1"/>
  </sheetPr>
  <dimension ref="A1:Z128"/>
  <sheetViews>
    <sheetView showZeros="0" showOutlineSymbols="0" zoomScaleNormal="100" workbookViewId="0">
      <pane ySplit="7" topLeftCell="A8" activePane="bottomLeft" state="frozen"/>
      <selection pane="bottomLeft" sqref="A1:I1"/>
    </sheetView>
  </sheetViews>
  <sheetFormatPr defaultColWidth="12.83203125" defaultRowHeight="12" customHeight="1"/>
  <cols>
    <col min="1" max="1" width="12.83203125" style="16" customWidth="1"/>
    <col min="2" max="2" width="12.83203125" style="6" customWidth="1"/>
    <col min="3" max="11" width="12.83203125" style="8" customWidth="1"/>
    <col min="12" max="26" width="12.83203125" style="9" customWidth="1"/>
    <col min="27" max="16384" width="12.83203125" style="17"/>
  </cols>
  <sheetData>
    <row r="1" spans="1:26" s="84" customFormat="1" ht="12" customHeight="1" thickBot="1">
      <c r="A1" s="393" t="s">
        <v>100</v>
      </c>
      <c r="B1" s="393"/>
      <c r="C1" s="393"/>
      <c r="D1" s="393"/>
      <c r="E1" s="393"/>
      <c r="F1" s="393"/>
      <c r="G1" s="393"/>
      <c r="H1" s="393"/>
      <c r="I1" s="393"/>
      <c r="J1" s="392" t="s">
        <v>63</v>
      </c>
      <c r="K1" s="392"/>
      <c r="L1" s="83"/>
      <c r="M1" s="83"/>
      <c r="N1" s="83"/>
      <c r="O1" s="83"/>
      <c r="P1" s="83"/>
      <c r="Q1" s="83"/>
      <c r="R1" s="83"/>
      <c r="S1" s="83"/>
      <c r="T1" s="83"/>
      <c r="U1" s="83"/>
      <c r="V1" s="83"/>
      <c r="W1" s="83"/>
      <c r="X1" s="83"/>
      <c r="Y1" s="83"/>
      <c r="Z1" s="83"/>
    </row>
    <row r="2" spans="1:26" ht="12" customHeight="1" thickTop="1">
      <c r="A2" s="550" t="s">
        <v>0</v>
      </c>
      <c r="B2" s="456" t="s">
        <v>51</v>
      </c>
      <c r="C2" s="34" t="s">
        <v>1</v>
      </c>
      <c r="D2" s="33"/>
      <c r="E2" s="33"/>
      <c r="F2" s="33"/>
      <c r="G2" s="439" t="s">
        <v>99</v>
      </c>
      <c r="H2" s="440"/>
      <c r="I2" s="440"/>
      <c r="J2" s="463" t="s">
        <v>98</v>
      </c>
      <c r="K2" s="464"/>
    </row>
    <row r="3" spans="1:26" ht="12" customHeight="1">
      <c r="A3" s="551"/>
      <c r="B3" s="542"/>
      <c r="C3" s="410" t="s">
        <v>3</v>
      </c>
      <c r="D3" s="410" t="s">
        <v>4</v>
      </c>
      <c r="E3" s="410" t="s">
        <v>56</v>
      </c>
      <c r="F3" s="460" t="s">
        <v>34</v>
      </c>
      <c r="G3" s="460" t="s">
        <v>18</v>
      </c>
      <c r="H3" s="460" t="s">
        <v>58</v>
      </c>
      <c r="I3" s="459" t="s">
        <v>59</v>
      </c>
      <c r="J3" s="465"/>
      <c r="K3" s="466"/>
    </row>
    <row r="4" spans="1:26" ht="12" customHeight="1">
      <c r="A4" s="551"/>
      <c r="B4" s="542"/>
      <c r="C4" s="416"/>
      <c r="D4" s="416"/>
      <c r="E4" s="416"/>
      <c r="F4" s="461"/>
      <c r="G4" s="416"/>
      <c r="H4" s="416"/>
      <c r="I4" s="416"/>
      <c r="J4" s="408" t="s">
        <v>2</v>
      </c>
      <c r="K4" s="408" t="s">
        <v>5</v>
      </c>
    </row>
    <row r="5" spans="1:26" ht="12" customHeight="1">
      <c r="A5" s="551"/>
      <c r="B5" s="542"/>
      <c r="C5" s="416"/>
      <c r="D5" s="416"/>
      <c r="E5" s="416"/>
      <c r="F5" s="461"/>
      <c r="G5" s="416"/>
      <c r="H5" s="416"/>
      <c r="I5" s="416"/>
      <c r="J5" s="411"/>
      <c r="K5" s="411"/>
    </row>
    <row r="6" spans="1:26" ht="12" customHeight="1">
      <c r="A6" s="552"/>
      <c r="B6" s="543"/>
      <c r="C6" s="417"/>
      <c r="D6" s="417"/>
      <c r="E6" s="417"/>
      <c r="F6" s="462"/>
      <c r="G6" s="417"/>
      <c r="H6" s="417"/>
      <c r="I6" s="417"/>
      <c r="J6" s="409"/>
      <c r="K6" s="409"/>
    </row>
    <row r="7" spans="1:26" ht="12" customHeight="1">
      <c r="A7"/>
      <c r="B7" s="107" t="s">
        <v>72</v>
      </c>
      <c r="C7" s="368" t="s">
        <v>83</v>
      </c>
      <c r="D7" s="473"/>
      <c r="E7" s="473"/>
      <c r="F7" s="473"/>
      <c r="G7" s="473"/>
      <c r="H7" s="473"/>
      <c r="I7" s="473"/>
      <c r="J7" s="473"/>
      <c r="K7" s="108" t="s">
        <v>75</v>
      </c>
      <c r="L7"/>
      <c r="M7"/>
      <c r="N7"/>
      <c r="O7"/>
      <c r="P7"/>
      <c r="Q7"/>
      <c r="R7"/>
      <c r="S7"/>
      <c r="T7"/>
      <c r="U7"/>
      <c r="V7"/>
      <c r="W7"/>
      <c r="X7"/>
      <c r="Y7"/>
      <c r="Z7"/>
    </row>
    <row r="8" spans="1:26" ht="12" customHeight="1">
      <c r="A8" s="70">
        <v>1909</v>
      </c>
      <c r="B8" s="77">
        <v>90.49</v>
      </c>
      <c r="C8" s="54">
        <v>495</v>
      </c>
      <c r="D8" s="54">
        <v>1</v>
      </c>
      <c r="E8" s="54" t="s">
        <v>7</v>
      </c>
      <c r="F8" s="55">
        <f t="shared" ref="F8:F39" si="0">SUM(C8,D8,E8)</f>
        <v>496</v>
      </c>
      <c r="G8" s="54" t="s">
        <v>7</v>
      </c>
      <c r="H8" s="73" t="s">
        <v>22</v>
      </c>
      <c r="I8" s="54" t="s">
        <v>7</v>
      </c>
      <c r="J8" s="56">
        <f t="shared" ref="J8:J39" si="1">F8-SUM(G8:I8)</f>
        <v>496</v>
      </c>
      <c r="K8" s="54">
        <f t="shared" ref="K8:K39" si="2">J8/B8</f>
        <v>5.4812686484694444</v>
      </c>
      <c r="L8" s="13"/>
      <c r="M8" s="13"/>
      <c r="N8" s="13"/>
      <c r="O8" s="13"/>
      <c r="P8" s="13"/>
      <c r="Q8" s="13"/>
      <c r="R8" s="13"/>
      <c r="S8" s="13"/>
      <c r="T8" s="13"/>
      <c r="U8" s="13"/>
      <c r="V8" s="13"/>
      <c r="W8" s="13"/>
      <c r="X8" s="13"/>
      <c r="Y8" s="13"/>
      <c r="Z8" s="13"/>
    </row>
    <row r="9" spans="1:26" ht="12" customHeight="1">
      <c r="A9" s="70">
        <v>1910</v>
      </c>
      <c r="B9" s="77">
        <v>92.406999999999996</v>
      </c>
      <c r="C9" s="54">
        <v>556</v>
      </c>
      <c r="D9" s="54">
        <v>1</v>
      </c>
      <c r="E9" s="54" t="s">
        <v>7</v>
      </c>
      <c r="F9" s="55">
        <f t="shared" si="0"/>
        <v>557</v>
      </c>
      <c r="G9" s="54">
        <v>21</v>
      </c>
      <c r="H9" s="73" t="s">
        <v>22</v>
      </c>
      <c r="I9" s="54" t="s">
        <v>7</v>
      </c>
      <c r="J9" s="56">
        <f t="shared" si="1"/>
        <v>536</v>
      </c>
      <c r="K9" s="54">
        <f t="shared" si="2"/>
        <v>5.8004263746252995</v>
      </c>
      <c r="L9" s="13"/>
      <c r="M9" s="13"/>
      <c r="N9" s="13"/>
      <c r="O9" s="13"/>
      <c r="P9" s="13"/>
      <c r="Q9" s="13"/>
      <c r="R9" s="13"/>
      <c r="S9" s="13"/>
      <c r="T9" s="13"/>
      <c r="U9" s="13"/>
      <c r="V9" s="13"/>
      <c r="W9" s="13"/>
      <c r="X9" s="13"/>
      <c r="Y9" s="13"/>
      <c r="Z9" s="13"/>
    </row>
    <row r="10" spans="1:26" ht="12" customHeight="1">
      <c r="A10" s="72">
        <v>1911</v>
      </c>
      <c r="B10" s="78">
        <v>93.863</v>
      </c>
      <c r="C10" s="58">
        <v>624</v>
      </c>
      <c r="D10" s="58">
        <v>1</v>
      </c>
      <c r="E10" s="58" t="s">
        <v>7</v>
      </c>
      <c r="F10" s="59">
        <f t="shared" si="0"/>
        <v>625</v>
      </c>
      <c r="G10" s="58">
        <v>25</v>
      </c>
      <c r="H10" s="75" t="s">
        <v>22</v>
      </c>
      <c r="I10" s="58" t="s">
        <v>7</v>
      </c>
      <c r="J10" s="60">
        <f t="shared" si="1"/>
        <v>600</v>
      </c>
      <c r="K10" s="58">
        <f t="shared" si="2"/>
        <v>6.3922951535748913</v>
      </c>
      <c r="L10" s="13"/>
      <c r="M10" s="13"/>
      <c r="N10" s="13"/>
      <c r="O10" s="13"/>
      <c r="P10" s="13"/>
      <c r="Q10" s="13"/>
      <c r="R10" s="13"/>
      <c r="S10" s="13"/>
      <c r="T10" s="13"/>
      <c r="U10" s="13"/>
      <c r="V10" s="13"/>
      <c r="W10" s="13"/>
      <c r="X10" s="13"/>
      <c r="Y10" s="13"/>
      <c r="Z10" s="13"/>
    </row>
    <row r="11" spans="1:26" ht="12" customHeight="1">
      <c r="A11" s="72">
        <v>1912</v>
      </c>
      <c r="B11" s="78">
        <v>95.334999999999994</v>
      </c>
      <c r="C11" s="58">
        <v>701</v>
      </c>
      <c r="D11" s="58">
        <v>2</v>
      </c>
      <c r="E11" s="58" t="s">
        <v>7</v>
      </c>
      <c r="F11" s="59">
        <f t="shared" si="0"/>
        <v>703</v>
      </c>
      <c r="G11" s="58">
        <v>29</v>
      </c>
      <c r="H11" s="75" t="s">
        <v>22</v>
      </c>
      <c r="I11" s="58" t="s">
        <v>7</v>
      </c>
      <c r="J11" s="60">
        <f t="shared" si="1"/>
        <v>674</v>
      </c>
      <c r="K11" s="58">
        <f t="shared" si="2"/>
        <v>7.069806471914827</v>
      </c>
      <c r="L11" s="13"/>
      <c r="M11" s="13"/>
      <c r="N11" s="13"/>
      <c r="O11" s="13"/>
      <c r="P11" s="13"/>
      <c r="Q11" s="13"/>
      <c r="R11" s="13"/>
      <c r="S11" s="13"/>
      <c r="T11" s="13"/>
      <c r="U11" s="13"/>
      <c r="V11" s="13"/>
      <c r="W11" s="13"/>
      <c r="X11" s="13"/>
      <c r="Y11" s="13"/>
      <c r="Z11" s="13"/>
    </row>
    <row r="12" spans="1:26" ht="12" customHeight="1">
      <c r="A12" s="72">
        <v>1913</v>
      </c>
      <c r="B12" s="78">
        <v>97.224999999999994</v>
      </c>
      <c r="C12" s="58">
        <v>787</v>
      </c>
      <c r="D12" s="58">
        <v>15</v>
      </c>
      <c r="E12" s="58" t="s">
        <v>7</v>
      </c>
      <c r="F12" s="59">
        <f t="shared" si="0"/>
        <v>802</v>
      </c>
      <c r="G12" s="58">
        <v>27</v>
      </c>
      <c r="H12" s="75" t="s">
        <v>22</v>
      </c>
      <c r="I12" s="58" t="s">
        <v>7</v>
      </c>
      <c r="J12" s="60">
        <f t="shared" si="1"/>
        <v>775</v>
      </c>
      <c r="K12" s="58">
        <f t="shared" si="2"/>
        <v>7.9712008228336337</v>
      </c>
      <c r="L12" s="13"/>
      <c r="M12" s="13"/>
      <c r="N12" s="13"/>
      <c r="O12" s="13"/>
      <c r="P12" s="13"/>
      <c r="Q12" s="13"/>
      <c r="R12" s="13"/>
      <c r="S12" s="13"/>
      <c r="T12" s="13"/>
      <c r="U12" s="13"/>
      <c r="V12" s="13"/>
      <c r="W12" s="13"/>
      <c r="X12" s="13"/>
      <c r="Y12" s="13"/>
      <c r="Z12" s="13"/>
    </row>
    <row r="13" spans="1:26" ht="12" customHeight="1">
      <c r="A13" s="72">
        <v>1914</v>
      </c>
      <c r="B13" s="78">
        <v>99.111000000000004</v>
      </c>
      <c r="C13" s="58">
        <v>883</v>
      </c>
      <c r="D13" s="58">
        <v>34</v>
      </c>
      <c r="E13" s="58" t="s">
        <v>7</v>
      </c>
      <c r="F13" s="59">
        <f t="shared" si="0"/>
        <v>917</v>
      </c>
      <c r="G13" s="58">
        <v>33</v>
      </c>
      <c r="H13" s="75" t="s">
        <v>22</v>
      </c>
      <c r="I13" s="58" t="s">
        <v>7</v>
      </c>
      <c r="J13" s="60">
        <f t="shared" si="1"/>
        <v>884</v>
      </c>
      <c r="K13" s="58">
        <f t="shared" si="2"/>
        <v>8.9192925104176126</v>
      </c>
      <c r="L13" s="13"/>
      <c r="M13" s="13"/>
      <c r="N13" s="13"/>
      <c r="O13" s="13"/>
      <c r="P13" s="13"/>
      <c r="Q13" s="13"/>
      <c r="R13" s="13"/>
      <c r="S13" s="13"/>
      <c r="T13" s="13"/>
      <c r="U13" s="13"/>
      <c r="V13" s="13"/>
      <c r="W13" s="13"/>
      <c r="X13" s="13"/>
      <c r="Y13" s="13"/>
      <c r="Z13" s="13"/>
    </row>
    <row r="14" spans="1:26" ht="12" customHeight="1">
      <c r="A14" s="72">
        <v>1915</v>
      </c>
      <c r="B14" s="78">
        <v>100.54600000000001</v>
      </c>
      <c r="C14" s="58">
        <v>1028</v>
      </c>
      <c r="D14" s="58">
        <v>18</v>
      </c>
      <c r="E14" s="58" t="s">
        <v>7</v>
      </c>
      <c r="F14" s="59">
        <f t="shared" si="0"/>
        <v>1046</v>
      </c>
      <c r="G14" s="58">
        <v>87</v>
      </c>
      <c r="H14" s="75" t="s">
        <v>22</v>
      </c>
      <c r="I14" s="58" t="s">
        <v>7</v>
      </c>
      <c r="J14" s="60">
        <f t="shared" si="1"/>
        <v>959</v>
      </c>
      <c r="K14" s="58">
        <f t="shared" si="2"/>
        <v>9.53792294074354</v>
      </c>
      <c r="L14" s="13"/>
      <c r="M14" s="13"/>
      <c r="N14" s="13"/>
      <c r="O14" s="13"/>
      <c r="P14" s="13"/>
      <c r="Q14" s="13"/>
      <c r="R14" s="13"/>
      <c r="S14" s="13"/>
      <c r="T14" s="13"/>
      <c r="U14" s="13"/>
      <c r="V14" s="13"/>
      <c r="W14" s="13"/>
      <c r="X14" s="13"/>
      <c r="Y14" s="13"/>
      <c r="Z14" s="13"/>
    </row>
    <row r="15" spans="1:26" ht="12" customHeight="1">
      <c r="A15" s="70">
        <v>1916</v>
      </c>
      <c r="B15" s="77">
        <v>101.961</v>
      </c>
      <c r="C15" s="54">
        <v>1196</v>
      </c>
      <c r="D15" s="54">
        <v>18</v>
      </c>
      <c r="E15" s="54" t="s">
        <v>7</v>
      </c>
      <c r="F15" s="55">
        <f t="shared" si="0"/>
        <v>1214</v>
      </c>
      <c r="G15" s="54">
        <v>232</v>
      </c>
      <c r="H15" s="73" t="s">
        <v>22</v>
      </c>
      <c r="I15" s="54" t="s">
        <v>7</v>
      </c>
      <c r="J15" s="56">
        <f t="shared" si="1"/>
        <v>982</v>
      </c>
      <c r="K15" s="54">
        <f t="shared" si="2"/>
        <v>9.6311334726022704</v>
      </c>
      <c r="L15" s="13"/>
      <c r="M15" s="13"/>
      <c r="N15" s="13"/>
      <c r="O15" s="13"/>
      <c r="P15" s="13"/>
      <c r="Q15" s="13"/>
      <c r="R15" s="13"/>
      <c r="S15" s="13"/>
      <c r="T15" s="13"/>
      <c r="U15" s="13"/>
      <c r="V15" s="13"/>
      <c r="W15" s="13"/>
      <c r="X15" s="13"/>
      <c r="Y15" s="13"/>
      <c r="Z15" s="13"/>
    </row>
    <row r="16" spans="1:26" ht="12" customHeight="1">
      <c r="A16" s="70">
        <v>1917</v>
      </c>
      <c r="B16" s="77">
        <v>103.414</v>
      </c>
      <c r="C16" s="54">
        <v>1391</v>
      </c>
      <c r="D16" s="54">
        <v>30</v>
      </c>
      <c r="E16" s="54" t="s">
        <v>7</v>
      </c>
      <c r="F16" s="55">
        <f t="shared" si="0"/>
        <v>1421</v>
      </c>
      <c r="G16" s="54">
        <v>442</v>
      </c>
      <c r="H16" s="73" t="s">
        <v>22</v>
      </c>
      <c r="I16" s="54" t="s">
        <v>7</v>
      </c>
      <c r="J16" s="56">
        <f t="shared" si="1"/>
        <v>979</v>
      </c>
      <c r="K16" s="54">
        <f t="shared" si="2"/>
        <v>9.466803334171388</v>
      </c>
      <c r="L16" s="13"/>
      <c r="M16" s="13"/>
      <c r="N16" s="13"/>
      <c r="O16" s="13"/>
      <c r="P16" s="13"/>
      <c r="Q16" s="13"/>
      <c r="R16" s="13"/>
      <c r="S16" s="13"/>
      <c r="T16" s="13"/>
      <c r="U16" s="13"/>
      <c r="V16" s="13"/>
      <c r="W16" s="13"/>
      <c r="X16" s="13"/>
      <c r="Y16" s="13"/>
      <c r="Z16" s="13"/>
    </row>
    <row r="17" spans="1:26" ht="12" customHeight="1">
      <c r="A17" s="70">
        <v>1918</v>
      </c>
      <c r="B17" s="77">
        <v>104.55</v>
      </c>
      <c r="C17" s="54">
        <v>1619</v>
      </c>
      <c r="D17" s="54">
        <v>20</v>
      </c>
      <c r="E17" s="54" t="s">
        <v>7</v>
      </c>
      <c r="F17" s="55">
        <f t="shared" si="0"/>
        <v>1639</v>
      </c>
      <c r="G17" s="54">
        <v>562</v>
      </c>
      <c r="H17" s="73" t="s">
        <v>22</v>
      </c>
      <c r="I17" s="54" t="s">
        <v>7</v>
      </c>
      <c r="J17" s="56">
        <f t="shared" si="1"/>
        <v>1077</v>
      </c>
      <c r="K17" s="54">
        <f t="shared" si="2"/>
        <v>10.301291248206599</v>
      </c>
      <c r="L17" s="13"/>
      <c r="M17" s="13"/>
      <c r="N17" s="13"/>
      <c r="O17" s="13"/>
      <c r="P17" s="13"/>
      <c r="Q17" s="13"/>
      <c r="R17" s="13"/>
      <c r="S17" s="13"/>
      <c r="T17" s="13"/>
      <c r="U17" s="13"/>
      <c r="V17" s="13"/>
      <c r="W17" s="13"/>
      <c r="X17" s="13"/>
      <c r="Y17" s="13"/>
      <c r="Z17" s="13"/>
    </row>
    <row r="18" spans="1:26" ht="12" customHeight="1">
      <c r="A18" s="70">
        <v>1919</v>
      </c>
      <c r="B18" s="77">
        <v>105.063</v>
      </c>
      <c r="C18" s="54">
        <v>1883</v>
      </c>
      <c r="D18" s="54">
        <v>16</v>
      </c>
      <c r="E18" s="54" t="s">
        <v>7</v>
      </c>
      <c r="F18" s="55">
        <f t="shared" si="0"/>
        <v>1899</v>
      </c>
      <c r="G18" s="54">
        <v>865</v>
      </c>
      <c r="H18" s="73" t="s">
        <v>22</v>
      </c>
      <c r="I18" s="54" t="s">
        <v>7</v>
      </c>
      <c r="J18" s="56">
        <f t="shared" si="1"/>
        <v>1034</v>
      </c>
      <c r="K18" s="54">
        <f t="shared" si="2"/>
        <v>9.8417140192075223</v>
      </c>
      <c r="L18" s="13"/>
      <c r="M18" s="13"/>
      <c r="N18" s="13"/>
      <c r="O18" s="13"/>
      <c r="P18" s="13"/>
      <c r="Q18" s="13"/>
      <c r="R18" s="13"/>
      <c r="S18" s="13"/>
      <c r="T18" s="13"/>
      <c r="U18" s="13"/>
      <c r="V18" s="13"/>
      <c r="W18" s="13"/>
      <c r="X18" s="13"/>
      <c r="Y18" s="13"/>
      <c r="Z18" s="13"/>
    </row>
    <row r="19" spans="1:26" ht="12" customHeight="1">
      <c r="A19" s="70">
        <v>1920</v>
      </c>
      <c r="B19" s="77">
        <v>106.461</v>
      </c>
      <c r="C19" s="54">
        <v>1416</v>
      </c>
      <c r="D19" s="54">
        <v>24</v>
      </c>
      <c r="E19" s="54">
        <v>119</v>
      </c>
      <c r="F19" s="55">
        <f t="shared" si="0"/>
        <v>1559</v>
      </c>
      <c r="G19" s="54">
        <v>426</v>
      </c>
      <c r="H19" s="73" t="s">
        <v>22</v>
      </c>
      <c r="I19" s="54">
        <v>217</v>
      </c>
      <c r="J19" s="56">
        <f t="shared" si="1"/>
        <v>916</v>
      </c>
      <c r="K19" s="54">
        <f t="shared" si="2"/>
        <v>8.6040897605695985</v>
      </c>
      <c r="L19" s="13"/>
      <c r="M19" s="13"/>
      <c r="N19" s="13"/>
      <c r="O19" s="13"/>
      <c r="P19" s="13"/>
      <c r="Q19" s="13"/>
      <c r="R19" s="13"/>
      <c r="S19" s="13"/>
      <c r="T19" s="13"/>
      <c r="U19" s="13"/>
      <c r="V19" s="13"/>
      <c r="W19" s="13"/>
      <c r="X19" s="13"/>
      <c r="Y19" s="13"/>
      <c r="Z19" s="13"/>
    </row>
    <row r="20" spans="1:26" ht="12" customHeight="1">
      <c r="A20" s="72">
        <v>1921</v>
      </c>
      <c r="B20" s="78">
        <v>108.538</v>
      </c>
      <c r="C20" s="58">
        <v>1323</v>
      </c>
      <c r="D20" s="58">
        <v>9</v>
      </c>
      <c r="E20" s="58">
        <v>217</v>
      </c>
      <c r="F20" s="59">
        <f t="shared" si="0"/>
        <v>1549</v>
      </c>
      <c r="G20" s="58">
        <v>302</v>
      </c>
      <c r="H20" s="75" t="s">
        <v>22</v>
      </c>
      <c r="I20" s="58">
        <v>177</v>
      </c>
      <c r="J20" s="60">
        <f t="shared" si="1"/>
        <v>1070</v>
      </c>
      <c r="K20" s="58">
        <f t="shared" si="2"/>
        <v>9.8582984761097503</v>
      </c>
      <c r="L20" s="13"/>
      <c r="M20" s="13"/>
      <c r="N20" s="13"/>
      <c r="O20" s="13"/>
      <c r="P20" s="13"/>
      <c r="Q20" s="13"/>
      <c r="R20" s="13"/>
      <c r="S20" s="13"/>
      <c r="T20" s="13"/>
      <c r="U20" s="13"/>
      <c r="V20" s="13"/>
      <c r="W20" s="13"/>
      <c r="X20" s="13"/>
      <c r="Y20" s="13"/>
      <c r="Z20" s="13"/>
    </row>
    <row r="21" spans="1:26" ht="12" customHeight="1">
      <c r="A21" s="72">
        <v>1922</v>
      </c>
      <c r="B21" s="78">
        <v>110.04900000000001</v>
      </c>
      <c r="C21" s="58">
        <v>1281</v>
      </c>
      <c r="D21" s="58">
        <v>4</v>
      </c>
      <c r="E21" s="58">
        <v>177</v>
      </c>
      <c r="F21" s="59">
        <f t="shared" si="0"/>
        <v>1462</v>
      </c>
      <c r="G21" s="58">
        <v>200</v>
      </c>
      <c r="H21" s="75" t="s">
        <v>22</v>
      </c>
      <c r="I21" s="58">
        <v>64</v>
      </c>
      <c r="J21" s="60">
        <f t="shared" si="1"/>
        <v>1198</v>
      </c>
      <c r="K21" s="58">
        <f t="shared" si="2"/>
        <v>10.886059846068569</v>
      </c>
      <c r="L21" s="13"/>
      <c r="M21" s="13"/>
      <c r="N21" s="13"/>
      <c r="O21" s="13"/>
      <c r="P21" s="13"/>
      <c r="Q21" s="13"/>
      <c r="R21" s="13"/>
      <c r="S21" s="13"/>
      <c r="T21" s="13"/>
      <c r="U21" s="13"/>
      <c r="V21" s="13"/>
      <c r="W21" s="13"/>
      <c r="X21" s="13"/>
      <c r="Y21" s="13"/>
      <c r="Z21" s="13"/>
    </row>
    <row r="22" spans="1:26" ht="12" customHeight="1">
      <c r="A22" s="72">
        <v>1923</v>
      </c>
      <c r="B22" s="78">
        <v>111.947</v>
      </c>
      <c r="C22" s="58">
        <v>1586</v>
      </c>
      <c r="D22" s="58">
        <v>10</v>
      </c>
      <c r="E22" s="58">
        <v>64</v>
      </c>
      <c r="F22" s="59">
        <f t="shared" si="0"/>
        <v>1660</v>
      </c>
      <c r="G22" s="58">
        <v>207</v>
      </c>
      <c r="H22" s="75" t="s">
        <v>22</v>
      </c>
      <c r="I22" s="58">
        <v>171</v>
      </c>
      <c r="J22" s="60">
        <f t="shared" si="1"/>
        <v>1282</v>
      </c>
      <c r="K22" s="58">
        <f t="shared" si="2"/>
        <v>11.451847749381404</v>
      </c>
      <c r="L22" s="13"/>
      <c r="M22" s="13"/>
      <c r="N22" s="13"/>
      <c r="O22" s="13"/>
      <c r="P22" s="13"/>
      <c r="Q22" s="13"/>
      <c r="R22" s="13"/>
      <c r="S22" s="13"/>
      <c r="T22" s="13"/>
      <c r="U22" s="13"/>
      <c r="V22" s="13"/>
      <c r="W22" s="13"/>
      <c r="X22" s="13"/>
      <c r="Y22" s="13"/>
      <c r="Z22" s="13"/>
    </row>
    <row r="23" spans="1:26" ht="12" customHeight="1">
      <c r="A23" s="72">
        <v>1924</v>
      </c>
      <c r="B23" s="78">
        <v>114.10899999999999</v>
      </c>
      <c r="C23" s="58">
        <v>1507</v>
      </c>
      <c r="D23" s="58">
        <v>7</v>
      </c>
      <c r="E23" s="58">
        <v>171</v>
      </c>
      <c r="F23" s="59">
        <f t="shared" si="0"/>
        <v>1685</v>
      </c>
      <c r="G23" s="58">
        <v>221</v>
      </c>
      <c r="H23" s="75" t="s">
        <v>22</v>
      </c>
      <c r="I23" s="58">
        <v>114</v>
      </c>
      <c r="J23" s="60">
        <f t="shared" si="1"/>
        <v>1350</v>
      </c>
      <c r="K23" s="58">
        <f t="shared" si="2"/>
        <v>11.830793364239456</v>
      </c>
      <c r="L23" s="13"/>
      <c r="M23" s="13"/>
      <c r="N23" s="13"/>
      <c r="O23" s="13"/>
      <c r="P23" s="13"/>
      <c r="Q23" s="13"/>
      <c r="R23" s="13"/>
      <c r="S23" s="13"/>
      <c r="T23" s="13"/>
      <c r="U23" s="13"/>
      <c r="V23" s="13"/>
      <c r="W23" s="13"/>
      <c r="X23" s="13"/>
      <c r="Y23" s="13"/>
      <c r="Z23" s="13"/>
    </row>
    <row r="24" spans="1:26" ht="12" customHeight="1">
      <c r="A24" s="72">
        <v>1925</v>
      </c>
      <c r="B24" s="78">
        <v>115.82899999999999</v>
      </c>
      <c r="C24" s="58">
        <v>1547</v>
      </c>
      <c r="D24" s="58">
        <v>5</v>
      </c>
      <c r="E24" s="58">
        <v>114</v>
      </c>
      <c r="F24" s="59">
        <f t="shared" si="0"/>
        <v>1666</v>
      </c>
      <c r="G24" s="58">
        <v>161</v>
      </c>
      <c r="H24" s="75" t="s">
        <v>22</v>
      </c>
      <c r="I24" s="58">
        <v>152</v>
      </c>
      <c r="J24" s="60">
        <f t="shared" si="1"/>
        <v>1353</v>
      </c>
      <c r="K24" s="58">
        <f t="shared" si="2"/>
        <v>11.681012527087345</v>
      </c>
      <c r="L24" s="13"/>
      <c r="M24" s="13"/>
      <c r="N24" s="13"/>
      <c r="O24" s="13"/>
      <c r="P24" s="13"/>
      <c r="Q24" s="13"/>
      <c r="R24" s="13"/>
      <c r="S24" s="13"/>
      <c r="T24" s="13"/>
      <c r="U24" s="13"/>
      <c r="V24" s="13"/>
      <c r="W24" s="13"/>
      <c r="X24" s="13"/>
      <c r="Y24" s="13"/>
      <c r="Z24" s="13"/>
    </row>
    <row r="25" spans="1:26" ht="12" customHeight="1">
      <c r="A25" s="70">
        <v>1926</v>
      </c>
      <c r="B25" s="77">
        <v>117.39700000000001</v>
      </c>
      <c r="C25" s="54">
        <v>1456</v>
      </c>
      <c r="D25" s="54">
        <v>1</v>
      </c>
      <c r="E25" s="54">
        <v>152</v>
      </c>
      <c r="F25" s="55">
        <f t="shared" si="0"/>
        <v>1609</v>
      </c>
      <c r="G25" s="54">
        <v>130</v>
      </c>
      <c r="H25" s="73" t="s">
        <v>22</v>
      </c>
      <c r="I25" s="54">
        <v>91</v>
      </c>
      <c r="J25" s="56">
        <f t="shared" si="1"/>
        <v>1388</v>
      </c>
      <c r="K25" s="54">
        <f t="shared" si="2"/>
        <v>11.823130062948797</v>
      </c>
      <c r="L25" s="13"/>
      <c r="M25" s="13"/>
      <c r="N25" s="13"/>
      <c r="O25" s="13"/>
      <c r="P25" s="13"/>
      <c r="Q25" s="13"/>
      <c r="R25" s="13"/>
      <c r="S25" s="13"/>
      <c r="T25" s="13"/>
      <c r="U25" s="13"/>
      <c r="V25" s="13"/>
      <c r="W25" s="13"/>
      <c r="X25" s="13"/>
      <c r="Y25" s="13"/>
      <c r="Z25" s="13"/>
    </row>
    <row r="26" spans="1:26" ht="12" customHeight="1">
      <c r="A26" s="70">
        <v>1927</v>
      </c>
      <c r="B26" s="77">
        <v>119.035</v>
      </c>
      <c r="C26" s="54">
        <v>1576</v>
      </c>
      <c r="D26" s="54">
        <v>3</v>
      </c>
      <c r="E26" s="54">
        <v>91</v>
      </c>
      <c r="F26" s="55">
        <f t="shared" si="0"/>
        <v>1670</v>
      </c>
      <c r="G26" s="54">
        <v>119</v>
      </c>
      <c r="H26" s="73" t="s">
        <v>22</v>
      </c>
      <c r="I26" s="54">
        <v>165</v>
      </c>
      <c r="J26" s="56">
        <f t="shared" si="1"/>
        <v>1386</v>
      </c>
      <c r="K26" s="54">
        <f t="shared" si="2"/>
        <v>11.643634225227874</v>
      </c>
      <c r="L26" s="13"/>
      <c r="M26" s="13"/>
      <c r="N26" s="13"/>
      <c r="O26" s="13"/>
      <c r="P26" s="13"/>
      <c r="Q26" s="13"/>
      <c r="R26" s="13"/>
      <c r="S26" s="13"/>
      <c r="T26" s="13"/>
      <c r="U26" s="13"/>
      <c r="V26" s="13"/>
      <c r="W26" s="13"/>
      <c r="X26" s="13"/>
      <c r="Y26" s="13"/>
      <c r="Z26" s="13"/>
    </row>
    <row r="27" spans="1:26" ht="12" customHeight="1">
      <c r="A27" s="70">
        <v>1928</v>
      </c>
      <c r="B27" s="77">
        <v>120.509</v>
      </c>
      <c r="C27" s="54">
        <v>1604</v>
      </c>
      <c r="D27" s="54">
        <v>2</v>
      </c>
      <c r="E27" s="54">
        <v>165</v>
      </c>
      <c r="F27" s="55">
        <f t="shared" si="0"/>
        <v>1771</v>
      </c>
      <c r="G27" s="54">
        <v>132</v>
      </c>
      <c r="H27" s="73" t="s">
        <v>22</v>
      </c>
      <c r="I27" s="54">
        <v>167</v>
      </c>
      <c r="J27" s="56">
        <f t="shared" si="1"/>
        <v>1472</v>
      </c>
      <c r="K27" s="54">
        <f t="shared" si="2"/>
        <v>12.214855322009145</v>
      </c>
      <c r="L27" s="13"/>
      <c r="M27" s="13"/>
      <c r="N27" s="13"/>
      <c r="O27" s="13"/>
      <c r="P27" s="13"/>
      <c r="Q27" s="13"/>
      <c r="R27" s="13"/>
      <c r="S27" s="13"/>
      <c r="T27" s="13"/>
      <c r="U27" s="13"/>
      <c r="V27" s="13"/>
      <c r="W27" s="13"/>
      <c r="X27" s="13"/>
      <c r="Y27" s="13"/>
      <c r="Z27" s="13"/>
    </row>
    <row r="28" spans="1:26" ht="12" customHeight="1">
      <c r="A28" s="70">
        <v>1929</v>
      </c>
      <c r="B28" s="77">
        <v>121.767</v>
      </c>
      <c r="C28" s="54">
        <v>1849</v>
      </c>
      <c r="D28" s="54">
        <v>3</v>
      </c>
      <c r="E28" s="54">
        <v>167</v>
      </c>
      <c r="F28" s="55">
        <f t="shared" si="0"/>
        <v>2019</v>
      </c>
      <c r="G28" s="54">
        <v>125</v>
      </c>
      <c r="H28" s="73" t="s">
        <v>22</v>
      </c>
      <c r="I28" s="54">
        <v>237</v>
      </c>
      <c r="J28" s="56">
        <f t="shared" si="1"/>
        <v>1657</v>
      </c>
      <c r="K28" s="54">
        <f t="shared" si="2"/>
        <v>13.607956178603398</v>
      </c>
      <c r="L28" s="13"/>
      <c r="M28" s="13"/>
      <c r="N28" s="13"/>
      <c r="O28" s="13"/>
      <c r="P28" s="13"/>
      <c r="Q28" s="13"/>
      <c r="R28" s="13"/>
      <c r="S28" s="13"/>
      <c r="T28" s="13"/>
      <c r="U28" s="13"/>
      <c r="V28" s="13"/>
      <c r="W28" s="13"/>
      <c r="X28" s="13"/>
      <c r="Y28" s="13"/>
      <c r="Z28" s="13"/>
    </row>
    <row r="29" spans="1:26" ht="12" customHeight="1">
      <c r="A29" s="70">
        <v>1930</v>
      </c>
      <c r="B29" s="77">
        <v>123.188</v>
      </c>
      <c r="C29" s="54">
        <v>1761</v>
      </c>
      <c r="D29" s="54">
        <v>1</v>
      </c>
      <c r="E29" s="54">
        <v>237</v>
      </c>
      <c r="F29" s="55">
        <f t="shared" si="0"/>
        <v>1999</v>
      </c>
      <c r="G29" s="54">
        <v>107</v>
      </c>
      <c r="H29" s="73" t="s">
        <v>22</v>
      </c>
      <c r="I29" s="54">
        <v>220</v>
      </c>
      <c r="J29" s="56">
        <f t="shared" si="1"/>
        <v>1672</v>
      </c>
      <c r="K29" s="54">
        <f t="shared" si="2"/>
        <v>13.572750592590188</v>
      </c>
      <c r="L29" s="13"/>
      <c r="M29" s="13"/>
      <c r="N29" s="13"/>
      <c r="O29" s="13"/>
      <c r="P29" s="13"/>
      <c r="Q29" s="13"/>
      <c r="R29" s="13"/>
      <c r="S29" s="13"/>
      <c r="T29" s="13"/>
      <c r="U29" s="13"/>
      <c r="V29" s="13"/>
      <c r="W29" s="13"/>
      <c r="X29" s="13"/>
      <c r="Y29" s="13"/>
      <c r="Z29" s="13"/>
    </row>
    <row r="30" spans="1:26" ht="12" customHeight="1">
      <c r="A30" s="72">
        <v>1931</v>
      </c>
      <c r="B30" s="78">
        <v>124.149</v>
      </c>
      <c r="C30" s="58">
        <v>1682</v>
      </c>
      <c r="D30" s="58">
        <v>2</v>
      </c>
      <c r="E30" s="58">
        <v>220</v>
      </c>
      <c r="F30" s="59">
        <f t="shared" si="0"/>
        <v>1904</v>
      </c>
      <c r="G30" s="58">
        <v>93</v>
      </c>
      <c r="H30" s="75" t="s">
        <v>22</v>
      </c>
      <c r="I30" s="58">
        <v>145</v>
      </c>
      <c r="J30" s="60">
        <f t="shared" si="1"/>
        <v>1666</v>
      </c>
      <c r="K30" s="58">
        <f t="shared" si="2"/>
        <v>13.419358996045075</v>
      </c>
      <c r="L30" s="13"/>
      <c r="M30" s="13"/>
      <c r="N30" s="13"/>
      <c r="O30" s="13"/>
      <c r="P30" s="13"/>
      <c r="Q30" s="13"/>
      <c r="R30" s="13"/>
      <c r="S30" s="13"/>
      <c r="T30" s="13"/>
      <c r="U30" s="13"/>
      <c r="V30" s="13"/>
      <c r="W30" s="13"/>
      <c r="X30" s="13"/>
      <c r="Y30" s="13"/>
      <c r="Z30" s="13"/>
    </row>
    <row r="31" spans="1:26" ht="12" customHeight="1">
      <c r="A31" s="72">
        <v>1932</v>
      </c>
      <c r="B31" s="78">
        <v>124.949</v>
      </c>
      <c r="C31" s="58">
        <v>1780</v>
      </c>
      <c r="D31" s="58">
        <v>1</v>
      </c>
      <c r="E31" s="58">
        <v>145</v>
      </c>
      <c r="F31" s="59">
        <f t="shared" si="0"/>
        <v>1926</v>
      </c>
      <c r="G31" s="58">
        <v>68</v>
      </c>
      <c r="H31" s="75" t="s">
        <v>22</v>
      </c>
      <c r="I31" s="58">
        <v>112</v>
      </c>
      <c r="J31" s="60">
        <f t="shared" si="1"/>
        <v>1746</v>
      </c>
      <c r="K31" s="58">
        <f t="shared" si="2"/>
        <v>13.973701270118209</v>
      </c>
      <c r="L31" s="13"/>
      <c r="M31" s="13"/>
      <c r="N31" s="13"/>
      <c r="O31" s="13"/>
      <c r="P31" s="13"/>
      <c r="Q31" s="13"/>
      <c r="R31" s="13"/>
      <c r="S31" s="13"/>
      <c r="T31" s="13"/>
      <c r="U31" s="13"/>
      <c r="V31" s="13"/>
      <c r="W31" s="13"/>
      <c r="X31" s="13"/>
      <c r="Y31" s="13"/>
      <c r="Z31" s="13"/>
    </row>
    <row r="32" spans="1:26" ht="12" customHeight="1">
      <c r="A32" s="72">
        <v>1933</v>
      </c>
      <c r="B32" s="78">
        <v>125.69</v>
      </c>
      <c r="C32" s="58">
        <v>1899</v>
      </c>
      <c r="D32" s="58">
        <v>1</v>
      </c>
      <c r="E32" s="58">
        <v>112</v>
      </c>
      <c r="F32" s="59">
        <f t="shared" si="0"/>
        <v>2012</v>
      </c>
      <c r="G32" s="58">
        <v>56</v>
      </c>
      <c r="H32" s="75" t="s">
        <v>22</v>
      </c>
      <c r="I32" s="58">
        <v>219</v>
      </c>
      <c r="J32" s="60">
        <f t="shared" si="1"/>
        <v>1737</v>
      </c>
      <c r="K32" s="58">
        <f t="shared" si="2"/>
        <v>13.819715172249184</v>
      </c>
      <c r="L32" s="13"/>
      <c r="M32" s="13"/>
      <c r="N32" s="13"/>
      <c r="O32" s="13"/>
      <c r="P32" s="13"/>
      <c r="Q32" s="13"/>
      <c r="R32" s="13"/>
      <c r="S32" s="13"/>
      <c r="T32" s="13"/>
      <c r="U32" s="13"/>
      <c r="V32" s="13"/>
      <c r="W32" s="13"/>
      <c r="X32" s="13"/>
      <c r="Y32" s="13"/>
      <c r="Z32" s="13"/>
    </row>
    <row r="33" spans="1:26" ht="12" customHeight="1">
      <c r="A33" s="72">
        <v>1934</v>
      </c>
      <c r="B33" s="78">
        <v>126.485</v>
      </c>
      <c r="C33" s="58">
        <v>1908</v>
      </c>
      <c r="D33" s="60" t="s">
        <v>7</v>
      </c>
      <c r="E33" s="58">
        <v>219</v>
      </c>
      <c r="F33" s="59">
        <f t="shared" si="0"/>
        <v>2127</v>
      </c>
      <c r="G33" s="58">
        <v>65</v>
      </c>
      <c r="H33" s="75" t="s">
        <v>22</v>
      </c>
      <c r="I33" s="58">
        <v>168</v>
      </c>
      <c r="J33" s="60">
        <f t="shared" si="1"/>
        <v>1894</v>
      </c>
      <c r="K33" s="58">
        <f t="shared" si="2"/>
        <v>14.9741076016919</v>
      </c>
      <c r="L33" s="13"/>
      <c r="M33" s="13"/>
      <c r="N33" s="13"/>
      <c r="O33" s="13"/>
      <c r="P33" s="13"/>
      <c r="Q33" s="13"/>
      <c r="R33" s="13"/>
      <c r="S33" s="13"/>
      <c r="T33" s="13"/>
      <c r="U33" s="13"/>
      <c r="V33" s="13"/>
      <c r="W33" s="13"/>
      <c r="X33" s="13"/>
      <c r="Y33" s="13"/>
      <c r="Z33" s="13"/>
    </row>
    <row r="34" spans="1:26" ht="12" customHeight="1">
      <c r="A34" s="72">
        <v>1935</v>
      </c>
      <c r="B34" s="78">
        <v>127.36199999999999</v>
      </c>
      <c r="C34" s="58">
        <v>2032</v>
      </c>
      <c r="D34" s="58">
        <v>1</v>
      </c>
      <c r="E34" s="58">
        <v>168</v>
      </c>
      <c r="F34" s="59">
        <f t="shared" si="0"/>
        <v>2201</v>
      </c>
      <c r="G34" s="58">
        <v>62</v>
      </c>
      <c r="H34" s="75" t="s">
        <v>22</v>
      </c>
      <c r="I34" s="58">
        <v>82</v>
      </c>
      <c r="J34" s="60">
        <f t="shared" si="1"/>
        <v>2057</v>
      </c>
      <c r="K34" s="58">
        <f t="shared" si="2"/>
        <v>16.150814214600903</v>
      </c>
      <c r="L34" s="13"/>
      <c r="M34" s="13"/>
      <c r="N34" s="13"/>
      <c r="O34" s="13"/>
      <c r="P34" s="13"/>
      <c r="Q34" s="13"/>
      <c r="R34" s="13"/>
      <c r="S34" s="13"/>
      <c r="T34" s="13"/>
      <c r="U34" s="13"/>
      <c r="V34" s="13"/>
      <c r="W34" s="13"/>
      <c r="X34" s="13"/>
      <c r="Y34" s="13"/>
      <c r="Z34" s="13"/>
    </row>
    <row r="35" spans="1:26" ht="12" customHeight="1">
      <c r="A35" s="70">
        <v>1936</v>
      </c>
      <c r="B35" s="77">
        <v>128.18100000000001</v>
      </c>
      <c r="C35" s="54">
        <v>2271</v>
      </c>
      <c r="D35" s="54">
        <v>2</v>
      </c>
      <c r="E35" s="54">
        <v>82</v>
      </c>
      <c r="F35" s="55">
        <f t="shared" si="0"/>
        <v>2355</v>
      </c>
      <c r="G35" s="54">
        <v>51</v>
      </c>
      <c r="H35" s="73" t="s">
        <v>22</v>
      </c>
      <c r="I35" s="54">
        <v>268</v>
      </c>
      <c r="J35" s="56">
        <f t="shared" si="1"/>
        <v>2036</v>
      </c>
      <c r="K35" s="54">
        <f t="shared" si="2"/>
        <v>15.883789329151744</v>
      </c>
      <c r="L35" s="13"/>
      <c r="M35" s="13"/>
      <c r="N35" s="13"/>
      <c r="O35" s="13"/>
      <c r="P35" s="13"/>
      <c r="Q35" s="13"/>
      <c r="R35" s="13"/>
      <c r="S35" s="13"/>
      <c r="T35" s="13"/>
      <c r="U35" s="13"/>
      <c r="V35" s="13"/>
      <c r="W35" s="13"/>
      <c r="X35" s="13"/>
      <c r="Y35" s="13"/>
      <c r="Z35" s="13"/>
    </row>
    <row r="36" spans="1:26" ht="12" customHeight="1">
      <c r="A36" s="70">
        <v>1937</v>
      </c>
      <c r="B36" s="77">
        <v>128.96100000000001</v>
      </c>
      <c r="C36" s="54">
        <v>2132</v>
      </c>
      <c r="D36" s="54">
        <v>1</v>
      </c>
      <c r="E36" s="54">
        <v>268</v>
      </c>
      <c r="F36" s="55">
        <f t="shared" si="0"/>
        <v>2401</v>
      </c>
      <c r="G36" s="54">
        <v>59</v>
      </c>
      <c r="H36" s="73" t="s">
        <v>22</v>
      </c>
      <c r="I36" s="54">
        <v>188</v>
      </c>
      <c r="J36" s="56">
        <f t="shared" si="1"/>
        <v>2154</v>
      </c>
      <c r="K36" s="54">
        <f t="shared" si="2"/>
        <v>16.702724079372832</v>
      </c>
      <c r="L36" s="13"/>
      <c r="M36" s="13"/>
      <c r="N36" s="13"/>
      <c r="O36" s="13"/>
      <c r="P36" s="13"/>
      <c r="Q36" s="13"/>
      <c r="R36" s="13"/>
      <c r="S36" s="13"/>
      <c r="T36" s="13"/>
      <c r="U36" s="13"/>
      <c r="V36" s="13"/>
      <c r="W36" s="13"/>
      <c r="X36" s="13"/>
      <c r="Y36" s="13"/>
      <c r="Z36" s="13"/>
    </row>
    <row r="37" spans="1:26" ht="12" customHeight="1">
      <c r="A37" s="70">
        <v>1938</v>
      </c>
      <c r="B37" s="77">
        <v>129.96899999999999</v>
      </c>
      <c r="C37" s="54">
        <v>2322</v>
      </c>
      <c r="D37" s="54">
        <v>1</v>
      </c>
      <c r="E37" s="54">
        <v>188</v>
      </c>
      <c r="F37" s="55">
        <f t="shared" si="0"/>
        <v>2511</v>
      </c>
      <c r="G37" s="54">
        <v>58</v>
      </c>
      <c r="H37" s="73" t="s">
        <v>22</v>
      </c>
      <c r="I37" s="54">
        <v>212</v>
      </c>
      <c r="J37" s="56">
        <f t="shared" si="1"/>
        <v>2241</v>
      </c>
      <c r="K37" s="54">
        <f t="shared" si="2"/>
        <v>17.242573229000762</v>
      </c>
      <c r="L37" s="13"/>
      <c r="M37" s="13"/>
      <c r="N37" s="13"/>
      <c r="O37" s="13"/>
      <c r="P37" s="13"/>
      <c r="Q37" s="13"/>
      <c r="R37" s="13"/>
      <c r="S37" s="13"/>
      <c r="T37" s="13"/>
      <c r="U37" s="13"/>
      <c r="V37" s="13"/>
      <c r="W37" s="13"/>
      <c r="X37" s="13"/>
      <c r="Y37" s="13"/>
      <c r="Z37" s="13"/>
    </row>
    <row r="38" spans="1:26" ht="12" customHeight="1">
      <c r="A38" s="70">
        <v>1939</v>
      </c>
      <c r="B38" s="77">
        <v>131.02799999999999</v>
      </c>
      <c r="C38" s="54">
        <v>2368</v>
      </c>
      <c r="D38" s="56" t="s">
        <v>7</v>
      </c>
      <c r="E38" s="54">
        <v>212</v>
      </c>
      <c r="F38" s="55">
        <f t="shared" si="0"/>
        <v>2580</v>
      </c>
      <c r="G38" s="54">
        <v>61</v>
      </c>
      <c r="H38" s="73" t="s">
        <v>22</v>
      </c>
      <c r="I38" s="54">
        <v>192</v>
      </c>
      <c r="J38" s="56">
        <f t="shared" si="1"/>
        <v>2327</v>
      </c>
      <c r="K38" s="54">
        <f t="shared" si="2"/>
        <v>17.759562841530055</v>
      </c>
      <c r="L38" s="13"/>
      <c r="M38" s="13"/>
      <c r="N38" s="13"/>
      <c r="O38" s="13"/>
      <c r="P38" s="13"/>
      <c r="Q38" s="13"/>
      <c r="R38" s="13"/>
      <c r="S38" s="13"/>
      <c r="T38" s="13"/>
      <c r="U38" s="13"/>
      <c r="V38" s="13"/>
      <c r="W38" s="13"/>
      <c r="X38" s="13"/>
      <c r="Y38" s="13"/>
      <c r="Z38" s="13"/>
    </row>
    <row r="39" spans="1:26" ht="12" customHeight="1">
      <c r="A39" s="70">
        <v>1940</v>
      </c>
      <c r="B39" s="77">
        <v>132.12200000000001</v>
      </c>
      <c r="C39" s="54">
        <v>2731</v>
      </c>
      <c r="D39" s="56" t="s">
        <v>7</v>
      </c>
      <c r="E39" s="54">
        <v>192</v>
      </c>
      <c r="F39" s="55">
        <f t="shared" si="0"/>
        <v>2923</v>
      </c>
      <c r="G39" s="54">
        <v>176</v>
      </c>
      <c r="H39" s="73" t="s">
        <v>22</v>
      </c>
      <c r="I39" s="54">
        <v>196</v>
      </c>
      <c r="J39" s="56">
        <f t="shared" si="1"/>
        <v>2551</v>
      </c>
      <c r="K39" s="54">
        <f t="shared" si="2"/>
        <v>19.307912384008716</v>
      </c>
      <c r="L39" s="13"/>
      <c r="M39" s="13"/>
      <c r="N39" s="13"/>
      <c r="O39" s="13"/>
      <c r="P39" s="13"/>
      <c r="Q39" s="13"/>
      <c r="R39" s="13"/>
      <c r="S39" s="13"/>
      <c r="T39" s="13"/>
      <c r="U39" s="13"/>
      <c r="V39" s="13"/>
      <c r="W39" s="13"/>
      <c r="X39" s="13"/>
      <c r="Y39" s="13"/>
      <c r="Z39" s="13"/>
    </row>
    <row r="40" spans="1:26" ht="12" customHeight="1">
      <c r="A40" s="72">
        <v>1941</v>
      </c>
      <c r="B40" s="78">
        <v>133.40199999999999</v>
      </c>
      <c r="C40" s="58">
        <v>3555</v>
      </c>
      <c r="D40" s="60" t="s">
        <v>7</v>
      </c>
      <c r="E40" s="58">
        <v>196</v>
      </c>
      <c r="F40" s="59">
        <f t="shared" ref="F40:F71" si="3">SUM(C40,D40,E40)</f>
        <v>3751</v>
      </c>
      <c r="G40" s="58">
        <v>725</v>
      </c>
      <c r="H40" s="75" t="s">
        <v>22</v>
      </c>
      <c r="I40" s="58">
        <v>422</v>
      </c>
      <c r="J40" s="60">
        <f t="shared" ref="J40:J71" si="4">F40-SUM(G40:I40)</f>
        <v>2604</v>
      </c>
      <c r="K40" s="58">
        <f t="shared" ref="K40:K71" si="5">J40/B40</f>
        <v>19.519947227178005</v>
      </c>
      <c r="L40" s="13"/>
      <c r="M40" s="13"/>
      <c r="N40" s="13"/>
      <c r="O40" s="13"/>
      <c r="P40" s="13"/>
      <c r="Q40" s="13"/>
      <c r="R40" s="13"/>
      <c r="S40" s="13"/>
      <c r="T40" s="13"/>
      <c r="U40" s="13"/>
      <c r="V40" s="13"/>
      <c r="W40" s="13"/>
      <c r="X40" s="13"/>
      <c r="Y40" s="13"/>
      <c r="Z40" s="13"/>
    </row>
    <row r="41" spans="1:26" ht="12" customHeight="1">
      <c r="A41" s="72">
        <v>1942</v>
      </c>
      <c r="B41" s="78">
        <v>134.86000000000001</v>
      </c>
      <c r="C41" s="58">
        <v>3783</v>
      </c>
      <c r="D41" s="60" t="s">
        <v>7</v>
      </c>
      <c r="E41" s="58">
        <v>422</v>
      </c>
      <c r="F41" s="59">
        <f t="shared" si="3"/>
        <v>4205</v>
      </c>
      <c r="G41" s="58">
        <v>444</v>
      </c>
      <c r="H41" s="75" t="s">
        <v>22</v>
      </c>
      <c r="I41" s="58">
        <v>900</v>
      </c>
      <c r="J41" s="60">
        <f t="shared" si="4"/>
        <v>2861</v>
      </c>
      <c r="K41" s="58">
        <f t="shared" si="5"/>
        <v>21.214592911167134</v>
      </c>
      <c r="L41" s="13"/>
      <c r="M41" s="13"/>
      <c r="N41" s="13"/>
      <c r="O41" s="13"/>
      <c r="P41" s="13"/>
      <c r="Q41" s="13"/>
      <c r="R41" s="13"/>
      <c r="S41" s="13"/>
      <c r="T41" s="13"/>
      <c r="U41" s="13"/>
      <c r="V41" s="13"/>
      <c r="W41" s="13"/>
      <c r="X41" s="13"/>
      <c r="Y41" s="13"/>
      <c r="Z41" s="13"/>
    </row>
    <row r="42" spans="1:26" ht="12" customHeight="1">
      <c r="A42" s="72">
        <v>1943</v>
      </c>
      <c r="B42" s="78">
        <v>136.739</v>
      </c>
      <c r="C42" s="58">
        <v>3343</v>
      </c>
      <c r="D42" s="60" t="s">
        <v>7</v>
      </c>
      <c r="E42" s="58">
        <v>900</v>
      </c>
      <c r="F42" s="59">
        <f t="shared" si="3"/>
        <v>4243</v>
      </c>
      <c r="G42" s="58">
        <v>662</v>
      </c>
      <c r="H42" s="75" t="s">
        <v>22</v>
      </c>
      <c r="I42" s="58">
        <v>491</v>
      </c>
      <c r="J42" s="60">
        <f t="shared" si="4"/>
        <v>3090</v>
      </c>
      <c r="K42" s="58">
        <f t="shared" si="5"/>
        <v>22.597795800759108</v>
      </c>
      <c r="L42" s="13"/>
      <c r="M42" s="13"/>
      <c r="N42" s="13"/>
      <c r="O42" s="13"/>
      <c r="P42" s="13"/>
      <c r="Q42" s="13"/>
      <c r="R42" s="13"/>
      <c r="S42" s="13"/>
      <c r="T42" s="13"/>
      <c r="U42" s="13"/>
      <c r="V42" s="13"/>
      <c r="W42" s="13"/>
      <c r="X42" s="13"/>
      <c r="Y42" s="13"/>
      <c r="Z42" s="13"/>
    </row>
    <row r="43" spans="1:26" ht="12" customHeight="1">
      <c r="A43" s="72">
        <v>1944</v>
      </c>
      <c r="B43" s="78">
        <v>138.39699999999999</v>
      </c>
      <c r="C43" s="58">
        <v>3750</v>
      </c>
      <c r="D43" s="60" t="s">
        <v>7</v>
      </c>
      <c r="E43" s="58">
        <v>491</v>
      </c>
      <c r="F43" s="59">
        <f t="shared" si="3"/>
        <v>4241</v>
      </c>
      <c r="G43" s="58">
        <v>669</v>
      </c>
      <c r="H43" s="75" t="s">
        <v>22</v>
      </c>
      <c r="I43" s="58">
        <v>342</v>
      </c>
      <c r="J43" s="60">
        <f t="shared" si="4"/>
        <v>3230</v>
      </c>
      <c r="K43" s="58">
        <f t="shared" si="5"/>
        <v>23.33865618474389</v>
      </c>
      <c r="L43" s="13"/>
      <c r="M43" s="13"/>
      <c r="N43" s="13"/>
      <c r="O43" s="13"/>
      <c r="P43" s="13"/>
      <c r="Q43" s="13"/>
      <c r="R43" s="13"/>
      <c r="S43" s="13"/>
      <c r="T43" s="13"/>
      <c r="U43" s="13"/>
      <c r="V43" s="13"/>
      <c r="W43" s="13"/>
      <c r="X43" s="13"/>
      <c r="Y43" s="13"/>
      <c r="Z43" s="13"/>
    </row>
    <row r="44" spans="1:26" ht="12" customHeight="1">
      <c r="A44" s="72">
        <v>1945</v>
      </c>
      <c r="B44" s="78">
        <v>139.928</v>
      </c>
      <c r="C44" s="58">
        <v>4125</v>
      </c>
      <c r="D44" s="58">
        <v>5</v>
      </c>
      <c r="E44" s="58">
        <v>342</v>
      </c>
      <c r="F44" s="59">
        <f t="shared" si="3"/>
        <v>4472</v>
      </c>
      <c r="G44" s="58">
        <v>734</v>
      </c>
      <c r="H44" s="75" t="s">
        <v>22</v>
      </c>
      <c r="I44" s="58">
        <v>562</v>
      </c>
      <c r="J44" s="60">
        <f t="shared" si="4"/>
        <v>3176</v>
      </c>
      <c r="K44" s="58">
        <f t="shared" si="5"/>
        <v>22.697387227717112</v>
      </c>
      <c r="L44" s="13"/>
      <c r="M44" s="13"/>
      <c r="N44" s="13"/>
      <c r="O44" s="13"/>
      <c r="P44" s="13"/>
      <c r="Q44" s="13"/>
      <c r="R44" s="13"/>
      <c r="S44" s="13"/>
      <c r="T44" s="13"/>
      <c r="U44" s="13"/>
      <c r="V44" s="13"/>
      <c r="W44" s="13"/>
      <c r="X44" s="13"/>
      <c r="Y44" s="13"/>
      <c r="Z44" s="13"/>
    </row>
    <row r="45" spans="1:26" ht="12" customHeight="1">
      <c r="A45" s="70">
        <v>1946</v>
      </c>
      <c r="B45" s="77">
        <v>141.38900000000001</v>
      </c>
      <c r="C45" s="54">
        <v>3333</v>
      </c>
      <c r="D45" s="54">
        <v>1</v>
      </c>
      <c r="E45" s="54">
        <v>562</v>
      </c>
      <c r="F45" s="55">
        <f t="shared" si="3"/>
        <v>3896</v>
      </c>
      <c r="G45" s="54">
        <v>1108</v>
      </c>
      <c r="H45" s="73" t="s">
        <v>22</v>
      </c>
      <c r="I45" s="54">
        <v>162</v>
      </c>
      <c r="J45" s="56">
        <f t="shared" si="4"/>
        <v>2626</v>
      </c>
      <c r="K45" s="54">
        <f t="shared" si="5"/>
        <v>18.572873420138766</v>
      </c>
      <c r="L45" s="13"/>
      <c r="M45" s="13"/>
      <c r="N45" s="13"/>
      <c r="O45" s="13"/>
      <c r="P45" s="13"/>
      <c r="Q45" s="13"/>
      <c r="R45" s="13"/>
      <c r="S45" s="13"/>
      <c r="T45" s="13"/>
      <c r="U45" s="13"/>
      <c r="V45" s="13"/>
      <c r="W45" s="13"/>
      <c r="X45" s="13"/>
      <c r="Y45" s="13"/>
      <c r="Z45" s="13"/>
    </row>
    <row r="46" spans="1:26" ht="12" customHeight="1">
      <c r="A46" s="70">
        <v>1947</v>
      </c>
      <c r="B46" s="77">
        <v>144.126</v>
      </c>
      <c r="C46" s="54">
        <v>3630</v>
      </c>
      <c r="D46" s="56" t="s">
        <v>7</v>
      </c>
      <c r="E46" s="54">
        <v>162</v>
      </c>
      <c r="F46" s="55">
        <f t="shared" si="3"/>
        <v>3792</v>
      </c>
      <c r="G46" s="54">
        <v>632</v>
      </c>
      <c r="H46" s="73" t="s">
        <v>22</v>
      </c>
      <c r="I46" s="54">
        <v>168</v>
      </c>
      <c r="J46" s="56">
        <f t="shared" si="4"/>
        <v>2992</v>
      </c>
      <c r="K46" s="54">
        <f t="shared" si="5"/>
        <v>20.759613116301015</v>
      </c>
      <c r="L46" s="13"/>
      <c r="M46" s="13"/>
      <c r="N46" s="13"/>
      <c r="O46" s="13"/>
      <c r="P46" s="13"/>
      <c r="Q46" s="13"/>
      <c r="R46" s="13"/>
      <c r="S46" s="13"/>
      <c r="T46" s="13"/>
      <c r="U46" s="13"/>
      <c r="V46" s="13"/>
      <c r="W46" s="13"/>
      <c r="X46" s="13"/>
      <c r="Y46" s="13"/>
      <c r="Z46" s="13"/>
    </row>
    <row r="47" spans="1:26" ht="12" customHeight="1">
      <c r="A47" s="70">
        <v>1948</v>
      </c>
      <c r="B47" s="77">
        <v>146.631</v>
      </c>
      <c r="C47" s="54">
        <v>3755</v>
      </c>
      <c r="D47" s="56" t="s">
        <v>7</v>
      </c>
      <c r="E47" s="54">
        <v>168</v>
      </c>
      <c r="F47" s="55">
        <f t="shared" si="3"/>
        <v>3923</v>
      </c>
      <c r="G47" s="54">
        <v>445</v>
      </c>
      <c r="H47" s="73" t="s">
        <v>22</v>
      </c>
      <c r="I47" s="54">
        <v>439</v>
      </c>
      <c r="J47" s="56">
        <f t="shared" si="4"/>
        <v>3039</v>
      </c>
      <c r="K47" s="54">
        <f t="shared" si="5"/>
        <v>20.725494608916261</v>
      </c>
      <c r="L47" s="13"/>
      <c r="M47" s="13"/>
      <c r="N47" s="13"/>
      <c r="O47" s="13"/>
      <c r="P47" s="13"/>
      <c r="Q47" s="13"/>
      <c r="R47" s="13"/>
      <c r="S47" s="13"/>
      <c r="T47" s="13"/>
      <c r="U47" s="13"/>
      <c r="V47" s="13"/>
      <c r="W47" s="13"/>
      <c r="X47" s="13"/>
      <c r="Y47" s="13"/>
      <c r="Z47" s="13"/>
    </row>
    <row r="48" spans="1:26" ht="12" customHeight="1">
      <c r="A48" s="70">
        <v>1949</v>
      </c>
      <c r="B48" s="77">
        <v>149.18799999999999</v>
      </c>
      <c r="C48" s="54">
        <v>3107</v>
      </c>
      <c r="D48" s="56" t="s">
        <v>7</v>
      </c>
      <c r="E48" s="54">
        <v>462</v>
      </c>
      <c r="F48" s="55">
        <f t="shared" si="3"/>
        <v>3569</v>
      </c>
      <c r="G48" s="54">
        <v>350</v>
      </c>
      <c r="H48" s="73" t="s">
        <v>22</v>
      </c>
      <c r="I48" s="54">
        <v>264</v>
      </c>
      <c r="J48" s="56">
        <f t="shared" si="4"/>
        <v>2955</v>
      </c>
      <c r="K48" s="54">
        <f t="shared" si="5"/>
        <v>19.807223101053705</v>
      </c>
      <c r="L48" s="13"/>
      <c r="M48" s="13"/>
      <c r="N48" s="13"/>
      <c r="O48" s="13"/>
      <c r="P48" s="13"/>
      <c r="Q48" s="13"/>
      <c r="R48" s="13"/>
      <c r="S48" s="13"/>
      <c r="T48" s="13"/>
      <c r="U48" s="13"/>
      <c r="V48" s="13"/>
      <c r="W48" s="13"/>
      <c r="X48" s="13"/>
      <c r="Y48" s="13"/>
      <c r="Z48" s="13"/>
    </row>
    <row r="49" spans="1:26" ht="12" customHeight="1">
      <c r="A49" s="70">
        <v>1950</v>
      </c>
      <c r="B49" s="77">
        <v>151.684</v>
      </c>
      <c r="C49" s="54">
        <v>3205</v>
      </c>
      <c r="D49" s="56" t="s">
        <v>7</v>
      </c>
      <c r="E49" s="54">
        <v>264</v>
      </c>
      <c r="F49" s="55">
        <f t="shared" si="3"/>
        <v>3469</v>
      </c>
      <c r="G49" s="54">
        <v>199</v>
      </c>
      <c r="H49" s="73" t="s">
        <v>22</v>
      </c>
      <c r="I49" s="54">
        <v>176</v>
      </c>
      <c r="J49" s="56">
        <f t="shared" si="4"/>
        <v>3094</v>
      </c>
      <c r="K49" s="54">
        <f t="shared" si="5"/>
        <v>20.397668837847103</v>
      </c>
      <c r="L49" s="13"/>
      <c r="M49" s="13"/>
      <c r="N49" s="13"/>
      <c r="O49" s="13"/>
      <c r="P49" s="13"/>
      <c r="Q49" s="13"/>
      <c r="R49" s="13"/>
      <c r="S49" s="13"/>
      <c r="T49" s="13"/>
      <c r="U49" s="13"/>
      <c r="V49" s="13"/>
      <c r="W49" s="13"/>
      <c r="X49" s="13"/>
      <c r="Y49" s="13"/>
      <c r="Z49" s="13"/>
    </row>
    <row r="50" spans="1:26" ht="12" customHeight="1">
      <c r="A50" s="72">
        <v>1951</v>
      </c>
      <c r="B50" s="78">
        <v>154.28700000000001</v>
      </c>
      <c r="C50" s="58">
        <v>3228</v>
      </c>
      <c r="D50" s="60" t="s">
        <v>7</v>
      </c>
      <c r="E50" s="58">
        <v>176</v>
      </c>
      <c r="F50" s="59">
        <f t="shared" si="3"/>
        <v>3404</v>
      </c>
      <c r="G50" s="58">
        <v>257</v>
      </c>
      <c r="H50" s="75" t="s">
        <v>22</v>
      </c>
      <c r="I50" s="58">
        <v>246</v>
      </c>
      <c r="J50" s="60">
        <f t="shared" si="4"/>
        <v>2901</v>
      </c>
      <c r="K50" s="58">
        <f t="shared" si="5"/>
        <v>18.802621089268701</v>
      </c>
      <c r="L50" s="13"/>
      <c r="M50" s="13"/>
      <c r="N50" s="13"/>
      <c r="O50" s="13"/>
      <c r="P50" s="13"/>
      <c r="Q50" s="13"/>
      <c r="R50" s="13"/>
      <c r="S50" s="13"/>
      <c r="T50" s="13"/>
      <c r="U50" s="13"/>
      <c r="V50" s="13"/>
      <c r="W50" s="13"/>
      <c r="X50" s="13"/>
      <c r="Y50" s="13"/>
      <c r="Z50" s="13"/>
    </row>
    <row r="51" spans="1:26" ht="12" customHeight="1">
      <c r="A51" s="72">
        <v>1952</v>
      </c>
      <c r="B51" s="78">
        <v>156.95400000000001</v>
      </c>
      <c r="C51" s="58">
        <v>3165</v>
      </c>
      <c r="D51" s="60" t="s">
        <v>7</v>
      </c>
      <c r="E51" s="58">
        <v>246</v>
      </c>
      <c r="F51" s="59">
        <f t="shared" si="3"/>
        <v>3411</v>
      </c>
      <c r="G51" s="58">
        <v>152</v>
      </c>
      <c r="H51" s="75" t="s">
        <v>22</v>
      </c>
      <c r="I51" s="58">
        <v>401</v>
      </c>
      <c r="J51" s="60">
        <f t="shared" si="4"/>
        <v>2858</v>
      </c>
      <c r="K51" s="58">
        <f t="shared" si="5"/>
        <v>18.209156823018208</v>
      </c>
      <c r="L51" s="13"/>
      <c r="M51" s="13"/>
      <c r="N51" s="13"/>
      <c r="O51" s="13"/>
      <c r="P51" s="13"/>
      <c r="Q51" s="13"/>
      <c r="R51" s="13"/>
      <c r="S51" s="13"/>
      <c r="T51" s="13"/>
      <c r="U51" s="13"/>
      <c r="V51" s="13"/>
      <c r="W51" s="13"/>
      <c r="X51" s="13"/>
      <c r="Y51" s="13"/>
      <c r="Z51" s="13"/>
    </row>
    <row r="52" spans="1:26" ht="12" customHeight="1">
      <c r="A52" s="72">
        <v>1953</v>
      </c>
      <c r="B52" s="78">
        <v>159.565</v>
      </c>
      <c r="C52" s="58">
        <v>2875</v>
      </c>
      <c r="D52" s="60" t="s">
        <v>7</v>
      </c>
      <c r="E52" s="58">
        <v>401</v>
      </c>
      <c r="F52" s="59">
        <f t="shared" si="3"/>
        <v>3276</v>
      </c>
      <c r="G52" s="58">
        <v>180</v>
      </c>
      <c r="H52" s="75" t="s">
        <v>22</v>
      </c>
      <c r="I52" s="58">
        <v>278</v>
      </c>
      <c r="J52" s="60">
        <f t="shared" si="4"/>
        <v>2818</v>
      </c>
      <c r="K52" s="58">
        <f t="shared" si="5"/>
        <v>17.66051452386175</v>
      </c>
      <c r="L52" s="13"/>
      <c r="M52" s="13"/>
      <c r="N52" s="13"/>
      <c r="O52" s="13"/>
      <c r="P52" s="13"/>
      <c r="Q52" s="13"/>
      <c r="R52" s="13"/>
      <c r="S52" s="13"/>
      <c r="T52" s="13"/>
      <c r="U52" s="13"/>
      <c r="V52" s="13"/>
      <c r="W52" s="13"/>
      <c r="X52" s="13"/>
      <c r="Y52" s="13"/>
      <c r="Z52" s="13"/>
    </row>
    <row r="53" spans="1:26" ht="12" customHeight="1">
      <c r="A53" s="72">
        <v>1954</v>
      </c>
      <c r="B53" s="78">
        <v>162.39099999999999</v>
      </c>
      <c r="C53" s="58">
        <v>2845</v>
      </c>
      <c r="D53" s="60" t="s">
        <v>7</v>
      </c>
      <c r="E53" s="58">
        <v>278</v>
      </c>
      <c r="F53" s="59">
        <f t="shared" si="3"/>
        <v>3123</v>
      </c>
      <c r="G53" s="58">
        <v>161</v>
      </c>
      <c r="H53" s="75" t="s">
        <v>22</v>
      </c>
      <c r="I53" s="58">
        <v>214</v>
      </c>
      <c r="J53" s="60">
        <f t="shared" si="4"/>
        <v>2748</v>
      </c>
      <c r="K53" s="58">
        <f t="shared" si="5"/>
        <v>16.922120068230385</v>
      </c>
      <c r="L53" s="13"/>
      <c r="M53" s="13"/>
      <c r="N53" s="13"/>
      <c r="O53" s="13"/>
      <c r="P53" s="13"/>
      <c r="Q53" s="13"/>
      <c r="R53" s="13"/>
      <c r="S53" s="13"/>
      <c r="T53" s="13"/>
      <c r="U53" s="13"/>
      <c r="V53" s="13"/>
      <c r="W53" s="13"/>
      <c r="X53" s="13"/>
      <c r="Y53" s="13"/>
      <c r="Z53" s="13"/>
    </row>
    <row r="54" spans="1:26" ht="12" customHeight="1">
      <c r="A54" s="72">
        <v>1955</v>
      </c>
      <c r="B54" s="78">
        <v>165.27500000000001</v>
      </c>
      <c r="C54" s="58">
        <v>2922</v>
      </c>
      <c r="D54" s="60" t="s">
        <v>7</v>
      </c>
      <c r="E54" s="58">
        <v>214</v>
      </c>
      <c r="F54" s="59">
        <f t="shared" si="3"/>
        <v>3136</v>
      </c>
      <c r="G54" s="58">
        <v>199</v>
      </c>
      <c r="H54" s="75" t="s">
        <v>22</v>
      </c>
      <c r="I54" s="58">
        <v>225</v>
      </c>
      <c r="J54" s="60">
        <f t="shared" si="4"/>
        <v>2712</v>
      </c>
      <c r="K54" s="58">
        <f t="shared" si="5"/>
        <v>16.40901527756769</v>
      </c>
      <c r="L54" s="13"/>
      <c r="M54" s="13"/>
      <c r="N54" s="13"/>
      <c r="O54" s="13"/>
      <c r="P54" s="13"/>
      <c r="Q54" s="13"/>
      <c r="R54" s="13"/>
      <c r="S54" s="13"/>
      <c r="T54" s="13"/>
      <c r="U54" s="13"/>
      <c r="V54" s="13"/>
      <c r="W54" s="13"/>
      <c r="X54" s="13"/>
      <c r="Y54" s="13"/>
      <c r="Z54" s="13"/>
    </row>
    <row r="55" spans="1:26" ht="12" customHeight="1">
      <c r="A55" s="70">
        <v>1956</v>
      </c>
      <c r="B55" s="77">
        <v>168.221</v>
      </c>
      <c r="C55" s="54">
        <v>2953</v>
      </c>
      <c r="D55" s="56" t="s">
        <v>7</v>
      </c>
      <c r="E55" s="54">
        <v>225</v>
      </c>
      <c r="F55" s="55">
        <f t="shared" si="3"/>
        <v>3178</v>
      </c>
      <c r="G55" s="54">
        <v>247</v>
      </c>
      <c r="H55" s="73" t="s">
        <v>22</v>
      </c>
      <c r="I55" s="54">
        <v>239</v>
      </c>
      <c r="J55" s="56">
        <f t="shared" si="4"/>
        <v>2692</v>
      </c>
      <c r="K55" s="54">
        <f t="shared" si="5"/>
        <v>16.002758276315085</v>
      </c>
      <c r="L55" s="13"/>
      <c r="M55" s="13"/>
      <c r="N55" s="13"/>
      <c r="O55" s="13"/>
      <c r="P55" s="13"/>
      <c r="Q55" s="13"/>
      <c r="R55" s="13"/>
      <c r="S55" s="13"/>
      <c r="T55" s="13"/>
      <c r="U55" s="13"/>
      <c r="V55" s="13"/>
      <c r="W55" s="13"/>
      <c r="X55" s="13"/>
      <c r="Y55" s="13"/>
      <c r="Z55" s="13"/>
    </row>
    <row r="56" spans="1:26" ht="12" customHeight="1">
      <c r="A56" s="70">
        <v>1957</v>
      </c>
      <c r="B56" s="77">
        <v>171.274</v>
      </c>
      <c r="C56" s="54">
        <v>2873</v>
      </c>
      <c r="D56" s="56" t="s">
        <v>7</v>
      </c>
      <c r="E56" s="54">
        <v>239</v>
      </c>
      <c r="F56" s="55">
        <f t="shared" si="3"/>
        <v>3112</v>
      </c>
      <c r="G56" s="54">
        <v>235</v>
      </c>
      <c r="H56" s="73" t="s">
        <v>22</v>
      </c>
      <c r="I56" s="54">
        <v>229</v>
      </c>
      <c r="J56" s="56">
        <f t="shared" si="4"/>
        <v>2648</v>
      </c>
      <c r="K56" s="54">
        <f t="shared" si="5"/>
        <v>15.460606980627533</v>
      </c>
      <c r="L56" s="13"/>
      <c r="M56" s="13"/>
      <c r="N56" s="13"/>
      <c r="O56" s="13"/>
      <c r="P56" s="13"/>
      <c r="Q56" s="13"/>
      <c r="R56" s="13"/>
      <c r="S56" s="13"/>
      <c r="T56" s="13"/>
      <c r="U56" s="13"/>
      <c r="V56" s="13"/>
      <c r="W56" s="13"/>
      <c r="X56" s="13"/>
      <c r="Y56" s="13"/>
      <c r="Z56" s="13"/>
    </row>
    <row r="57" spans="1:26" ht="12" customHeight="1">
      <c r="A57" s="70">
        <v>1958</v>
      </c>
      <c r="B57" s="77">
        <v>174.14099999999999</v>
      </c>
      <c r="C57" s="54">
        <v>2751</v>
      </c>
      <c r="D57" s="56" t="s">
        <v>7</v>
      </c>
      <c r="E57" s="54">
        <v>229</v>
      </c>
      <c r="F57" s="55">
        <f t="shared" si="3"/>
        <v>2980</v>
      </c>
      <c r="G57" s="54">
        <v>195</v>
      </c>
      <c r="H57" s="73" t="s">
        <v>22</v>
      </c>
      <c r="I57" s="54">
        <v>199</v>
      </c>
      <c r="J57" s="56">
        <f t="shared" si="4"/>
        <v>2586</v>
      </c>
      <c r="K57" s="54">
        <f t="shared" si="5"/>
        <v>14.850035316209279</v>
      </c>
      <c r="L57" s="13"/>
      <c r="M57" s="13"/>
      <c r="N57" s="13"/>
      <c r="O57" s="13"/>
      <c r="P57" s="13"/>
      <c r="Q57" s="13"/>
      <c r="R57" s="13"/>
      <c r="S57" s="13"/>
      <c r="T57" s="13"/>
      <c r="U57" s="13"/>
      <c r="V57" s="13"/>
      <c r="W57" s="13"/>
      <c r="X57" s="13"/>
      <c r="Y57" s="13"/>
      <c r="Z57" s="13"/>
    </row>
    <row r="58" spans="1:26" ht="12" customHeight="1">
      <c r="A58" s="70">
        <v>1959</v>
      </c>
      <c r="B58" s="77">
        <v>177.07300000000001</v>
      </c>
      <c r="C58" s="54">
        <v>2743</v>
      </c>
      <c r="D58" s="56" t="s">
        <v>7</v>
      </c>
      <c r="E58" s="54">
        <v>199</v>
      </c>
      <c r="F58" s="55">
        <f t="shared" si="3"/>
        <v>2942</v>
      </c>
      <c r="G58" s="54">
        <v>162</v>
      </c>
      <c r="H58" s="73" t="s">
        <v>22</v>
      </c>
      <c r="I58" s="54">
        <v>236</v>
      </c>
      <c r="J58" s="56">
        <f t="shared" si="4"/>
        <v>2544</v>
      </c>
      <c r="K58" s="54">
        <f t="shared" si="5"/>
        <v>14.366956001197245</v>
      </c>
      <c r="L58" s="13"/>
      <c r="M58" s="13"/>
      <c r="N58" s="13"/>
      <c r="O58" s="13"/>
      <c r="P58" s="13"/>
      <c r="Q58" s="13"/>
      <c r="R58" s="13"/>
      <c r="S58" s="13"/>
      <c r="T58" s="13"/>
      <c r="U58" s="13"/>
      <c r="V58" s="13"/>
      <c r="W58" s="13"/>
      <c r="X58" s="13"/>
      <c r="Y58" s="13"/>
      <c r="Z58" s="13"/>
    </row>
    <row r="59" spans="1:26" ht="12" customHeight="1">
      <c r="A59" s="70">
        <v>1960</v>
      </c>
      <c r="B59" s="77">
        <v>180.67099999999999</v>
      </c>
      <c r="C59" s="54">
        <v>2666</v>
      </c>
      <c r="D59" s="56" t="s">
        <v>7</v>
      </c>
      <c r="E59" s="54">
        <v>236</v>
      </c>
      <c r="F59" s="55">
        <f t="shared" si="3"/>
        <v>2902</v>
      </c>
      <c r="G59" s="54">
        <v>180</v>
      </c>
      <c r="H59" s="73" t="s">
        <v>22</v>
      </c>
      <c r="I59" s="54">
        <v>228</v>
      </c>
      <c r="J59" s="56">
        <f t="shared" si="4"/>
        <v>2494</v>
      </c>
      <c r="K59" s="54">
        <f t="shared" si="5"/>
        <v>13.804096949704158</v>
      </c>
      <c r="L59" s="13"/>
      <c r="M59" s="13"/>
      <c r="N59" s="13"/>
      <c r="O59" s="13"/>
      <c r="P59" s="13"/>
      <c r="Q59" s="13"/>
      <c r="R59" s="13"/>
      <c r="S59" s="13"/>
      <c r="T59" s="13"/>
      <c r="U59" s="13"/>
      <c r="V59" s="13"/>
      <c r="W59" s="13"/>
      <c r="X59" s="13"/>
      <c r="Y59" s="13"/>
      <c r="Z59" s="13"/>
    </row>
    <row r="60" spans="1:26" ht="12" customHeight="1">
      <c r="A60" s="72">
        <v>1961</v>
      </c>
      <c r="B60" s="78">
        <v>183.691</v>
      </c>
      <c r="C60" s="58">
        <v>2631</v>
      </c>
      <c r="D60" s="60" t="s">
        <v>7</v>
      </c>
      <c r="E60" s="58">
        <v>228</v>
      </c>
      <c r="F60" s="59">
        <f t="shared" si="3"/>
        <v>2859</v>
      </c>
      <c r="G60" s="58">
        <v>180</v>
      </c>
      <c r="H60" s="75" t="s">
        <v>22</v>
      </c>
      <c r="I60" s="58">
        <v>231</v>
      </c>
      <c r="J60" s="60">
        <f t="shared" si="4"/>
        <v>2448</v>
      </c>
      <c r="K60" s="58">
        <f t="shared" si="5"/>
        <v>13.326728037846165</v>
      </c>
      <c r="L60" s="13"/>
      <c r="M60" s="13"/>
      <c r="N60" s="13"/>
      <c r="O60" s="13"/>
      <c r="P60" s="13"/>
      <c r="Q60" s="13"/>
      <c r="R60" s="13"/>
      <c r="S60" s="13"/>
      <c r="T60" s="13"/>
      <c r="U60" s="13"/>
      <c r="V60" s="13"/>
      <c r="W60" s="13"/>
      <c r="X60" s="13"/>
      <c r="Y60" s="13"/>
      <c r="Z60" s="13"/>
    </row>
    <row r="61" spans="1:26" ht="12" customHeight="1">
      <c r="A61" s="72">
        <v>1962</v>
      </c>
      <c r="B61" s="78">
        <v>186.53800000000001</v>
      </c>
      <c r="C61" s="58">
        <v>2409</v>
      </c>
      <c r="D61" s="60" t="s">
        <v>7</v>
      </c>
      <c r="E61" s="58">
        <v>231</v>
      </c>
      <c r="F61" s="59">
        <f t="shared" si="3"/>
        <v>2640</v>
      </c>
      <c r="G61" s="58">
        <v>157</v>
      </c>
      <c r="H61" s="75" t="s">
        <v>22</v>
      </c>
      <c r="I61" s="58">
        <v>147</v>
      </c>
      <c r="J61" s="60">
        <f t="shared" si="4"/>
        <v>2336</v>
      </c>
      <c r="K61" s="58">
        <f t="shared" si="5"/>
        <v>12.522917582476492</v>
      </c>
      <c r="L61" s="13"/>
      <c r="M61" s="13"/>
      <c r="N61" s="13"/>
      <c r="O61" s="13"/>
      <c r="P61" s="13"/>
      <c r="Q61" s="13"/>
      <c r="R61" s="13"/>
      <c r="S61" s="13"/>
      <c r="T61" s="13"/>
      <c r="U61" s="13"/>
      <c r="V61" s="13"/>
      <c r="W61" s="13"/>
      <c r="X61" s="13"/>
      <c r="Y61" s="13"/>
      <c r="Z61" s="13"/>
    </row>
    <row r="62" spans="1:26" ht="12" customHeight="1">
      <c r="A62" s="72">
        <v>1963</v>
      </c>
      <c r="B62" s="78">
        <v>189.24199999999999</v>
      </c>
      <c r="C62" s="58">
        <v>2369</v>
      </c>
      <c r="D62" s="58">
        <v>1</v>
      </c>
      <c r="E62" s="58">
        <v>147</v>
      </c>
      <c r="F62" s="59">
        <f t="shared" si="3"/>
        <v>2517</v>
      </c>
      <c r="G62" s="58">
        <v>167</v>
      </c>
      <c r="H62" s="75" t="s">
        <v>22</v>
      </c>
      <c r="I62" s="58">
        <v>139</v>
      </c>
      <c r="J62" s="60">
        <f t="shared" si="4"/>
        <v>2211</v>
      </c>
      <c r="K62" s="58">
        <f t="shared" si="5"/>
        <v>11.683452933281195</v>
      </c>
      <c r="L62" s="13"/>
      <c r="M62" s="13"/>
      <c r="N62" s="13"/>
      <c r="O62" s="13"/>
      <c r="P62" s="13"/>
      <c r="Q62" s="13"/>
      <c r="R62" s="13"/>
      <c r="S62" s="13"/>
      <c r="T62" s="13"/>
      <c r="U62" s="13"/>
      <c r="V62" s="13"/>
      <c r="W62" s="13"/>
      <c r="X62" s="13"/>
      <c r="Y62" s="13"/>
      <c r="Z62" s="13"/>
    </row>
    <row r="63" spans="1:26" ht="12" customHeight="1">
      <c r="A63" s="72">
        <v>1964</v>
      </c>
      <c r="B63" s="78">
        <v>191.88900000000001</v>
      </c>
      <c r="C63" s="58">
        <v>2395</v>
      </c>
      <c r="D63" s="58">
        <v>1</v>
      </c>
      <c r="E63" s="58">
        <v>139</v>
      </c>
      <c r="F63" s="59">
        <f t="shared" si="3"/>
        <v>2535</v>
      </c>
      <c r="G63" s="58">
        <v>154</v>
      </c>
      <c r="H63" s="75" t="s">
        <v>22</v>
      </c>
      <c r="I63" s="58">
        <v>193</v>
      </c>
      <c r="J63" s="60">
        <f t="shared" si="4"/>
        <v>2188</v>
      </c>
      <c r="K63" s="58">
        <f t="shared" si="5"/>
        <v>11.402425360494869</v>
      </c>
      <c r="L63" s="13"/>
      <c r="M63" s="13"/>
      <c r="N63" s="13"/>
      <c r="O63" s="13"/>
      <c r="P63" s="13"/>
      <c r="Q63" s="13"/>
      <c r="R63" s="13"/>
      <c r="S63" s="13"/>
      <c r="T63" s="13"/>
      <c r="U63" s="13"/>
      <c r="V63" s="13"/>
      <c r="W63" s="13"/>
      <c r="X63" s="13"/>
      <c r="Y63" s="13"/>
      <c r="Z63" s="13"/>
    </row>
    <row r="64" spans="1:26" ht="12" customHeight="1">
      <c r="A64" s="72">
        <v>1965</v>
      </c>
      <c r="B64" s="78">
        <v>194.303</v>
      </c>
      <c r="C64" s="58">
        <v>2178</v>
      </c>
      <c r="D64" s="58">
        <v>2</v>
      </c>
      <c r="E64" s="58">
        <v>193</v>
      </c>
      <c r="F64" s="59">
        <f t="shared" si="3"/>
        <v>2373</v>
      </c>
      <c r="G64" s="58">
        <v>90</v>
      </c>
      <c r="H64" s="58">
        <v>49</v>
      </c>
      <c r="I64" s="58">
        <v>142</v>
      </c>
      <c r="J64" s="60">
        <f t="shared" si="4"/>
        <v>2092</v>
      </c>
      <c r="K64" s="58">
        <f t="shared" si="5"/>
        <v>10.766689140157384</v>
      </c>
      <c r="L64" s="13"/>
      <c r="M64" s="13"/>
      <c r="N64" s="13"/>
      <c r="O64" s="13"/>
      <c r="P64" s="13"/>
      <c r="Q64" s="13"/>
      <c r="R64" s="13"/>
      <c r="S64" s="13"/>
      <c r="T64" s="13"/>
      <c r="U64" s="13"/>
      <c r="V64" s="13"/>
      <c r="W64" s="13"/>
      <c r="X64" s="13"/>
      <c r="Y64" s="13"/>
      <c r="Z64" s="13"/>
    </row>
    <row r="65" spans="1:26" ht="12" customHeight="1">
      <c r="A65" s="70">
        <v>1966</v>
      </c>
      <c r="B65" s="77">
        <v>196.56</v>
      </c>
      <c r="C65" s="54">
        <v>2196</v>
      </c>
      <c r="D65" s="54">
        <v>4</v>
      </c>
      <c r="E65" s="54">
        <v>142</v>
      </c>
      <c r="F65" s="55">
        <f t="shared" si="3"/>
        <v>2342</v>
      </c>
      <c r="G65" s="54">
        <v>132</v>
      </c>
      <c r="H65" s="54">
        <v>59</v>
      </c>
      <c r="I65" s="54">
        <v>206</v>
      </c>
      <c r="J65" s="56">
        <f t="shared" si="4"/>
        <v>1945</v>
      </c>
      <c r="K65" s="54">
        <f t="shared" si="5"/>
        <v>9.8951973951973944</v>
      </c>
      <c r="L65" s="13"/>
      <c r="M65" s="13"/>
      <c r="N65" s="13"/>
      <c r="O65" s="13"/>
      <c r="P65" s="13"/>
      <c r="Q65" s="13"/>
      <c r="R65" s="13"/>
      <c r="S65" s="13"/>
      <c r="T65" s="13"/>
      <c r="U65" s="13"/>
      <c r="V65" s="13"/>
      <c r="W65" s="13"/>
      <c r="X65" s="13"/>
      <c r="Y65" s="13"/>
      <c r="Z65" s="13"/>
    </row>
    <row r="66" spans="1:26" ht="12" customHeight="1">
      <c r="A66" s="70">
        <v>1967</v>
      </c>
      <c r="B66" s="77">
        <v>198.71199999999999</v>
      </c>
      <c r="C66" s="54">
        <v>1886</v>
      </c>
      <c r="D66" s="54">
        <v>5</v>
      </c>
      <c r="E66" s="54">
        <v>206</v>
      </c>
      <c r="F66" s="55">
        <f t="shared" si="3"/>
        <v>2097</v>
      </c>
      <c r="G66" s="54">
        <v>63</v>
      </c>
      <c r="H66" s="54">
        <v>62</v>
      </c>
      <c r="I66" s="54">
        <v>197</v>
      </c>
      <c r="J66" s="56">
        <f t="shared" si="4"/>
        <v>1775</v>
      </c>
      <c r="K66" s="54">
        <f t="shared" si="5"/>
        <v>8.9325254639880836</v>
      </c>
      <c r="L66" s="13"/>
      <c r="M66" s="13"/>
      <c r="N66" s="13"/>
      <c r="O66" s="13"/>
      <c r="P66" s="13"/>
      <c r="Q66" s="13"/>
      <c r="R66" s="13"/>
      <c r="S66" s="13"/>
      <c r="T66" s="13"/>
      <c r="U66" s="13"/>
      <c r="V66" s="13"/>
      <c r="W66" s="13"/>
      <c r="X66" s="13"/>
      <c r="Y66" s="13"/>
      <c r="Z66" s="13"/>
    </row>
    <row r="67" spans="1:26" ht="12" customHeight="1">
      <c r="A67" s="70">
        <v>1968</v>
      </c>
      <c r="B67" s="77">
        <v>200.70599999999999</v>
      </c>
      <c r="C67" s="54">
        <v>1800</v>
      </c>
      <c r="D67" s="54">
        <v>10</v>
      </c>
      <c r="E67" s="54">
        <v>197</v>
      </c>
      <c r="F67" s="55">
        <f t="shared" si="3"/>
        <v>2007</v>
      </c>
      <c r="G67" s="54">
        <v>75</v>
      </c>
      <c r="H67" s="54">
        <v>66</v>
      </c>
      <c r="I67" s="54">
        <v>108</v>
      </c>
      <c r="J67" s="56">
        <f t="shared" si="4"/>
        <v>1758</v>
      </c>
      <c r="K67" s="54">
        <f t="shared" si="5"/>
        <v>8.7590804460255303</v>
      </c>
      <c r="L67" s="13"/>
      <c r="M67" s="13"/>
      <c r="N67" s="13"/>
      <c r="O67" s="13"/>
      <c r="P67" s="13"/>
      <c r="Q67" s="13"/>
      <c r="R67" s="13"/>
      <c r="S67" s="13"/>
      <c r="T67" s="13"/>
      <c r="U67" s="13"/>
      <c r="V67" s="13"/>
      <c r="W67" s="13"/>
      <c r="X67" s="13"/>
      <c r="Y67" s="13"/>
      <c r="Z67" s="13"/>
    </row>
    <row r="68" spans="1:26" ht="12" customHeight="1">
      <c r="A68" s="70">
        <v>1969</v>
      </c>
      <c r="B68" s="77">
        <v>202.67699999999999</v>
      </c>
      <c r="C68" s="54">
        <v>1776</v>
      </c>
      <c r="D68" s="54">
        <v>5</v>
      </c>
      <c r="E68" s="54">
        <v>108</v>
      </c>
      <c r="F68" s="55">
        <f t="shared" si="3"/>
        <v>1889</v>
      </c>
      <c r="G68" s="54">
        <v>89</v>
      </c>
      <c r="H68" s="54">
        <v>57</v>
      </c>
      <c r="I68" s="54">
        <v>153</v>
      </c>
      <c r="J68" s="56">
        <f t="shared" si="4"/>
        <v>1590</v>
      </c>
      <c r="K68" s="54">
        <f t="shared" si="5"/>
        <v>7.8449947453337083</v>
      </c>
      <c r="L68" s="13"/>
      <c r="M68" s="13"/>
      <c r="N68" s="13"/>
      <c r="O68" s="13"/>
      <c r="P68" s="13"/>
      <c r="Q68" s="13"/>
      <c r="R68" s="13"/>
      <c r="S68" s="13"/>
      <c r="T68" s="13"/>
      <c r="U68" s="13"/>
      <c r="V68" s="13"/>
      <c r="W68" s="13"/>
      <c r="X68" s="13"/>
      <c r="Y68" s="13"/>
      <c r="Z68" s="13"/>
    </row>
    <row r="69" spans="1:26" ht="12" customHeight="1">
      <c r="A69" s="70">
        <v>1970</v>
      </c>
      <c r="B69" s="77">
        <v>205.05199999999999</v>
      </c>
      <c r="C69" s="74">
        <v>1514.153</v>
      </c>
      <c r="D69" s="54">
        <v>3</v>
      </c>
      <c r="E69" s="54">
        <v>150</v>
      </c>
      <c r="F69" s="55">
        <f t="shared" si="3"/>
        <v>1667.153</v>
      </c>
      <c r="G69" s="54">
        <v>50</v>
      </c>
      <c r="H69" s="54">
        <v>63</v>
      </c>
      <c r="I69" s="54">
        <v>115.82299999999999</v>
      </c>
      <c r="J69" s="56">
        <f t="shared" si="4"/>
        <v>1438.33</v>
      </c>
      <c r="K69" s="54">
        <f t="shared" si="5"/>
        <v>7.0144646236076698</v>
      </c>
      <c r="L69" s="13"/>
      <c r="M69" s="13"/>
      <c r="N69" s="13"/>
      <c r="O69" s="13"/>
      <c r="P69" s="13"/>
      <c r="Q69" s="13"/>
      <c r="R69" s="13"/>
      <c r="S69" s="13"/>
      <c r="T69" s="13"/>
      <c r="U69" s="13"/>
      <c r="V69" s="13"/>
      <c r="W69" s="13"/>
      <c r="X69" s="13"/>
      <c r="Y69" s="13"/>
      <c r="Z69" s="13"/>
    </row>
    <row r="70" spans="1:26" ht="12" customHeight="1">
      <c r="A70" s="72">
        <v>1971</v>
      </c>
      <c r="B70" s="78">
        <v>207.661</v>
      </c>
      <c r="C70" s="58">
        <v>1492.384</v>
      </c>
      <c r="D70" s="58">
        <v>3</v>
      </c>
      <c r="E70" s="58">
        <v>115.82299999999999</v>
      </c>
      <c r="F70" s="59">
        <f t="shared" si="3"/>
        <v>1611.2070000000001</v>
      </c>
      <c r="G70" s="58">
        <v>68</v>
      </c>
      <c r="H70" s="58">
        <v>56</v>
      </c>
      <c r="I70" s="58">
        <v>88.814999999999998</v>
      </c>
      <c r="J70" s="60">
        <f t="shared" si="4"/>
        <v>1398.3920000000001</v>
      </c>
      <c r="K70" s="58">
        <f t="shared" si="5"/>
        <v>6.7340136087180555</v>
      </c>
      <c r="L70" s="13"/>
      <c r="M70" s="13"/>
      <c r="N70" s="13"/>
      <c r="O70" s="13"/>
      <c r="P70" s="13"/>
      <c r="Q70" s="13"/>
      <c r="R70" s="13"/>
      <c r="S70" s="13"/>
      <c r="T70" s="13"/>
      <c r="U70" s="13"/>
      <c r="V70" s="13"/>
      <c r="W70" s="13"/>
      <c r="X70" s="13"/>
      <c r="Y70" s="13"/>
      <c r="Z70" s="13"/>
    </row>
    <row r="71" spans="1:26" ht="12" customHeight="1">
      <c r="A71" s="72">
        <v>1972</v>
      </c>
      <c r="B71" s="78">
        <v>209.89599999999999</v>
      </c>
      <c r="C71" s="58">
        <v>1435.056</v>
      </c>
      <c r="D71" s="58">
        <v>2</v>
      </c>
      <c r="E71" s="58">
        <v>88.814999999999998</v>
      </c>
      <c r="F71" s="59">
        <f t="shared" si="3"/>
        <v>1525.8710000000001</v>
      </c>
      <c r="G71" s="58">
        <v>55</v>
      </c>
      <c r="H71" s="58">
        <v>72</v>
      </c>
      <c r="I71" s="58">
        <v>80.48</v>
      </c>
      <c r="J71" s="60">
        <f t="shared" si="4"/>
        <v>1318.3910000000001</v>
      </c>
      <c r="K71" s="58">
        <f t="shared" si="5"/>
        <v>6.281163052178222</v>
      </c>
      <c r="L71" s="13"/>
      <c r="M71" s="13"/>
      <c r="N71" s="13"/>
      <c r="O71" s="13"/>
      <c r="P71" s="13"/>
      <c r="Q71" s="13"/>
      <c r="R71" s="13"/>
      <c r="S71" s="13"/>
      <c r="T71" s="13"/>
      <c r="U71" s="13"/>
      <c r="V71" s="13"/>
      <c r="W71" s="13"/>
      <c r="X71" s="13"/>
      <c r="Y71" s="13"/>
      <c r="Z71" s="13"/>
    </row>
    <row r="72" spans="1:26" ht="12" customHeight="1">
      <c r="A72" s="72">
        <v>1973</v>
      </c>
      <c r="B72" s="78">
        <v>211.90899999999999</v>
      </c>
      <c r="C72" s="58">
        <v>1338.5419999999999</v>
      </c>
      <c r="D72" s="58">
        <v>3</v>
      </c>
      <c r="E72" s="58">
        <v>80.48</v>
      </c>
      <c r="F72" s="59">
        <f t="shared" ref="F72:F103" si="6">SUM(C72,D72,E72)</f>
        <v>1422.0219999999999</v>
      </c>
      <c r="G72" s="58">
        <v>43</v>
      </c>
      <c r="H72" s="58">
        <v>58</v>
      </c>
      <c r="I72" s="58">
        <v>69.216999999999999</v>
      </c>
      <c r="J72" s="60">
        <f t="shared" ref="J72:J94" si="7">F72-SUM(G72:I72)</f>
        <v>1251.8049999999998</v>
      </c>
      <c r="K72" s="58">
        <f t="shared" ref="K72:K103" si="8">J72/B72</f>
        <v>5.9072762364977418</v>
      </c>
      <c r="L72" s="13"/>
      <c r="M72" s="13"/>
      <c r="N72" s="13"/>
      <c r="O72" s="13"/>
      <c r="P72" s="13"/>
      <c r="Q72" s="13"/>
      <c r="R72" s="13"/>
      <c r="S72" s="13"/>
      <c r="T72" s="13"/>
      <c r="U72" s="13"/>
      <c r="V72" s="13"/>
      <c r="W72" s="13"/>
      <c r="X72" s="13"/>
      <c r="Y72" s="13"/>
      <c r="Z72" s="13"/>
    </row>
    <row r="73" spans="1:26" ht="12" customHeight="1">
      <c r="A73" s="72">
        <v>1974</v>
      </c>
      <c r="B73" s="78">
        <v>213.85400000000001</v>
      </c>
      <c r="C73" s="58">
        <v>1284.7159999999999</v>
      </c>
      <c r="D73" s="58">
        <v>3</v>
      </c>
      <c r="E73" s="58">
        <v>69.216999999999999</v>
      </c>
      <c r="F73" s="59">
        <f t="shared" si="6"/>
        <v>1356.933</v>
      </c>
      <c r="G73" s="58">
        <v>43</v>
      </c>
      <c r="H73" s="58">
        <v>58</v>
      </c>
      <c r="I73" s="58">
        <v>79.198999999999998</v>
      </c>
      <c r="J73" s="60">
        <f t="shared" si="7"/>
        <v>1176.7339999999999</v>
      </c>
      <c r="K73" s="58">
        <f t="shared" si="8"/>
        <v>5.502511058946757</v>
      </c>
      <c r="L73" s="13"/>
      <c r="M73" s="13"/>
      <c r="N73" s="13"/>
      <c r="O73" s="13"/>
      <c r="P73" s="13"/>
      <c r="Q73" s="13"/>
      <c r="R73" s="13"/>
      <c r="S73" s="13"/>
      <c r="T73" s="13"/>
      <c r="U73" s="13"/>
      <c r="V73" s="13"/>
      <c r="W73" s="13"/>
      <c r="X73" s="13"/>
      <c r="Y73" s="13"/>
      <c r="Z73" s="13"/>
    </row>
    <row r="74" spans="1:26" ht="12" customHeight="1">
      <c r="A74" s="72">
        <v>1975</v>
      </c>
      <c r="B74" s="78">
        <v>215.97300000000001</v>
      </c>
      <c r="C74" s="58">
        <v>1217.5820000000001</v>
      </c>
      <c r="D74" s="58">
        <v>1</v>
      </c>
      <c r="E74" s="58">
        <v>79.198999999999998</v>
      </c>
      <c r="F74" s="59">
        <f t="shared" si="6"/>
        <v>1297.7810000000002</v>
      </c>
      <c r="G74" s="58">
        <v>54</v>
      </c>
      <c r="H74" s="58">
        <v>64</v>
      </c>
      <c r="I74" s="58">
        <v>58.616999999999997</v>
      </c>
      <c r="J74" s="60">
        <f t="shared" si="7"/>
        <v>1121.1640000000002</v>
      </c>
      <c r="K74" s="58">
        <f t="shared" si="8"/>
        <v>5.1912229769461931</v>
      </c>
      <c r="L74" s="13"/>
      <c r="M74" s="13"/>
      <c r="N74" s="13"/>
      <c r="O74" s="13"/>
      <c r="P74" s="13"/>
      <c r="Q74" s="13"/>
      <c r="R74" s="13"/>
      <c r="S74" s="13"/>
      <c r="T74" s="13"/>
      <c r="U74" s="13"/>
      <c r="V74" s="13"/>
      <c r="W74" s="13"/>
      <c r="X74" s="13"/>
      <c r="Y74" s="13"/>
      <c r="Z74" s="13"/>
    </row>
    <row r="75" spans="1:26" ht="12" customHeight="1">
      <c r="A75" s="70">
        <v>1976</v>
      </c>
      <c r="B75" s="77">
        <v>218.035</v>
      </c>
      <c r="C75" s="54">
        <v>1202.751</v>
      </c>
      <c r="D75" s="54">
        <v>1</v>
      </c>
      <c r="E75" s="54">
        <v>58.616999999999997</v>
      </c>
      <c r="F75" s="55">
        <f t="shared" si="6"/>
        <v>1262.3679999999999</v>
      </c>
      <c r="G75" s="54">
        <v>49</v>
      </c>
      <c r="H75" s="54">
        <v>76</v>
      </c>
      <c r="I75" s="54">
        <v>70.677000000000007</v>
      </c>
      <c r="J75" s="56">
        <f t="shared" si="7"/>
        <v>1066.6909999999998</v>
      </c>
      <c r="K75" s="54">
        <f t="shared" si="8"/>
        <v>4.8922925218428226</v>
      </c>
      <c r="L75" s="13"/>
      <c r="M75" s="13"/>
      <c r="N75" s="13"/>
      <c r="O75" s="13"/>
      <c r="P75" s="13"/>
      <c r="Q75" s="13"/>
      <c r="R75" s="13"/>
      <c r="S75" s="13"/>
      <c r="T75" s="13"/>
      <c r="U75" s="13"/>
      <c r="V75" s="13"/>
      <c r="W75" s="13"/>
      <c r="X75" s="13"/>
      <c r="Y75" s="13"/>
      <c r="Z75" s="13"/>
    </row>
    <row r="76" spans="1:26" ht="12" customHeight="1">
      <c r="A76" s="70">
        <v>1977</v>
      </c>
      <c r="B76" s="77">
        <v>220.23899999999998</v>
      </c>
      <c r="C76" s="54">
        <v>1039.2819999999999</v>
      </c>
      <c r="D76" s="54">
        <v>1</v>
      </c>
      <c r="E76" s="54">
        <v>70.677000000000007</v>
      </c>
      <c r="F76" s="55">
        <f t="shared" si="6"/>
        <v>1110.9589999999998</v>
      </c>
      <c r="G76" s="54">
        <v>34</v>
      </c>
      <c r="H76" s="54">
        <v>62</v>
      </c>
      <c r="I76" s="54">
        <v>75.164000000000001</v>
      </c>
      <c r="J76" s="56">
        <f t="shared" si="7"/>
        <v>939.79499999999985</v>
      </c>
      <c r="K76" s="54">
        <f t="shared" si="8"/>
        <v>4.2671597673436583</v>
      </c>
      <c r="L76" s="13"/>
      <c r="M76" s="13"/>
      <c r="N76" s="13"/>
      <c r="O76" s="13"/>
      <c r="P76" s="13"/>
      <c r="Q76" s="13"/>
      <c r="R76" s="13"/>
      <c r="S76" s="13"/>
      <c r="T76" s="13"/>
      <c r="U76" s="13"/>
      <c r="V76" s="13"/>
      <c r="W76" s="13"/>
      <c r="X76" s="13"/>
      <c r="Y76" s="13"/>
      <c r="Z76" s="13"/>
    </row>
    <row r="77" spans="1:26" ht="12" customHeight="1">
      <c r="A77" s="70">
        <v>1978</v>
      </c>
      <c r="B77" s="77">
        <v>222.58500000000001</v>
      </c>
      <c r="C77" s="54">
        <v>1013.2859999999999</v>
      </c>
      <c r="D77" s="54">
        <v>1</v>
      </c>
      <c r="E77" s="54">
        <v>75.164000000000001</v>
      </c>
      <c r="F77" s="55">
        <f t="shared" si="6"/>
        <v>1089.45</v>
      </c>
      <c r="G77" s="54">
        <v>37</v>
      </c>
      <c r="H77" s="54">
        <v>81</v>
      </c>
      <c r="I77" s="54">
        <v>70.3</v>
      </c>
      <c r="J77" s="56">
        <f t="shared" si="7"/>
        <v>901.15000000000009</v>
      </c>
      <c r="K77" s="54">
        <f t="shared" si="8"/>
        <v>4.0485657164678663</v>
      </c>
      <c r="L77" s="13"/>
      <c r="M77" s="13"/>
      <c r="N77" s="13"/>
      <c r="O77" s="13"/>
      <c r="P77" s="13"/>
      <c r="Q77" s="13"/>
      <c r="R77" s="13"/>
      <c r="S77" s="13"/>
      <c r="T77" s="13"/>
      <c r="U77" s="13"/>
      <c r="V77" s="13"/>
      <c r="W77" s="13"/>
      <c r="X77" s="13"/>
      <c r="Y77" s="13"/>
      <c r="Z77" s="13"/>
    </row>
    <row r="78" spans="1:26" ht="12" customHeight="1">
      <c r="A78" s="70">
        <v>1979</v>
      </c>
      <c r="B78" s="77">
        <v>225.05500000000001</v>
      </c>
      <c r="C78" s="54">
        <v>1035.239</v>
      </c>
      <c r="D78" s="261" t="s">
        <v>181</v>
      </c>
      <c r="E78" s="54">
        <v>70.3</v>
      </c>
      <c r="F78" s="55">
        <f t="shared" si="6"/>
        <v>1105.539</v>
      </c>
      <c r="G78" s="54">
        <v>42</v>
      </c>
      <c r="H78" s="54">
        <v>73</v>
      </c>
      <c r="I78" s="54">
        <v>76.954999999999998</v>
      </c>
      <c r="J78" s="56">
        <f t="shared" si="7"/>
        <v>913.58400000000006</v>
      </c>
      <c r="K78" s="54">
        <f t="shared" si="8"/>
        <v>4.0593810401901758</v>
      </c>
      <c r="L78" s="13"/>
      <c r="M78" s="13"/>
      <c r="N78" s="13"/>
      <c r="O78" s="13"/>
      <c r="P78" s="13"/>
      <c r="Q78" s="13"/>
      <c r="R78" s="13"/>
      <c r="S78" s="13"/>
      <c r="T78" s="13"/>
      <c r="U78" s="13"/>
      <c r="V78" s="13"/>
      <c r="W78" s="13"/>
      <c r="X78" s="13"/>
      <c r="Y78" s="13"/>
      <c r="Z78" s="13"/>
    </row>
    <row r="79" spans="1:26" ht="12" customHeight="1">
      <c r="A79" s="70">
        <v>1980</v>
      </c>
      <c r="B79" s="77">
        <v>227.726</v>
      </c>
      <c r="C79" s="54">
        <v>944.83399999999995</v>
      </c>
      <c r="D79" s="261" t="s">
        <v>181</v>
      </c>
      <c r="E79" s="54">
        <v>76.954999999999998</v>
      </c>
      <c r="F79" s="55">
        <f t="shared" si="6"/>
        <v>1021.789</v>
      </c>
      <c r="G79" s="54">
        <v>43</v>
      </c>
      <c r="H79" s="54">
        <v>70</v>
      </c>
      <c r="I79" s="54">
        <v>53.009</v>
      </c>
      <c r="J79" s="56">
        <f t="shared" si="7"/>
        <v>855.78</v>
      </c>
      <c r="K79" s="54">
        <f t="shared" si="8"/>
        <v>3.7579371701079367</v>
      </c>
      <c r="L79" s="13"/>
      <c r="M79" s="13"/>
      <c r="N79" s="13"/>
      <c r="O79" s="13"/>
      <c r="P79" s="13"/>
      <c r="Q79" s="13"/>
      <c r="R79" s="13"/>
      <c r="S79" s="13"/>
      <c r="T79" s="13"/>
      <c r="U79" s="13"/>
      <c r="V79" s="13"/>
      <c r="W79" s="13"/>
      <c r="X79" s="13"/>
      <c r="Y79" s="13"/>
      <c r="Z79" s="13"/>
    </row>
    <row r="80" spans="1:26" ht="12" customHeight="1">
      <c r="A80" s="72">
        <v>1981</v>
      </c>
      <c r="B80" s="78">
        <v>229.96600000000001</v>
      </c>
      <c r="C80" s="58">
        <v>1023.889</v>
      </c>
      <c r="D80" s="58">
        <v>5</v>
      </c>
      <c r="E80" s="58">
        <v>53.009</v>
      </c>
      <c r="F80" s="59">
        <f t="shared" si="6"/>
        <v>1081.8980000000001</v>
      </c>
      <c r="G80" s="58">
        <v>35</v>
      </c>
      <c r="H80" s="58">
        <v>69</v>
      </c>
      <c r="I80" s="58">
        <v>46.808</v>
      </c>
      <c r="J80" s="60">
        <f t="shared" si="7"/>
        <v>931.09000000000015</v>
      </c>
      <c r="K80" s="58">
        <f t="shared" si="8"/>
        <v>4.0488159119174147</v>
      </c>
      <c r="L80" s="13"/>
      <c r="M80" s="13"/>
      <c r="N80" s="13"/>
      <c r="O80" s="13"/>
      <c r="P80" s="13"/>
      <c r="Q80" s="13"/>
      <c r="R80" s="13"/>
      <c r="S80" s="13"/>
      <c r="T80" s="13"/>
      <c r="U80" s="13"/>
      <c r="V80" s="13"/>
      <c r="W80" s="13"/>
      <c r="X80" s="13"/>
      <c r="Y80" s="13"/>
      <c r="Z80" s="13"/>
    </row>
    <row r="81" spans="1:26" ht="12" customHeight="1">
      <c r="A81" s="72">
        <v>1982</v>
      </c>
      <c r="B81" s="78">
        <v>232.18799999999999</v>
      </c>
      <c r="C81" s="58">
        <v>1028.4490000000001</v>
      </c>
      <c r="D81" s="58">
        <v>7</v>
      </c>
      <c r="E81" s="58">
        <v>46.808</v>
      </c>
      <c r="F81" s="59">
        <f t="shared" si="6"/>
        <v>1082.2570000000001</v>
      </c>
      <c r="G81" s="58">
        <v>20</v>
      </c>
      <c r="H81" s="58">
        <v>84</v>
      </c>
      <c r="I81" s="58">
        <v>52.878</v>
      </c>
      <c r="J81" s="60">
        <f t="shared" si="7"/>
        <v>925.37900000000013</v>
      </c>
      <c r="K81" s="58">
        <f t="shared" si="8"/>
        <v>3.9854729787930476</v>
      </c>
      <c r="L81" s="13"/>
      <c r="M81" s="13"/>
      <c r="N81" s="13"/>
      <c r="O81" s="13"/>
      <c r="P81" s="13"/>
      <c r="Q81" s="13"/>
      <c r="R81" s="13"/>
      <c r="S81" s="13"/>
      <c r="T81" s="13"/>
      <c r="U81" s="13"/>
      <c r="V81" s="13"/>
      <c r="W81" s="13"/>
      <c r="X81" s="13"/>
      <c r="Y81" s="13"/>
      <c r="Z81" s="13"/>
    </row>
    <row r="82" spans="1:26" ht="12" customHeight="1">
      <c r="A82" s="72">
        <v>1983</v>
      </c>
      <c r="B82" s="78">
        <v>234.30699999999999</v>
      </c>
      <c r="C82" s="58">
        <v>962.23699999999997</v>
      </c>
      <c r="D82" s="58">
        <v>11</v>
      </c>
      <c r="E82" s="58">
        <v>52.878</v>
      </c>
      <c r="F82" s="59">
        <f t="shared" si="6"/>
        <v>1026.115</v>
      </c>
      <c r="G82" s="58">
        <v>6</v>
      </c>
      <c r="H82" s="58">
        <v>77</v>
      </c>
      <c r="I82" s="58">
        <v>47.655999999999999</v>
      </c>
      <c r="J82" s="60">
        <f t="shared" si="7"/>
        <v>895.45900000000006</v>
      </c>
      <c r="K82" s="58">
        <f t="shared" si="8"/>
        <v>3.8217338790561106</v>
      </c>
      <c r="L82" s="13"/>
      <c r="M82" s="13"/>
      <c r="N82" s="13"/>
      <c r="O82" s="13"/>
      <c r="P82" s="13"/>
      <c r="Q82" s="13"/>
      <c r="R82" s="13"/>
      <c r="S82" s="13"/>
      <c r="T82" s="13"/>
      <c r="U82" s="13"/>
      <c r="V82" s="13"/>
      <c r="W82" s="13"/>
      <c r="X82" s="13"/>
      <c r="Y82" s="13"/>
      <c r="Z82" s="13"/>
    </row>
    <row r="83" spans="1:26" ht="12" customHeight="1">
      <c r="A83" s="72">
        <v>1984</v>
      </c>
      <c r="B83" s="78">
        <v>236.34800000000001</v>
      </c>
      <c r="C83" s="58">
        <v>951.99699999999996</v>
      </c>
      <c r="D83" s="58">
        <v>10</v>
      </c>
      <c r="E83" s="58">
        <v>47.655999999999999</v>
      </c>
      <c r="F83" s="59">
        <f t="shared" si="6"/>
        <v>1009.6529999999999</v>
      </c>
      <c r="G83" s="58">
        <v>8</v>
      </c>
      <c r="H83" s="58">
        <v>79</v>
      </c>
      <c r="I83" s="58">
        <v>41.951999999999998</v>
      </c>
      <c r="J83" s="60">
        <f t="shared" si="7"/>
        <v>880.70099999999991</v>
      </c>
      <c r="K83" s="58">
        <f t="shared" si="8"/>
        <v>3.7262892006701978</v>
      </c>
      <c r="L83" s="13"/>
      <c r="M83" s="13"/>
      <c r="N83" s="13"/>
      <c r="O83" s="13"/>
      <c r="P83" s="13"/>
      <c r="Q83" s="13"/>
      <c r="R83" s="13"/>
      <c r="S83" s="13"/>
      <c r="T83" s="13"/>
      <c r="U83" s="13"/>
      <c r="V83" s="13"/>
      <c r="W83" s="13"/>
      <c r="X83" s="13"/>
      <c r="Y83" s="13"/>
      <c r="Z83" s="13"/>
    </row>
    <row r="84" spans="1:26" ht="12" customHeight="1">
      <c r="A84" s="72">
        <v>1985</v>
      </c>
      <c r="B84" s="78">
        <v>238.46600000000001</v>
      </c>
      <c r="C84" s="58">
        <v>976.81700000000001</v>
      </c>
      <c r="D84" s="58">
        <v>10</v>
      </c>
      <c r="E84" s="58">
        <v>41.951999999999998</v>
      </c>
      <c r="F84" s="59">
        <f t="shared" si="6"/>
        <v>1028.769</v>
      </c>
      <c r="G84" s="58">
        <v>11</v>
      </c>
      <c r="H84" s="58">
        <v>79</v>
      </c>
      <c r="I84" s="58">
        <v>63.283000000000001</v>
      </c>
      <c r="J84" s="60">
        <f t="shared" si="7"/>
        <v>875.48599999999999</v>
      </c>
      <c r="K84" s="58">
        <f t="shared" si="8"/>
        <v>3.6713242139340618</v>
      </c>
      <c r="L84" s="13"/>
      <c r="M84" s="13"/>
      <c r="N84" s="13"/>
      <c r="O84" s="13"/>
      <c r="P84" s="13"/>
      <c r="Q84" s="13"/>
      <c r="R84" s="13"/>
      <c r="S84" s="13"/>
      <c r="T84" s="13"/>
      <c r="U84" s="13"/>
      <c r="V84" s="13"/>
      <c r="W84" s="13"/>
      <c r="X84" s="13"/>
      <c r="Y84" s="13"/>
      <c r="Z84" s="13"/>
    </row>
    <row r="85" spans="1:26" ht="12" customHeight="1">
      <c r="A85" s="70">
        <v>1986</v>
      </c>
      <c r="B85" s="77">
        <v>240.65100000000001</v>
      </c>
      <c r="C85" s="54">
        <v>933.75900000000001</v>
      </c>
      <c r="D85" s="54">
        <v>10</v>
      </c>
      <c r="E85" s="54">
        <v>63.283000000000001</v>
      </c>
      <c r="F85" s="55">
        <f t="shared" si="6"/>
        <v>1007.042</v>
      </c>
      <c r="G85" s="54">
        <v>11</v>
      </c>
      <c r="H85" s="54">
        <v>66</v>
      </c>
      <c r="I85" s="54">
        <v>50.552999999999997</v>
      </c>
      <c r="J85" s="56">
        <f t="shared" si="7"/>
        <v>879.48900000000003</v>
      </c>
      <c r="K85" s="54">
        <f t="shared" si="8"/>
        <v>3.6546243315008042</v>
      </c>
      <c r="L85" s="13"/>
      <c r="M85" s="13"/>
      <c r="N85" s="13"/>
      <c r="O85" s="13"/>
      <c r="P85" s="13"/>
      <c r="Q85" s="13"/>
      <c r="R85" s="13"/>
      <c r="S85" s="13"/>
      <c r="T85" s="13"/>
      <c r="U85" s="13"/>
      <c r="V85" s="13"/>
      <c r="W85" s="13"/>
      <c r="X85" s="13"/>
      <c r="Y85" s="13"/>
      <c r="Z85" s="13"/>
    </row>
    <row r="86" spans="1:26" ht="12" customHeight="1">
      <c r="A86" s="70">
        <v>1987</v>
      </c>
      <c r="B86" s="77">
        <v>242.804</v>
      </c>
      <c r="C86" s="54">
        <v>950.66899999999998</v>
      </c>
      <c r="D86" s="54">
        <v>8</v>
      </c>
      <c r="E86" s="54">
        <v>50.552999999999997</v>
      </c>
      <c r="F86" s="55">
        <f t="shared" si="6"/>
        <v>1009.222</v>
      </c>
      <c r="G86" s="54">
        <v>5</v>
      </c>
      <c r="H86" s="54">
        <v>61</v>
      </c>
      <c r="I86" s="54">
        <v>33.914000000000001</v>
      </c>
      <c r="J86" s="56">
        <f t="shared" si="7"/>
        <v>909.30799999999999</v>
      </c>
      <c r="K86" s="54">
        <f t="shared" si="8"/>
        <v>3.7450289122090243</v>
      </c>
      <c r="L86" s="13"/>
      <c r="M86" s="13"/>
      <c r="N86" s="13"/>
      <c r="O86" s="13"/>
      <c r="P86" s="13"/>
      <c r="Q86" s="13"/>
      <c r="R86" s="13"/>
      <c r="S86" s="13"/>
      <c r="T86" s="13"/>
      <c r="U86" s="13"/>
      <c r="V86" s="13"/>
      <c r="W86" s="13"/>
      <c r="X86" s="13"/>
      <c r="Y86" s="13"/>
      <c r="Z86" s="13"/>
    </row>
    <row r="87" spans="1:26" ht="12" customHeight="1">
      <c r="A87" s="70">
        <v>1988</v>
      </c>
      <c r="B87" s="77">
        <v>245.02099999999999</v>
      </c>
      <c r="C87" s="54">
        <v>929.178</v>
      </c>
      <c r="D87" s="54">
        <v>9</v>
      </c>
      <c r="E87" s="54">
        <v>33.914000000000001</v>
      </c>
      <c r="F87" s="55">
        <f t="shared" si="6"/>
        <v>972.09199999999998</v>
      </c>
      <c r="G87" s="54">
        <v>8</v>
      </c>
      <c r="H87" s="54">
        <v>62</v>
      </c>
      <c r="I87" s="54">
        <v>45.316000000000003</v>
      </c>
      <c r="J87" s="56">
        <f t="shared" si="7"/>
        <v>856.77599999999995</v>
      </c>
      <c r="K87" s="54">
        <f t="shared" si="8"/>
        <v>3.496745176944017</v>
      </c>
      <c r="L87" s="13"/>
      <c r="M87" s="13"/>
      <c r="N87" s="13"/>
      <c r="O87" s="13"/>
      <c r="P87" s="13"/>
      <c r="Q87" s="13"/>
      <c r="R87" s="13"/>
      <c r="S87" s="13"/>
      <c r="T87" s="13"/>
      <c r="U87" s="13"/>
      <c r="V87" s="13"/>
      <c r="W87" s="13"/>
      <c r="X87" s="13"/>
      <c r="Y87" s="13"/>
      <c r="Z87" s="13"/>
    </row>
    <row r="88" spans="1:26" ht="12" customHeight="1">
      <c r="A88" s="70">
        <v>1989</v>
      </c>
      <c r="B88" s="77">
        <v>247.34200000000001</v>
      </c>
      <c r="C88" s="54">
        <v>796.07399999999996</v>
      </c>
      <c r="D88" s="54">
        <v>7</v>
      </c>
      <c r="E88" s="54">
        <v>45.316000000000003</v>
      </c>
      <c r="F88" s="55">
        <f t="shared" si="6"/>
        <v>848.39</v>
      </c>
      <c r="G88" s="54">
        <v>4</v>
      </c>
      <c r="H88" s="54">
        <v>56</v>
      </c>
      <c r="I88" s="54">
        <v>27.792000000000002</v>
      </c>
      <c r="J88" s="56">
        <f t="shared" si="7"/>
        <v>760.59799999999996</v>
      </c>
      <c r="K88" s="54">
        <f t="shared" si="8"/>
        <v>3.075086317730106</v>
      </c>
      <c r="L88" s="13"/>
      <c r="M88" s="13"/>
      <c r="N88" s="13"/>
      <c r="O88" s="13"/>
      <c r="P88" s="13"/>
      <c r="Q88" s="13"/>
      <c r="R88" s="13"/>
      <c r="S88" s="13"/>
      <c r="T88" s="13"/>
      <c r="U88" s="13"/>
      <c r="V88" s="13"/>
      <c r="W88" s="13"/>
      <c r="X88" s="13"/>
      <c r="Y88" s="13"/>
      <c r="Z88" s="13"/>
    </row>
    <row r="89" spans="1:26" ht="12" customHeight="1">
      <c r="A89" s="70">
        <v>1990</v>
      </c>
      <c r="B89" s="77">
        <v>250.13200000000001</v>
      </c>
      <c r="C89" s="54">
        <v>852.43499999999995</v>
      </c>
      <c r="D89" s="54">
        <v>7</v>
      </c>
      <c r="E89" s="54">
        <v>27.792000000000002</v>
      </c>
      <c r="F89" s="55">
        <f t="shared" si="6"/>
        <v>887.22699999999998</v>
      </c>
      <c r="G89" s="54">
        <v>1</v>
      </c>
      <c r="H89" s="54">
        <v>40</v>
      </c>
      <c r="I89" s="54">
        <v>58.817999999999998</v>
      </c>
      <c r="J89" s="56">
        <f t="shared" si="7"/>
        <v>787.40899999999999</v>
      </c>
      <c r="K89" s="54">
        <f t="shared" si="8"/>
        <v>3.1479738697967474</v>
      </c>
      <c r="L89" s="13"/>
      <c r="M89" s="13"/>
      <c r="N89" s="13"/>
      <c r="O89" s="13"/>
      <c r="P89" s="13"/>
      <c r="Q89" s="13"/>
      <c r="R89" s="13"/>
      <c r="S89" s="13"/>
      <c r="T89" s="13"/>
      <c r="U89" s="13"/>
      <c r="V89" s="13"/>
      <c r="W89" s="13"/>
      <c r="X89" s="13"/>
      <c r="Y89" s="13"/>
      <c r="Z89" s="13"/>
    </row>
    <row r="90" spans="1:26" ht="12" customHeight="1">
      <c r="A90" s="72">
        <v>1991</v>
      </c>
      <c r="B90" s="78">
        <v>253.49299999999999</v>
      </c>
      <c r="C90" s="58">
        <v>825.71</v>
      </c>
      <c r="D90" s="58">
        <v>5</v>
      </c>
      <c r="E90" s="58">
        <v>58.817999999999998</v>
      </c>
      <c r="F90" s="59">
        <f t="shared" si="6"/>
        <v>889.52800000000002</v>
      </c>
      <c r="G90" s="58">
        <v>2</v>
      </c>
      <c r="H90" s="58">
        <v>52</v>
      </c>
      <c r="I90" s="58">
        <v>35.786999999999999</v>
      </c>
      <c r="J90" s="60">
        <f t="shared" si="7"/>
        <v>799.74099999999999</v>
      </c>
      <c r="K90" s="58">
        <f t="shared" si="8"/>
        <v>3.1548839612928168</v>
      </c>
      <c r="L90" s="13"/>
      <c r="M90" s="13"/>
      <c r="N90" s="13"/>
      <c r="O90" s="13"/>
      <c r="P90" s="13"/>
      <c r="Q90" s="13"/>
      <c r="R90" s="13"/>
      <c r="S90" s="13"/>
      <c r="T90" s="13"/>
      <c r="U90" s="13"/>
      <c r="V90" s="13"/>
      <c r="W90" s="13"/>
      <c r="X90" s="13"/>
      <c r="Y90" s="13"/>
      <c r="Z90" s="13"/>
    </row>
    <row r="91" spans="1:26" ht="12" customHeight="1">
      <c r="A91" s="76">
        <v>1992</v>
      </c>
      <c r="B91" s="78">
        <v>256.89400000000001</v>
      </c>
      <c r="C91" s="58">
        <v>874.73099999999999</v>
      </c>
      <c r="D91" s="58">
        <v>5</v>
      </c>
      <c r="E91" s="58">
        <v>35.786999999999999</v>
      </c>
      <c r="F91" s="59">
        <f t="shared" si="6"/>
        <v>915.51800000000003</v>
      </c>
      <c r="G91" s="58">
        <v>3</v>
      </c>
      <c r="H91" s="58">
        <v>49</v>
      </c>
      <c r="I91" s="58">
        <v>44.308</v>
      </c>
      <c r="J91" s="60">
        <f t="shared" si="7"/>
        <v>819.21</v>
      </c>
      <c r="K91" s="58">
        <f t="shared" si="8"/>
        <v>3.1889028159474337</v>
      </c>
      <c r="L91" s="13"/>
      <c r="M91" s="13"/>
      <c r="N91" s="13"/>
      <c r="O91" s="13"/>
      <c r="P91" s="13"/>
      <c r="Q91" s="13"/>
      <c r="R91" s="13"/>
      <c r="S91" s="13"/>
      <c r="T91" s="13"/>
      <c r="U91" s="13"/>
      <c r="V91" s="13"/>
      <c r="W91" s="13"/>
      <c r="X91" s="13"/>
      <c r="Y91" s="13"/>
      <c r="Z91" s="13"/>
    </row>
    <row r="92" spans="1:26" ht="12" customHeight="1">
      <c r="A92" s="72">
        <v>1993</v>
      </c>
      <c r="B92" s="78">
        <v>260.255</v>
      </c>
      <c r="C92" s="58">
        <v>772.75199999999995</v>
      </c>
      <c r="D92" s="58">
        <v>6</v>
      </c>
      <c r="E92" s="58">
        <v>44.308</v>
      </c>
      <c r="F92" s="59">
        <f t="shared" si="6"/>
        <v>823.06</v>
      </c>
      <c r="G92" s="58">
        <v>3</v>
      </c>
      <c r="H92" s="58">
        <v>55</v>
      </c>
      <c r="I92" s="58">
        <v>34.280999999999999</v>
      </c>
      <c r="J92" s="60">
        <f t="shared" si="7"/>
        <v>730.779</v>
      </c>
      <c r="K92" s="58">
        <f t="shared" si="8"/>
        <v>2.8079345257535877</v>
      </c>
      <c r="L92" s="14"/>
      <c r="M92" s="13"/>
      <c r="N92" s="13"/>
      <c r="O92" s="13"/>
      <c r="P92" s="13"/>
      <c r="Q92" s="13"/>
      <c r="R92" s="13"/>
      <c r="S92" s="13"/>
      <c r="T92" s="13"/>
      <c r="U92" s="13"/>
      <c r="V92" s="13"/>
      <c r="W92" s="13"/>
      <c r="X92" s="13"/>
      <c r="Y92" s="13"/>
      <c r="Z92" s="13"/>
    </row>
    <row r="93" spans="1:26" ht="12" customHeight="1">
      <c r="A93" s="72">
        <v>1994</v>
      </c>
      <c r="B93" s="78">
        <v>263.43599999999998</v>
      </c>
      <c r="C93" s="58">
        <v>741.45500000000004</v>
      </c>
      <c r="D93" s="58">
        <v>4</v>
      </c>
      <c r="E93" s="58">
        <v>34.280999999999999</v>
      </c>
      <c r="F93" s="59">
        <f t="shared" si="6"/>
        <v>779.73599999999999</v>
      </c>
      <c r="G93" s="58">
        <v>5</v>
      </c>
      <c r="H93" s="58">
        <v>60</v>
      </c>
      <c r="I93" s="58">
        <v>47.014000000000003</v>
      </c>
      <c r="J93" s="60">
        <f t="shared" si="7"/>
        <v>667.72199999999998</v>
      </c>
      <c r="K93" s="58">
        <f t="shared" si="8"/>
        <v>2.5346649660638638</v>
      </c>
      <c r="L93" s="14"/>
      <c r="M93" s="13"/>
      <c r="N93" s="13"/>
      <c r="O93" s="13"/>
      <c r="P93" s="13"/>
      <c r="Q93" s="13"/>
      <c r="R93" s="13"/>
      <c r="S93" s="13"/>
      <c r="T93" s="13"/>
      <c r="U93" s="13"/>
      <c r="V93" s="13"/>
      <c r="W93" s="13"/>
      <c r="X93" s="13"/>
      <c r="Y93" s="13"/>
      <c r="Z93" s="13"/>
    </row>
    <row r="94" spans="1:26" ht="12" customHeight="1">
      <c r="A94" s="72">
        <v>1995</v>
      </c>
      <c r="B94" s="78">
        <v>266.55700000000002</v>
      </c>
      <c r="C94" s="58">
        <v>678.85799999999995</v>
      </c>
      <c r="D94" s="58">
        <v>4.9678974682000003</v>
      </c>
      <c r="E94" s="58">
        <v>47</v>
      </c>
      <c r="F94" s="59">
        <f t="shared" si="6"/>
        <v>730.82589746819997</v>
      </c>
      <c r="G94" s="58">
        <v>86.491951851221913</v>
      </c>
      <c r="H94" s="58">
        <v>80</v>
      </c>
      <c r="I94" s="58">
        <v>31.32</v>
      </c>
      <c r="J94" s="60">
        <f t="shared" si="7"/>
        <v>533.01394561697805</v>
      </c>
      <c r="K94" s="58">
        <f t="shared" si="8"/>
        <v>1.9996246416975656</v>
      </c>
      <c r="L94" s="14"/>
      <c r="M94" s="13"/>
      <c r="N94" s="13"/>
      <c r="O94" s="13"/>
      <c r="P94" s="13"/>
      <c r="Q94" s="13"/>
      <c r="R94" s="13"/>
      <c r="S94" s="13"/>
      <c r="T94" s="13"/>
      <c r="U94" s="13"/>
      <c r="V94" s="13"/>
      <c r="W94" s="13"/>
      <c r="X94" s="13"/>
      <c r="Y94" s="13"/>
      <c r="Z94" s="13"/>
    </row>
    <row r="95" spans="1:26" ht="12" customHeight="1">
      <c r="A95" s="70">
        <v>1996</v>
      </c>
      <c r="B95" s="77">
        <v>269.66699999999997</v>
      </c>
      <c r="C95" s="54">
        <v>678.95299999999997</v>
      </c>
      <c r="D95" s="54">
        <v>5.5241238511000006</v>
      </c>
      <c r="E95" s="54">
        <v>31.32</v>
      </c>
      <c r="F95" s="55">
        <f t="shared" si="6"/>
        <v>715.79712385110008</v>
      </c>
      <c r="G95" s="68">
        <v>82.178808357086126</v>
      </c>
      <c r="H95" s="68">
        <v>69</v>
      </c>
      <c r="I95" s="68">
        <v>19.484999999999999</v>
      </c>
      <c r="J95" s="68">
        <f t="shared" ref="J95:J120" si="9">F95-SUM(G95:I95)</f>
        <v>545.13331549401391</v>
      </c>
      <c r="K95" s="54">
        <f t="shared" si="8"/>
        <v>2.0215054696867396</v>
      </c>
      <c r="L95" s="14"/>
      <c r="M95" s="13"/>
      <c r="N95" s="13"/>
      <c r="O95" s="13"/>
      <c r="P95" s="13"/>
      <c r="Q95" s="13"/>
      <c r="R95" s="13"/>
      <c r="S95" s="13"/>
      <c r="T95" s="13"/>
      <c r="U95" s="13"/>
      <c r="V95" s="13"/>
      <c r="W95" s="13"/>
      <c r="X95" s="13"/>
      <c r="Y95" s="13"/>
      <c r="Z95" s="13"/>
    </row>
    <row r="96" spans="1:26" ht="12" customHeight="1">
      <c r="A96" s="70">
        <v>1997</v>
      </c>
      <c r="B96" s="77">
        <v>272.91199999999998</v>
      </c>
      <c r="C96" s="54">
        <v>777.61599999999999</v>
      </c>
      <c r="D96" s="54">
        <v>6.6559772993000017</v>
      </c>
      <c r="E96" s="54">
        <v>19.484999999999999</v>
      </c>
      <c r="F96" s="55">
        <f t="shared" si="6"/>
        <v>803.75697729930005</v>
      </c>
      <c r="G96" s="68">
        <v>19.545729193341622</v>
      </c>
      <c r="H96" s="68">
        <v>76</v>
      </c>
      <c r="I96" s="68">
        <v>31.396999999999998</v>
      </c>
      <c r="J96" s="68">
        <f t="shared" si="9"/>
        <v>676.81424810595843</v>
      </c>
      <c r="K96" s="54">
        <f t="shared" si="8"/>
        <v>2.4799724750320928</v>
      </c>
      <c r="L96" s="13"/>
      <c r="M96" s="13"/>
      <c r="N96" s="13"/>
      <c r="O96" s="13"/>
      <c r="P96" s="13"/>
      <c r="Q96" s="13"/>
      <c r="R96" s="13"/>
      <c r="S96" s="13"/>
      <c r="T96" s="13"/>
      <c r="U96" s="13"/>
      <c r="V96" s="13"/>
      <c r="W96" s="13"/>
      <c r="X96" s="13"/>
      <c r="Y96" s="13"/>
      <c r="Z96" s="13"/>
    </row>
    <row r="97" spans="1:26" ht="12" customHeight="1">
      <c r="A97" s="70">
        <v>1998</v>
      </c>
      <c r="B97" s="77">
        <v>276.11500000000001</v>
      </c>
      <c r="C97" s="55">
        <v>632.50199999999995</v>
      </c>
      <c r="D97" s="55">
        <v>10.996439061700002</v>
      </c>
      <c r="E97" s="56">
        <v>31.396999999999998</v>
      </c>
      <c r="F97" s="55">
        <f t="shared" si="6"/>
        <v>674.89543906170002</v>
      </c>
      <c r="G97" s="55">
        <v>16.647976903123613</v>
      </c>
      <c r="H97" s="55">
        <v>80</v>
      </c>
      <c r="I97" s="55">
        <v>35.817999999999998</v>
      </c>
      <c r="J97" s="55">
        <f t="shared" si="9"/>
        <v>542.42946215857637</v>
      </c>
      <c r="K97" s="54">
        <f t="shared" si="8"/>
        <v>1.9645055942581038</v>
      </c>
      <c r="L97" s="13"/>
      <c r="M97" s="13"/>
      <c r="N97" s="13"/>
      <c r="O97" s="13"/>
      <c r="P97" s="13"/>
      <c r="Q97" s="13"/>
      <c r="R97" s="13"/>
      <c r="S97" s="13"/>
      <c r="T97" s="13"/>
      <c r="U97" s="13"/>
      <c r="V97" s="13"/>
      <c r="W97" s="13"/>
      <c r="X97" s="13"/>
      <c r="Y97" s="13"/>
      <c r="Z97" s="13"/>
    </row>
    <row r="98" spans="1:26" ht="12" customHeight="1">
      <c r="A98" s="70">
        <v>1999</v>
      </c>
      <c r="B98" s="77">
        <v>279.29500000000002</v>
      </c>
      <c r="C98" s="55">
        <v>633.41899999999998</v>
      </c>
      <c r="D98" s="55">
        <v>16.135635737000001</v>
      </c>
      <c r="E98" s="56">
        <v>35.817999999999998</v>
      </c>
      <c r="F98" s="55">
        <f t="shared" si="6"/>
        <v>685.372635737</v>
      </c>
      <c r="G98" s="55">
        <v>10.035319825808891</v>
      </c>
      <c r="H98" s="55">
        <v>69</v>
      </c>
      <c r="I98" s="55">
        <v>35.305999999999997</v>
      </c>
      <c r="J98" s="55">
        <f t="shared" si="9"/>
        <v>571.03131591119109</v>
      </c>
      <c r="K98" s="54">
        <f t="shared" si="8"/>
        <v>2.0445454301408583</v>
      </c>
      <c r="L98" s="13"/>
      <c r="M98" s="13"/>
      <c r="N98" s="13"/>
      <c r="O98" s="13"/>
      <c r="P98" s="13"/>
      <c r="Q98" s="13"/>
      <c r="R98" s="13"/>
      <c r="S98" s="13"/>
      <c r="T98" s="13"/>
      <c r="U98" s="13"/>
      <c r="V98" s="13"/>
      <c r="W98" s="13"/>
      <c r="X98" s="13"/>
      <c r="Y98" s="13"/>
      <c r="Z98" s="13"/>
    </row>
    <row r="99" spans="1:26" ht="12" customHeight="1">
      <c r="A99" s="70">
        <v>2000</v>
      </c>
      <c r="B99" s="77">
        <v>282.38499999999999</v>
      </c>
      <c r="C99" s="55">
        <v>587.63</v>
      </c>
      <c r="D99" s="55">
        <v>20.808775110100001</v>
      </c>
      <c r="E99" s="56">
        <v>35.305999999999997</v>
      </c>
      <c r="F99" s="55">
        <f t="shared" si="6"/>
        <v>643.74477511010002</v>
      </c>
      <c r="G99" s="55">
        <v>10.917379008634265</v>
      </c>
      <c r="H99" s="55">
        <v>25</v>
      </c>
      <c r="I99" s="55">
        <v>40.746000000000002</v>
      </c>
      <c r="J99" s="55">
        <f t="shared" si="9"/>
        <v>567.08139610146577</v>
      </c>
      <c r="K99" s="54">
        <f t="shared" si="8"/>
        <v>2.0081852651573766</v>
      </c>
      <c r="L99" s="13"/>
      <c r="M99" s="13"/>
      <c r="N99" s="13"/>
      <c r="O99" s="13"/>
      <c r="P99" s="13"/>
      <c r="Q99" s="13"/>
      <c r="R99" s="13"/>
      <c r="S99" s="13"/>
      <c r="T99" s="13"/>
      <c r="U99" s="13"/>
      <c r="V99" s="13"/>
      <c r="W99" s="13"/>
      <c r="X99" s="13"/>
      <c r="Y99" s="13"/>
      <c r="Z99" s="13"/>
    </row>
    <row r="100" spans="1:26" ht="12" customHeight="1">
      <c r="A100" s="72">
        <v>2001</v>
      </c>
      <c r="B100" s="78">
        <v>285.30901899999998</v>
      </c>
      <c r="C100" s="59">
        <v>593.19000000000005</v>
      </c>
      <c r="D100" s="59">
        <v>25.122781396500002</v>
      </c>
      <c r="E100" s="60">
        <v>40.746000000000002</v>
      </c>
      <c r="F100" s="59">
        <f t="shared" si="6"/>
        <v>659.05878139650008</v>
      </c>
      <c r="G100" s="59">
        <v>22.775397569428911</v>
      </c>
      <c r="H100" s="59">
        <v>22</v>
      </c>
      <c r="I100" s="59">
        <v>40.264000000000003</v>
      </c>
      <c r="J100" s="60">
        <f t="shared" si="9"/>
        <v>574.01938382707112</v>
      </c>
      <c r="K100" s="58">
        <f t="shared" si="8"/>
        <v>2.0119216204205279</v>
      </c>
      <c r="L100" s="13"/>
      <c r="M100" s="13"/>
      <c r="N100" s="13"/>
      <c r="O100" s="13"/>
      <c r="P100" s="13"/>
      <c r="Q100" s="13"/>
      <c r="R100" s="13"/>
      <c r="S100" s="13"/>
      <c r="T100" s="13"/>
      <c r="U100" s="13"/>
      <c r="V100" s="13"/>
      <c r="W100" s="13"/>
      <c r="X100" s="13"/>
      <c r="Y100" s="13"/>
      <c r="Z100" s="13"/>
    </row>
    <row r="101" spans="1:26" ht="12" customHeight="1">
      <c r="A101" s="72">
        <v>2002</v>
      </c>
      <c r="B101" s="78">
        <v>288.10481800000002</v>
      </c>
      <c r="C101" s="59">
        <v>706.15099999999995</v>
      </c>
      <c r="D101" s="59">
        <v>24.9603006814</v>
      </c>
      <c r="E101" s="60">
        <v>40.264000000000003</v>
      </c>
      <c r="F101" s="59">
        <f t="shared" si="6"/>
        <v>771.37530068139995</v>
      </c>
      <c r="G101" s="59">
        <v>25.198014892240774</v>
      </c>
      <c r="H101" s="59">
        <v>19</v>
      </c>
      <c r="I101" s="59">
        <v>53.871000000000002</v>
      </c>
      <c r="J101" s="60">
        <f t="shared" si="9"/>
        <v>673.30628578915912</v>
      </c>
      <c r="K101" s="58">
        <f t="shared" si="8"/>
        <v>2.3370184867549111</v>
      </c>
      <c r="L101" s="13"/>
      <c r="M101" s="13"/>
      <c r="N101" s="13"/>
      <c r="O101" s="13"/>
      <c r="P101" s="13"/>
      <c r="Q101" s="13"/>
      <c r="R101" s="13"/>
      <c r="S101" s="13"/>
      <c r="T101" s="13"/>
      <c r="U101" s="13"/>
      <c r="V101" s="13"/>
      <c r="W101" s="13"/>
      <c r="X101" s="13"/>
      <c r="Y101" s="13"/>
      <c r="Z101" s="13"/>
    </row>
    <row r="102" spans="1:26" ht="12" customHeight="1">
      <c r="A102" s="72">
        <v>2003</v>
      </c>
      <c r="B102" s="78">
        <v>290.81963400000001</v>
      </c>
      <c r="C102" s="59">
        <v>782.18899999999996</v>
      </c>
      <c r="D102" s="59">
        <v>31.409484343300001</v>
      </c>
      <c r="E102" s="60">
        <v>53.871000000000002</v>
      </c>
      <c r="F102" s="59">
        <f t="shared" si="6"/>
        <v>867.4694843433</v>
      </c>
      <c r="G102" s="59">
        <v>35.752900144238616</v>
      </c>
      <c r="H102" s="59">
        <v>24</v>
      </c>
      <c r="I102" s="59">
        <v>37.256999999999998</v>
      </c>
      <c r="J102" s="60">
        <f t="shared" si="9"/>
        <v>770.4595841990614</v>
      </c>
      <c r="K102" s="58">
        <f t="shared" si="8"/>
        <v>2.649269492578556</v>
      </c>
      <c r="L102" s="13"/>
      <c r="M102" s="13"/>
      <c r="N102" s="13"/>
      <c r="O102" s="13"/>
      <c r="P102" s="13"/>
      <c r="Q102" s="13"/>
      <c r="R102" s="13"/>
      <c r="S102" s="13"/>
      <c r="T102" s="13"/>
      <c r="U102" s="13"/>
      <c r="V102" s="13"/>
      <c r="W102" s="13"/>
      <c r="X102" s="13"/>
      <c r="Y102" s="13"/>
      <c r="Z102" s="13"/>
    </row>
    <row r="103" spans="1:26" ht="12" customHeight="1">
      <c r="A103" s="72">
        <v>2004</v>
      </c>
      <c r="B103" s="78">
        <v>293.46318500000001</v>
      </c>
      <c r="C103" s="59">
        <v>722.89700000000005</v>
      </c>
      <c r="D103" s="59">
        <v>41.013042593600005</v>
      </c>
      <c r="E103" s="60">
        <v>37.256999999999998</v>
      </c>
      <c r="F103" s="59">
        <f t="shared" si="6"/>
        <v>801.16704259360006</v>
      </c>
      <c r="G103" s="59">
        <v>69.190417990781825</v>
      </c>
      <c r="H103" s="59">
        <v>24</v>
      </c>
      <c r="I103" s="59">
        <v>35.966000000000001</v>
      </c>
      <c r="J103" s="60">
        <f t="shared" si="9"/>
        <v>672.01062460281821</v>
      </c>
      <c r="K103" s="58">
        <f t="shared" si="8"/>
        <v>2.2899316130669618</v>
      </c>
      <c r="L103" s="13"/>
      <c r="M103" s="13"/>
      <c r="N103" s="13"/>
      <c r="O103" s="13"/>
      <c r="P103" s="13"/>
      <c r="Q103" s="13"/>
      <c r="R103" s="13"/>
      <c r="S103" s="13"/>
      <c r="T103" s="13"/>
      <c r="U103" s="13"/>
      <c r="V103" s="13"/>
      <c r="W103" s="13"/>
      <c r="X103" s="13"/>
      <c r="Y103" s="13"/>
      <c r="Z103" s="13"/>
    </row>
    <row r="104" spans="1:26" ht="12" customHeight="1">
      <c r="A104" s="72">
        <v>2005</v>
      </c>
      <c r="B104" s="78">
        <v>296.186216</v>
      </c>
      <c r="C104" s="59">
        <v>718.12400000000002</v>
      </c>
      <c r="D104" s="59">
        <v>57.06071387290001</v>
      </c>
      <c r="E104" s="60">
        <v>35.966000000000001</v>
      </c>
      <c r="F104" s="59">
        <f t="shared" ref="F104:F120" si="10">SUM(C104,D104,E104)</f>
        <v>811.15071387290004</v>
      </c>
      <c r="G104" s="59">
        <v>42.856526953505941</v>
      </c>
      <c r="H104" s="59">
        <v>27.015999999999998</v>
      </c>
      <c r="I104" s="59">
        <v>44.137999999999998</v>
      </c>
      <c r="J104" s="60">
        <f t="shared" si="9"/>
        <v>697.14018691939407</v>
      </c>
      <c r="K104" s="58">
        <f t="shared" ref="K104:K120" si="11">J104/B104</f>
        <v>2.353722588222654</v>
      </c>
      <c r="L104" s="13"/>
      <c r="M104" s="13"/>
      <c r="N104" s="13"/>
      <c r="O104" s="13"/>
      <c r="P104" s="13"/>
      <c r="Q104" s="13"/>
      <c r="R104" s="13"/>
      <c r="S104" s="13"/>
      <c r="T104" s="13"/>
      <c r="U104" s="13"/>
      <c r="V104" s="13"/>
      <c r="W104" s="13"/>
      <c r="X104" s="13"/>
      <c r="Y104" s="13"/>
      <c r="Z104" s="13"/>
    </row>
    <row r="105" spans="1:26" ht="12" customHeight="1">
      <c r="A105" s="70">
        <v>2006</v>
      </c>
      <c r="B105" s="77">
        <v>298.99582500000002</v>
      </c>
      <c r="C105" s="71">
        <v>670.41800000000001</v>
      </c>
      <c r="D105" s="71">
        <v>48.664186715100008</v>
      </c>
      <c r="E105" s="56">
        <v>44.137999999999998</v>
      </c>
      <c r="F105" s="71">
        <f t="shared" si="10"/>
        <v>763.2201867151</v>
      </c>
      <c r="G105" s="71">
        <v>28.107683483753878</v>
      </c>
      <c r="H105" s="71">
        <v>25.111097000000001</v>
      </c>
      <c r="I105" s="71">
        <v>30.928999999999998</v>
      </c>
      <c r="J105" s="68">
        <f t="shared" si="9"/>
        <v>679.07240623134612</v>
      </c>
      <c r="K105" s="54">
        <f t="shared" si="11"/>
        <v>2.2711768842636717</v>
      </c>
    </row>
    <row r="106" spans="1:26" ht="12" customHeight="1">
      <c r="A106" s="70">
        <v>2007</v>
      </c>
      <c r="B106" s="77">
        <v>302.003917</v>
      </c>
      <c r="C106" s="71">
        <v>682.06600000000003</v>
      </c>
      <c r="D106" s="71">
        <v>40.445793095700004</v>
      </c>
      <c r="E106" s="56">
        <v>30.928999999999998</v>
      </c>
      <c r="F106" s="71">
        <f t="shared" si="10"/>
        <v>753.44079309569997</v>
      </c>
      <c r="G106" s="71">
        <v>59.021536322471981</v>
      </c>
      <c r="H106" s="71">
        <v>26.376159999999999</v>
      </c>
      <c r="I106" s="71">
        <v>37.441000000000003</v>
      </c>
      <c r="J106" s="68">
        <f t="shared" si="9"/>
        <v>630.60209677322803</v>
      </c>
      <c r="K106" s="54">
        <f t="shared" si="11"/>
        <v>2.0880593306120199</v>
      </c>
    </row>
    <row r="107" spans="1:26" ht="12" customHeight="1">
      <c r="A107" s="70">
        <v>2008</v>
      </c>
      <c r="B107" s="77">
        <v>304.79776099999998</v>
      </c>
      <c r="C107" s="71">
        <v>750.62699999999995</v>
      </c>
      <c r="D107" s="71">
        <v>40.661625687400004</v>
      </c>
      <c r="E107" s="56">
        <v>37.441000000000003</v>
      </c>
      <c r="F107" s="71">
        <f t="shared" si="10"/>
        <v>828.72962568740002</v>
      </c>
      <c r="G107" s="71">
        <v>42.058948643560171</v>
      </c>
      <c r="H107" s="71">
        <v>30.8</v>
      </c>
      <c r="I107" s="71">
        <v>41.973999999999997</v>
      </c>
      <c r="J107" s="55">
        <f t="shared" si="9"/>
        <v>713.89667704383987</v>
      </c>
      <c r="K107" s="54">
        <f t="shared" si="11"/>
        <v>2.3421979042813241</v>
      </c>
    </row>
    <row r="108" spans="1:26" ht="12" customHeight="1">
      <c r="A108" s="70">
        <v>2009</v>
      </c>
      <c r="B108" s="77">
        <v>307.43940600000002</v>
      </c>
      <c r="C108" s="71">
        <v>724.40800000000002</v>
      </c>
      <c r="D108" s="71">
        <v>49.063443940399999</v>
      </c>
      <c r="E108" s="56">
        <v>41.973999999999997</v>
      </c>
      <c r="F108" s="71">
        <f t="shared" si="10"/>
        <v>815.44544394040008</v>
      </c>
      <c r="G108" s="71">
        <v>30.146775842020393</v>
      </c>
      <c r="H108" s="71">
        <v>36.491580999999996</v>
      </c>
      <c r="I108" s="71">
        <v>44.823999999999998</v>
      </c>
      <c r="J108" s="55">
        <f t="shared" si="9"/>
        <v>703.98308709837966</v>
      </c>
      <c r="K108" s="54">
        <f t="shared" si="11"/>
        <v>2.2898271118126594</v>
      </c>
    </row>
    <row r="109" spans="1:26" ht="12" customHeight="1">
      <c r="A109" s="70">
        <v>2010</v>
      </c>
      <c r="B109" s="77">
        <v>309.74127900000002</v>
      </c>
      <c r="C109" s="71">
        <v>671.63</v>
      </c>
      <c r="D109" s="71">
        <v>54.198010907399997</v>
      </c>
      <c r="E109" s="56">
        <v>44.823999999999998</v>
      </c>
      <c r="F109" s="71">
        <f t="shared" si="10"/>
        <v>770.65201090739993</v>
      </c>
      <c r="G109" s="71">
        <v>65.031003013560706</v>
      </c>
      <c r="H109" s="71">
        <v>43.551906282007003</v>
      </c>
      <c r="I109" s="71">
        <v>52.235999999999997</v>
      </c>
      <c r="J109" s="55">
        <f t="shared" si="9"/>
        <v>609.83310161183226</v>
      </c>
      <c r="K109" s="54">
        <f t="shared" si="11"/>
        <v>1.9688467213045642</v>
      </c>
    </row>
    <row r="110" spans="1:26" ht="12" customHeight="1">
      <c r="A110" s="118">
        <v>2011</v>
      </c>
      <c r="B110" s="119">
        <v>311.97391399999998</v>
      </c>
      <c r="C110" s="122">
        <v>641.94299999999998</v>
      </c>
      <c r="D110" s="122">
        <v>53.558229312800009</v>
      </c>
      <c r="E110" s="121">
        <v>52.235999999999997</v>
      </c>
      <c r="F110" s="122">
        <f t="shared" si="10"/>
        <v>747.73722931279997</v>
      </c>
      <c r="G110" s="122">
        <v>51.358444314183465</v>
      </c>
      <c r="H110" s="122">
        <v>57.425177738014007</v>
      </c>
      <c r="I110" s="122">
        <v>37.134</v>
      </c>
      <c r="J110" s="60">
        <f t="shared" si="9"/>
        <v>601.81960726060242</v>
      </c>
      <c r="K110" s="123">
        <f t="shared" si="11"/>
        <v>1.9290702852181496</v>
      </c>
    </row>
    <row r="111" spans="1:26" ht="12" customHeight="1">
      <c r="A111" s="118">
        <v>2012</v>
      </c>
      <c r="B111" s="119">
        <v>314.16755799999999</v>
      </c>
      <c r="C111" s="122">
        <v>653.57899999999995</v>
      </c>
      <c r="D111" s="122">
        <v>61.822920015200005</v>
      </c>
      <c r="E111" s="121">
        <v>37.134</v>
      </c>
      <c r="F111" s="122">
        <f t="shared" si="10"/>
        <v>752.53592001519996</v>
      </c>
      <c r="G111" s="122">
        <v>51.17478078630041</v>
      </c>
      <c r="H111" s="122">
        <v>32.366700785178004</v>
      </c>
      <c r="I111" s="122">
        <v>37.893999999999998</v>
      </c>
      <c r="J111" s="60">
        <f t="shared" si="9"/>
        <v>631.10043844372149</v>
      </c>
      <c r="K111" s="123">
        <f t="shared" si="11"/>
        <v>2.0088020623813789</v>
      </c>
    </row>
    <row r="112" spans="1:26" ht="12" customHeight="1">
      <c r="A112" s="118">
        <v>2013</v>
      </c>
      <c r="B112" s="119">
        <v>316.29476599999998</v>
      </c>
      <c r="C112" s="122">
        <v>661.17</v>
      </c>
      <c r="D112" s="122">
        <v>60.562537046099997</v>
      </c>
      <c r="E112" s="121">
        <v>37.893999999999998</v>
      </c>
      <c r="F112" s="122">
        <f t="shared" si="10"/>
        <v>759.6265370461</v>
      </c>
      <c r="G112" s="122">
        <v>92.347339893569682</v>
      </c>
      <c r="H112" s="122">
        <v>25.709632197493001</v>
      </c>
      <c r="I112" s="122">
        <v>37.256</v>
      </c>
      <c r="J112" s="60">
        <f t="shared" si="9"/>
        <v>604.31356495503735</v>
      </c>
      <c r="K112" s="123">
        <f t="shared" si="11"/>
        <v>1.9106024819741638</v>
      </c>
    </row>
    <row r="113" spans="1:11" ht="12" customHeight="1">
      <c r="A113" s="118">
        <v>2014</v>
      </c>
      <c r="B113" s="119">
        <v>318.576955</v>
      </c>
      <c r="C113" s="122">
        <v>469.49300000000005</v>
      </c>
      <c r="D113" s="122">
        <v>63.150103061199999</v>
      </c>
      <c r="E113" s="121">
        <v>37.256</v>
      </c>
      <c r="F113" s="122">
        <f t="shared" si="10"/>
        <v>569.89910306119998</v>
      </c>
      <c r="G113" s="122">
        <v>53.044625449776156</v>
      </c>
      <c r="H113" s="122">
        <v>25.860390932102003</v>
      </c>
      <c r="I113" s="122">
        <v>32.402000000000001</v>
      </c>
      <c r="J113" s="60">
        <f t="shared" si="9"/>
        <v>458.59208667932182</v>
      </c>
      <c r="K113" s="123">
        <f t="shared" si="11"/>
        <v>1.4395017576815052</v>
      </c>
    </row>
    <row r="114" spans="1:11" ht="12" customHeight="1">
      <c r="A114" s="118">
        <v>2015</v>
      </c>
      <c r="B114" s="119">
        <v>320.87070299999999</v>
      </c>
      <c r="C114" s="122">
        <v>726.34799999999996</v>
      </c>
      <c r="D114" s="122">
        <v>65.956367677900005</v>
      </c>
      <c r="E114" s="121">
        <v>32.402000000000001</v>
      </c>
      <c r="F114" s="122">
        <f t="shared" si="10"/>
        <v>824.70636767790006</v>
      </c>
      <c r="G114" s="122">
        <v>41.509723410597644</v>
      </c>
      <c r="H114" s="122">
        <v>36.573392637807011</v>
      </c>
      <c r="I114" s="122">
        <v>43.052999999999997</v>
      </c>
      <c r="J114" s="60">
        <f t="shared" si="9"/>
        <v>703.57025162949537</v>
      </c>
      <c r="K114" s="123">
        <f t="shared" si="11"/>
        <v>2.1926908410503758</v>
      </c>
    </row>
    <row r="115" spans="1:11" ht="12" customHeight="1">
      <c r="A115" s="180">
        <v>2016</v>
      </c>
      <c r="B115" s="166">
        <v>323.16101099999997</v>
      </c>
      <c r="C115" s="158">
        <v>670.46199999999999</v>
      </c>
      <c r="D115" s="158">
        <v>68.909901111000011</v>
      </c>
      <c r="E115" s="159">
        <v>43.052999999999997</v>
      </c>
      <c r="F115" s="158">
        <f t="shared" si="10"/>
        <v>782.42490111099994</v>
      </c>
      <c r="G115" s="158">
        <v>36.418641134126936</v>
      </c>
      <c r="H115" s="158">
        <v>38.153302641412004</v>
      </c>
      <c r="I115" s="158">
        <v>41.859000000000002</v>
      </c>
      <c r="J115" s="68">
        <f t="shared" si="9"/>
        <v>665.993957335461</v>
      </c>
      <c r="K115" s="160">
        <f t="shared" si="11"/>
        <v>2.0608734799863004</v>
      </c>
    </row>
    <row r="116" spans="1:11" ht="12" customHeight="1">
      <c r="A116" s="188">
        <v>2017</v>
      </c>
      <c r="B116" s="162">
        <v>325.20603</v>
      </c>
      <c r="C116" s="186">
        <v>584.05399999999997</v>
      </c>
      <c r="D116" s="186">
        <v>74.111929541800009</v>
      </c>
      <c r="E116" s="90">
        <v>41.859000000000002</v>
      </c>
      <c r="F116" s="186">
        <f t="shared" si="10"/>
        <v>700.02492954180002</v>
      </c>
      <c r="G116" s="186">
        <v>36.793657484365255</v>
      </c>
      <c r="H116" s="186">
        <v>41.981875194065005</v>
      </c>
      <c r="I116" s="186">
        <v>37.191000000000003</v>
      </c>
      <c r="J116" s="68">
        <f t="shared" si="9"/>
        <v>584.05839686336981</v>
      </c>
      <c r="K116" s="163">
        <f t="shared" si="11"/>
        <v>1.7959642287794289</v>
      </c>
    </row>
    <row r="117" spans="1:11" ht="12" customHeight="1">
      <c r="A117" s="188">
        <v>2018</v>
      </c>
      <c r="B117" s="162">
        <v>326.92397599999998</v>
      </c>
      <c r="C117" s="186">
        <v>629.572</v>
      </c>
      <c r="D117" s="186">
        <v>81.530706399100026</v>
      </c>
      <c r="E117" s="186">
        <v>37.191000000000003</v>
      </c>
      <c r="F117" s="186">
        <f t="shared" si="10"/>
        <v>748.29370639910007</v>
      </c>
      <c r="G117" s="186">
        <v>36.080867827982239</v>
      </c>
      <c r="H117" s="186">
        <v>31.417581923579004</v>
      </c>
      <c r="I117" s="186">
        <v>42.112000000000002</v>
      </c>
      <c r="J117" s="55">
        <f t="shared" si="9"/>
        <v>638.68325664753888</v>
      </c>
      <c r="K117" s="186">
        <f t="shared" si="11"/>
        <v>1.9536140006064864</v>
      </c>
    </row>
    <row r="118" spans="1:11" ht="12" customHeight="1">
      <c r="A118" s="298">
        <v>2019</v>
      </c>
      <c r="B118" s="208">
        <v>328.475998</v>
      </c>
      <c r="C118" s="158">
        <v>635.90100000000007</v>
      </c>
      <c r="D118" s="184">
        <v>64.749336585400002</v>
      </c>
      <c r="E118" s="158">
        <v>42.112000000000002</v>
      </c>
      <c r="F118" s="158">
        <f t="shared" si="10"/>
        <v>742.76233658540002</v>
      </c>
      <c r="G118" s="184">
        <v>35.059840914667589</v>
      </c>
      <c r="H118" s="158">
        <v>46.736625301379007</v>
      </c>
      <c r="I118" s="184">
        <v>35.948</v>
      </c>
      <c r="J118" s="55">
        <f t="shared" si="9"/>
        <v>625.01787036935343</v>
      </c>
      <c r="K118" s="160">
        <f t="shared" si="11"/>
        <v>1.902780946476806</v>
      </c>
    </row>
    <row r="119" spans="1:11" ht="12" customHeight="1">
      <c r="A119" s="188">
        <v>2020</v>
      </c>
      <c r="B119" s="162">
        <v>330.11398000000003</v>
      </c>
      <c r="C119" s="299">
        <v>714.46800000000007</v>
      </c>
      <c r="D119" s="186">
        <v>56.665204506700007</v>
      </c>
      <c r="E119" s="299">
        <v>35.948</v>
      </c>
      <c r="F119" s="186">
        <f t="shared" si="10"/>
        <v>807.08120450670003</v>
      </c>
      <c r="G119" s="299">
        <v>22.594175144019992</v>
      </c>
      <c r="H119" s="186">
        <v>38.860722069652006</v>
      </c>
      <c r="I119" s="299">
        <v>36.319000000000003</v>
      </c>
      <c r="J119" s="55">
        <f t="shared" si="9"/>
        <v>709.30730729302809</v>
      </c>
      <c r="K119" s="163">
        <f t="shared" si="11"/>
        <v>2.1486739437482414</v>
      </c>
    </row>
    <row r="120" spans="1:11" ht="12" customHeight="1" thickBot="1">
      <c r="A120" s="367">
        <v>2021</v>
      </c>
      <c r="B120" s="134">
        <v>332.14052299999997</v>
      </c>
      <c r="C120" s="365">
        <v>703.01099999999997</v>
      </c>
      <c r="D120" s="300">
        <v>51.198400853599999</v>
      </c>
      <c r="E120" s="365">
        <v>36.319000000000003</v>
      </c>
      <c r="F120" s="300">
        <f t="shared" si="10"/>
        <v>790.52840085359992</v>
      </c>
      <c r="G120" s="365">
        <v>35.054811500600259</v>
      </c>
      <c r="H120" s="300">
        <v>30.054990427575998</v>
      </c>
      <c r="I120" s="365">
        <v>45.994999999999997</v>
      </c>
      <c r="J120" s="348">
        <f t="shared" si="9"/>
        <v>679.42359892542368</v>
      </c>
      <c r="K120" s="315">
        <f t="shared" si="11"/>
        <v>2.0455908023165956</v>
      </c>
    </row>
    <row r="121" spans="1:11" ht="12" customHeight="1" thickTop="1">
      <c r="A121" s="9" t="s">
        <v>64</v>
      </c>
      <c r="B121" s="9"/>
      <c r="C121" s="9"/>
      <c r="D121" s="9"/>
      <c r="E121" s="9"/>
      <c r="F121" s="9"/>
      <c r="G121" s="9"/>
      <c r="H121" s="9"/>
      <c r="I121" s="9"/>
      <c r="J121" s="9"/>
      <c r="K121" s="9"/>
    </row>
    <row r="122" spans="1:11" ht="12" customHeight="1">
      <c r="A122" s="9"/>
      <c r="B122" s="9"/>
      <c r="C122" s="9"/>
      <c r="D122" s="9"/>
      <c r="E122" s="9"/>
      <c r="F122" s="9"/>
      <c r="G122" s="9"/>
      <c r="H122" s="9"/>
      <c r="I122" s="9"/>
      <c r="J122" s="9"/>
      <c r="K122" s="9"/>
    </row>
    <row r="123" spans="1:11" ht="12" customHeight="1">
      <c r="A123" s="16" t="s">
        <v>245</v>
      </c>
    </row>
    <row r="124" spans="1:11" ht="12" customHeight="1">
      <c r="A124" s="16" t="s">
        <v>211</v>
      </c>
    </row>
    <row r="125" spans="1:11" ht="12" customHeight="1">
      <c r="A125" s="16" t="s">
        <v>218</v>
      </c>
    </row>
    <row r="126" spans="1:11" ht="12" customHeight="1">
      <c r="A126" s="16" t="s">
        <v>244</v>
      </c>
    </row>
    <row r="128" spans="1:11" ht="12" customHeight="1">
      <c r="A128" s="338" t="s">
        <v>192</v>
      </c>
    </row>
  </sheetData>
  <mergeCells count="16">
    <mergeCell ref="A1:I1"/>
    <mergeCell ref="J1:K1"/>
    <mergeCell ref="I3:I6"/>
    <mergeCell ref="G2:I2"/>
    <mergeCell ref="J4:J6"/>
    <mergeCell ref="C3:C6"/>
    <mergeCell ref="K4:K6"/>
    <mergeCell ref="G3:G6"/>
    <mergeCell ref="E3:E6"/>
    <mergeCell ref="H3:H6"/>
    <mergeCell ref="B2:B6"/>
    <mergeCell ref="C7:J7"/>
    <mergeCell ref="D3:D6"/>
    <mergeCell ref="A2:A6"/>
    <mergeCell ref="F3:F6"/>
    <mergeCell ref="J2:K3"/>
  </mergeCells>
  <phoneticPr fontId="6" type="noConversion"/>
  <printOptions horizontalCentered="1"/>
  <pageMargins left="0.4" right="0.4" top="0.5" bottom="0.5" header="0" footer="0"/>
  <pageSetup fitToHeight="3" orientation="landscape" horizontalDpi="300" r:id="rId1"/>
  <headerFooter alignWithMargins="0"/>
  <rowBreaks count="2" manualBreakCount="2">
    <brk id="39" max="17" man="1"/>
    <brk id="68" max="17" man="1"/>
  </rowBreaks>
  <ignoredErrors>
    <ignoredError sqref="H8:H63 D78:D79"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outlinePr summaryBelow="0" summaryRight="0"/>
    <pageSetUpPr autoPageBreaks="0" fitToPage="1"/>
  </sheetPr>
  <dimension ref="A1:U125"/>
  <sheetViews>
    <sheetView showZeros="0" showOutlineSymbols="0" zoomScaleNormal="100" workbookViewId="0">
      <pane ySplit="6" topLeftCell="A7" activePane="bottomLeft" state="frozen"/>
      <selection pane="bottomLeft" sqref="A1:J1"/>
    </sheetView>
  </sheetViews>
  <sheetFormatPr defaultColWidth="12.83203125" defaultRowHeight="12" customHeight="1"/>
  <cols>
    <col min="1" max="1" width="12.83203125" style="5" customWidth="1"/>
    <col min="2" max="2" width="12.83203125" style="6" customWidth="1"/>
    <col min="3" max="3" width="15.83203125" style="8" customWidth="1"/>
    <col min="4" max="4" width="12.83203125" style="8" customWidth="1"/>
    <col min="5" max="5" width="15.83203125" style="8" customWidth="1"/>
    <col min="6" max="6" width="12.83203125" style="8" customWidth="1"/>
    <col min="7" max="7" width="15.83203125" style="8" customWidth="1"/>
    <col min="8" max="8" width="12.83203125" style="8" customWidth="1"/>
    <col min="9" max="9" width="15.83203125" style="8" customWidth="1"/>
    <col min="10" max="10" width="12.83203125" style="8" customWidth="1"/>
    <col min="11" max="11" width="15.83203125" style="8" customWidth="1"/>
    <col min="12" max="12" width="12.83203125" style="25" customWidth="1"/>
    <col min="13" max="21" width="12.83203125" style="9" customWidth="1"/>
    <col min="22" max="16384" width="12.83203125" style="10"/>
  </cols>
  <sheetData>
    <row r="1" spans="1:21" s="82" customFormat="1" ht="12" customHeight="1" thickBot="1">
      <c r="A1" s="393" t="s">
        <v>92</v>
      </c>
      <c r="B1" s="393"/>
      <c r="C1" s="393"/>
      <c r="D1" s="393"/>
      <c r="E1" s="393"/>
      <c r="F1" s="393"/>
      <c r="G1" s="393"/>
      <c r="H1" s="393"/>
      <c r="I1" s="393"/>
      <c r="J1" s="393"/>
      <c r="K1" s="392" t="s">
        <v>63</v>
      </c>
      <c r="L1" s="392"/>
      <c r="M1" s="83"/>
      <c r="N1" s="83"/>
      <c r="O1" s="83"/>
      <c r="P1" s="83"/>
      <c r="Q1" s="83"/>
      <c r="R1" s="83"/>
      <c r="S1" s="83"/>
      <c r="T1" s="83"/>
      <c r="U1" s="83"/>
    </row>
    <row r="2" spans="1:21" ht="12" customHeight="1" thickTop="1">
      <c r="A2" s="412" t="s">
        <v>0</v>
      </c>
      <c r="B2" s="511" t="s">
        <v>60</v>
      </c>
      <c r="C2" s="528" t="s">
        <v>35</v>
      </c>
      <c r="D2" s="546"/>
      <c r="E2" s="546"/>
      <c r="F2" s="546"/>
      <c r="G2" s="546"/>
      <c r="H2" s="546"/>
      <c r="I2" s="506" t="s">
        <v>37</v>
      </c>
      <c r="J2" s="548"/>
      <c r="K2" s="459" t="s">
        <v>38</v>
      </c>
      <c r="L2" s="553"/>
    </row>
    <row r="3" spans="1:21" ht="12" customHeight="1">
      <c r="A3" s="413"/>
      <c r="B3" s="512"/>
      <c r="C3" s="27" t="s">
        <v>23</v>
      </c>
      <c r="D3" s="28"/>
      <c r="E3" s="27" t="s">
        <v>36</v>
      </c>
      <c r="F3" s="28"/>
      <c r="G3" s="27" t="s">
        <v>2</v>
      </c>
      <c r="H3" s="28"/>
      <c r="I3" s="545"/>
      <c r="J3" s="549"/>
      <c r="K3" s="545"/>
      <c r="L3" s="549"/>
    </row>
    <row r="4" spans="1:21" ht="12" customHeight="1">
      <c r="A4" s="413"/>
      <c r="B4" s="512"/>
      <c r="C4" s="408" t="s">
        <v>2</v>
      </c>
      <c r="D4" s="408" t="s">
        <v>5</v>
      </c>
      <c r="E4" s="410" t="s">
        <v>2</v>
      </c>
      <c r="F4" s="408" t="s">
        <v>5</v>
      </c>
      <c r="G4" s="410" t="s">
        <v>2</v>
      </c>
      <c r="H4" s="408" t="s">
        <v>5</v>
      </c>
      <c r="I4" s="410" t="s">
        <v>2</v>
      </c>
      <c r="J4" s="408" t="s">
        <v>5</v>
      </c>
      <c r="K4" s="410" t="s">
        <v>2</v>
      </c>
      <c r="L4" s="498" t="s">
        <v>5</v>
      </c>
    </row>
    <row r="5" spans="1:21" ht="12" customHeight="1">
      <c r="A5" s="414"/>
      <c r="B5" s="513"/>
      <c r="C5" s="409"/>
      <c r="D5" s="409"/>
      <c r="E5" s="449"/>
      <c r="F5" s="409"/>
      <c r="G5" s="449"/>
      <c r="H5" s="409"/>
      <c r="I5" s="449"/>
      <c r="J5" s="409"/>
      <c r="K5" s="449"/>
      <c r="L5" s="465"/>
    </row>
    <row r="6" spans="1:21" ht="12" customHeight="1">
      <c r="A6" s="24"/>
      <c r="B6" s="96" t="s">
        <v>72</v>
      </c>
      <c r="C6" s="262" t="s">
        <v>184</v>
      </c>
      <c r="D6" s="97" t="s">
        <v>75</v>
      </c>
      <c r="E6" s="262" t="s">
        <v>184</v>
      </c>
      <c r="F6" s="262" t="s">
        <v>75</v>
      </c>
      <c r="G6" s="262" t="s">
        <v>184</v>
      </c>
      <c r="H6" s="262" t="s">
        <v>75</v>
      </c>
      <c r="I6" s="262" t="s">
        <v>184</v>
      </c>
      <c r="J6" s="262" t="s">
        <v>75</v>
      </c>
      <c r="K6" s="262" t="s">
        <v>184</v>
      </c>
      <c r="L6" s="262" t="s">
        <v>75</v>
      </c>
      <c r="M6"/>
      <c r="N6"/>
      <c r="O6"/>
      <c r="P6"/>
      <c r="Q6"/>
      <c r="R6"/>
      <c r="S6"/>
      <c r="T6"/>
      <c r="U6"/>
    </row>
    <row r="7" spans="1:21" ht="12" customHeight="1">
      <c r="A7" s="40">
        <v>1909</v>
      </c>
      <c r="B7" s="77">
        <v>90.49</v>
      </c>
      <c r="C7" s="55" t="s">
        <v>7</v>
      </c>
      <c r="D7" s="55" t="s">
        <v>7</v>
      </c>
      <c r="E7" s="55" t="s">
        <v>7</v>
      </c>
      <c r="F7" s="55" t="s">
        <v>7</v>
      </c>
      <c r="G7" s="55">
        <v>496</v>
      </c>
      <c r="H7" s="55">
        <f t="shared" ref="H7:H38" si="0">G7/B7</f>
        <v>5.4812686484694444</v>
      </c>
      <c r="I7" s="55">
        <v>54</v>
      </c>
      <c r="J7" s="55">
        <f t="shared" ref="J7:J38" si="1">I7/B7</f>
        <v>0.59675102221239917</v>
      </c>
      <c r="K7" s="55">
        <f t="shared" ref="K7:K38" si="2">SUM(G7,I7)</f>
        <v>550</v>
      </c>
      <c r="L7" s="55">
        <f t="shared" ref="L7:L38" si="3">K7/B7</f>
        <v>6.0780196706818437</v>
      </c>
      <c r="M7" s="13"/>
      <c r="N7" s="13"/>
      <c r="O7" s="13"/>
      <c r="P7" s="13"/>
      <c r="Q7" s="13"/>
      <c r="R7" s="13"/>
      <c r="S7" s="13"/>
      <c r="T7" s="13"/>
      <c r="U7" s="13"/>
    </row>
    <row r="8" spans="1:21" ht="12" customHeight="1">
      <c r="A8" s="40">
        <v>1910</v>
      </c>
      <c r="B8" s="77">
        <v>92.406999999999996</v>
      </c>
      <c r="C8" s="63" t="s">
        <v>7</v>
      </c>
      <c r="D8" s="63" t="s">
        <v>7</v>
      </c>
      <c r="E8" s="63" t="s">
        <v>7</v>
      </c>
      <c r="F8" s="63" t="s">
        <v>7</v>
      </c>
      <c r="G8" s="63">
        <v>536</v>
      </c>
      <c r="H8" s="63">
        <f t="shared" si="0"/>
        <v>5.8004263746252995</v>
      </c>
      <c r="I8" s="63">
        <v>65</v>
      </c>
      <c r="J8" s="63">
        <f t="shared" si="1"/>
        <v>0.70340991483329185</v>
      </c>
      <c r="K8" s="63">
        <f t="shared" si="2"/>
        <v>601</v>
      </c>
      <c r="L8" s="63">
        <f t="shared" si="3"/>
        <v>6.503836289458591</v>
      </c>
      <c r="M8" s="13"/>
      <c r="N8" s="13"/>
      <c r="O8" s="13"/>
      <c r="P8" s="13"/>
      <c r="Q8" s="13"/>
      <c r="R8" s="13"/>
      <c r="S8" s="13"/>
      <c r="T8" s="13"/>
      <c r="U8" s="13"/>
    </row>
    <row r="9" spans="1:21" ht="12" customHeight="1">
      <c r="A9" s="42">
        <v>1911</v>
      </c>
      <c r="B9" s="78">
        <v>93.863</v>
      </c>
      <c r="C9" s="64" t="s">
        <v>7</v>
      </c>
      <c r="D9" s="64" t="s">
        <v>7</v>
      </c>
      <c r="E9" s="64" t="s">
        <v>7</v>
      </c>
      <c r="F9" s="64" t="s">
        <v>7</v>
      </c>
      <c r="G9" s="64">
        <v>600</v>
      </c>
      <c r="H9" s="64">
        <f t="shared" si="0"/>
        <v>6.3922951535748913</v>
      </c>
      <c r="I9" s="64">
        <v>75</v>
      </c>
      <c r="J9" s="64">
        <f t="shared" si="1"/>
        <v>0.79903689419686141</v>
      </c>
      <c r="K9" s="64">
        <f t="shared" si="2"/>
        <v>675</v>
      </c>
      <c r="L9" s="64">
        <f t="shared" si="3"/>
        <v>7.1913320477717528</v>
      </c>
      <c r="M9" s="13"/>
      <c r="N9" s="13"/>
      <c r="O9" s="13"/>
      <c r="P9" s="13"/>
      <c r="Q9" s="13"/>
      <c r="R9" s="13"/>
      <c r="S9" s="13"/>
      <c r="T9" s="13"/>
      <c r="U9" s="13"/>
    </row>
    <row r="10" spans="1:21" ht="12" customHeight="1">
      <c r="A10" s="42">
        <v>1912</v>
      </c>
      <c r="B10" s="78">
        <v>95.334999999999994</v>
      </c>
      <c r="C10" s="64" t="s">
        <v>7</v>
      </c>
      <c r="D10" s="64" t="s">
        <v>7</v>
      </c>
      <c r="E10" s="64" t="s">
        <v>7</v>
      </c>
      <c r="F10" s="64" t="s">
        <v>7</v>
      </c>
      <c r="G10" s="64">
        <v>674</v>
      </c>
      <c r="H10" s="64">
        <f t="shared" si="0"/>
        <v>7.069806471914827</v>
      </c>
      <c r="I10" s="64">
        <v>76</v>
      </c>
      <c r="J10" s="64">
        <f t="shared" si="1"/>
        <v>0.79718886033460956</v>
      </c>
      <c r="K10" s="64">
        <f t="shared" si="2"/>
        <v>750</v>
      </c>
      <c r="L10" s="64">
        <f t="shared" si="3"/>
        <v>7.866995332249437</v>
      </c>
      <c r="M10" s="13"/>
      <c r="N10" s="13"/>
      <c r="O10" s="13"/>
      <c r="P10" s="13"/>
      <c r="Q10" s="13"/>
      <c r="R10" s="13"/>
      <c r="S10" s="13"/>
      <c r="T10" s="13"/>
      <c r="U10" s="13"/>
    </row>
    <row r="11" spans="1:21" ht="12" customHeight="1">
      <c r="A11" s="42">
        <v>1913</v>
      </c>
      <c r="B11" s="78">
        <v>97.224999999999994</v>
      </c>
      <c r="C11" s="64" t="s">
        <v>7</v>
      </c>
      <c r="D11" s="64" t="s">
        <v>7</v>
      </c>
      <c r="E11" s="64" t="s">
        <v>7</v>
      </c>
      <c r="F11" s="64" t="s">
        <v>7</v>
      </c>
      <c r="G11" s="64">
        <v>775</v>
      </c>
      <c r="H11" s="64">
        <f t="shared" si="0"/>
        <v>7.9712008228336337</v>
      </c>
      <c r="I11" s="64">
        <v>88</v>
      </c>
      <c r="J11" s="64">
        <f t="shared" si="1"/>
        <v>0.90511699665723844</v>
      </c>
      <c r="K11" s="64">
        <f t="shared" si="2"/>
        <v>863</v>
      </c>
      <c r="L11" s="64">
        <f t="shared" si="3"/>
        <v>8.8763178194908718</v>
      </c>
      <c r="M11" s="13"/>
      <c r="N11" s="13"/>
      <c r="O11" s="13"/>
      <c r="P11" s="13"/>
      <c r="Q11" s="13"/>
      <c r="R11" s="13"/>
      <c r="S11" s="13"/>
      <c r="T11" s="13"/>
      <c r="U11" s="13"/>
    </row>
    <row r="12" spans="1:21" ht="12" customHeight="1">
      <c r="A12" s="42">
        <v>1914</v>
      </c>
      <c r="B12" s="78">
        <v>99.111000000000004</v>
      </c>
      <c r="C12" s="64" t="s">
        <v>7</v>
      </c>
      <c r="D12" s="64" t="s">
        <v>7</v>
      </c>
      <c r="E12" s="64" t="s">
        <v>7</v>
      </c>
      <c r="F12" s="64" t="s">
        <v>7</v>
      </c>
      <c r="G12" s="64">
        <v>884</v>
      </c>
      <c r="H12" s="64">
        <f t="shared" si="0"/>
        <v>8.9192925104176126</v>
      </c>
      <c r="I12" s="64">
        <v>99</v>
      </c>
      <c r="J12" s="64">
        <f t="shared" si="1"/>
        <v>0.99888004358749272</v>
      </c>
      <c r="K12" s="64">
        <f t="shared" si="2"/>
        <v>983</v>
      </c>
      <c r="L12" s="64">
        <f t="shared" si="3"/>
        <v>9.9181725540051051</v>
      </c>
      <c r="M12" s="13"/>
      <c r="N12" s="13"/>
      <c r="O12" s="13"/>
      <c r="P12" s="13"/>
      <c r="Q12" s="13"/>
      <c r="R12" s="13"/>
      <c r="S12" s="13"/>
      <c r="T12" s="13"/>
      <c r="U12" s="13"/>
    </row>
    <row r="13" spans="1:21" ht="12" customHeight="1">
      <c r="A13" s="42">
        <v>1915</v>
      </c>
      <c r="B13" s="78">
        <v>100.54600000000001</v>
      </c>
      <c r="C13" s="64" t="s">
        <v>7</v>
      </c>
      <c r="D13" s="64" t="s">
        <v>7</v>
      </c>
      <c r="E13" s="64" t="s">
        <v>7</v>
      </c>
      <c r="F13" s="64" t="s">
        <v>7</v>
      </c>
      <c r="G13" s="64">
        <v>959</v>
      </c>
      <c r="H13" s="64">
        <f t="shared" si="0"/>
        <v>9.53792294074354</v>
      </c>
      <c r="I13" s="64">
        <v>121</v>
      </c>
      <c r="J13" s="64">
        <f t="shared" si="1"/>
        <v>1.203429276152209</v>
      </c>
      <c r="K13" s="64">
        <f t="shared" si="2"/>
        <v>1080</v>
      </c>
      <c r="L13" s="64">
        <f t="shared" si="3"/>
        <v>10.741352216895748</v>
      </c>
      <c r="M13" s="13"/>
      <c r="N13" s="13"/>
      <c r="O13" s="13"/>
      <c r="P13" s="13"/>
      <c r="Q13" s="13"/>
      <c r="R13" s="13"/>
      <c r="S13" s="13"/>
      <c r="T13" s="13"/>
      <c r="U13" s="13"/>
    </row>
    <row r="14" spans="1:21" ht="12" customHeight="1">
      <c r="A14" s="40">
        <v>1916</v>
      </c>
      <c r="B14" s="77">
        <v>101.961</v>
      </c>
      <c r="C14" s="63" t="s">
        <v>7</v>
      </c>
      <c r="D14" s="63" t="s">
        <v>7</v>
      </c>
      <c r="E14" s="63" t="s">
        <v>7</v>
      </c>
      <c r="F14" s="63" t="s">
        <v>7</v>
      </c>
      <c r="G14" s="63">
        <v>982</v>
      </c>
      <c r="H14" s="63">
        <f t="shared" si="0"/>
        <v>9.6311334726022704</v>
      </c>
      <c r="I14" s="63">
        <v>143</v>
      </c>
      <c r="J14" s="63">
        <f t="shared" si="1"/>
        <v>1.4024970331793529</v>
      </c>
      <c r="K14" s="63">
        <f t="shared" si="2"/>
        <v>1125</v>
      </c>
      <c r="L14" s="63">
        <f t="shared" si="3"/>
        <v>11.033630505781623</v>
      </c>
      <c r="M14" s="13"/>
      <c r="N14" s="13"/>
      <c r="O14" s="13"/>
      <c r="P14" s="13"/>
      <c r="Q14" s="13"/>
      <c r="R14" s="13"/>
      <c r="S14" s="13"/>
      <c r="T14" s="13"/>
      <c r="U14" s="13"/>
    </row>
    <row r="15" spans="1:21" ht="12" customHeight="1">
      <c r="A15" s="40">
        <v>1917</v>
      </c>
      <c r="B15" s="77">
        <v>103.414</v>
      </c>
      <c r="C15" s="63" t="s">
        <v>7</v>
      </c>
      <c r="D15" s="63" t="s">
        <v>7</v>
      </c>
      <c r="E15" s="63" t="s">
        <v>7</v>
      </c>
      <c r="F15" s="63" t="s">
        <v>7</v>
      </c>
      <c r="G15" s="63">
        <v>979</v>
      </c>
      <c r="H15" s="63">
        <f t="shared" si="0"/>
        <v>9.466803334171388</v>
      </c>
      <c r="I15" s="63">
        <v>165</v>
      </c>
      <c r="J15" s="63">
        <f t="shared" si="1"/>
        <v>1.5955286518266385</v>
      </c>
      <c r="K15" s="63">
        <f t="shared" si="2"/>
        <v>1144</v>
      </c>
      <c r="L15" s="63">
        <f t="shared" si="3"/>
        <v>11.062331985998027</v>
      </c>
      <c r="M15" s="13"/>
      <c r="N15" s="13"/>
      <c r="O15" s="13"/>
      <c r="P15" s="13"/>
      <c r="Q15" s="13"/>
      <c r="R15" s="13"/>
      <c r="S15" s="13"/>
      <c r="T15" s="13"/>
      <c r="U15" s="13"/>
    </row>
    <row r="16" spans="1:21" ht="12" customHeight="1">
      <c r="A16" s="40">
        <v>1918</v>
      </c>
      <c r="B16" s="77">
        <v>104.55</v>
      </c>
      <c r="C16" s="63" t="s">
        <v>7</v>
      </c>
      <c r="D16" s="63" t="s">
        <v>7</v>
      </c>
      <c r="E16" s="63" t="s">
        <v>7</v>
      </c>
      <c r="F16" s="63" t="s">
        <v>7</v>
      </c>
      <c r="G16" s="63">
        <v>1077</v>
      </c>
      <c r="H16" s="63">
        <f t="shared" si="0"/>
        <v>10.301291248206599</v>
      </c>
      <c r="I16" s="63">
        <v>188</v>
      </c>
      <c r="J16" s="63">
        <f t="shared" si="1"/>
        <v>1.7981826877092302</v>
      </c>
      <c r="K16" s="63">
        <f t="shared" si="2"/>
        <v>1265</v>
      </c>
      <c r="L16" s="63">
        <f t="shared" si="3"/>
        <v>12.09947393591583</v>
      </c>
      <c r="M16" s="13"/>
      <c r="N16" s="13"/>
      <c r="O16" s="13"/>
      <c r="P16" s="13"/>
      <c r="Q16" s="13"/>
      <c r="R16" s="13"/>
      <c r="S16" s="13"/>
      <c r="T16" s="13"/>
      <c r="U16" s="13"/>
    </row>
    <row r="17" spans="1:21" ht="12" customHeight="1">
      <c r="A17" s="40">
        <v>1919</v>
      </c>
      <c r="B17" s="77">
        <v>105.063</v>
      </c>
      <c r="C17" s="63" t="s">
        <v>7</v>
      </c>
      <c r="D17" s="63" t="s">
        <v>7</v>
      </c>
      <c r="E17" s="63" t="s">
        <v>7</v>
      </c>
      <c r="F17" s="63" t="s">
        <v>7</v>
      </c>
      <c r="G17" s="63">
        <v>1034</v>
      </c>
      <c r="H17" s="63">
        <f t="shared" si="0"/>
        <v>9.8417140192075223</v>
      </c>
      <c r="I17" s="63">
        <v>221</v>
      </c>
      <c r="J17" s="63">
        <f t="shared" si="1"/>
        <v>2.1034998048789775</v>
      </c>
      <c r="K17" s="63">
        <f t="shared" si="2"/>
        <v>1255</v>
      </c>
      <c r="L17" s="63">
        <f t="shared" si="3"/>
        <v>11.945213824086499</v>
      </c>
      <c r="M17" s="13"/>
      <c r="N17" s="13"/>
      <c r="O17" s="13"/>
      <c r="P17" s="13"/>
      <c r="Q17" s="13"/>
      <c r="R17" s="13"/>
      <c r="S17" s="13"/>
      <c r="T17" s="13"/>
      <c r="U17" s="13"/>
    </row>
    <row r="18" spans="1:21" ht="12" customHeight="1">
      <c r="A18" s="40">
        <v>1920</v>
      </c>
      <c r="B18" s="77">
        <v>106.461</v>
      </c>
      <c r="C18" s="63" t="s">
        <v>7</v>
      </c>
      <c r="D18" s="63" t="s">
        <v>7</v>
      </c>
      <c r="E18" s="63" t="s">
        <v>7</v>
      </c>
      <c r="F18" s="63" t="s">
        <v>7</v>
      </c>
      <c r="G18" s="63">
        <v>916</v>
      </c>
      <c r="H18" s="63">
        <f t="shared" si="0"/>
        <v>8.6040897605695985</v>
      </c>
      <c r="I18" s="63">
        <v>170</v>
      </c>
      <c r="J18" s="63">
        <f t="shared" si="1"/>
        <v>1.5968288856952311</v>
      </c>
      <c r="K18" s="63">
        <f t="shared" si="2"/>
        <v>1086</v>
      </c>
      <c r="L18" s="63">
        <f t="shared" si="3"/>
        <v>10.20091864626483</v>
      </c>
      <c r="M18" s="13"/>
      <c r="N18" s="13"/>
      <c r="O18" s="13"/>
      <c r="P18" s="13"/>
      <c r="Q18" s="13"/>
      <c r="R18" s="13"/>
      <c r="S18" s="13"/>
      <c r="T18" s="13"/>
      <c r="U18" s="13"/>
    </row>
    <row r="19" spans="1:21" ht="12" customHeight="1">
      <c r="A19" s="42">
        <v>1921</v>
      </c>
      <c r="B19" s="78">
        <v>108.538</v>
      </c>
      <c r="C19" s="64" t="s">
        <v>7</v>
      </c>
      <c r="D19" s="64" t="s">
        <v>7</v>
      </c>
      <c r="E19" s="64" t="s">
        <v>7</v>
      </c>
      <c r="F19" s="64" t="s">
        <v>7</v>
      </c>
      <c r="G19" s="64">
        <v>1070</v>
      </c>
      <c r="H19" s="64">
        <f t="shared" si="0"/>
        <v>9.8582984761097503</v>
      </c>
      <c r="I19" s="64">
        <v>141</v>
      </c>
      <c r="J19" s="64">
        <f t="shared" si="1"/>
        <v>1.2990841917116587</v>
      </c>
      <c r="K19" s="64">
        <f t="shared" si="2"/>
        <v>1211</v>
      </c>
      <c r="L19" s="64">
        <f t="shared" si="3"/>
        <v>11.157382667821409</v>
      </c>
      <c r="M19" s="13"/>
      <c r="N19" s="13"/>
      <c r="O19" s="13"/>
      <c r="P19" s="13"/>
      <c r="Q19" s="13"/>
      <c r="R19" s="13"/>
      <c r="S19" s="13"/>
      <c r="T19" s="13"/>
      <c r="U19" s="13"/>
    </row>
    <row r="20" spans="1:21" ht="12" customHeight="1">
      <c r="A20" s="42">
        <v>1922</v>
      </c>
      <c r="B20" s="78">
        <v>110.04900000000001</v>
      </c>
      <c r="C20" s="64" t="s">
        <v>7</v>
      </c>
      <c r="D20" s="64" t="s">
        <v>7</v>
      </c>
      <c r="E20" s="64" t="s">
        <v>7</v>
      </c>
      <c r="F20" s="64" t="s">
        <v>7</v>
      </c>
      <c r="G20" s="64">
        <v>1198</v>
      </c>
      <c r="H20" s="64">
        <f t="shared" si="0"/>
        <v>10.886059846068569</v>
      </c>
      <c r="I20" s="64">
        <v>154</v>
      </c>
      <c r="J20" s="64">
        <f t="shared" si="1"/>
        <v>1.3993766413143236</v>
      </c>
      <c r="K20" s="64">
        <f t="shared" si="2"/>
        <v>1352</v>
      </c>
      <c r="L20" s="64">
        <f t="shared" si="3"/>
        <v>12.285436487382892</v>
      </c>
      <c r="M20" s="13"/>
      <c r="N20" s="13"/>
      <c r="O20" s="13"/>
      <c r="P20" s="13"/>
      <c r="Q20" s="13"/>
      <c r="R20" s="13"/>
      <c r="S20" s="13"/>
      <c r="T20" s="13"/>
      <c r="U20" s="13"/>
    </row>
    <row r="21" spans="1:21" ht="12" customHeight="1">
      <c r="A21" s="42">
        <v>1923</v>
      </c>
      <c r="B21" s="78">
        <v>111.947</v>
      </c>
      <c r="C21" s="64" t="s">
        <v>7</v>
      </c>
      <c r="D21" s="64" t="s">
        <v>7</v>
      </c>
      <c r="E21" s="64" t="s">
        <v>7</v>
      </c>
      <c r="F21" s="64" t="s">
        <v>7</v>
      </c>
      <c r="G21" s="64">
        <v>1282</v>
      </c>
      <c r="H21" s="64">
        <f t="shared" si="0"/>
        <v>11.451847749381404</v>
      </c>
      <c r="I21" s="64">
        <v>202</v>
      </c>
      <c r="J21" s="64">
        <f t="shared" si="1"/>
        <v>1.80442530840487</v>
      </c>
      <c r="K21" s="64">
        <f t="shared" si="2"/>
        <v>1484</v>
      </c>
      <c r="L21" s="64">
        <f t="shared" si="3"/>
        <v>13.256273057786274</v>
      </c>
      <c r="M21" s="13"/>
      <c r="N21" s="13"/>
      <c r="O21" s="13"/>
      <c r="P21" s="13"/>
      <c r="Q21" s="13"/>
      <c r="R21" s="13"/>
      <c r="S21" s="13"/>
      <c r="T21" s="13"/>
      <c r="U21" s="13"/>
    </row>
    <row r="22" spans="1:21" ht="12" customHeight="1">
      <c r="A22" s="42">
        <v>1924</v>
      </c>
      <c r="B22" s="78">
        <v>114.10899999999999</v>
      </c>
      <c r="C22" s="64" t="s">
        <v>7</v>
      </c>
      <c r="D22" s="64" t="s">
        <v>7</v>
      </c>
      <c r="E22" s="64" t="s">
        <v>7</v>
      </c>
      <c r="F22" s="64" t="s">
        <v>7</v>
      </c>
      <c r="G22" s="64">
        <v>1350</v>
      </c>
      <c r="H22" s="64">
        <f t="shared" si="0"/>
        <v>11.830793364239456</v>
      </c>
      <c r="I22" s="64">
        <v>205</v>
      </c>
      <c r="J22" s="64">
        <f t="shared" si="1"/>
        <v>1.7965278812363619</v>
      </c>
      <c r="K22" s="64">
        <f t="shared" si="2"/>
        <v>1555</v>
      </c>
      <c r="L22" s="64">
        <f t="shared" si="3"/>
        <v>13.627321245475818</v>
      </c>
      <c r="M22" s="13"/>
      <c r="N22" s="13"/>
      <c r="O22" s="13"/>
      <c r="P22" s="13"/>
      <c r="Q22" s="13"/>
      <c r="R22" s="13"/>
      <c r="S22" s="13"/>
      <c r="T22" s="13"/>
      <c r="U22" s="13"/>
    </row>
    <row r="23" spans="1:21" ht="12" customHeight="1">
      <c r="A23" s="42">
        <v>1925</v>
      </c>
      <c r="B23" s="78">
        <v>115.82899999999999</v>
      </c>
      <c r="C23" s="64" t="s">
        <v>7</v>
      </c>
      <c r="D23" s="64" t="s">
        <v>7</v>
      </c>
      <c r="E23" s="64" t="s">
        <v>7</v>
      </c>
      <c r="F23" s="64" t="s">
        <v>7</v>
      </c>
      <c r="G23" s="64">
        <v>1353</v>
      </c>
      <c r="H23" s="64">
        <f t="shared" si="0"/>
        <v>11.681012527087345</v>
      </c>
      <c r="I23" s="64">
        <v>220</v>
      </c>
      <c r="J23" s="64">
        <f t="shared" si="1"/>
        <v>1.8993516304207065</v>
      </c>
      <c r="K23" s="64">
        <f t="shared" si="2"/>
        <v>1573</v>
      </c>
      <c r="L23" s="64">
        <f t="shared" si="3"/>
        <v>13.580364157508052</v>
      </c>
      <c r="M23" s="13"/>
      <c r="N23" s="13"/>
      <c r="O23" s="13"/>
      <c r="P23" s="13"/>
      <c r="Q23" s="13"/>
      <c r="R23" s="13"/>
      <c r="S23" s="13"/>
      <c r="T23" s="13"/>
      <c r="U23" s="13"/>
    </row>
    <row r="24" spans="1:21" ht="12" customHeight="1">
      <c r="A24" s="40">
        <v>1926</v>
      </c>
      <c r="B24" s="77">
        <v>117.39700000000001</v>
      </c>
      <c r="C24" s="63" t="s">
        <v>7</v>
      </c>
      <c r="D24" s="63" t="s">
        <v>7</v>
      </c>
      <c r="E24" s="63" t="s">
        <v>7</v>
      </c>
      <c r="F24" s="63" t="s">
        <v>7</v>
      </c>
      <c r="G24" s="63">
        <v>1388</v>
      </c>
      <c r="H24" s="63">
        <f t="shared" si="0"/>
        <v>11.823130062948797</v>
      </c>
      <c r="I24" s="63">
        <v>293</v>
      </c>
      <c r="J24" s="63">
        <f t="shared" si="1"/>
        <v>2.495804833172909</v>
      </c>
      <c r="K24" s="63">
        <f t="shared" si="2"/>
        <v>1681</v>
      </c>
      <c r="L24" s="63">
        <f t="shared" si="3"/>
        <v>14.318934896121705</v>
      </c>
      <c r="M24" s="13"/>
      <c r="N24" s="13"/>
      <c r="O24" s="13"/>
      <c r="P24" s="13"/>
      <c r="Q24" s="13"/>
      <c r="R24" s="13"/>
      <c r="S24" s="13"/>
      <c r="T24" s="13"/>
      <c r="U24" s="13"/>
    </row>
    <row r="25" spans="1:21" ht="12" customHeight="1">
      <c r="A25" s="40">
        <v>1927</v>
      </c>
      <c r="B25" s="77">
        <v>119.035</v>
      </c>
      <c r="C25" s="63" t="s">
        <v>7</v>
      </c>
      <c r="D25" s="63" t="s">
        <v>7</v>
      </c>
      <c r="E25" s="63" t="s">
        <v>7</v>
      </c>
      <c r="F25" s="63" t="s">
        <v>7</v>
      </c>
      <c r="G25" s="63">
        <v>1386</v>
      </c>
      <c r="H25" s="63">
        <f t="shared" si="0"/>
        <v>11.643634225227874</v>
      </c>
      <c r="I25" s="63">
        <v>298</v>
      </c>
      <c r="J25" s="63">
        <f t="shared" si="1"/>
        <v>2.5034653673289369</v>
      </c>
      <c r="K25" s="63">
        <f t="shared" si="2"/>
        <v>1684</v>
      </c>
      <c r="L25" s="63">
        <f t="shared" si="3"/>
        <v>14.147099592556811</v>
      </c>
      <c r="M25" s="13"/>
      <c r="N25" s="13"/>
      <c r="O25" s="13"/>
      <c r="P25" s="13"/>
      <c r="Q25" s="13"/>
      <c r="R25" s="13"/>
      <c r="S25" s="13"/>
      <c r="T25" s="13"/>
      <c r="U25" s="13"/>
    </row>
    <row r="26" spans="1:21" ht="12" customHeight="1">
      <c r="A26" s="40">
        <v>1928</v>
      </c>
      <c r="B26" s="77">
        <v>120.509</v>
      </c>
      <c r="C26" s="63" t="s">
        <v>7</v>
      </c>
      <c r="D26" s="63" t="s">
        <v>7</v>
      </c>
      <c r="E26" s="63" t="s">
        <v>7</v>
      </c>
      <c r="F26" s="63" t="s">
        <v>7</v>
      </c>
      <c r="G26" s="63">
        <v>1472</v>
      </c>
      <c r="H26" s="63">
        <f t="shared" si="0"/>
        <v>12.214855322009145</v>
      </c>
      <c r="I26" s="63">
        <v>325</v>
      </c>
      <c r="J26" s="63">
        <f t="shared" si="1"/>
        <v>2.6968940079164212</v>
      </c>
      <c r="K26" s="63">
        <f t="shared" si="2"/>
        <v>1797</v>
      </c>
      <c r="L26" s="63">
        <f t="shared" si="3"/>
        <v>14.911749329925566</v>
      </c>
      <c r="M26" s="13"/>
      <c r="N26" s="13"/>
      <c r="O26" s="13"/>
      <c r="P26" s="13"/>
      <c r="Q26" s="13"/>
      <c r="R26" s="13"/>
      <c r="S26" s="13"/>
      <c r="T26" s="13"/>
      <c r="U26" s="13"/>
    </row>
    <row r="27" spans="1:21" ht="12" customHeight="1">
      <c r="A27" s="40">
        <v>1929</v>
      </c>
      <c r="B27" s="77">
        <v>121.767</v>
      </c>
      <c r="C27" s="63" t="s">
        <v>7</v>
      </c>
      <c r="D27" s="63" t="s">
        <v>7</v>
      </c>
      <c r="E27" s="63" t="s">
        <v>7</v>
      </c>
      <c r="F27" s="63" t="s">
        <v>7</v>
      </c>
      <c r="G27" s="63">
        <v>1657</v>
      </c>
      <c r="H27" s="63">
        <f t="shared" si="0"/>
        <v>13.607956178603398</v>
      </c>
      <c r="I27" s="63">
        <v>377</v>
      </c>
      <c r="J27" s="63">
        <f t="shared" si="1"/>
        <v>3.0960769338162231</v>
      </c>
      <c r="K27" s="63">
        <f t="shared" si="2"/>
        <v>2034</v>
      </c>
      <c r="L27" s="63">
        <f t="shared" si="3"/>
        <v>16.704033112419623</v>
      </c>
      <c r="M27" s="13"/>
      <c r="N27" s="13"/>
      <c r="O27" s="13"/>
      <c r="P27" s="13"/>
      <c r="Q27" s="13"/>
      <c r="R27" s="13"/>
      <c r="S27" s="13"/>
      <c r="T27" s="13"/>
      <c r="U27" s="13"/>
    </row>
    <row r="28" spans="1:21" ht="12" customHeight="1">
      <c r="A28" s="40">
        <v>1930</v>
      </c>
      <c r="B28" s="77">
        <v>123.188</v>
      </c>
      <c r="C28" s="63" t="s">
        <v>7</v>
      </c>
      <c r="D28" s="63" t="s">
        <v>7</v>
      </c>
      <c r="E28" s="63" t="s">
        <v>7</v>
      </c>
      <c r="F28" s="63" t="s">
        <v>7</v>
      </c>
      <c r="G28" s="63">
        <v>1672</v>
      </c>
      <c r="H28" s="63">
        <f t="shared" si="0"/>
        <v>13.572750592590188</v>
      </c>
      <c r="I28" s="63">
        <v>333</v>
      </c>
      <c r="J28" s="63">
        <f t="shared" si="1"/>
        <v>2.703185375198883</v>
      </c>
      <c r="K28" s="63">
        <f t="shared" si="2"/>
        <v>2005</v>
      </c>
      <c r="L28" s="63">
        <f t="shared" si="3"/>
        <v>16.275935967789071</v>
      </c>
      <c r="M28" s="13"/>
      <c r="N28" s="13"/>
      <c r="O28" s="13"/>
      <c r="P28" s="13"/>
      <c r="Q28" s="13"/>
      <c r="R28" s="13"/>
      <c r="S28" s="13"/>
      <c r="T28" s="13"/>
      <c r="U28" s="13"/>
    </row>
    <row r="29" spans="1:21" ht="12" customHeight="1">
      <c r="A29" s="42">
        <v>1931</v>
      </c>
      <c r="B29" s="78">
        <v>124.149</v>
      </c>
      <c r="C29" s="64" t="s">
        <v>7</v>
      </c>
      <c r="D29" s="64" t="s">
        <v>7</v>
      </c>
      <c r="E29" s="64" t="s">
        <v>7</v>
      </c>
      <c r="F29" s="64" t="s">
        <v>7</v>
      </c>
      <c r="G29" s="64">
        <v>1666</v>
      </c>
      <c r="H29" s="64">
        <f t="shared" si="0"/>
        <v>13.419358996045075</v>
      </c>
      <c r="I29" s="64">
        <v>298</v>
      </c>
      <c r="J29" s="64">
        <f t="shared" si="1"/>
        <v>2.4003415251029003</v>
      </c>
      <c r="K29" s="64">
        <f t="shared" si="2"/>
        <v>1964</v>
      </c>
      <c r="L29" s="64">
        <f t="shared" si="3"/>
        <v>15.819700521147976</v>
      </c>
      <c r="M29" s="13"/>
      <c r="N29" s="13"/>
      <c r="O29" s="13"/>
      <c r="P29" s="13"/>
      <c r="Q29" s="13"/>
      <c r="R29" s="13"/>
      <c r="S29" s="13"/>
      <c r="T29" s="13"/>
      <c r="U29" s="13"/>
    </row>
    <row r="30" spans="1:21" ht="12" customHeight="1">
      <c r="A30" s="42">
        <v>1932</v>
      </c>
      <c r="B30" s="78">
        <v>124.949</v>
      </c>
      <c r="C30" s="64" t="s">
        <v>7</v>
      </c>
      <c r="D30" s="64" t="s">
        <v>7</v>
      </c>
      <c r="E30" s="64" t="s">
        <v>7</v>
      </c>
      <c r="F30" s="64" t="s">
        <v>7</v>
      </c>
      <c r="G30" s="64">
        <v>1746</v>
      </c>
      <c r="H30" s="64">
        <f t="shared" si="0"/>
        <v>13.973701270118209</v>
      </c>
      <c r="I30" s="64">
        <v>275</v>
      </c>
      <c r="J30" s="64">
        <f t="shared" si="1"/>
        <v>2.2008979663702792</v>
      </c>
      <c r="K30" s="64">
        <f t="shared" si="2"/>
        <v>2021</v>
      </c>
      <c r="L30" s="64">
        <f t="shared" si="3"/>
        <v>16.174599236488486</v>
      </c>
      <c r="M30" s="13"/>
      <c r="N30" s="13"/>
      <c r="O30" s="13"/>
      <c r="P30" s="13"/>
      <c r="Q30" s="13"/>
      <c r="R30" s="13"/>
      <c r="S30" s="13"/>
      <c r="T30" s="13"/>
      <c r="U30" s="13"/>
    </row>
    <row r="31" spans="1:21" ht="12" customHeight="1">
      <c r="A31" s="42">
        <v>1933</v>
      </c>
      <c r="B31" s="78">
        <v>125.69</v>
      </c>
      <c r="C31" s="64" t="s">
        <v>7</v>
      </c>
      <c r="D31" s="64" t="s">
        <v>7</v>
      </c>
      <c r="E31" s="64" t="s">
        <v>7</v>
      </c>
      <c r="F31" s="64" t="s">
        <v>7</v>
      </c>
      <c r="G31" s="64">
        <v>1737</v>
      </c>
      <c r="H31" s="64">
        <f t="shared" si="0"/>
        <v>13.819715172249184</v>
      </c>
      <c r="I31" s="64">
        <v>251</v>
      </c>
      <c r="J31" s="64">
        <f t="shared" si="1"/>
        <v>1.9969766886784948</v>
      </c>
      <c r="K31" s="64">
        <f t="shared" si="2"/>
        <v>1988</v>
      </c>
      <c r="L31" s="64">
        <f t="shared" si="3"/>
        <v>15.81669186092768</v>
      </c>
      <c r="M31" s="13"/>
      <c r="N31" s="13"/>
      <c r="O31" s="13"/>
      <c r="P31" s="13"/>
      <c r="Q31" s="13"/>
      <c r="R31" s="13"/>
      <c r="S31" s="13"/>
      <c r="T31" s="13"/>
      <c r="U31" s="13"/>
    </row>
    <row r="32" spans="1:21" ht="12" customHeight="1">
      <c r="A32" s="42">
        <v>1934</v>
      </c>
      <c r="B32" s="78">
        <v>126.485</v>
      </c>
      <c r="C32" s="64" t="s">
        <v>7</v>
      </c>
      <c r="D32" s="64" t="s">
        <v>7</v>
      </c>
      <c r="E32" s="64" t="s">
        <v>7</v>
      </c>
      <c r="F32" s="64" t="s">
        <v>7</v>
      </c>
      <c r="G32" s="64">
        <v>1894</v>
      </c>
      <c r="H32" s="64">
        <f t="shared" si="0"/>
        <v>14.9741076016919</v>
      </c>
      <c r="I32" s="64">
        <v>278</v>
      </c>
      <c r="J32" s="64">
        <f t="shared" si="1"/>
        <v>2.1978890777562556</v>
      </c>
      <c r="K32" s="64">
        <f t="shared" si="2"/>
        <v>2172</v>
      </c>
      <c r="L32" s="64">
        <f t="shared" si="3"/>
        <v>17.171996679448156</v>
      </c>
      <c r="M32" s="13"/>
      <c r="N32" s="13"/>
      <c r="O32" s="13"/>
      <c r="P32" s="13"/>
      <c r="Q32" s="13"/>
      <c r="R32" s="13"/>
      <c r="S32" s="13"/>
      <c r="T32" s="13"/>
      <c r="U32" s="13"/>
    </row>
    <row r="33" spans="1:21" ht="12" customHeight="1">
      <c r="A33" s="42">
        <v>1935</v>
      </c>
      <c r="B33" s="78">
        <v>127.36199999999999</v>
      </c>
      <c r="C33" s="64" t="s">
        <v>7</v>
      </c>
      <c r="D33" s="64" t="s">
        <v>7</v>
      </c>
      <c r="E33" s="64" t="s">
        <v>7</v>
      </c>
      <c r="F33" s="64" t="s">
        <v>7</v>
      </c>
      <c r="G33" s="64">
        <v>2057</v>
      </c>
      <c r="H33" s="64">
        <f t="shared" si="0"/>
        <v>16.150814214600903</v>
      </c>
      <c r="I33" s="64">
        <v>306</v>
      </c>
      <c r="J33" s="64">
        <f t="shared" si="1"/>
        <v>2.4026004616761671</v>
      </c>
      <c r="K33" s="64">
        <f t="shared" si="2"/>
        <v>2363</v>
      </c>
      <c r="L33" s="64">
        <f t="shared" si="3"/>
        <v>18.553414676277068</v>
      </c>
      <c r="M33" s="13"/>
      <c r="N33" s="13"/>
      <c r="O33" s="13"/>
      <c r="P33" s="13"/>
      <c r="Q33" s="13"/>
      <c r="R33" s="13"/>
      <c r="S33" s="13"/>
      <c r="T33" s="13"/>
      <c r="U33" s="13"/>
    </row>
    <row r="34" spans="1:21" ht="12" customHeight="1">
      <c r="A34" s="40">
        <v>1936</v>
      </c>
      <c r="B34" s="77">
        <v>128.18100000000001</v>
      </c>
      <c r="C34" s="63" t="s">
        <v>7</v>
      </c>
      <c r="D34" s="63" t="s">
        <v>7</v>
      </c>
      <c r="E34" s="63" t="s">
        <v>7</v>
      </c>
      <c r="F34" s="63" t="s">
        <v>7</v>
      </c>
      <c r="G34" s="63">
        <v>2036</v>
      </c>
      <c r="H34" s="63">
        <f t="shared" si="0"/>
        <v>15.883789329151744</v>
      </c>
      <c r="I34" s="63">
        <v>359</v>
      </c>
      <c r="J34" s="63">
        <f t="shared" si="1"/>
        <v>2.800727096839625</v>
      </c>
      <c r="K34" s="63">
        <f t="shared" si="2"/>
        <v>2395</v>
      </c>
      <c r="L34" s="63">
        <f t="shared" si="3"/>
        <v>18.684516425991369</v>
      </c>
      <c r="M34" s="13"/>
      <c r="N34" s="13"/>
      <c r="O34" s="13"/>
      <c r="P34" s="13"/>
      <c r="Q34" s="13"/>
      <c r="R34" s="13"/>
      <c r="S34" s="13"/>
      <c r="T34" s="13"/>
      <c r="U34" s="13"/>
    </row>
    <row r="35" spans="1:21" ht="12" customHeight="1">
      <c r="A35" s="40">
        <v>1937</v>
      </c>
      <c r="B35" s="77">
        <v>128.96100000000001</v>
      </c>
      <c r="C35" s="63" t="s">
        <v>7</v>
      </c>
      <c r="D35" s="63" t="s">
        <v>7</v>
      </c>
      <c r="E35" s="63" t="s">
        <v>7</v>
      </c>
      <c r="F35" s="63" t="s">
        <v>7</v>
      </c>
      <c r="G35" s="63">
        <v>2154</v>
      </c>
      <c r="H35" s="63">
        <f t="shared" si="0"/>
        <v>16.702724079372832</v>
      </c>
      <c r="I35" s="63">
        <v>387</v>
      </c>
      <c r="J35" s="63">
        <f t="shared" si="1"/>
        <v>3.0009072510293806</v>
      </c>
      <c r="K35" s="63">
        <f t="shared" si="2"/>
        <v>2541</v>
      </c>
      <c r="L35" s="63">
        <f t="shared" si="3"/>
        <v>19.703631330402214</v>
      </c>
      <c r="M35" s="13"/>
      <c r="N35" s="13"/>
      <c r="O35" s="13"/>
      <c r="P35" s="13"/>
      <c r="Q35" s="13"/>
      <c r="R35" s="13"/>
      <c r="S35" s="13"/>
      <c r="T35" s="13"/>
      <c r="U35" s="13"/>
    </row>
    <row r="36" spans="1:21" ht="12" customHeight="1">
      <c r="A36" s="40">
        <v>1938</v>
      </c>
      <c r="B36" s="77">
        <v>129.96899999999999</v>
      </c>
      <c r="C36" s="63" t="s">
        <v>7</v>
      </c>
      <c r="D36" s="63" t="s">
        <v>7</v>
      </c>
      <c r="E36" s="63" t="s">
        <v>7</v>
      </c>
      <c r="F36" s="63" t="s">
        <v>7</v>
      </c>
      <c r="G36" s="63">
        <v>2241</v>
      </c>
      <c r="H36" s="63">
        <f t="shared" si="0"/>
        <v>17.242573229000762</v>
      </c>
      <c r="I36" s="63">
        <v>416</v>
      </c>
      <c r="J36" s="63">
        <f t="shared" si="1"/>
        <v>3.200763258930976</v>
      </c>
      <c r="K36" s="63">
        <f t="shared" si="2"/>
        <v>2657</v>
      </c>
      <c r="L36" s="63">
        <f t="shared" si="3"/>
        <v>20.443336487931738</v>
      </c>
      <c r="M36" s="13"/>
      <c r="N36" s="13"/>
      <c r="O36" s="13"/>
      <c r="P36" s="13"/>
      <c r="Q36" s="13"/>
      <c r="R36" s="13"/>
      <c r="S36" s="13"/>
      <c r="T36" s="13"/>
      <c r="U36" s="13"/>
    </row>
    <row r="37" spans="1:21" ht="12" customHeight="1">
      <c r="A37" s="40">
        <v>1939</v>
      </c>
      <c r="B37" s="77">
        <v>131.02799999999999</v>
      </c>
      <c r="C37" s="63" t="s">
        <v>7</v>
      </c>
      <c r="D37" s="63" t="s">
        <v>7</v>
      </c>
      <c r="E37" s="63" t="s">
        <v>7</v>
      </c>
      <c r="F37" s="63" t="s">
        <v>7</v>
      </c>
      <c r="G37" s="63">
        <v>2327</v>
      </c>
      <c r="H37" s="63">
        <f t="shared" si="0"/>
        <v>17.759562841530055</v>
      </c>
      <c r="I37" s="63">
        <v>393</v>
      </c>
      <c r="J37" s="63">
        <f t="shared" si="1"/>
        <v>2.9993589156516167</v>
      </c>
      <c r="K37" s="63">
        <f t="shared" si="2"/>
        <v>2720</v>
      </c>
      <c r="L37" s="63">
        <f t="shared" si="3"/>
        <v>20.758921757181671</v>
      </c>
      <c r="M37" s="13"/>
      <c r="N37" s="13"/>
      <c r="O37" s="13"/>
      <c r="P37" s="13"/>
      <c r="Q37" s="13"/>
      <c r="R37" s="13"/>
      <c r="S37" s="13"/>
      <c r="T37" s="13"/>
      <c r="U37" s="13"/>
    </row>
    <row r="38" spans="1:21" ht="12" customHeight="1">
      <c r="A38" s="40">
        <v>1940</v>
      </c>
      <c r="B38" s="77">
        <v>132.12200000000001</v>
      </c>
      <c r="C38" s="63" t="s">
        <v>7</v>
      </c>
      <c r="D38" s="63" t="s">
        <v>7</v>
      </c>
      <c r="E38" s="63" t="s">
        <v>7</v>
      </c>
      <c r="F38" s="63" t="s">
        <v>7</v>
      </c>
      <c r="G38" s="63">
        <v>2551</v>
      </c>
      <c r="H38" s="63">
        <f t="shared" si="0"/>
        <v>19.307912384008716</v>
      </c>
      <c r="I38" s="63">
        <v>436</v>
      </c>
      <c r="J38" s="63">
        <f t="shared" si="1"/>
        <v>3.2999803212182677</v>
      </c>
      <c r="K38" s="63">
        <f t="shared" si="2"/>
        <v>2987</v>
      </c>
      <c r="L38" s="63">
        <f t="shared" si="3"/>
        <v>22.607892705226984</v>
      </c>
      <c r="M38" s="13"/>
      <c r="N38" s="13"/>
      <c r="O38" s="13"/>
      <c r="P38" s="13"/>
      <c r="Q38" s="13"/>
      <c r="R38" s="13"/>
      <c r="S38" s="13"/>
      <c r="T38" s="13"/>
      <c r="U38" s="13"/>
    </row>
    <row r="39" spans="1:21" ht="12" customHeight="1">
      <c r="A39" s="42">
        <v>1941</v>
      </c>
      <c r="B39" s="78">
        <v>133.40199999999999</v>
      </c>
      <c r="C39" s="64" t="s">
        <v>7</v>
      </c>
      <c r="D39" s="64" t="s">
        <v>7</v>
      </c>
      <c r="E39" s="64" t="s">
        <v>7</v>
      </c>
      <c r="F39" s="64" t="s">
        <v>7</v>
      </c>
      <c r="G39" s="64">
        <v>2604</v>
      </c>
      <c r="H39" s="64">
        <f t="shared" ref="H39:H70" si="4">G39/B39</f>
        <v>19.519947227178005</v>
      </c>
      <c r="I39" s="64">
        <v>534</v>
      </c>
      <c r="J39" s="64">
        <f t="shared" ref="J39:J70" si="5">I39/B39</f>
        <v>4.0029384866793603</v>
      </c>
      <c r="K39" s="64">
        <f t="shared" ref="K39:K70" si="6">SUM(G39,I39)</f>
        <v>3138</v>
      </c>
      <c r="L39" s="64">
        <f t="shared" ref="L39:L70" si="7">K39/B39</f>
        <v>23.522885713857367</v>
      </c>
      <c r="M39" s="13"/>
      <c r="N39" s="13"/>
      <c r="O39" s="13"/>
      <c r="P39" s="13"/>
      <c r="Q39" s="13"/>
      <c r="R39" s="13"/>
      <c r="S39" s="13"/>
      <c r="T39" s="13"/>
      <c r="U39" s="13"/>
    </row>
    <row r="40" spans="1:21" ht="12" customHeight="1">
      <c r="A40" s="42">
        <v>1942</v>
      </c>
      <c r="B40" s="78">
        <v>134.86000000000001</v>
      </c>
      <c r="C40" s="64" t="s">
        <v>7</v>
      </c>
      <c r="D40" s="64" t="s">
        <v>7</v>
      </c>
      <c r="E40" s="64" t="s">
        <v>7</v>
      </c>
      <c r="F40" s="64" t="s">
        <v>7</v>
      </c>
      <c r="G40" s="64">
        <v>2861</v>
      </c>
      <c r="H40" s="64">
        <f t="shared" si="4"/>
        <v>21.214592911167134</v>
      </c>
      <c r="I40" s="64">
        <v>593</v>
      </c>
      <c r="J40" s="64">
        <f t="shared" si="5"/>
        <v>4.3971526026990952</v>
      </c>
      <c r="K40" s="64">
        <f t="shared" si="6"/>
        <v>3454</v>
      </c>
      <c r="L40" s="64">
        <f t="shared" si="7"/>
        <v>25.611745513866229</v>
      </c>
      <c r="M40" s="13"/>
      <c r="N40" s="13"/>
      <c r="O40" s="13"/>
      <c r="P40" s="13"/>
      <c r="Q40" s="13"/>
      <c r="R40" s="13"/>
      <c r="S40" s="13"/>
      <c r="T40" s="13"/>
      <c r="U40" s="13"/>
    </row>
    <row r="41" spans="1:21" ht="12" customHeight="1">
      <c r="A41" s="42">
        <v>1943</v>
      </c>
      <c r="B41" s="78">
        <v>136.739</v>
      </c>
      <c r="C41" s="64" t="s">
        <v>7</v>
      </c>
      <c r="D41" s="64" t="s">
        <v>7</v>
      </c>
      <c r="E41" s="64" t="s">
        <v>7</v>
      </c>
      <c r="F41" s="64" t="s">
        <v>7</v>
      </c>
      <c r="G41" s="64">
        <v>3090</v>
      </c>
      <c r="H41" s="64">
        <f t="shared" si="4"/>
        <v>22.597795800759108</v>
      </c>
      <c r="I41" s="64">
        <v>697</v>
      </c>
      <c r="J41" s="64">
        <f t="shared" si="5"/>
        <v>5.0973021595887049</v>
      </c>
      <c r="K41" s="64">
        <f t="shared" si="6"/>
        <v>3787</v>
      </c>
      <c r="L41" s="64">
        <f t="shared" si="7"/>
        <v>27.695097960347816</v>
      </c>
      <c r="M41" s="13"/>
      <c r="N41" s="13"/>
      <c r="O41" s="13"/>
      <c r="P41" s="13"/>
      <c r="Q41" s="13"/>
      <c r="R41" s="13"/>
      <c r="S41" s="13"/>
      <c r="T41" s="13"/>
      <c r="U41" s="13"/>
    </row>
    <row r="42" spans="1:21" ht="12" customHeight="1">
      <c r="A42" s="42">
        <v>1944</v>
      </c>
      <c r="B42" s="78">
        <v>138.39699999999999</v>
      </c>
      <c r="C42" s="64" t="s">
        <v>7</v>
      </c>
      <c r="D42" s="64" t="s">
        <v>7</v>
      </c>
      <c r="E42" s="64" t="s">
        <v>7</v>
      </c>
      <c r="F42" s="64" t="s">
        <v>7</v>
      </c>
      <c r="G42" s="64">
        <v>3230</v>
      </c>
      <c r="H42" s="64">
        <f t="shared" si="4"/>
        <v>23.33865618474389</v>
      </c>
      <c r="I42" s="64">
        <v>817</v>
      </c>
      <c r="J42" s="64">
        <f t="shared" si="5"/>
        <v>5.9033071526116903</v>
      </c>
      <c r="K42" s="64">
        <f t="shared" si="6"/>
        <v>4047</v>
      </c>
      <c r="L42" s="64">
        <f t="shared" si="7"/>
        <v>29.241963337355582</v>
      </c>
      <c r="M42" s="13"/>
      <c r="N42" s="13"/>
      <c r="O42" s="13"/>
      <c r="P42" s="13"/>
      <c r="Q42" s="13"/>
      <c r="R42" s="13"/>
      <c r="S42" s="13"/>
      <c r="T42" s="13"/>
      <c r="U42" s="13"/>
    </row>
    <row r="43" spans="1:21" ht="12" customHeight="1">
      <c r="A43" s="42">
        <v>1945</v>
      </c>
      <c r="B43" s="78">
        <v>139.928</v>
      </c>
      <c r="C43" s="64" t="s">
        <v>7</v>
      </c>
      <c r="D43" s="64" t="s">
        <v>7</v>
      </c>
      <c r="E43" s="64" t="s">
        <v>7</v>
      </c>
      <c r="F43" s="64" t="s">
        <v>7</v>
      </c>
      <c r="G43" s="64">
        <v>3176</v>
      </c>
      <c r="H43" s="64">
        <f t="shared" si="4"/>
        <v>22.697387227717112</v>
      </c>
      <c r="I43" s="64">
        <v>1077</v>
      </c>
      <c r="J43" s="64">
        <f t="shared" si="5"/>
        <v>7.6968155051169171</v>
      </c>
      <c r="K43" s="64">
        <f t="shared" si="6"/>
        <v>4253</v>
      </c>
      <c r="L43" s="64">
        <f t="shared" si="7"/>
        <v>30.394202732834028</v>
      </c>
      <c r="M43" s="13"/>
      <c r="N43" s="13"/>
      <c r="O43" s="13"/>
      <c r="P43" s="13"/>
      <c r="Q43" s="13"/>
      <c r="R43" s="13"/>
      <c r="S43" s="13"/>
      <c r="T43" s="13"/>
      <c r="U43" s="13"/>
    </row>
    <row r="44" spans="1:21" ht="12" customHeight="1">
      <c r="A44" s="40">
        <v>1946</v>
      </c>
      <c r="B44" s="77">
        <v>141.38900000000001</v>
      </c>
      <c r="C44" s="63" t="s">
        <v>7</v>
      </c>
      <c r="D44" s="63" t="s">
        <v>7</v>
      </c>
      <c r="E44" s="63" t="s">
        <v>7</v>
      </c>
      <c r="F44" s="63" t="s">
        <v>7</v>
      </c>
      <c r="G44" s="63">
        <v>2626</v>
      </c>
      <c r="H44" s="63">
        <f t="shared" si="4"/>
        <v>18.572873420138766</v>
      </c>
      <c r="I44" s="63">
        <v>1371</v>
      </c>
      <c r="J44" s="63">
        <f t="shared" si="5"/>
        <v>9.6966524977190574</v>
      </c>
      <c r="K44" s="63">
        <f t="shared" si="6"/>
        <v>3997</v>
      </c>
      <c r="L44" s="63">
        <f t="shared" si="7"/>
        <v>28.269525917857823</v>
      </c>
      <c r="M44" s="13"/>
      <c r="N44" s="13"/>
      <c r="O44" s="13"/>
      <c r="P44" s="13"/>
      <c r="Q44" s="13"/>
      <c r="R44" s="13"/>
      <c r="S44" s="13"/>
      <c r="T44" s="13"/>
      <c r="U44" s="13"/>
    </row>
    <row r="45" spans="1:21" ht="12" customHeight="1">
      <c r="A45" s="40">
        <v>1947</v>
      </c>
      <c r="B45" s="77">
        <v>144.126</v>
      </c>
      <c r="C45" s="63" t="s">
        <v>7</v>
      </c>
      <c r="D45" s="63" t="s">
        <v>7</v>
      </c>
      <c r="E45" s="63" t="s">
        <v>7</v>
      </c>
      <c r="F45" s="63" t="s">
        <v>7</v>
      </c>
      <c r="G45" s="63">
        <v>2992</v>
      </c>
      <c r="H45" s="63">
        <f t="shared" si="4"/>
        <v>20.759613116301015</v>
      </c>
      <c r="I45" s="63">
        <v>980</v>
      </c>
      <c r="J45" s="63">
        <f t="shared" si="5"/>
        <v>6.7996059003927121</v>
      </c>
      <c r="K45" s="63">
        <f t="shared" si="6"/>
        <v>3972</v>
      </c>
      <c r="L45" s="63">
        <f t="shared" si="7"/>
        <v>27.559219016693724</v>
      </c>
      <c r="M45" s="13"/>
      <c r="N45" s="13"/>
      <c r="O45" s="13"/>
      <c r="P45" s="13"/>
      <c r="Q45" s="13"/>
      <c r="R45" s="13"/>
      <c r="S45" s="13"/>
      <c r="T45" s="13"/>
      <c r="U45" s="13"/>
    </row>
    <row r="46" spans="1:21" ht="12" customHeight="1">
      <c r="A46" s="40">
        <v>1948</v>
      </c>
      <c r="B46" s="77">
        <v>146.631</v>
      </c>
      <c r="C46" s="63" t="s">
        <v>7</v>
      </c>
      <c r="D46" s="63" t="s">
        <v>7</v>
      </c>
      <c r="E46" s="63" t="s">
        <v>7</v>
      </c>
      <c r="F46" s="63" t="s">
        <v>7</v>
      </c>
      <c r="G46" s="63">
        <v>3039</v>
      </c>
      <c r="H46" s="63">
        <f t="shared" si="4"/>
        <v>20.725494608916261</v>
      </c>
      <c r="I46" s="63">
        <v>762</v>
      </c>
      <c r="J46" s="63">
        <f t="shared" si="5"/>
        <v>5.1967182928575815</v>
      </c>
      <c r="K46" s="63">
        <f t="shared" si="6"/>
        <v>3801</v>
      </c>
      <c r="L46" s="63">
        <f t="shared" si="7"/>
        <v>25.92221290177384</v>
      </c>
      <c r="M46" s="13"/>
      <c r="N46" s="13"/>
      <c r="O46" s="13"/>
      <c r="P46" s="13"/>
      <c r="Q46" s="13"/>
      <c r="R46" s="13"/>
      <c r="S46" s="13"/>
      <c r="T46" s="13"/>
      <c r="U46" s="13"/>
    </row>
    <row r="47" spans="1:21" ht="12" customHeight="1">
      <c r="A47" s="40">
        <v>1949</v>
      </c>
      <c r="B47" s="77">
        <v>149.18799999999999</v>
      </c>
      <c r="C47" s="63" t="s">
        <v>7</v>
      </c>
      <c r="D47" s="63" t="s">
        <v>7</v>
      </c>
      <c r="E47" s="63" t="s">
        <v>7</v>
      </c>
      <c r="F47" s="63" t="s">
        <v>7</v>
      </c>
      <c r="G47" s="63">
        <v>2955</v>
      </c>
      <c r="H47" s="63">
        <f t="shared" si="4"/>
        <v>19.807223101053705</v>
      </c>
      <c r="I47" s="63">
        <v>791</v>
      </c>
      <c r="J47" s="63">
        <f t="shared" si="5"/>
        <v>5.3020350162211445</v>
      </c>
      <c r="K47" s="63">
        <f t="shared" si="6"/>
        <v>3746</v>
      </c>
      <c r="L47" s="63">
        <f t="shared" si="7"/>
        <v>25.109258117274848</v>
      </c>
      <c r="M47" s="13"/>
      <c r="N47" s="13"/>
      <c r="O47" s="13"/>
      <c r="P47" s="13"/>
      <c r="Q47" s="13"/>
      <c r="R47" s="13"/>
      <c r="S47" s="13"/>
      <c r="T47" s="13"/>
      <c r="U47" s="13"/>
    </row>
    <row r="48" spans="1:21" ht="12" customHeight="1">
      <c r="A48" s="40">
        <v>1950</v>
      </c>
      <c r="B48" s="77">
        <v>151.684</v>
      </c>
      <c r="C48" s="63" t="s">
        <v>7</v>
      </c>
      <c r="D48" s="63" t="s">
        <v>7</v>
      </c>
      <c r="E48" s="63" t="s">
        <v>7</v>
      </c>
      <c r="F48" s="63" t="s">
        <v>7</v>
      </c>
      <c r="G48" s="63">
        <v>3094</v>
      </c>
      <c r="H48" s="63">
        <f t="shared" si="4"/>
        <v>20.397668837847103</v>
      </c>
      <c r="I48" s="63">
        <v>774</v>
      </c>
      <c r="J48" s="63">
        <f t="shared" si="5"/>
        <v>5.1027135360354423</v>
      </c>
      <c r="K48" s="63">
        <f t="shared" si="6"/>
        <v>3868</v>
      </c>
      <c r="L48" s="63">
        <f t="shared" si="7"/>
        <v>25.500382373882545</v>
      </c>
      <c r="M48" s="13"/>
      <c r="N48" s="13"/>
      <c r="O48" s="13"/>
      <c r="P48" s="13"/>
      <c r="Q48" s="13"/>
      <c r="R48" s="13"/>
      <c r="S48" s="13"/>
      <c r="T48" s="13"/>
      <c r="U48" s="13"/>
    </row>
    <row r="49" spans="1:21" ht="12" customHeight="1">
      <c r="A49" s="42">
        <v>1951</v>
      </c>
      <c r="B49" s="78">
        <v>154.28700000000001</v>
      </c>
      <c r="C49" s="64" t="s">
        <v>7</v>
      </c>
      <c r="D49" s="64" t="s">
        <v>7</v>
      </c>
      <c r="E49" s="64" t="s">
        <v>7</v>
      </c>
      <c r="F49" s="64" t="s">
        <v>7</v>
      </c>
      <c r="G49" s="64">
        <v>2901</v>
      </c>
      <c r="H49" s="64">
        <f t="shared" si="4"/>
        <v>18.802621089268701</v>
      </c>
      <c r="I49" s="64">
        <v>741</v>
      </c>
      <c r="J49" s="64">
        <f t="shared" si="5"/>
        <v>4.8027377549631529</v>
      </c>
      <c r="K49" s="64">
        <f t="shared" si="6"/>
        <v>3642</v>
      </c>
      <c r="L49" s="64">
        <f t="shared" si="7"/>
        <v>23.605358844231851</v>
      </c>
      <c r="M49" s="13"/>
      <c r="N49" s="13"/>
      <c r="O49" s="13"/>
      <c r="P49" s="13"/>
      <c r="Q49" s="13"/>
      <c r="R49" s="13"/>
      <c r="S49" s="13"/>
      <c r="T49" s="13"/>
      <c r="U49" s="13"/>
    </row>
    <row r="50" spans="1:21" ht="12" customHeight="1">
      <c r="A50" s="42">
        <v>1952</v>
      </c>
      <c r="B50" s="78">
        <v>156.95400000000001</v>
      </c>
      <c r="C50" s="64" t="s">
        <v>7</v>
      </c>
      <c r="D50" s="64" t="s">
        <v>7</v>
      </c>
      <c r="E50" s="64" t="s">
        <v>7</v>
      </c>
      <c r="F50" s="64" t="s">
        <v>7</v>
      </c>
      <c r="G50" s="64">
        <v>2858</v>
      </c>
      <c r="H50" s="64">
        <f t="shared" si="4"/>
        <v>18.209156823018208</v>
      </c>
      <c r="I50" s="59">
        <v>738</v>
      </c>
      <c r="J50" s="64">
        <f t="shared" si="5"/>
        <v>4.7020146030047014</v>
      </c>
      <c r="K50" s="64">
        <f t="shared" si="6"/>
        <v>3596</v>
      </c>
      <c r="L50" s="64">
        <f t="shared" si="7"/>
        <v>22.911171426022911</v>
      </c>
      <c r="M50" s="13"/>
      <c r="N50" s="13"/>
      <c r="O50" s="13"/>
      <c r="P50" s="13"/>
      <c r="Q50" s="13"/>
      <c r="R50" s="13"/>
      <c r="S50" s="13"/>
      <c r="T50" s="13"/>
      <c r="U50" s="13"/>
    </row>
    <row r="51" spans="1:21" ht="12" customHeight="1">
      <c r="A51" s="42">
        <v>1953</v>
      </c>
      <c r="B51" s="78">
        <v>159.565</v>
      </c>
      <c r="C51" s="64" t="s">
        <v>7</v>
      </c>
      <c r="D51" s="64" t="s">
        <v>7</v>
      </c>
      <c r="E51" s="64" t="s">
        <v>7</v>
      </c>
      <c r="F51" s="64" t="s">
        <v>7</v>
      </c>
      <c r="G51" s="64">
        <v>2818</v>
      </c>
      <c r="H51" s="64">
        <f t="shared" si="4"/>
        <v>17.66051452386175</v>
      </c>
      <c r="I51" s="59">
        <v>766</v>
      </c>
      <c r="J51" s="64">
        <f t="shared" si="5"/>
        <v>4.8005514993889635</v>
      </c>
      <c r="K51" s="64">
        <f t="shared" si="6"/>
        <v>3584</v>
      </c>
      <c r="L51" s="64">
        <f t="shared" si="7"/>
        <v>22.461066023250712</v>
      </c>
      <c r="M51" s="13"/>
      <c r="N51" s="13"/>
      <c r="O51" s="13"/>
      <c r="P51" s="13"/>
      <c r="Q51" s="13"/>
      <c r="R51" s="13"/>
      <c r="S51" s="13"/>
      <c r="T51" s="13"/>
      <c r="U51" s="13"/>
    </row>
    <row r="52" spans="1:21" ht="12" customHeight="1">
      <c r="A52" s="42">
        <v>1954</v>
      </c>
      <c r="B52" s="78">
        <v>162.39099999999999</v>
      </c>
      <c r="C52" s="64" t="s">
        <v>7</v>
      </c>
      <c r="D52" s="64" t="s">
        <v>7</v>
      </c>
      <c r="E52" s="64" t="s">
        <v>7</v>
      </c>
      <c r="F52" s="64" t="s">
        <v>7</v>
      </c>
      <c r="G52" s="64">
        <v>2748</v>
      </c>
      <c r="H52" s="64">
        <f t="shared" si="4"/>
        <v>16.922120068230385</v>
      </c>
      <c r="I52" s="59">
        <v>796</v>
      </c>
      <c r="J52" s="64">
        <f t="shared" si="5"/>
        <v>4.9017494811904605</v>
      </c>
      <c r="K52" s="64">
        <f t="shared" si="6"/>
        <v>3544</v>
      </c>
      <c r="L52" s="64">
        <f t="shared" si="7"/>
        <v>21.823869549420845</v>
      </c>
      <c r="M52" s="13"/>
      <c r="N52" s="13"/>
      <c r="O52" s="13"/>
      <c r="P52" s="13"/>
      <c r="Q52" s="13"/>
      <c r="R52" s="13"/>
      <c r="S52" s="13"/>
      <c r="T52" s="13"/>
      <c r="U52" s="13"/>
    </row>
    <row r="53" spans="1:21" ht="12" customHeight="1">
      <c r="A53" s="42">
        <v>1955</v>
      </c>
      <c r="B53" s="78">
        <v>165.27500000000001</v>
      </c>
      <c r="C53" s="64" t="s">
        <v>7</v>
      </c>
      <c r="D53" s="64" t="s">
        <v>7</v>
      </c>
      <c r="E53" s="64" t="s">
        <v>7</v>
      </c>
      <c r="F53" s="64" t="s">
        <v>7</v>
      </c>
      <c r="G53" s="64">
        <v>2712</v>
      </c>
      <c r="H53" s="64">
        <f t="shared" si="4"/>
        <v>16.40901527756769</v>
      </c>
      <c r="I53" s="59">
        <v>777</v>
      </c>
      <c r="J53" s="64">
        <f t="shared" si="5"/>
        <v>4.7012554832854336</v>
      </c>
      <c r="K53" s="64">
        <f t="shared" si="6"/>
        <v>3489</v>
      </c>
      <c r="L53" s="64">
        <f t="shared" si="7"/>
        <v>21.110270760853123</v>
      </c>
      <c r="M53" s="13"/>
      <c r="N53" s="13"/>
      <c r="O53" s="13"/>
      <c r="P53" s="13"/>
      <c r="Q53" s="13"/>
      <c r="R53" s="13"/>
      <c r="S53" s="13"/>
      <c r="T53" s="13"/>
      <c r="U53" s="13"/>
    </row>
    <row r="54" spans="1:21" ht="12" customHeight="1">
      <c r="A54" s="40">
        <v>1956</v>
      </c>
      <c r="B54" s="77">
        <v>168.221</v>
      </c>
      <c r="C54" s="63" t="s">
        <v>7</v>
      </c>
      <c r="D54" s="63" t="s">
        <v>7</v>
      </c>
      <c r="E54" s="63" t="s">
        <v>7</v>
      </c>
      <c r="F54" s="63" t="s">
        <v>7</v>
      </c>
      <c r="G54" s="63">
        <v>2692</v>
      </c>
      <c r="H54" s="63">
        <f t="shared" si="4"/>
        <v>16.002758276315085</v>
      </c>
      <c r="I54" s="55">
        <v>757</v>
      </c>
      <c r="J54" s="63">
        <f t="shared" si="5"/>
        <v>4.5000326950856309</v>
      </c>
      <c r="K54" s="63">
        <f t="shared" si="6"/>
        <v>3449</v>
      </c>
      <c r="L54" s="63">
        <f t="shared" si="7"/>
        <v>20.502790971400717</v>
      </c>
      <c r="M54" s="13"/>
      <c r="N54" s="13"/>
      <c r="O54" s="13"/>
      <c r="P54" s="13"/>
      <c r="Q54" s="13"/>
      <c r="R54" s="13"/>
      <c r="S54" s="13"/>
      <c r="T54" s="13"/>
      <c r="U54" s="13"/>
    </row>
    <row r="55" spans="1:21" ht="12" customHeight="1">
      <c r="A55" s="40">
        <v>1957</v>
      </c>
      <c r="B55" s="77">
        <v>171.274</v>
      </c>
      <c r="C55" s="63" t="s">
        <v>7</v>
      </c>
      <c r="D55" s="63" t="s">
        <v>7</v>
      </c>
      <c r="E55" s="63" t="s">
        <v>7</v>
      </c>
      <c r="F55" s="63" t="s">
        <v>7</v>
      </c>
      <c r="G55" s="63">
        <v>2648</v>
      </c>
      <c r="H55" s="63">
        <f t="shared" si="4"/>
        <v>15.460606980627533</v>
      </c>
      <c r="I55" s="55">
        <v>788</v>
      </c>
      <c r="J55" s="63">
        <f t="shared" si="5"/>
        <v>4.6008150682532083</v>
      </c>
      <c r="K55" s="63">
        <f t="shared" si="6"/>
        <v>3436</v>
      </c>
      <c r="L55" s="63">
        <f t="shared" si="7"/>
        <v>20.06142204888074</v>
      </c>
      <c r="M55" s="13"/>
      <c r="N55" s="13"/>
      <c r="O55" s="13"/>
      <c r="P55" s="13"/>
      <c r="Q55" s="13"/>
      <c r="R55" s="13"/>
      <c r="S55" s="13"/>
      <c r="T55" s="13"/>
      <c r="U55" s="13"/>
    </row>
    <row r="56" spans="1:21" ht="12" customHeight="1">
      <c r="A56" s="40">
        <v>1958</v>
      </c>
      <c r="B56" s="77">
        <v>174.14099999999999</v>
      </c>
      <c r="C56" s="63" t="s">
        <v>7</v>
      </c>
      <c r="D56" s="63" t="s">
        <v>7</v>
      </c>
      <c r="E56" s="63" t="s">
        <v>7</v>
      </c>
      <c r="F56" s="63" t="s">
        <v>7</v>
      </c>
      <c r="G56" s="63">
        <v>2586</v>
      </c>
      <c r="H56" s="63">
        <f t="shared" si="4"/>
        <v>14.850035316209279</v>
      </c>
      <c r="I56" s="55">
        <v>731</v>
      </c>
      <c r="J56" s="63">
        <f t="shared" si="5"/>
        <v>4.1977478020684389</v>
      </c>
      <c r="K56" s="63">
        <f t="shared" si="6"/>
        <v>3317</v>
      </c>
      <c r="L56" s="63">
        <f t="shared" si="7"/>
        <v>19.047783118277717</v>
      </c>
      <c r="M56" s="13"/>
      <c r="N56" s="13"/>
      <c r="O56" s="13"/>
      <c r="P56" s="13"/>
      <c r="Q56" s="13"/>
      <c r="R56" s="13"/>
      <c r="S56" s="13"/>
      <c r="T56" s="13"/>
      <c r="U56" s="13"/>
    </row>
    <row r="57" spans="1:21" ht="12" customHeight="1">
      <c r="A57" s="40">
        <v>1959</v>
      </c>
      <c r="B57" s="77">
        <v>177.07300000000001</v>
      </c>
      <c r="C57" s="63" t="s">
        <v>7</v>
      </c>
      <c r="D57" s="63" t="s">
        <v>7</v>
      </c>
      <c r="E57" s="63" t="s">
        <v>7</v>
      </c>
      <c r="F57" s="63" t="s">
        <v>7</v>
      </c>
      <c r="G57" s="63">
        <v>2544</v>
      </c>
      <c r="H57" s="63">
        <f t="shared" si="4"/>
        <v>14.366956001197245</v>
      </c>
      <c r="I57" s="55">
        <v>815</v>
      </c>
      <c r="J57" s="63">
        <f t="shared" si="5"/>
        <v>4.6026215176791494</v>
      </c>
      <c r="K57" s="63">
        <f t="shared" si="6"/>
        <v>3359</v>
      </c>
      <c r="L57" s="63">
        <f t="shared" si="7"/>
        <v>18.969577518876395</v>
      </c>
      <c r="M57" s="13"/>
      <c r="N57" s="13"/>
      <c r="O57" s="13"/>
      <c r="P57" s="13"/>
      <c r="Q57" s="13"/>
      <c r="R57" s="13"/>
      <c r="S57" s="13"/>
      <c r="T57" s="13"/>
      <c r="U57" s="13"/>
    </row>
    <row r="58" spans="1:21" ht="12" customHeight="1">
      <c r="A58" s="40">
        <v>1960</v>
      </c>
      <c r="B58" s="77">
        <v>180.67099999999999</v>
      </c>
      <c r="C58" s="63" t="s">
        <v>7</v>
      </c>
      <c r="D58" s="63" t="s">
        <v>7</v>
      </c>
      <c r="E58" s="63" t="s">
        <v>7</v>
      </c>
      <c r="F58" s="63" t="s">
        <v>7</v>
      </c>
      <c r="G58" s="63">
        <v>2494</v>
      </c>
      <c r="H58" s="63">
        <f t="shared" si="4"/>
        <v>13.804096949704158</v>
      </c>
      <c r="I58" s="55">
        <v>813</v>
      </c>
      <c r="J58" s="63">
        <f t="shared" si="5"/>
        <v>4.4998920690094151</v>
      </c>
      <c r="K58" s="63">
        <f t="shared" si="6"/>
        <v>3307</v>
      </c>
      <c r="L58" s="63">
        <f t="shared" si="7"/>
        <v>18.303989018713573</v>
      </c>
      <c r="M58" s="13"/>
      <c r="N58" s="13"/>
      <c r="O58" s="13"/>
      <c r="P58" s="13"/>
      <c r="Q58" s="13"/>
      <c r="R58" s="13"/>
      <c r="S58" s="13"/>
      <c r="T58" s="13"/>
      <c r="U58" s="13"/>
    </row>
    <row r="59" spans="1:21" ht="12" customHeight="1">
      <c r="A59" s="42">
        <v>1961</v>
      </c>
      <c r="B59" s="78">
        <v>183.691</v>
      </c>
      <c r="C59" s="64" t="s">
        <v>7</v>
      </c>
      <c r="D59" s="64" t="s">
        <v>7</v>
      </c>
      <c r="E59" s="64" t="s">
        <v>7</v>
      </c>
      <c r="F59" s="64" t="s">
        <v>7</v>
      </c>
      <c r="G59" s="64">
        <v>2448</v>
      </c>
      <c r="H59" s="64">
        <f t="shared" si="4"/>
        <v>13.326728037846165</v>
      </c>
      <c r="I59" s="59">
        <v>882</v>
      </c>
      <c r="J59" s="64">
        <f t="shared" si="5"/>
        <v>4.801541719518104</v>
      </c>
      <c r="K59" s="64">
        <f t="shared" si="6"/>
        <v>3330</v>
      </c>
      <c r="L59" s="64">
        <f t="shared" si="7"/>
        <v>18.128269757364269</v>
      </c>
      <c r="M59" s="13"/>
      <c r="N59" s="13"/>
      <c r="O59" s="13"/>
      <c r="P59" s="13"/>
      <c r="Q59" s="13"/>
      <c r="R59" s="13"/>
      <c r="S59" s="13"/>
      <c r="T59" s="13"/>
      <c r="U59" s="13"/>
    </row>
    <row r="60" spans="1:21" ht="12" customHeight="1">
      <c r="A60" s="42">
        <v>1962</v>
      </c>
      <c r="B60" s="78">
        <v>186.53800000000001</v>
      </c>
      <c r="C60" s="64" t="s">
        <v>7</v>
      </c>
      <c r="D60" s="64" t="s">
        <v>7</v>
      </c>
      <c r="E60" s="64" t="s">
        <v>7</v>
      </c>
      <c r="F60" s="64" t="s">
        <v>7</v>
      </c>
      <c r="G60" s="64">
        <v>2336</v>
      </c>
      <c r="H60" s="64">
        <f t="shared" si="4"/>
        <v>12.522917582476492</v>
      </c>
      <c r="I60" s="59">
        <v>839</v>
      </c>
      <c r="J60" s="64">
        <f t="shared" si="5"/>
        <v>4.4977430871993906</v>
      </c>
      <c r="K60" s="64">
        <f t="shared" si="6"/>
        <v>3175</v>
      </c>
      <c r="L60" s="64">
        <f t="shared" si="7"/>
        <v>17.020660669675884</v>
      </c>
      <c r="M60" s="13"/>
      <c r="N60" s="13"/>
      <c r="O60" s="13"/>
      <c r="P60" s="13"/>
      <c r="Q60" s="13"/>
      <c r="R60" s="13"/>
      <c r="S60" s="13"/>
      <c r="T60" s="13"/>
      <c r="U60" s="13"/>
    </row>
    <row r="61" spans="1:21" ht="12" customHeight="1">
      <c r="A61" s="42">
        <v>1963</v>
      </c>
      <c r="B61" s="78">
        <v>189.24199999999999</v>
      </c>
      <c r="C61" s="64" t="s">
        <v>7</v>
      </c>
      <c r="D61" s="64" t="s">
        <v>7</v>
      </c>
      <c r="E61" s="64" t="s">
        <v>7</v>
      </c>
      <c r="F61" s="64" t="s">
        <v>7</v>
      </c>
      <c r="G61" s="64">
        <v>2211</v>
      </c>
      <c r="H61" s="64">
        <f t="shared" si="4"/>
        <v>11.683452933281195</v>
      </c>
      <c r="I61" s="59">
        <v>908</v>
      </c>
      <c r="J61" s="64">
        <f t="shared" si="5"/>
        <v>4.798089219095127</v>
      </c>
      <c r="K61" s="64">
        <f t="shared" si="6"/>
        <v>3119</v>
      </c>
      <c r="L61" s="64">
        <f t="shared" si="7"/>
        <v>16.481542152376324</v>
      </c>
      <c r="M61" s="13"/>
      <c r="N61" s="13"/>
      <c r="O61" s="13"/>
      <c r="P61" s="13"/>
      <c r="Q61" s="13"/>
      <c r="R61" s="13"/>
      <c r="S61" s="13"/>
      <c r="T61" s="13"/>
      <c r="U61" s="13"/>
    </row>
    <row r="62" spans="1:21" ht="12" customHeight="1">
      <c r="A62" s="42">
        <v>1964</v>
      </c>
      <c r="B62" s="78">
        <v>191.88900000000001</v>
      </c>
      <c r="C62" s="64" t="s">
        <v>7</v>
      </c>
      <c r="D62" s="64" t="s">
        <v>7</v>
      </c>
      <c r="E62" s="64" t="s">
        <v>7</v>
      </c>
      <c r="F62" s="64" t="s">
        <v>7</v>
      </c>
      <c r="G62" s="64">
        <v>2188</v>
      </c>
      <c r="H62" s="64">
        <f t="shared" si="4"/>
        <v>11.402425360494869</v>
      </c>
      <c r="I62" s="59">
        <v>921</v>
      </c>
      <c r="J62" s="64">
        <f t="shared" si="5"/>
        <v>4.7996497975392023</v>
      </c>
      <c r="K62" s="64">
        <f t="shared" si="6"/>
        <v>3109</v>
      </c>
      <c r="L62" s="64">
        <f t="shared" si="7"/>
        <v>16.20207515803407</v>
      </c>
      <c r="M62" s="13"/>
      <c r="N62" s="13"/>
      <c r="O62" s="13"/>
      <c r="P62" s="13"/>
      <c r="Q62" s="13"/>
      <c r="R62" s="13"/>
      <c r="S62" s="13"/>
      <c r="T62" s="13"/>
      <c r="U62" s="13"/>
    </row>
    <row r="63" spans="1:21" ht="12" customHeight="1">
      <c r="A63" s="42">
        <v>1965</v>
      </c>
      <c r="B63" s="78">
        <v>194.303</v>
      </c>
      <c r="C63" s="64" t="s">
        <v>7</v>
      </c>
      <c r="D63" s="64" t="s">
        <v>7</v>
      </c>
      <c r="E63" s="64" t="s">
        <v>7</v>
      </c>
      <c r="F63" s="64" t="s">
        <v>7</v>
      </c>
      <c r="G63" s="64">
        <v>2092</v>
      </c>
      <c r="H63" s="64">
        <f t="shared" si="4"/>
        <v>10.766689140157384</v>
      </c>
      <c r="I63" s="59">
        <v>972</v>
      </c>
      <c r="J63" s="64">
        <f t="shared" si="5"/>
        <v>5.0024961014497977</v>
      </c>
      <c r="K63" s="64">
        <f t="shared" si="6"/>
        <v>3064</v>
      </c>
      <c r="L63" s="64">
        <f t="shared" si="7"/>
        <v>15.769185241607181</v>
      </c>
      <c r="M63" s="13"/>
      <c r="N63" s="13"/>
      <c r="O63" s="13"/>
      <c r="P63" s="13"/>
      <c r="Q63" s="13"/>
      <c r="R63" s="13"/>
      <c r="S63" s="13"/>
      <c r="T63" s="13"/>
      <c r="U63" s="13"/>
    </row>
    <row r="64" spans="1:21" ht="12" customHeight="1">
      <c r="A64" s="40">
        <v>1966</v>
      </c>
      <c r="B64" s="77">
        <v>196.56</v>
      </c>
      <c r="C64" s="63">
        <v>1586</v>
      </c>
      <c r="D64" s="63">
        <f t="shared" ref="D64:D95" si="8">C64/B64</f>
        <v>8.0687830687830679</v>
      </c>
      <c r="E64" s="55">
        <v>359</v>
      </c>
      <c r="F64" s="63">
        <f t="shared" ref="F64:F95" si="9">E64/B64</f>
        <v>1.8264143264143264</v>
      </c>
      <c r="G64" s="163">
        <f t="shared" ref="G64:G95" si="10">C64+E64</f>
        <v>1945</v>
      </c>
      <c r="H64" s="63">
        <f t="shared" si="4"/>
        <v>9.8951973951973944</v>
      </c>
      <c r="I64" s="63">
        <v>1038</v>
      </c>
      <c r="J64" s="63">
        <f t="shared" si="5"/>
        <v>5.2808302808302807</v>
      </c>
      <c r="K64" s="63">
        <f t="shared" si="6"/>
        <v>2983</v>
      </c>
      <c r="L64" s="63">
        <f t="shared" si="7"/>
        <v>15.176027676027676</v>
      </c>
      <c r="M64" s="13"/>
      <c r="N64" s="13"/>
      <c r="O64" s="13"/>
      <c r="P64" s="13"/>
      <c r="Q64" s="13"/>
      <c r="R64" s="13"/>
      <c r="S64" s="13"/>
      <c r="T64" s="13"/>
      <c r="U64" s="13"/>
    </row>
    <row r="65" spans="1:21" ht="12" customHeight="1">
      <c r="A65" s="40">
        <v>1967</v>
      </c>
      <c r="B65" s="77">
        <v>198.71199999999999</v>
      </c>
      <c r="C65" s="63">
        <v>1447</v>
      </c>
      <c r="D65" s="63">
        <f t="shared" si="8"/>
        <v>7.2818954064173278</v>
      </c>
      <c r="E65" s="55">
        <v>328</v>
      </c>
      <c r="F65" s="63">
        <f t="shared" si="9"/>
        <v>1.6506300575707558</v>
      </c>
      <c r="G65" s="163">
        <f t="shared" si="10"/>
        <v>1775</v>
      </c>
      <c r="H65" s="63">
        <f t="shared" si="4"/>
        <v>8.9325254639880836</v>
      </c>
      <c r="I65" s="63">
        <v>984</v>
      </c>
      <c r="J65" s="63">
        <f t="shared" si="5"/>
        <v>4.9518901727122673</v>
      </c>
      <c r="K65" s="63">
        <f t="shared" si="6"/>
        <v>2759</v>
      </c>
      <c r="L65" s="63">
        <f t="shared" si="7"/>
        <v>13.884415636700352</v>
      </c>
      <c r="M65" s="13"/>
      <c r="N65" s="13"/>
      <c r="O65" s="13"/>
      <c r="P65" s="13"/>
      <c r="Q65" s="13"/>
      <c r="R65" s="13"/>
      <c r="S65" s="13"/>
      <c r="T65" s="13"/>
      <c r="U65" s="13"/>
    </row>
    <row r="66" spans="1:21" ht="12" customHeight="1">
      <c r="A66" s="40">
        <v>1968</v>
      </c>
      <c r="B66" s="77">
        <v>200.70599999999999</v>
      </c>
      <c r="C66" s="63">
        <v>1406</v>
      </c>
      <c r="D66" s="63">
        <f t="shared" si="8"/>
        <v>7.0052713919862892</v>
      </c>
      <c r="E66" s="55">
        <v>352</v>
      </c>
      <c r="F66" s="63">
        <f t="shared" si="9"/>
        <v>1.7538090540392415</v>
      </c>
      <c r="G66" s="163">
        <f t="shared" si="10"/>
        <v>1758</v>
      </c>
      <c r="H66" s="63">
        <f t="shared" si="4"/>
        <v>8.7590804460255303</v>
      </c>
      <c r="I66" s="63">
        <v>948</v>
      </c>
      <c r="J66" s="63">
        <f t="shared" si="5"/>
        <v>4.723326656901139</v>
      </c>
      <c r="K66" s="63">
        <f t="shared" si="6"/>
        <v>2706</v>
      </c>
      <c r="L66" s="63">
        <f t="shared" si="7"/>
        <v>13.48240710292667</v>
      </c>
      <c r="M66" s="13"/>
      <c r="N66" s="13"/>
      <c r="O66" s="13"/>
      <c r="P66" s="13"/>
      <c r="Q66" s="13"/>
      <c r="R66" s="13"/>
      <c r="S66" s="13"/>
      <c r="T66" s="13"/>
      <c r="U66" s="13"/>
    </row>
    <row r="67" spans="1:21" ht="12" customHeight="1">
      <c r="A67" s="40">
        <v>1969</v>
      </c>
      <c r="B67" s="77">
        <v>202.67699999999999</v>
      </c>
      <c r="C67" s="63">
        <v>1297</v>
      </c>
      <c r="D67" s="63">
        <f t="shared" si="8"/>
        <v>6.3993447702502015</v>
      </c>
      <c r="E67" s="55">
        <v>293</v>
      </c>
      <c r="F67" s="63">
        <f t="shared" si="9"/>
        <v>1.4456499750835072</v>
      </c>
      <c r="G67" s="163">
        <f t="shared" si="10"/>
        <v>1590</v>
      </c>
      <c r="H67" s="63">
        <f t="shared" si="4"/>
        <v>7.8449947453337083</v>
      </c>
      <c r="I67" s="63">
        <v>989</v>
      </c>
      <c r="J67" s="63">
        <f t="shared" si="5"/>
        <v>4.8796854107767533</v>
      </c>
      <c r="K67" s="63">
        <f t="shared" si="6"/>
        <v>2579</v>
      </c>
      <c r="L67" s="63">
        <f t="shared" si="7"/>
        <v>12.724680156110463</v>
      </c>
      <c r="M67" s="13"/>
      <c r="N67" s="13"/>
      <c r="O67" s="13"/>
      <c r="P67" s="13"/>
      <c r="Q67" s="13"/>
      <c r="R67" s="13"/>
      <c r="S67" s="13"/>
      <c r="T67" s="13"/>
      <c r="U67" s="13"/>
    </row>
    <row r="68" spans="1:21" ht="12" customHeight="1">
      <c r="A68" s="40">
        <v>1970</v>
      </c>
      <c r="B68" s="77">
        <v>205.05199999999999</v>
      </c>
      <c r="C68" s="54">
        <v>1192.153</v>
      </c>
      <c r="D68" s="54">
        <f t="shared" si="8"/>
        <v>5.8139057409827757</v>
      </c>
      <c r="E68" s="54">
        <v>246</v>
      </c>
      <c r="F68" s="54">
        <f t="shared" si="9"/>
        <v>1.1996956869477011</v>
      </c>
      <c r="G68" s="163">
        <f t="shared" si="10"/>
        <v>1438.153</v>
      </c>
      <c r="H68" s="54">
        <f t="shared" si="4"/>
        <v>7.0136014279304764</v>
      </c>
      <c r="I68" s="54">
        <v>1016</v>
      </c>
      <c r="J68" s="54">
        <f t="shared" si="5"/>
        <v>4.9548407233287168</v>
      </c>
      <c r="K68" s="54">
        <f t="shared" si="6"/>
        <v>2454.1530000000002</v>
      </c>
      <c r="L68" s="54">
        <f t="shared" si="7"/>
        <v>11.968442151259195</v>
      </c>
      <c r="M68" s="13"/>
      <c r="N68" s="13"/>
      <c r="O68" s="13"/>
      <c r="P68" s="13"/>
      <c r="Q68" s="13"/>
      <c r="R68" s="13"/>
      <c r="S68" s="13"/>
      <c r="T68" s="13"/>
      <c r="U68" s="13"/>
    </row>
    <row r="69" spans="1:21" ht="12" customHeight="1">
      <c r="A69" s="42">
        <v>1971</v>
      </c>
      <c r="B69" s="78">
        <v>207.661</v>
      </c>
      <c r="C69" s="58">
        <v>1174.384</v>
      </c>
      <c r="D69" s="58">
        <f t="shared" si="8"/>
        <v>5.6552939646828246</v>
      </c>
      <c r="E69" s="58">
        <v>224</v>
      </c>
      <c r="F69" s="58">
        <f t="shared" si="9"/>
        <v>1.0786811197095265</v>
      </c>
      <c r="G69" s="58">
        <f t="shared" si="10"/>
        <v>1398.384</v>
      </c>
      <c r="H69" s="58">
        <f t="shared" si="4"/>
        <v>6.7339750843923509</v>
      </c>
      <c r="I69" s="58">
        <v>1039</v>
      </c>
      <c r="J69" s="58">
        <f t="shared" si="5"/>
        <v>5.0033468007955273</v>
      </c>
      <c r="K69" s="58">
        <f t="shared" si="6"/>
        <v>2437.384</v>
      </c>
      <c r="L69" s="58">
        <f t="shared" si="7"/>
        <v>11.737321885187878</v>
      </c>
      <c r="M69" s="13"/>
      <c r="N69" s="13"/>
      <c r="O69" s="13"/>
      <c r="P69" s="13"/>
      <c r="Q69" s="13"/>
      <c r="R69" s="13"/>
      <c r="S69" s="13"/>
      <c r="T69" s="13"/>
      <c r="U69" s="13"/>
    </row>
    <row r="70" spans="1:21" ht="12" customHeight="1">
      <c r="A70" s="42">
        <v>1972</v>
      </c>
      <c r="B70" s="78">
        <v>209.89599999999999</v>
      </c>
      <c r="C70" s="58">
        <v>1066.056</v>
      </c>
      <c r="D70" s="58">
        <f t="shared" si="8"/>
        <v>5.078972443495827</v>
      </c>
      <c r="E70" s="58">
        <v>252</v>
      </c>
      <c r="F70" s="58">
        <f t="shared" si="9"/>
        <v>1.2005945801730382</v>
      </c>
      <c r="G70" s="58">
        <f t="shared" si="10"/>
        <v>1318.056</v>
      </c>
      <c r="H70" s="58">
        <f t="shared" si="4"/>
        <v>6.2795670236688652</v>
      </c>
      <c r="I70" s="58">
        <v>980</v>
      </c>
      <c r="J70" s="58">
        <f t="shared" si="5"/>
        <v>4.6689789228951479</v>
      </c>
      <c r="K70" s="58">
        <f t="shared" si="6"/>
        <v>2298.056</v>
      </c>
      <c r="L70" s="58">
        <f t="shared" si="7"/>
        <v>10.948545946564014</v>
      </c>
      <c r="M70" s="13"/>
      <c r="N70" s="13"/>
      <c r="O70" s="13"/>
      <c r="P70" s="13"/>
      <c r="Q70" s="13"/>
      <c r="R70" s="13"/>
      <c r="S70" s="13"/>
      <c r="T70" s="13"/>
      <c r="U70" s="13"/>
    </row>
    <row r="71" spans="1:21" ht="12" customHeight="1">
      <c r="A71" s="42">
        <v>1973</v>
      </c>
      <c r="B71" s="78">
        <v>211.90899999999999</v>
      </c>
      <c r="C71" s="58">
        <v>1016.5419999999999</v>
      </c>
      <c r="D71" s="58">
        <f t="shared" si="8"/>
        <v>4.7970685530109618</v>
      </c>
      <c r="E71" s="58">
        <v>236</v>
      </c>
      <c r="F71" s="58">
        <f t="shared" si="9"/>
        <v>1.1136855914567103</v>
      </c>
      <c r="G71" s="58">
        <f t="shared" si="10"/>
        <v>1252.5419999999999</v>
      </c>
      <c r="H71" s="58">
        <f t="shared" ref="H71:H102" si="11">G71/B71</f>
        <v>5.9107541444676723</v>
      </c>
      <c r="I71" s="58">
        <v>894</v>
      </c>
      <c r="J71" s="58">
        <f t="shared" ref="J71:J102" si="12">I71/B71</f>
        <v>4.2187920286538088</v>
      </c>
      <c r="K71" s="58">
        <f t="shared" ref="K71:K102" si="13">SUM(G71,I71)</f>
        <v>2146.5419999999999</v>
      </c>
      <c r="L71" s="58">
        <f t="shared" ref="L71:L102" si="14">K71/B71</f>
        <v>10.129546173121481</v>
      </c>
      <c r="M71" s="13"/>
      <c r="N71" s="13"/>
      <c r="O71" s="13"/>
      <c r="P71" s="13"/>
      <c r="Q71" s="13"/>
      <c r="R71" s="13"/>
      <c r="S71" s="13"/>
      <c r="T71" s="13"/>
      <c r="U71" s="13"/>
    </row>
    <row r="72" spans="1:21" ht="12" customHeight="1">
      <c r="A72" s="42">
        <v>1974</v>
      </c>
      <c r="B72" s="78">
        <v>213.85400000000001</v>
      </c>
      <c r="C72" s="58">
        <v>925.71599999999989</v>
      </c>
      <c r="D72" s="58">
        <f t="shared" si="8"/>
        <v>4.3287289459163718</v>
      </c>
      <c r="E72" s="58">
        <v>251</v>
      </c>
      <c r="F72" s="58">
        <f t="shared" si="9"/>
        <v>1.1736979434567507</v>
      </c>
      <c r="G72" s="58">
        <f t="shared" si="10"/>
        <v>1176.7159999999999</v>
      </c>
      <c r="H72" s="58">
        <f t="shared" si="11"/>
        <v>5.5024268893731225</v>
      </c>
      <c r="I72" s="58">
        <v>732</v>
      </c>
      <c r="J72" s="58">
        <f t="shared" si="12"/>
        <v>3.4228959944635124</v>
      </c>
      <c r="K72" s="58">
        <f t="shared" si="13"/>
        <v>1908.7159999999999</v>
      </c>
      <c r="L72" s="58">
        <f t="shared" si="14"/>
        <v>8.9253228838366354</v>
      </c>
      <c r="M72" s="13"/>
      <c r="N72" s="13"/>
      <c r="O72" s="13"/>
      <c r="P72" s="13"/>
      <c r="Q72" s="13"/>
      <c r="R72" s="13"/>
      <c r="S72" s="13"/>
      <c r="T72" s="13"/>
      <c r="U72" s="13"/>
    </row>
    <row r="73" spans="1:21" ht="12" customHeight="1">
      <c r="A73" s="42">
        <v>1975</v>
      </c>
      <c r="B73" s="78">
        <v>215.97300000000001</v>
      </c>
      <c r="C73" s="58">
        <v>829.58200000000011</v>
      </c>
      <c r="D73" s="58">
        <f t="shared" si="8"/>
        <v>3.841137549601108</v>
      </c>
      <c r="E73" s="58">
        <v>291</v>
      </c>
      <c r="F73" s="58">
        <f t="shared" si="9"/>
        <v>1.3473906460529788</v>
      </c>
      <c r="G73" s="58">
        <f t="shared" si="10"/>
        <v>1120.5820000000001</v>
      </c>
      <c r="H73" s="58">
        <f t="shared" si="11"/>
        <v>5.1885281956540865</v>
      </c>
      <c r="I73" s="58">
        <v>761</v>
      </c>
      <c r="J73" s="58">
        <f t="shared" si="12"/>
        <v>3.5235885967227381</v>
      </c>
      <c r="K73" s="58">
        <f t="shared" si="13"/>
        <v>1881.5820000000001</v>
      </c>
      <c r="L73" s="58">
        <f t="shared" si="14"/>
        <v>8.7121167923768255</v>
      </c>
      <c r="M73" s="13"/>
      <c r="N73" s="13"/>
      <c r="O73" s="13"/>
      <c r="P73" s="13"/>
      <c r="Q73" s="13"/>
      <c r="R73" s="13"/>
      <c r="S73" s="13"/>
      <c r="T73" s="13"/>
      <c r="U73" s="13"/>
    </row>
    <row r="74" spans="1:21" ht="12" customHeight="1">
      <c r="A74" s="40">
        <v>1976</v>
      </c>
      <c r="B74" s="77">
        <v>218.035</v>
      </c>
      <c r="C74" s="54">
        <v>795.75099999999998</v>
      </c>
      <c r="D74" s="54">
        <f t="shared" si="8"/>
        <v>3.6496479922948151</v>
      </c>
      <c r="E74" s="54">
        <v>271</v>
      </c>
      <c r="F74" s="54">
        <f t="shared" si="9"/>
        <v>1.2429197147247002</v>
      </c>
      <c r="G74" s="163">
        <f t="shared" si="10"/>
        <v>1066.751</v>
      </c>
      <c r="H74" s="54">
        <f t="shared" si="11"/>
        <v>4.8925677070195155</v>
      </c>
      <c r="I74" s="54">
        <v>783</v>
      </c>
      <c r="J74" s="54">
        <f t="shared" si="12"/>
        <v>3.5911665558281927</v>
      </c>
      <c r="K74" s="54">
        <f t="shared" si="13"/>
        <v>1849.751</v>
      </c>
      <c r="L74" s="54">
        <f t="shared" si="14"/>
        <v>8.4837342628477082</v>
      </c>
      <c r="M74" s="13"/>
      <c r="N74" s="13"/>
      <c r="O74" s="13"/>
      <c r="P74" s="13"/>
      <c r="Q74" s="13"/>
      <c r="R74" s="13"/>
      <c r="S74" s="13"/>
      <c r="T74" s="13"/>
      <c r="U74" s="13"/>
    </row>
    <row r="75" spans="1:21" ht="12" customHeight="1">
      <c r="A75" s="40">
        <v>1977</v>
      </c>
      <c r="B75" s="77">
        <v>220.23899999999998</v>
      </c>
      <c r="C75" s="54">
        <v>696.28199999999993</v>
      </c>
      <c r="D75" s="54">
        <f t="shared" si="8"/>
        <v>3.1614836609319874</v>
      </c>
      <c r="E75" s="54">
        <v>244</v>
      </c>
      <c r="F75" s="54">
        <f t="shared" si="9"/>
        <v>1.1078873405709253</v>
      </c>
      <c r="G75" s="163">
        <f t="shared" si="10"/>
        <v>940.28199999999993</v>
      </c>
      <c r="H75" s="54">
        <f t="shared" si="11"/>
        <v>4.2693710015029129</v>
      </c>
      <c r="I75" s="54">
        <v>854</v>
      </c>
      <c r="J75" s="54">
        <f t="shared" si="12"/>
        <v>3.8776056919982387</v>
      </c>
      <c r="K75" s="54">
        <f t="shared" si="13"/>
        <v>1794.2819999999999</v>
      </c>
      <c r="L75" s="54">
        <f t="shared" si="14"/>
        <v>8.1469766935011521</v>
      </c>
      <c r="M75" s="13"/>
      <c r="N75" s="13"/>
      <c r="O75" s="13"/>
      <c r="P75" s="13"/>
      <c r="Q75" s="13"/>
      <c r="R75" s="13"/>
      <c r="S75" s="13"/>
      <c r="T75" s="13"/>
      <c r="U75" s="13"/>
    </row>
    <row r="76" spans="1:21" ht="12" customHeight="1">
      <c r="A76" s="40">
        <v>1978</v>
      </c>
      <c r="B76" s="77">
        <v>222.58500000000001</v>
      </c>
      <c r="C76" s="54">
        <v>676.28600000000006</v>
      </c>
      <c r="D76" s="54">
        <f t="shared" si="8"/>
        <v>3.0383269312846779</v>
      </c>
      <c r="E76" s="54">
        <v>225</v>
      </c>
      <c r="F76" s="54">
        <f t="shared" si="9"/>
        <v>1.0108497877215445</v>
      </c>
      <c r="G76" s="163">
        <f t="shared" si="10"/>
        <v>901.28600000000006</v>
      </c>
      <c r="H76" s="54">
        <f t="shared" si="11"/>
        <v>4.0491767190062227</v>
      </c>
      <c r="I76" s="54">
        <v>772</v>
      </c>
      <c r="J76" s="54">
        <f t="shared" si="12"/>
        <v>3.4683379383156994</v>
      </c>
      <c r="K76" s="54">
        <f t="shared" si="13"/>
        <v>1673.2860000000001</v>
      </c>
      <c r="L76" s="54">
        <f t="shared" si="14"/>
        <v>7.5175146573219216</v>
      </c>
      <c r="M76" s="13"/>
      <c r="N76" s="13"/>
      <c r="O76" s="13"/>
      <c r="P76" s="13"/>
      <c r="Q76" s="13"/>
      <c r="R76" s="13"/>
      <c r="S76" s="13"/>
      <c r="T76" s="13"/>
      <c r="U76" s="13"/>
    </row>
    <row r="77" spans="1:21" ht="12" customHeight="1">
      <c r="A77" s="40">
        <v>1979</v>
      </c>
      <c r="B77" s="77">
        <v>225.05500000000001</v>
      </c>
      <c r="C77" s="54">
        <v>674.23900000000003</v>
      </c>
      <c r="D77" s="54">
        <f t="shared" si="8"/>
        <v>2.995885450223279</v>
      </c>
      <c r="E77" s="54">
        <v>239</v>
      </c>
      <c r="F77" s="54">
        <f t="shared" si="9"/>
        <v>1.0619626313567794</v>
      </c>
      <c r="G77" s="163">
        <f t="shared" si="10"/>
        <v>913.23900000000003</v>
      </c>
      <c r="H77" s="54">
        <f t="shared" si="11"/>
        <v>4.0578480815800582</v>
      </c>
      <c r="I77" s="54">
        <v>750</v>
      </c>
      <c r="J77" s="54">
        <f t="shared" si="12"/>
        <v>3.3325187176467974</v>
      </c>
      <c r="K77" s="54">
        <f t="shared" si="13"/>
        <v>1663.239</v>
      </c>
      <c r="L77" s="54">
        <f t="shared" si="14"/>
        <v>7.3903667992268556</v>
      </c>
      <c r="M77" s="13"/>
      <c r="N77" s="13"/>
      <c r="O77" s="13"/>
      <c r="P77" s="13"/>
      <c r="Q77" s="13"/>
      <c r="R77" s="13"/>
      <c r="S77" s="13"/>
      <c r="T77" s="13"/>
      <c r="U77" s="13"/>
    </row>
    <row r="78" spans="1:21" ht="12" customHeight="1">
      <c r="A78" s="40">
        <v>1980</v>
      </c>
      <c r="B78" s="77">
        <v>227.726</v>
      </c>
      <c r="C78" s="54">
        <v>636.83399999999995</v>
      </c>
      <c r="D78" s="54">
        <f t="shared" si="8"/>
        <v>2.796492275805134</v>
      </c>
      <c r="E78" s="54">
        <v>220</v>
      </c>
      <c r="F78" s="54">
        <f t="shared" si="9"/>
        <v>0.96607326348330891</v>
      </c>
      <c r="G78" s="163">
        <f t="shared" si="10"/>
        <v>856.83399999999995</v>
      </c>
      <c r="H78" s="54">
        <f t="shared" si="11"/>
        <v>3.7625655392884427</v>
      </c>
      <c r="I78" s="54">
        <v>747</v>
      </c>
      <c r="J78" s="54">
        <f t="shared" si="12"/>
        <v>3.2802578537365079</v>
      </c>
      <c r="K78" s="54">
        <f t="shared" si="13"/>
        <v>1603.8339999999998</v>
      </c>
      <c r="L78" s="54">
        <f t="shared" si="14"/>
        <v>7.0428233930249506</v>
      </c>
      <c r="M78" s="13"/>
      <c r="N78" s="13"/>
      <c r="O78" s="13"/>
      <c r="P78" s="13"/>
      <c r="Q78" s="13"/>
      <c r="R78" s="13"/>
      <c r="S78" s="13"/>
      <c r="T78" s="13"/>
      <c r="U78" s="13"/>
    </row>
    <row r="79" spans="1:21" ht="12" customHeight="1">
      <c r="A79" s="42">
        <v>1981</v>
      </c>
      <c r="B79" s="78">
        <v>229.96600000000001</v>
      </c>
      <c r="C79" s="58">
        <v>663.88900000000012</v>
      </c>
      <c r="D79" s="58">
        <f t="shared" si="8"/>
        <v>2.8869006722732928</v>
      </c>
      <c r="E79" s="58">
        <v>266</v>
      </c>
      <c r="F79" s="58">
        <f t="shared" si="9"/>
        <v>1.1566927284902986</v>
      </c>
      <c r="G79" s="58">
        <f t="shared" si="10"/>
        <v>929.88900000000012</v>
      </c>
      <c r="H79" s="58">
        <f t="shared" si="11"/>
        <v>4.0435934007635916</v>
      </c>
      <c r="I79" s="58">
        <v>726</v>
      </c>
      <c r="J79" s="58">
        <f t="shared" si="12"/>
        <v>3.1569884243757773</v>
      </c>
      <c r="K79" s="58">
        <f t="shared" si="13"/>
        <v>1655.8890000000001</v>
      </c>
      <c r="L79" s="58">
        <f t="shared" si="14"/>
        <v>7.200581825139369</v>
      </c>
      <c r="M79" s="13"/>
      <c r="N79" s="13"/>
      <c r="O79" s="13"/>
      <c r="P79" s="13"/>
      <c r="Q79" s="13"/>
      <c r="R79" s="13"/>
      <c r="S79" s="13"/>
      <c r="T79" s="13"/>
      <c r="U79" s="13"/>
    </row>
    <row r="80" spans="1:21" ht="12" customHeight="1">
      <c r="A80" s="42">
        <v>1982</v>
      </c>
      <c r="B80" s="78">
        <v>232.18799999999999</v>
      </c>
      <c r="C80" s="58">
        <v>633.44900000000007</v>
      </c>
      <c r="D80" s="58">
        <f t="shared" si="8"/>
        <v>2.7281728599238551</v>
      </c>
      <c r="E80" s="58">
        <v>292</v>
      </c>
      <c r="F80" s="58">
        <f t="shared" si="9"/>
        <v>1.2576015987044982</v>
      </c>
      <c r="G80" s="58">
        <f t="shared" si="10"/>
        <v>925.44900000000007</v>
      </c>
      <c r="H80" s="58">
        <f t="shared" si="11"/>
        <v>3.9857744586283532</v>
      </c>
      <c r="I80" s="58">
        <v>701</v>
      </c>
      <c r="J80" s="58">
        <f t="shared" si="12"/>
        <v>3.0191052078488125</v>
      </c>
      <c r="K80" s="58">
        <f t="shared" si="13"/>
        <v>1626.4490000000001</v>
      </c>
      <c r="L80" s="58">
        <f t="shared" si="14"/>
        <v>7.0048796664771658</v>
      </c>
      <c r="M80" s="13"/>
      <c r="N80" s="13"/>
      <c r="O80" s="13"/>
      <c r="P80" s="13"/>
      <c r="Q80" s="13"/>
      <c r="R80" s="13"/>
      <c r="S80" s="13"/>
      <c r="T80" s="13"/>
      <c r="U80" s="13"/>
    </row>
    <row r="81" spans="1:21" ht="12" customHeight="1">
      <c r="A81" s="42">
        <v>1983</v>
      </c>
      <c r="B81" s="78">
        <v>234.30699999999999</v>
      </c>
      <c r="C81" s="58">
        <v>630.23700000000008</v>
      </c>
      <c r="D81" s="58">
        <f t="shared" si="8"/>
        <v>2.6897915982023588</v>
      </c>
      <c r="E81" s="58">
        <v>265</v>
      </c>
      <c r="F81" s="58">
        <f t="shared" si="9"/>
        <v>1.1309948059597026</v>
      </c>
      <c r="G81" s="58">
        <f t="shared" si="10"/>
        <v>895.23700000000008</v>
      </c>
      <c r="H81" s="58">
        <f t="shared" si="11"/>
        <v>3.8207864041620616</v>
      </c>
      <c r="I81" s="58">
        <v>761</v>
      </c>
      <c r="J81" s="58">
        <f t="shared" si="12"/>
        <v>3.2478756503220136</v>
      </c>
      <c r="K81" s="58">
        <f t="shared" si="13"/>
        <v>1656.2370000000001</v>
      </c>
      <c r="L81" s="58">
        <f t="shared" si="14"/>
        <v>7.0686620544840748</v>
      </c>
      <c r="M81" s="13"/>
      <c r="N81" s="13"/>
      <c r="O81" s="13"/>
      <c r="P81" s="13"/>
      <c r="Q81" s="13"/>
      <c r="R81" s="13"/>
      <c r="S81" s="13"/>
      <c r="T81" s="13"/>
      <c r="U81" s="13"/>
    </row>
    <row r="82" spans="1:21" ht="12" customHeight="1">
      <c r="A82" s="42">
        <v>1984</v>
      </c>
      <c r="B82" s="78">
        <v>236.34800000000001</v>
      </c>
      <c r="C82" s="58">
        <v>577.99699999999996</v>
      </c>
      <c r="D82" s="58">
        <f t="shared" si="8"/>
        <v>2.4455337045373766</v>
      </c>
      <c r="E82" s="58">
        <v>303</v>
      </c>
      <c r="F82" s="58">
        <f t="shared" si="9"/>
        <v>1.28200788667558</v>
      </c>
      <c r="G82" s="58">
        <f t="shared" si="10"/>
        <v>880.99699999999996</v>
      </c>
      <c r="H82" s="58">
        <f t="shared" si="11"/>
        <v>3.7275415912129568</v>
      </c>
      <c r="I82" s="58">
        <v>873</v>
      </c>
      <c r="J82" s="58">
        <f t="shared" si="12"/>
        <v>3.6937058913128098</v>
      </c>
      <c r="K82" s="58">
        <f t="shared" si="13"/>
        <v>1753.9969999999998</v>
      </c>
      <c r="L82" s="58">
        <f t="shared" si="14"/>
        <v>7.4212474825257662</v>
      </c>
      <c r="M82" s="13"/>
      <c r="N82" s="13"/>
      <c r="O82" s="13"/>
      <c r="P82" s="13"/>
      <c r="Q82" s="13"/>
      <c r="R82" s="13"/>
      <c r="S82" s="13"/>
      <c r="T82" s="13"/>
      <c r="U82" s="13"/>
    </row>
    <row r="83" spans="1:21" ht="12" customHeight="1">
      <c r="A83" s="42">
        <v>1985</v>
      </c>
      <c r="B83" s="78">
        <v>238.46600000000001</v>
      </c>
      <c r="C83" s="58">
        <v>535.81700000000001</v>
      </c>
      <c r="D83" s="58">
        <f t="shared" si="8"/>
        <v>2.2469324767472094</v>
      </c>
      <c r="E83" s="58">
        <v>341</v>
      </c>
      <c r="F83" s="58">
        <f t="shared" si="9"/>
        <v>1.4299732456618552</v>
      </c>
      <c r="G83" s="58">
        <f t="shared" si="10"/>
        <v>876.81700000000001</v>
      </c>
      <c r="H83" s="58">
        <f t="shared" si="11"/>
        <v>3.6769057224090647</v>
      </c>
      <c r="I83" s="58">
        <v>911</v>
      </c>
      <c r="J83" s="58">
        <f t="shared" si="12"/>
        <v>3.820251104979326</v>
      </c>
      <c r="K83" s="58">
        <f t="shared" si="13"/>
        <v>1787.817</v>
      </c>
      <c r="L83" s="58">
        <f t="shared" si="14"/>
        <v>7.4971568273883902</v>
      </c>
      <c r="M83" s="13"/>
      <c r="N83" s="13"/>
      <c r="O83" s="13"/>
      <c r="P83" s="13"/>
      <c r="Q83" s="13"/>
      <c r="R83" s="13"/>
      <c r="S83" s="13"/>
      <c r="T83" s="13"/>
      <c r="U83" s="13"/>
    </row>
    <row r="84" spans="1:21" ht="12" customHeight="1">
      <c r="A84" s="40">
        <v>1986</v>
      </c>
      <c r="B84" s="77">
        <v>240.65100000000001</v>
      </c>
      <c r="C84" s="54">
        <v>533.75900000000001</v>
      </c>
      <c r="D84" s="54">
        <f t="shared" si="8"/>
        <v>2.2179795637666162</v>
      </c>
      <c r="E84" s="54">
        <v>344</v>
      </c>
      <c r="F84" s="54">
        <f t="shared" si="9"/>
        <v>1.4294559341120543</v>
      </c>
      <c r="G84" s="163">
        <f t="shared" si="10"/>
        <v>877.75900000000001</v>
      </c>
      <c r="H84" s="54">
        <f t="shared" si="11"/>
        <v>3.6474354978786705</v>
      </c>
      <c r="I84" s="54">
        <v>1030</v>
      </c>
      <c r="J84" s="54">
        <f t="shared" si="12"/>
        <v>4.2800570120215582</v>
      </c>
      <c r="K84" s="54">
        <f t="shared" si="13"/>
        <v>1907.759</v>
      </c>
      <c r="L84" s="54">
        <f t="shared" si="14"/>
        <v>7.9274925099002287</v>
      </c>
      <c r="M84" s="13"/>
      <c r="N84" s="13"/>
      <c r="O84" s="13"/>
      <c r="P84" s="13"/>
      <c r="Q84" s="13"/>
      <c r="R84" s="13"/>
      <c r="S84" s="13"/>
      <c r="T84" s="13"/>
      <c r="U84" s="13"/>
    </row>
    <row r="85" spans="1:21" ht="12" customHeight="1">
      <c r="A85" s="40">
        <v>1987</v>
      </c>
      <c r="B85" s="77">
        <v>242.804</v>
      </c>
      <c r="C85" s="54">
        <v>539.66899999999998</v>
      </c>
      <c r="D85" s="54">
        <f t="shared" si="8"/>
        <v>2.222652839327194</v>
      </c>
      <c r="E85" s="54">
        <v>370</v>
      </c>
      <c r="F85" s="54">
        <f t="shared" si="9"/>
        <v>1.5238628688159996</v>
      </c>
      <c r="G85" s="163">
        <f t="shared" si="10"/>
        <v>909.66899999999998</v>
      </c>
      <c r="H85" s="54">
        <f t="shared" si="11"/>
        <v>3.7465157081431935</v>
      </c>
      <c r="I85" s="54">
        <v>1029</v>
      </c>
      <c r="J85" s="54">
        <f t="shared" si="12"/>
        <v>4.2379861946261181</v>
      </c>
      <c r="K85" s="54">
        <f t="shared" si="13"/>
        <v>1938.6689999999999</v>
      </c>
      <c r="L85" s="54">
        <f t="shared" si="14"/>
        <v>7.9845019027693116</v>
      </c>
      <c r="M85" s="13"/>
      <c r="N85" s="13"/>
      <c r="O85" s="13"/>
      <c r="P85" s="13"/>
      <c r="Q85" s="13"/>
      <c r="R85" s="13"/>
      <c r="S85" s="13"/>
      <c r="T85" s="13"/>
      <c r="U85" s="13"/>
    </row>
    <row r="86" spans="1:21" ht="12" customHeight="1">
      <c r="A86" s="40">
        <v>1988</v>
      </c>
      <c r="B86" s="77">
        <v>245.02099999999999</v>
      </c>
      <c r="C86" s="54">
        <v>524.178</v>
      </c>
      <c r="D86" s="54">
        <f t="shared" si="8"/>
        <v>2.1393186706445571</v>
      </c>
      <c r="E86" s="54">
        <v>333</v>
      </c>
      <c r="F86" s="54">
        <f t="shared" si="9"/>
        <v>1.3590671819966453</v>
      </c>
      <c r="G86" s="163">
        <f t="shared" si="10"/>
        <v>857.178</v>
      </c>
      <c r="H86" s="54">
        <f t="shared" si="11"/>
        <v>3.4983858526412024</v>
      </c>
      <c r="I86" s="54">
        <v>1042</v>
      </c>
      <c r="J86" s="54">
        <f t="shared" si="12"/>
        <v>4.2526967076291422</v>
      </c>
      <c r="K86" s="54">
        <f t="shared" si="13"/>
        <v>1899.1779999999999</v>
      </c>
      <c r="L86" s="54">
        <f t="shared" si="14"/>
        <v>7.7510825602703441</v>
      </c>
      <c r="M86" s="13"/>
      <c r="N86" s="13"/>
      <c r="O86" s="13"/>
      <c r="P86" s="13"/>
      <c r="Q86" s="13"/>
      <c r="R86" s="13"/>
      <c r="S86" s="13"/>
      <c r="T86" s="13"/>
      <c r="U86" s="13"/>
    </row>
    <row r="87" spans="1:21" ht="12" customHeight="1">
      <c r="A87" s="40">
        <v>1989</v>
      </c>
      <c r="B87" s="77">
        <v>247.34200000000001</v>
      </c>
      <c r="C87" s="54">
        <v>493.07399999999996</v>
      </c>
      <c r="D87" s="54">
        <f t="shared" si="8"/>
        <v>1.9934907941231168</v>
      </c>
      <c r="E87" s="54">
        <v>267</v>
      </c>
      <c r="F87" s="54">
        <f t="shared" si="9"/>
        <v>1.07947699945824</v>
      </c>
      <c r="G87" s="163">
        <f t="shared" si="10"/>
        <v>760.07399999999996</v>
      </c>
      <c r="H87" s="54">
        <f t="shared" si="11"/>
        <v>3.0729677935813569</v>
      </c>
      <c r="I87" s="54">
        <v>1166</v>
      </c>
      <c r="J87" s="54">
        <f t="shared" si="12"/>
        <v>4.7141205294693176</v>
      </c>
      <c r="K87" s="54">
        <f t="shared" si="13"/>
        <v>1926.0740000000001</v>
      </c>
      <c r="L87" s="54">
        <f t="shared" si="14"/>
        <v>7.7870883230506749</v>
      </c>
      <c r="M87" s="13"/>
      <c r="N87" s="13"/>
      <c r="O87" s="13"/>
      <c r="P87" s="13"/>
      <c r="Q87" s="13"/>
      <c r="R87" s="13"/>
      <c r="S87" s="13"/>
      <c r="T87" s="13"/>
      <c r="U87" s="13"/>
    </row>
    <row r="88" spans="1:21" ht="12" customHeight="1">
      <c r="A88" s="40">
        <v>1990</v>
      </c>
      <c r="B88" s="77">
        <v>250.13200000000001</v>
      </c>
      <c r="C88" s="54">
        <v>539.43499999999995</v>
      </c>
      <c r="D88" s="54">
        <f t="shared" si="8"/>
        <v>2.1566013145059406</v>
      </c>
      <c r="E88" s="54">
        <v>248</v>
      </c>
      <c r="F88" s="54">
        <f t="shared" si="9"/>
        <v>0.99147650040778468</v>
      </c>
      <c r="G88" s="163">
        <f t="shared" si="10"/>
        <v>787.43499999999995</v>
      </c>
      <c r="H88" s="54">
        <f t="shared" si="11"/>
        <v>3.1480778149137252</v>
      </c>
      <c r="I88" s="54">
        <v>1189</v>
      </c>
      <c r="J88" s="54">
        <f t="shared" si="12"/>
        <v>4.7534901571969996</v>
      </c>
      <c r="K88" s="54">
        <f t="shared" si="13"/>
        <v>1976.4349999999999</v>
      </c>
      <c r="L88" s="54">
        <f t="shared" si="14"/>
        <v>7.9015679721107253</v>
      </c>
      <c r="M88" s="13"/>
      <c r="N88" s="13"/>
      <c r="O88" s="13"/>
      <c r="P88" s="13"/>
      <c r="Q88" s="13"/>
      <c r="R88" s="13"/>
      <c r="S88" s="13"/>
      <c r="T88" s="13"/>
      <c r="U88" s="13"/>
    </row>
    <row r="89" spans="1:21" ht="12" customHeight="1">
      <c r="A89" s="42">
        <v>1991</v>
      </c>
      <c r="B89" s="78">
        <v>253.49299999999999</v>
      </c>
      <c r="C89" s="58">
        <v>518.71</v>
      </c>
      <c r="D89" s="58">
        <f t="shared" si="8"/>
        <v>2.046249797824792</v>
      </c>
      <c r="E89" s="58">
        <v>281</v>
      </c>
      <c r="F89" s="58">
        <f t="shared" si="9"/>
        <v>1.1085118721227016</v>
      </c>
      <c r="G89" s="58">
        <f t="shared" si="10"/>
        <v>799.71</v>
      </c>
      <c r="H89" s="58">
        <f t="shared" si="11"/>
        <v>3.1547616699474936</v>
      </c>
      <c r="I89" s="58">
        <v>1264</v>
      </c>
      <c r="J89" s="58">
        <f t="shared" si="12"/>
        <v>4.9863309834985579</v>
      </c>
      <c r="K89" s="58">
        <f t="shared" si="13"/>
        <v>2063.71</v>
      </c>
      <c r="L89" s="58">
        <f t="shared" si="14"/>
        <v>8.1410926534460515</v>
      </c>
      <c r="M89" s="13"/>
      <c r="N89" s="13"/>
      <c r="O89" s="13"/>
      <c r="P89" s="13"/>
      <c r="Q89" s="13"/>
      <c r="R89" s="13"/>
      <c r="S89" s="13"/>
      <c r="T89" s="13"/>
      <c r="U89" s="13"/>
    </row>
    <row r="90" spans="1:21" ht="12" customHeight="1">
      <c r="A90" s="44">
        <v>1992</v>
      </c>
      <c r="B90" s="78">
        <v>256.89400000000001</v>
      </c>
      <c r="C90" s="58">
        <v>528.73099999999999</v>
      </c>
      <c r="D90" s="58">
        <f t="shared" si="8"/>
        <v>2.058167960326049</v>
      </c>
      <c r="E90" s="58">
        <v>290</v>
      </c>
      <c r="F90" s="58">
        <f t="shared" si="9"/>
        <v>1.1288702733423124</v>
      </c>
      <c r="G90" s="58">
        <f t="shared" si="10"/>
        <v>818.73099999999999</v>
      </c>
      <c r="H90" s="58">
        <f t="shared" si="11"/>
        <v>3.1870382336683614</v>
      </c>
      <c r="I90" s="58">
        <v>1339</v>
      </c>
      <c r="J90" s="58">
        <f t="shared" si="12"/>
        <v>5.2122665379495041</v>
      </c>
      <c r="K90" s="58">
        <f t="shared" si="13"/>
        <v>2157.7309999999998</v>
      </c>
      <c r="L90" s="58">
        <f t="shared" si="14"/>
        <v>8.3993047716178655</v>
      </c>
      <c r="M90" s="13"/>
      <c r="N90" s="13"/>
      <c r="O90" s="13"/>
      <c r="P90" s="13"/>
      <c r="Q90" s="13"/>
      <c r="R90" s="13"/>
      <c r="S90" s="13"/>
      <c r="T90" s="13"/>
      <c r="U90" s="13"/>
    </row>
    <row r="91" spans="1:21" ht="12" customHeight="1">
      <c r="A91" s="44">
        <v>1993</v>
      </c>
      <c r="B91" s="78">
        <v>260.255</v>
      </c>
      <c r="C91" s="58">
        <v>443.75199999999995</v>
      </c>
      <c r="D91" s="58">
        <f t="shared" si="8"/>
        <v>1.7050661850877022</v>
      </c>
      <c r="E91" s="58">
        <v>288</v>
      </c>
      <c r="F91" s="58">
        <f t="shared" si="9"/>
        <v>1.1066069816141861</v>
      </c>
      <c r="G91" s="58">
        <f t="shared" si="10"/>
        <v>731.75199999999995</v>
      </c>
      <c r="H91" s="58">
        <f t="shared" si="11"/>
        <v>2.8116731667018886</v>
      </c>
      <c r="I91" s="58">
        <v>1339</v>
      </c>
      <c r="J91" s="58">
        <f t="shared" si="12"/>
        <v>5.1449539874354002</v>
      </c>
      <c r="K91" s="58">
        <f t="shared" si="13"/>
        <v>2070.752</v>
      </c>
      <c r="L91" s="58">
        <f t="shared" si="14"/>
        <v>7.9566271541372888</v>
      </c>
      <c r="M91" s="13"/>
      <c r="N91" s="13"/>
      <c r="O91" s="13"/>
      <c r="P91" s="13"/>
      <c r="Q91" s="13"/>
      <c r="R91" s="13"/>
      <c r="S91" s="13"/>
      <c r="T91" s="13"/>
      <c r="U91" s="13"/>
    </row>
    <row r="92" spans="1:21" ht="12" customHeight="1">
      <c r="A92" s="42">
        <v>1994</v>
      </c>
      <c r="B92" s="78">
        <v>263.43599999999998</v>
      </c>
      <c r="C92" s="58">
        <v>463.45500000000004</v>
      </c>
      <c r="D92" s="58">
        <f t="shared" si="8"/>
        <v>1.7592698036714802</v>
      </c>
      <c r="E92" s="58">
        <v>204</v>
      </c>
      <c r="F92" s="58">
        <f t="shared" si="9"/>
        <v>0.77438163348972811</v>
      </c>
      <c r="G92" s="58">
        <f t="shared" si="10"/>
        <v>667.45500000000004</v>
      </c>
      <c r="H92" s="58">
        <f t="shared" si="11"/>
        <v>2.5336514371612084</v>
      </c>
      <c r="I92" s="58">
        <v>1445</v>
      </c>
      <c r="J92" s="58">
        <f t="shared" si="12"/>
        <v>5.4852032372189079</v>
      </c>
      <c r="K92" s="58">
        <f t="shared" si="13"/>
        <v>2112.4549999999999</v>
      </c>
      <c r="L92" s="58">
        <f t="shared" si="14"/>
        <v>8.0188546743801155</v>
      </c>
      <c r="M92" s="13"/>
      <c r="N92" s="13"/>
      <c r="O92" s="13"/>
      <c r="P92" s="13"/>
      <c r="Q92" s="13"/>
      <c r="R92" s="13"/>
      <c r="S92" s="13"/>
      <c r="T92" s="13"/>
      <c r="U92" s="13"/>
    </row>
    <row r="93" spans="1:21" ht="12" customHeight="1">
      <c r="A93" s="42">
        <v>1995</v>
      </c>
      <c r="B93" s="78">
        <v>266.55700000000002</v>
      </c>
      <c r="C93" s="58">
        <v>329.84874582827808</v>
      </c>
      <c r="D93" s="58">
        <f t="shared" si="8"/>
        <v>1.2374416947530098</v>
      </c>
      <c r="E93" s="58">
        <v>203.16519978869999</v>
      </c>
      <c r="F93" s="58">
        <f t="shared" si="9"/>
        <v>0.76218294694455591</v>
      </c>
      <c r="G93" s="58">
        <f t="shared" si="10"/>
        <v>533.01394561697805</v>
      </c>
      <c r="H93" s="58">
        <f t="shared" si="11"/>
        <v>1.9996246416975656</v>
      </c>
      <c r="I93" s="58">
        <v>1190.9821795080218</v>
      </c>
      <c r="J93" s="58">
        <f t="shared" si="12"/>
        <v>4.4680206466460142</v>
      </c>
      <c r="K93" s="58">
        <f t="shared" si="13"/>
        <v>1723.9961251249997</v>
      </c>
      <c r="L93" s="58">
        <f t="shared" si="14"/>
        <v>6.4676452883435802</v>
      </c>
      <c r="M93" s="13"/>
      <c r="N93" s="13"/>
      <c r="O93" s="13"/>
      <c r="P93" s="13"/>
      <c r="Q93" s="13"/>
      <c r="R93" s="13"/>
      <c r="S93" s="13"/>
      <c r="T93" s="13"/>
      <c r="U93" s="13"/>
    </row>
    <row r="94" spans="1:21" ht="12" customHeight="1">
      <c r="A94" s="40">
        <v>1996</v>
      </c>
      <c r="B94" s="77">
        <v>269.66699999999997</v>
      </c>
      <c r="C94" s="54">
        <v>329.24193928171383</v>
      </c>
      <c r="D94" s="54">
        <f t="shared" si="8"/>
        <v>1.2209203917487637</v>
      </c>
      <c r="E94" s="54">
        <v>215.8913762123</v>
      </c>
      <c r="F94" s="54">
        <f t="shared" si="9"/>
        <v>0.8005850779379754</v>
      </c>
      <c r="G94" s="163">
        <f t="shared" si="10"/>
        <v>545.1333154940138</v>
      </c>
      <c r="H94" s="54">
        <f t="shared" si="11"/>
        <v>2.0215054696867392</v>
      </c>
      <c r="I94" s="54">
        <v>1078.060082157986</v>
      </c>
      <c r="J94" s="54">
        <f t="shared" si="12"/>
        <v>3.9977456720992413</v>
      </c>
      <c r="K94" s="54">
        <f t="shared" si="13"/>
        <v>1623.1933976519999</v>
      </c>
      <c r="L94" s="54">
        <f t="shared" si="14"/>
        <v>6.0192511417859809</v>
      </c>
      <c r="M94" s="13"/>
      <c r="N94" s="13"/>
      <c r="O94" s="13"/>
      <c r="P94" s="13"/>
      <c r="Q94" s="13"/>
      <c r="R94" s="13"/>
      <c r="S94" s="13"/>
      <c r="T94" s="13"/>
      <c r="U94" s="13"/>
    </row>
    <row r="95" spans="1:21" ht="12" customHeight="1">
      <c r="A95" s="40">
        <v>1997</v>
      </c>
      <c r="B95" s="77">
        <v>272.91199999999998</v>
      </c>
      <c r="C95" s="54">
        <v>448.19166379145838</v>
      </c>
      <c r="D95" s="54">
        <f t="shared" si="8"/>
        <v>1.6422570784408836</v>
      </c>
      <c r="E95" s="54">
        <v>228.62258431449999</v>
      </c>
      <c r="F95" s="54">
        <f t="shared" si="9"/>
        <v>0.83771539659120886</v>
      </c>
      <c r="G95" s="163">
        <f t="shared" si="10"/>
        <v>676.81424810595831</v>
      </c>
      <c r="H95" s="54">
        <f t="shared" si="11"/>
        <v>2.4799724750320924</v>
      </c>
      <c r="I95" s="54">
        <v>1075.3100157008416</v>
      </c>
      <c r="J95" s="54">
        <f t="shared" si="12"/>
        <v>3.940134606396354</v>
      </c>
      <c r="K95" s="54">
        <f t="shared" si="13"/>
        <v>1752.1242638067999</v>
      </c>
      <c r="L95" s="54">
        <f t="shared" si="14"/>
        <v>6.420107081428446</v>
      </c>
      <c r="M95" s="13"/>
      <c r="N95" s="13"/>
      <c r="O95" s="13"/>
      <c r="P95" s="13"/>
      <c r="Q95" s="13"/>
      <c r="R95" s="13"/>
      <c r="S95" s="13"/>
      <c r="T95" s="13"/>
      <c r="U95" s="13"/>
    </row>
    <row r="96" spans="1:21" ht="12" customHeight="1">
      <c r="A96" s="40">
        <v>1998</v>
      </c>
      <c r="B96" s="77">
        <v>276.11500000000001</v>
      </c>
      <c r="C96" s="54">
        <v>371.12139841687639</v>
      </c>
      <c r="D96" s="54">
        <f t="shared" ref="D96:D119" si="15">C96/B96</f>
        <v>1.3440827134233069</v>
      </c>
      <c r="E96" s="54">
        <v>171.30806374170001</v>
      </c>
      <c r="F96" s="54">
        <f t="shared" ref="F96:F119" si="16">E96/B96</f>
        <v>0.62042288083479713</v>
      </c>
      <c r="G96" s="163">
        <f t="shared" ref="G96:G119" si="17">C96+E96</f>
        <v>542.42946215857637</v>
      </c>
      <c r="H96" s="54">
        <f t="shared" si="11"/>
        <v>1.9645055942581038</v>
      </c>
      <c r="I96" s="54">
        <v>1119.2376958201235</v>
      </c>
      <c r="J96" s="54">
        <f t="shared" si="12"/>
        <v>4.0535200761281471</v>
      </c>
      <c r="K96" s="54">
        <f t="shared" si="13"/>
        <v>1661.6671579786998</v>
      </c>
      <c r="L96" s="54">
        <f t="shared" si="14"/>
        <v>6.0180256703862511</v>
      </c>
      <c r="M96" s="13"/>
      <c r="N96" s="13"/>
      <c r="O96" s="13"/>
      <c r="P96" s="13"/>
      <c r="Q96" s="13"/>
      <c r="R96" s="13"/>
      <c r="S96" s="13"/>
      <c r="T96" s="13"/>
      <c r="U96" s="13"/>
    </row>
    <row r="97" spans="1:21" ht="12" customHeight="1">
      <c r="A97" s="40">
        <v>1999</v>
      </c>
      <c r="B97" s="77">
        <v>279.29500000000002</v>
      </c>
      <c r="C97" s="54">
        <v>406.82157372259115</v>
      </c>
      <c r="D97" s="54">
        <f t="shared" si="15"/>
        <v>1.4566017068783585</v>
      </c>
      <c r="E97" s="54">
        <v>164.20974218859999</v>
      </c>
      <c r="F97" s="54">
        <f t="shared" si="16"/>
        <v>0.58794372326250011</v>
      </c>
      <c r="G97" s="163">
        <f t="shared" si="17"/>
        <v>571.03131591119109</v>
      </c>
      <c r="H97" s="54">
        <f t="shared" si="11"/>
        <v>2.0445454301408583</v>
      </c>
      <c r="I97" s="54">
        <v>1229.0348323428088</v>
      </c>
      <c r="J97" s="54">
        <f t="shared" si="12"/>
        <v>4.400489920488404</v>
      </c>
      <c r="K97" s="54">
        <f t="shared" si="13"/>
        <v>1800.0661482539999</v>
      </c>
      <c r="L97" s="54">
        <f t="shared" si="14"/>
        <v>6.4450353506292624</v>
      </c>
      <c r="M97" s="13"/>
      <c r="N97" s="13"/>
      <c r="O97" s="13"/>
      <c r="P97" s="13"/>
      <c r="Q97" s="13"/>
      <c r="R97" s="13"/>
      <c r="S97" s="13"/>
      <c r="T97" s="13"/>
      <c r="U97" s="13"/>
    </row>
    <row r="98" spans="1:21" ht="12" customHeight="1">
      <c r="A98" s="40">
        <v>2000</v>
      </c>
      <c r="B98" s="77">
        <v>282.38499999999999</v>
      </c>
      <c r="C98" s="54">
        <v>420.51630461206571</v>
      </c>
      <c r="D98" s="54">
        <f t="shared" si="15"/>
        <v>1.4891594971831568</v>
      </c>
      <c r="E98" s="54">
        <v>146.5650914894</v>
      </c>
      <c r="F98" s="54">
        <f t="shared" si="16"/>
        <v>0.51902576797421962</v>
      </c>
      <c r="G98" s="163">
        <f t="shared" si="17"/>
        <v>567.08139610146577</v>
      </c>
      <c r="H98" s="54">
        <f t="shared" si="11"/>
        <v>2.0081852651573766</v>
      </c>
      <c r="I98" s="54">
        <v>1079.4258291390342</v>
      </c>
      <c r="J98" s="54">
        <f t="shared" si="12"/>
        <v>3.8225324614941809</v>
      </c>
      <c r="K98" s="54">
        <f t="shared" si="13"/>
        <v>1646.5072252405</v>
      </c>
      <c r="L98" s="54">
        <f t="shared" si="14"/>
        <v>5.8307177266515575</v>
      </c>
      <c r="M98" s="13"/>
      <c r="N98" s="13"/>
      <c r="O98" s="13"/>
      <c r="P98" s="13"/>
      <c r="Q98" s="13"/>
      <c r="R98" s="13"/>
      <c r="S98" s="13"/>
      <c r="T98" s="13"/>
      <c r="U98" s="13"/>
    </row>
    <row r="99" spans="1:21" ht="12" customHeight="1">
      <c r="A99" s="42">
        <v>2001</v>
      </c>
      <c r="B99" s="78">
        <v>285.30901899999998</v>
      </c>
      <c r="C99" s="58">
        <v>433.36122504957103</v>
      </c>
      <c r="D99" s="58">
        <f t="shared" si="15"/>
        <v>1.5189187729448226</v>
      </c>
      <c r="E99" s="58">
        <v>140.65815877750001</v>
      </c>
      <c r="F99" s="58">
        <f t="shared" si="16"/>
        <v>0.493002847475705</v>
      </c>
      <c r="G99" s="58">
        <f t="shared" si="17"/>
        <v>574.01938382707101</v>
      </c>
      <c r="H99" s="58">
        <f t="shared" si="11"/>
        <v>2.0119216204205275</v>
      </c>
      <c r="I99" s="58">
        <v>983.86199952652896</v>
      </c>
      <c r="J99" s="58">
        <f t="shared" si="12"/>
        <v>3.4484083362486659</v>
      </c>
      <c r="K99" s="58">
        <f t="shared" si="13"/>
        <v>1557.8813833536001</v>
      </c>
      <c r="L99" s="58">
        <f t="shared" si="14"/>
        <v>5.4603299566691943</v>
      </c>
      <c r="M99" s="13"/>
      <c r="N99" s="13"/>
      <c r="O99" s="13"/>
      <c r="P99" s="13"/>
      <c r="Q99" s="13"/>
      <c r="R99" s="13"/>
      <c r="S99" s="13"/>
      <c r="T99" s="13"/>
      <c r="U99" s="13"/>
    </row>
    <row r="100" spans="1:21" ht="12" customHeight="1">
      <c r="A100" s="46">
        <v>2002</v>
      </c>
      <c r="B100" s="78">
        <v>288.10481800000002</v>
      </c>
      <c r="C100" s="58">
        <v>540.29699855765932</v>
      </c>
      <c r="D100" s="58">
        <f t="shared" si="15"/>
        <v>1.8753487092244991</v>
      </c>
      <c r="E100" s="58">
        <v>133.0092872315</v>
      </c>
      <c r="F100" s="58">
        <f t="shared" si="16"/>
        <v>0.4616697775304125</v>
      </c>
      <c r="G100" s="58">
        <f t="shared" si="17"/>
        <v>673.30628578915935</v>
      </c>
      <c r="H100" s="58">
        <f t="shared" si="11"/>
        <v>2.337018486754912</v>
      </c>
      <c r="I100" s="58">
        <v>1076.8540957763407</v>
      </c>
      <c r="J100" s="58">
        <f t="shared" si="12"/>
        <v>3.7377163743798989</v>
      </c>
      <c r="K100" s="58">
        <f t="shared" si="13"/>
        <v>1750.1603815655001</v>
      </c>
      <c r="L100" s="58">
        <f t="shared" si="14"/>
        <v>6.0747348611348109</v>
      </c>
      <c r="M100" s="13"/>
      <c r="N100" s="13"/>
      <c r="O100" s="13"/>
      <c r="P100" s="13"/>
      <c r="Q100" s="13"/>
      <c r="R100" s="13"/>
      <c r="S100" s="13"/>
      <c r="T100" s="13"/>
      <c r="U100" s="13"/>
    </row>
    <row r="101" spans="1:21" ht="12" customHeight="1">
      <c r="A101" s="46">
        <v>2003</v>
      </c>
      <c r="B101" s="78">
        <v>290.81963400000001</v>
      </c>
      <c r="C101" s="58">
        <v>565.97323618616144</v>
      </c>
      <c r="D101" s="58">
        <f t="shared" si="15"/>
        <v>1.9461314506233147</v>
      </c>
      <c r="E101" s="58">
        <v>204.48634801289998</v>
      </c>
      <c r="F101" s="58">
        <f t="shared" si="16"/>
        <v>0.70313804195524154</v>
      </c>
      <c r="G101" s="58">
        <f t="shared" si="17"/>
        <v>770.4595841990614</v>
      </c>
      <c r="H101" s="58">
        <f t="shared" si="11"/>
        <v>2.649269492578556</v>
      </c>
      <c r="I101" s="58">
        <v>958.33638183403866</v>
      </c>
      <c r="J101" s="58">
        <f t="shared" si="12"/>
        <v>3.2952946424313243</v>
      </c>
      <c r="K101" s="58">
        <f t="shared" si="13"/>
        <v>1728.7959660331001</v>
      </c>
      <c r="L101" s="58">
        <f t="shared" si="14"/>
        <v>5.9445641350098803</v>
      </c>
      <c r="M101" s="13"/>
      <c r="N101" s="13"/>
      <c r="O101" s="13"/>
      <c r="P101" s="13"/>
      <c r="Q101" s="13"/>
      <c r="R101" s="13"/>
      <c r="S101" s="13"/>
      <c r="T101" s="13"/>
      <c r="U101" s="13"/>
    </row>
    <row r="102" spans="1:21" ht="12" customHeight="1">
      <c r="A102" s="46">
        <v>2004</v>
      </c>
      <c r="B102" s="78">
        <v>293.46318500000001</v>
      </c>
      <c r="C102" s="58">
        <v>478.95979284731811</v>
      </c>
      <c r="D102" s="58">
        <f t="shared" si="15"/>
        <v>1.6320949861132261</v>
      </c>
      <c r="E102" s="58">
        <v>193.05083175550001</v>
      </c>
      <c r="F102" s="58">
        <f t="shared" si="16"/>
        <v>0.65783662695373535</v>
      </c>
      <c r="G102" s="58">
        <f t="shared" si="17"/>
        <v>672.0106246028181</v>
      </c>
      <c r="H102" s="58">
        <f t="shared" si="11"/>
        <v>2.2899316130669614</v>
      </c>
      <c r="I102" s="58">
        <v>951.05954207038189</v>
      </c>
      <c r="J102" s="58">
        <f t="shared" si="12"/>
        <v>3.2408138079411284</v>
      </c>
      <c r="K102" s="58">
        <f t="shared" si="13"/>
        <v>1623.0701666732</v>
      </c>
      <c r="L102" s="58">
        <f t="shared" si="14"/>
        <v>5.5307454210080902</v>
      </c>
      <c r="M102" s="13"/>
      <c r="N102" s="13"/>
      <c r="O102" s="13"/>
      <c r="P102" s="13"/>
      <c r="Q102" s="13"/>
      <c r="R102" s="13"/>
      <c r="S102" s="13"/>
      <c r="T102" s="13"/>
      <c r="U102" s="13"/>
    </row>
    <row r="103" spans="1:21" ht="12" customHeight="1">
      <c r="A103" s="46">
        <v>2005</v>
      </c>
      <c r="B103" s="78">
        <v>296.186216</v>
      </c>
      <c r="C103" s="58">
        <v>496.14575545069403</v>
      </c>
      <c r="D103" s="58">
        <f t="shared" si="15"/>
        <v>1.675114264772855</v>
      </c>
      <c r="E103" s="58">
        <v>200.99443146870001</v>
      </c>
      <c r="F103" s="58">
        <f t="shared" si="16"/>
        <v>0.67860832344979893</v>
      </c>
      <c r="G103" s="58">
        <f t="shared" si="17"/>
        <v>697.14018691939407</v>
      </c>
      <c r="H103" s="58">
        <f t="shared" ref="H103:H119" si="18">G103/B103</f>
        <v>2.353722588222654</v>
      </c>
      <c r="I103" s="58">
        <v>1100.709306734306</v>
      </c>
      <c r="J103" s="58">
        <f t="shared" ref="J103:J119" si="19">I103/B103</f>
        <v>3.7162745842781084</v>
      </c>
      <c r="K103" s="58">
        <f t="shared" ref="K103:K117" si="20">SUM(G103,I103)</f>
        <v>1797.8494936536999</v>
      </c>
      <c r="L103" s="58">
        <f t="shared" ref="L103:L119" si="21">K103/B103</f>
        <v>6.069997172500762</v>
      </c>
      <c r="M103" s="13"/>
      <c r="N103" s="13"/>
      <c r="O103" s="13"/>
      <c r="P103" s="13"/>
      <c r="Q103" s="13"/>
      <c r="R103" s="13"/>
      <c r="S103" s="13"/>
      <c r="T103" s="13"/>
      <c r="U103" s="13"/>
    </row>
    <row r="104" spans="1:21" ht="12" customHeight="1">
      <c r="A104" s="41">
        <v>2006</v>
      </c>
      <c r="B104" s="77">
        <v>298.99582500000002</v>
      </c>
      <c r="C104" s="54">
        <v>494.03940198314615</v>
      </c>
      <c r="D104" s="54">
        <f t="shared" si="15"/>
        <v>1.6523287640660069</v>
      </c>
      <c r="E104" s="54">
        <v>185.0330042482</v>
      </c>
      <c r="F104" s="54">
        <f t="shared" si="16"/>
        <v>0.61884812019766489</v>
      </c>
      <c r="G104" s="163">
        <f t="shared" si="17"/>
        <v>679.07240623134612</v>
      </c>
      <c r="H104" s="54">
        <f t="shared" si="18"/>
        <v>2.2711768842636717</v>
      </c>
      <c r="I104" s="54">
        <v>1261.945489966854</v>
      </c>
      <c r="J104" s="54">
        <f t="shared" si="19"/>
        <v>4.2206124114504071</v>
      </c>
      <c r="K104" s="54">
        <f t="shared" si="20"/>
        <v>1941.0178961982001</v>
      </c>
      <c r="L104" s="54">
        <f t="shared" si="21"/>
        <v>6.4917892957140788</v>
      </c>
      <c r="M104" s="13"/>
      <c r="N104" s="13"/>
      <c r="O104" s="13"/>
      <c r="P104" s="13"/>
      <c r="Q104" s="13"/>
      <c r="R104" s="13"/>
      <c r="S104" s="13"/>
      <c r="T104" s="13"/>
      <c r="U104" s="13"/>
    </row>
    <row r="105" spans="1:21" ht="12" customHeight="1">
      <c r="A105" s="41">
        <v>2007</v>
      </c>
      <c r="B105" s="77">
        <v>302.003917</v>
      </c>
      <c r="C105" s="54">
        <v>445.64009677322792</v>
      </c>
      <c r="D105" s="54">
        <f t="shared" si="15"/>
        <v>1.4756103205549744</v>
      </c>
      <c r="E105" s="54">
        <v>184.96199999999999</v>
      </c>
      <c r="F105" s="54">
        <f t="shared" si="16"/>
        <v>0.612449010057045</v>
      </c>
      <c r="G105" s="163">
        <f t="shared" si="17"/>
        <v>630.60209677322791</v>
      </c>
      <c r="H105" s="54">
        <f t="shared" si="18"/>
        <v>2.0880593306120194</v>
      </c>
      <c r="I105" s="54">
        <v>1684.3364942255719</v>
      </c>
      <c r="J105" s="54">
        <f t="shared" si="19"/>
        <v>5.5772008222846061</v>
      </c>
      <c r="K105" s="54">
        <f t="shared" si="20"/>
        <v>2314.9385909987996</v>
      </c>
      <c r="L105" s="54">
        <f t="shared" si="21"/>
        <v>7.6652601528966251</v>
      </c>
      <c r="M105" s="13"/>
      <c r="N105" s="13"/>
      <c r="O105" s="13"/>
      <c r="P105" s="13"/>
      <c r="Q105" s="13"/>
      <c r="R105" s="13"/>
      <c r="S105" s="13"/>
      <c r="T105" s="13"/>
      <c r="U105" s="13"/>
    </row>
    <row r="106" spans="1:21" ht="12" customHeight="1">
      <c r="A106" s="41">
        <v>2008</v>
      </c>
      <c r="B106" s="77">
        <v>304.79776099999998</v>
      </c>
      <c r="C106" s="54">
        <v>497.64767704383991</v>
      </c>
      <c r="D106" s="54">
        <f t="shared" si="15"/>
        <v>1.6327143460999372</v>
      </c>
      <c r="E106" s="54">
        <v>216.249</v>
      </c>
      <c r="F106" s="54">
        <f t="shared" si="16"/>
        <v>0.70948355818138709</v>
      </c>
      <c r="G106" s="163">
        <f t="shared" si="17"/>
        <v>713.89667704383987</v>
      </c>
      <c r="H106" s="54">
        <f t="shared" si="18"/>
        <v>2.3421979042813241</v>
      </c>
      <c r="I106" s="54">
        <v>1555.2236503813601</v>
      </c>
      <c r="J106" s="54">
        <f t="shared" si="19"/>
        <v>5.1024772796193876</v>
      </c>
      <c r="K106" s="54">
        <f t="shared" si="20"/>
        <v>2269.1203274252002</v>
      </c>
      <c r="L106" s="54">
        <f t="shared" si="21"/>
        <v>7.4446751839007126</v>
      </c>
      <c r="M106" s="13"/>
      <c r="N106" s="13"/>
      <c r="O106" s="13"/>
      <c r="P106" s="13"/>
      <c r="Q106" s="13"/>
      <c r="R106" s="13"/>
      <c r="S106" s="13"/>
      <c r="T106" s="13"/>
      <c r="U106" s="13"/>
    </row>
    <row r="107" spans="1:21" ht="12" customHeight="1">
      <c r="A107" s="41">
        <v>2009</v>
      </c>
      <c r="B107" s="77">
        <v>307.43940600000002</v>
      </c>
      <c r="C107" s="54">
        <v>505.39009444127976</v>
      </c>
      <c r="D107" s="54">
        <f t="shared" si="15"/>
        <v>1.6438689529646038</v>
      </c>
      <c r="E107" s="54">
        <v>198.59299265710001</v>
      </c>
      <c r="F107" s="54">
        <f t="shared" si="16"/>
        <v>0.64595815884805607</v>
      </c>
      <c r="G107" s="163">
        <f t="shared" si="17"/>
        <v>703.98308709837977</v>
      </c>
      <c r="H107" s="54">
        <f t="shared" si="18"/>
        <v>2.2898271118126599</v>
      </c>
      <c r="I107" s="54">
        <v>1531.3582640683203</v>
      </c>
      <c r="J107" s="54">
        <f t="shared" si="19"/>
        <v>4.9810084009475357</v>
      </c>
      <c r="K107" s="54">
        <f t="shared" si="20"/>
        <v>2235.3413511667</v>
      </c>
      <c r="L107" s="54">
        <f t="shared" si="21"/>
        <v>7.2708355127601951</v>
      </c>
      <c r="M107" s="13"/>
      <c r="N107" s="13"/>
      <c r="O107" s="13"/>
      <c r="P107" s="13"/>
      <c r="Q107" s="13"/>
      <c r="R107" s="13"/>
      <c r="S107" s="13"/>
      <c r="T107" s="13"/>
      <c r="U107" s="13"/>
    </row>
    <row r="108" spans="1:21" ht="12" customHeight="1">
      <c r="A108" s="41">
        <v>2010</v>
      </c>
      <c r="B108" s="77">
        <v>309.74127900000002</v>
      </c>
      <c r="C108" s="54">
        <v>440.36059739723231</v>
      </c>
      <c r="D108" s="54">
        <f t="shared" si="15"/>
        <v>1.4217045878383949</v>
      </c>
      <c r="E108" s="54">
        <v>169.47250421460001</v>
      </c>
      <c r="F108" s="54">
        <f t="shared" si="16"/>
        <v>0.54714213346616936</v>
      </c>
      <c r="G108" s="163">
        <f t="shared" si="17"/>
        <v>609.83310161183226</v>
      </c>
      <c r="H108" s="54">
        <f t="shared" si="18"/>
        <v>1.9688467213045642</v>
      </c>
      <c r="I108" s="54">
        <v>1612.4309411838606</v>
      </c>
      <c r="J108" s="54">
        <f t="shared" si="19"/>
        <v>5.2057347551143174</v>
      </c>
      <c r="K108" s="54">
        <f t="shared" si="20"/>
        <v>2222.2640427956931</v>
      </c>
      <c r="L108" s="54">
        <f t="shared" si="21"/>
        <v>7.174581476418882</v>
      </c>
      <c r="M108" s="13"/>
      <c r="N108" s="13"/>
      <c r="O108" s="13"/>
      <c r="P108" s="13"/>
      <c r="Q108" s="13"/>
      <c r="R108" s="13"/>
      <c r="S108" s="13"/>
      <c r="T108" s="13"/>
      <c r="U108" s="13"/>
    </row>
    <row r="109" spans="1:21" ht="12" customHeight="1">
      <c r="A109" s="137">
        <v>2011</v>
      </c>
      <c r="B109" s="119">
        <v>311.97391399999998</v>
      </c>
      <c r="C109" s="143">
        <v>454.4013388959026</v>
      </c>
      <c r="D109" s="123">
        <f t="shared" si="15"/>
        <v>1.4565363272517158</v>
      </c>
      <c r="E109" s="143">
        <v>147.4182683647</v>
      </c>
      <c r="F109" s="123">
        <f t="shared" si="16"/>
        <v>0.47253395796643438</v>
      </c>
      <c r="G109" s="58">
        <f t="shared" si="17"/>
        <v>601.81960726060265</v>
      </c>
      <c r="H109" s="123">
        <f t="shared" si="18"/>
        <v>1.9290702852181503</v>
      </c>
      <c r="I109" s="123">
        <v>1634.6936845770836</v>
      </c>
      <c r="J109" s="123">
        <f t="shared" si="19"/>
        <v>5.2398409329091651</v>
      </c>
      <c r="K109" s="58">
        <f t="shared" si="20"/>
        <v>2236.5132918376862</v>
      </c>
      <c r="L109" s="123">
        <f t="shared" si="21"/>
        <v>7.1689112181273158</v>
      </c>
      <c r="M109" s="13"/>
      <c r="N109" s="13"/>
      <c r="O109" s="13"/>
      <c r="P109" s="13"/>
      <c r="Q109" s="13"/>
      <c r="R109" s="13"/>
      <c r="S109" s="13"/>
      <c r="T109" s="13"/>
      <c r="U109" s="13"/>
    </row>
    <row r="110" spans="1:21" ht="12" customHeight="1">
      <c r="A110" s="137">
        <v>2012</v>
      </c>
      <c r="B110" s="119">
        <v>314.16755799999999</v>
      </c>
      <c r="C110" s="143">
        <v>447.64745306232163</v>
      </c>
      <c r="D110" s="123">
        <f t="shared" si="15"/>
        <v>1.4248684870966901</v>
      </c>
      <c r="E110" s="143">
        <v>183.4529853814</v>
      </c>
      <c r="F110" s="123">
        <f t="shared" si="16"/>
        <v>0.58393357528468937</v>
      </c>
      <c r="G110" s="58">
        <f t="shared" si="17"/>
        <v>631.1004384437216</v>
      </c>
      <c r="H110" s="123">
        <f t="shared" si="18"/>
        <v>2.0088020623813794</v>
      </c>
      <c r="I110" s="123">
        <v>1677.5250030858003</v>
      </c>
      <c r="J110" s="123">
        <f t="shared" si="19"/>
        <v>5.3395869827074902</v>
      </c>
      <c r="K110" s="58">
        <f t="shared" si="20"/>
        <v>2308.625441529522</v>
      </c>
      <c r="L110" s="123">
        <f t="shared" si="21"/>
        <v>7.3483890450888696</v>
      </c>
      <c r="M110" s="13"/>
      <c r="N110" s="13"/>
      <c r="O110" s="13"/>
      <c r="P110" s="13"/>
      <c r="Q110" s="13"/>
      <c r="R110" s="13"/>
      <c r="S110" s="13"/>
      <c r="T110" s="13"/>
      <c r="U110" s="13"/>
    </row>
    <row r="111" spans="1:21" ht="12" customHeight="1">
      <c r="A111" s="137">
        <v>2013</v>
      </c>
      <c r="B111" s="119">
        <v>316.29476599999998</v>
      </c>
      <c r="C111" s="143">
        <v>438.98756495503727</v>
      </c>
      <c r="D111" s="123">
        <f t="shared" si="15"/>
        <v>1.3879065104575183</v>
      </c>
      <c r="E111" s="143">
        <v>165.32599999999999</v>
      </c>
      <c r="F111" s="123">
        <f t="shared" si="16"/>
        <v>0.52269597151664537</v>
      </c>
      <c r="G111" s="58">
        <f t="shared" si="17"/>
        <v>604.31356495503724</v>
      </c>
      <c r="H111" s="123">
        <f t="shared" si="18"/>
        <v>1.9106024819741636</v>
      </c>
      <c r="I111" s="123">
        <v>1677.9390694766698</v>
      </c>
      <c r="J111" s="123">
        <f t="shared" si="19"/>
        <v>5.304985253776441</v>
      </c>
      <c r="K111" s="123">
        <f t="shared" si="20"/>
        <v>2282.2526344317071</v>
      </c>
      <c r="L111" s="123">
        <f t="shared" si="21"/>
        <v>7.2155877357506046</v>
      </c>
      <c r="M111" s="13"/>
      <c r="N111" s="13"/>
      <c r="O111" s="13"/>
      <c r="P111" s="13"/>
      <c r="Q111" s="13"/>
      <c r="R111" s="13"/>
      <c r="S111" s="13"/>
      <c r="T111" s="13"/>
      <c r="U111" s="13"/>
    </row>
    <row r="112" spans="1:21" ht="12" customHeight="1">
      <c r="A112" s="137">
        <v>2014</v>
      </c>
      <c r="B112" s="119">
        <v>318.576955</v>
      </c>
      <c r="C112" s="143">
        <v>303.19682656092186</v>
      </c>
      <c r="D112" s="123">
        <f t="shared" si="15"/>
        <v>0.95172240741933722</v>
      </c>
      <c r="E112" s="143">
        <v>155.39526011839999</v>
      </c>
      <c r="F112" s="123">
        <f t="shared" si="16"/>
        <v>0.48777935026216818</v>
      </c>
      <c r="G112" s="58">
        <f t="shared" si="17"/>
        <v>458.59208667932182</v>
      </c>
      <c r="H112" s="123">
        <f t="shared" si="18"/>
        <v>1.4395017576815052</v>
      </c>
      <c r="I112" s="123">
        <v>1728.2084857225761</v>
      </c>
      <c r="J112" s="123">
        <f t="shared" si="19"/>
        <v>5.4247755796478634</v>
      </c>
      <c r="K112" s="123">
        <f t="shared" si="20"/>
        <v>2186.8005724018981</v>
      </c>
      <c r="L112" s="123">
        <f t="shared" si="21"/>
        <v>6.8642773373293684</v>
      </c>
      <c r="M112" s="13"/>
      <c r="N112" s="13"/>
      <c r="O112" s="13"/>
      <c r="P112" s="13"/>
      <c r="Q112" s="13"/>
      <c r="R112" s="13"/>
      <c r="S112" s="13"/>
      <c r="T112" s="13"/>
      <c r="U112" s="13"/>
    </row>
    <row r="113" spans="1:21" ht="12" customHeight="1">
      <c r="A113" s="137">
        <v>2015</v>
      </c>
      <c r="B113" s="119">
        <v>320.87070299999999</v>
      </c>
      <c r="C113" s="143">
        <v>429.92178288999531</v>
      </c>
      <c r="D113" s="123">
        <f t="shared" si="15"/>
        <v>1.3398598839670175</v>
      </c>
      <c r="E113" s="143">
        <v>273.6484687395</v>
      </c>
      <c r="F113" s="123">
        <f t="shared" si="16"/>
        <v>0.85283095708335832</v>
      </c>
      <c r="G113" s="58">
        <f t="shared" si="17"/>
        <v>703.57025162949526</v>
      </c>
      <c r="H113" s="123">
        <f t="shared" si="18"/>
        <v>2.1926908410503758</v>
      </c>
      <c r="I113" s="123">
        <v>1765.4036921094976</v>
      </c>
      <c r="J113" s="123">
        <f t="shared" si="19"/>
        <v>5.5019161163788066</v>
      </c>
      <c r="K113" s="123">
        <f t="shared" si="20"/>
        <v>2468.9739437389926</v>
      </c>
      <c r="L113" s="123">
        <f t="shared" si="21"/>
        <v>7.6946069574291815</v>
      </c>
      <c r="M113" s="13"/>
      <c r="N113" s="13"/>
      <c r="O113" s="13"/>
      <c r="P113" s="13"/>
      <c r="Q113" s="13"/>
      <c r="R113" s="13"/>
      <c r="S113" s="13"/>
      <c r="T113" s="13"/>
      <c r="U113" s="13"/>
    </row>
    <row r="114" spans="1:21" ht="12" customHeight="1">
      <c r="A114" s="170">
        <v>2016</v>
      </c>
      <c r="B114" s="166">
        <v>323.16101099999997</v>
      </c>
      <c r="C114" s="168">
        <v>451.107449776061</v>
      </c>
      <c r="D114" s="160">
        <f t="shared" si="15"/>
        <v>1.3959216440750057</v>
      </c>
      <c r="E114" s="168">
        <v>214.8865075594</v>
      </c>
      <c r="F114" s="160">
        <f t="shared" si="16"/>
        <v>0.66495183591129448</v>
      </c>
      <c r="G114" s="160">
        <f t="shared" si="17"/>
        <v>665.993957335461</v>
      </c>
      <c r="H114" s="160">
        <f t="shared" si="18"/>
        <v>2.0608734799863004</v>
      </c>
      <c r="I114" s="160">
        <v>1743.8765672949269</v>
      </c>
      <c r="J114" s="160">
        <f t="shared" si="19"/>
        <v>5.3963086756617651</v>
      </c>
      <c r="K114" s="160">
        <f t="shared" si="20"/>
        <v>2409.870524630388</v>
      </c>
      <c r="L114" s="160">
        <f t="shared" si="21"/>
        <v>7.4571821556480655</v>
      </c>
      <c r="M114" s="13"/>
      <c r="N114" s="13"/>
      <c r="O114" s="13"/>
      <c r="P114" s="13"/>
      <c r="Q114" s="13"/>
      <c r="R114" s="13"/>
      <c r="S114" s="13"/>
      <c r="T114" s="13"/>
      <c r="U114" s="13"/>
    </row>
    <row r="115" spans="1:21" ht="12" customHeight="1">
      <c r="A115" s="170">
        <v>2017</v>
      </c>
      <c r="B115" s="166">
        <v>325.20603</v>
      </c>
      <c r="C115" s="219">
        <v>377.67598653106973</v>
      </c>
      <c r="D115" s="169">
        <f t="shared" si="15"/>
        <v>1.1613437380944927</v>
      </c>
      <c r="E115" s="219">
        <v>206.3824103323</v>
      </c>
      <c r="F115" s="169">
        <f t="shared" si="16"/>
        <v>0.63462049068493598</v>
      </c>
      <c r="G115" s="169">
        <f t="shared" si="17"/>
        <v>584.05839686336969</v>
      </c>
      <c r="H115" s="169">
        <f t="shared" si="18"/>
        <v>1.7959642287794286</v>
      </c>
      <c r="I115" s="169">
        <v>1669.2435797814653</v>
      </c>
      <c r="J115" s="169">
        <f t="shared" si="19"/>
        <v>5.1328801614824462</v>
      </c>
      <c r="K115" s="169">
        <f t="shared" si="20"/>
        <v>2253.3019766448351</v>
      </c>
      <c r="L115" s="169">
        <f t="shared" si="21"/>
        <v>6.928844390261875</v>
      </c>
      <c r="M115" s="13"/>
      <c r="N115" s="13"/>
      <c r="O115" s="13"/>
      <c r="P115" s="13"/>
      <c r="Q115" s="13"/>
      <c r="R115" s="13"/>
      <c r="S115" s="13"/>
      <c r="T115" s="13"/>
      <c r="U115" s="13"/>
    </row>
    <row r="116" spans="1:21" ht="12" customHeight="1">
      <c r="A116" s="218">
        <v>2018</v>
      </c>
      <c r="B116" s="162">
        <v>326.92397599999998</v>
      </c>
      <c r="C116" s="217">
        <v>417.5227957213387</v>
      </c>
      <c r="D116" s="169">
        <f t="shared" si="15"/>
        <v>1.2771250393741043</v>
      </c>
      <c r="E116" s="217">
        <v>221.16046092620002</v>
      </c>
      <c r="F116" s="169">
        <f t="shared" si="16"/>
        <v>0.67648896123238156</v>
      </c>
      <c r="G116" s="169">
        <f t="shared" si="17"/>
        <v>638.68325664753866</v>
      </c>
      <c r="H116" s="169">
        <f t="shared" si="18"/>
        <v>1.9536140006064857</v>
      </c>
      <c r="I116" s="54">
        <v>1603.0666907738823</v>
      </c>
      <c r="J116" s="169">
        <f t="shared" si="19"/>
        <v>4.9034846277957982</v>
      </c>
      <c r="K116" s="169">
        <f t="shared" si="20"/>
        <v>2241.749947421421</v>
      </c>
      <c r="L116" s="169">
        <f t="shared" si="21"/>
        <v>6.8570986284022837</v>
      </c>
      <c r="M116" s="13"/>
      <c r="N116" s="13"/>
      <c r="O116" s="13"/>
      <c r="P116" s="13"/>
      <c r="Q116" s="13"/>
      <c r="R116" s="13"/>
      <c r="S116" s="13"/>
      <c r="T116" s="13"/>
      <c r="U116" s="13"/>
    </row>
    <row r="117" spans="1:21" ht="12" customHeight="1">
      <c r="A117" s="312">
        <v>2019</v>
      </c>
      <c r="B117" s="208">
        <v>328.475998</v>
      </c>
      <c r="C117" s="219">
        <v>403.11053859895344</v>
      </c>
      <c r="D117" s="169">
        <f t="shared" si="15"/>
        <v>1.227214594227227</v>
      </c>
      <c r="E117" s="219">
        <v>221.90733177039999</v>
      </c>
      <c r="F117" s="169">
        <f t="shared" si="16"/>
        <v>0.67556635224957895</v>
      </c>
      <c r="G117" s="169">
        <f t="shared" si="17"/>
        <v>625.01787036935343</v>
      </c>
      <c r="H117" s="169">
        <f t="shared" si="18"/>
        <v>1.902780946476806</v>
      </c>
      <c r="I117" s="169">
        <v>1579.1527058423676</v>
      </c>
      <c r="J117" s="169">
        <f t="shared" si="19"/>
        <v>4.8075132291473164</v>
      </c>
      <c r="K117" s="169">
        <f t="shared" si="20"/>
        <v>2204.1705762117208</v>
      </c>
      <c r="L117" s="169">
        <f t="shared" si="21"/>
        <v>6.7102941756241217</v>
      </c>
      <c r="M117" s="13"/>
      <c r="N117" s="13"/>
      <c r="O117" s="13"/>
      <c r="P117" s="13"/>
      <c r="Q117" s="13"/>
      <c r="R117" s="13"/>
      <c r="S117" s="13"/>
      <c r="T117" s="13"/>
      <c r="U117" s="13"/>
    </row>
    <row r="118" spans="1:21" ht="12" customHeight="1">
      <c r="A118" s="218">
        <v>2020</v>
      </c>
      <c r="B118" s="162">
        <v>330.11398000000003</v>
      </c>
      <c r="C118" s="313">
        <v>539.13751417452806</v>
      </c>
      <c r="D118" s="54">
        <f t="shared" si="15"/>
        <v>1.6331859504239354</v>
      </c>
      <c r="E118" s="313">
        <v>170.1697931185</v>
      </c>
      <c r="F118" s="54">
        <f t="shared" si="16"/>
        <v>0.51548799332430573</v>
      </c>
      <c r="G118" s="54">
        <f t="shared" si="17"/>
        <v>709.30730729302809</v>
      </c>
      <c r="H118" s="54">
        <f t="shared" si="18"/>
        <v>2.1486739437482414</v>
      </c>
      <c r="I118" s="307">
        <v>1575.03011661762</v>
      </c>
      <c r="J118" s="54">
        <f t="shared" si="19"/>
        <v>4.7711706017952338</v>
      </c>
      <c r="K118" s="54">
        <f t="shared" ref="K118:K119" si="22">SUM(G118,I118)</f>
        <v>2284.3374239106479</v>
      </c>
      <c r="L118" s="54">
        <f t="shared" si="21"/>
        <v>6.9198445455434747</v>
      </c>
      <c r="M118" s="13"/>
      <c r="N118" s="13"/>
      <c r="O118" s="13"/>
      <c r="P118" s="13"/>
      <c r="Q118" s="13"/>
      <c r="R118" s="13"/>
      <c r="S118" s="13"/>
      <c r="T118" s="13"/>
      <c r="U118" s="13"/>
    </row>
    <row r="119" spans="1:21" ht="12" customHeight="1" thickBot="1">
      <c r="A119" s="272">
        <v>2021</v>
      </c>
      <c r="B119" s="273">
        <v>332.14052299999997</v>
      </c>
      <c r="C119" s="283">
        <v>508.30756320022368</v>
      </c>
      <c r="D119" s="283">
        <f t="shared" si="15"/>
        <v>1.5303991172441904</v>
      </c>
      <c r="E119" s="283">
        <v>171.11603572519999</v>
      </c>
      <c r="F119" s="283">
        <f t="shared" si="16"/>
        <v>0.51519168507240531</v>
      </c>
      <c r="G119" s="283">
        <f t="shared" si="17"/>
        <v>679.42359892542368</v>
      </c>
      <c r="H119" s="283">
        <f t="shared" si="18"/>
        <v>2.0455908023165956</v>
      </c>
      <c r="I119" s="283">
        <v>1483.2989964247004</v>
      </c>
      <c r="J119" s="283">
        <f t="shared" si="19"/>
        <v>4.4658778249250259</v>
      </c>
      <c r="K119" s="283">
        <f t="shared" si="22"/>
        <v>2162.7225953501238</v>
      </c>
      <c r="L119" s="283">
        <f t="shared" si="21"/>
        <v>6.5114686272416211</v>
      </c>
      <c r="M119" s="13"/>
      <c r="N119" s="13"/>
      <c r="O119" s="13"/>
      <c r="P119" s="13"/>
      <c r="Q119" s="13"/>
      <c r="R119" s="13"/>
      <c r="S119" s="13"/>
      <c r="T119" s="13"/>
      <c r="U119" s="13"/>
    </row>
    <row r="120" spans="1:21" ht="12" customHeight="1" thickTop="1">
      <c r="A120" s="8" t="s">
        <v>64</v>
      </c>
      <c r="B120" s="8"/>
      <c r="L120" s="8"/>
    </row>
    <row r="121" spans="1:21" ht="12" customHeight="1">
      <c r="A121" s="8"/>
      <c r="B121" s="8"/>
      <c r="L121" s="8"/>
    </row>
    <row r="122" spans="1:21" ht="12" customHeight="1">
      <c r="A122" s="8" t="s">
        <v>79</v>
      </c>
      <c r="B122" s="8"/>
      <c r="L122" s="8"/>
    </row>
    <row r="123" spans="1:21" ht="12" customHeight="1">
      <c r="A123" s="8"/>
      <c r="B123" s="8"/>
      <c r="L123" s="8"/>
    </row>
    <row r="124" spans="1:21" ht="12" customHeight="1">
      <c r="A124" s="8" t="s">
        <v>192</v>
      </c>
      <c r="B124" s="8"/>
      <c r="L124" s="8"/>
    </row>
    <row r="125" spans="1:21" ht="12" customHeight="1">
      <c r="B125" s="15"/>
    </row>
  </sheetData>
  <mergeCells count="17">
    <mergeCell ref="H4:H5"/>
    <mergeCell ref="I4:I5"/>
    <mergeCell ref="I2:J3"/>
    <mergeCell ref="K1:L1"/>
    <mergeCell ref="B2:B5"/>
    <mergeCell ref="J4:J5"/>
    <mergeCell ref="L4:L5"/>
    <mergeCell ref="K2:L3"/>
    <mergeCell ref="K4:K5"/>
    <mergeCell ref="A1:J1"/>
    <mergeCell ref="C4:C5"/>
    <mergeCell ref="D4:D5"/>
    <mergeCell ref="G4:G5"/>
    <mergeCell ref="C2:H2"/>
    <mergeCell ref="A2:A5"/>
    <mergeCell ref="E4:E5"/>
    <mergeCell ref="F4:F5"/>
  </mergeCells>
  <phoneticPr fontId="6" type="noConversion"/>
  <printOptions horizontalCentered="1"/>
  <pageMargins left="0.4" right="0.4" top="0.5" bottom="0.5" header="0" footer="0"/>
  <pageSetup fitToHeight="3"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outlinePr summaryBelow="0" summaryRight="0"/>
    <pageSetUpPr autoPageBreaks="0" fitToPage="1"/>
  </sheetPr>
  <dimension ref="A1:AC131"/>
  <sheetViews>
    <sheetView showZeros="0" showOutlineSymbols="0" zoomScaleNormal="100" workbookViewId="0">
      <pane xSplit="1" ySplit="7" topLeftCell="B8" activePane="bottomRight" state="frozen"/>
      <selection pane="topRight" activeCell="B1" sqref="B1"/>
      <selection pane="bottomLeft" activeCell="A8" sqref="A8"/>
      <selection pane="bottomRight" sqref="A1:S1"/>
    </sheetView>
  </sheetViews>
  <sheetFormatPr defaultColWidth="12.83203125" defaultRowHeight="12" customHeight="1"/>
  <cols>
    <col min="1" max="1" width="12.83203125" style="5" customWidth="1"/>
    <col min="2" max="2" width="12.83203125" style="6" customWidth="1"/>
    <col min="3" max="5" width="12.83203125" style="22" customWidth="1"/>
    <col min="6" max="6" width="12.33203125" style="22" customWidth="1"/>
    <col min="7" max="18" width="12.83203125" style="22" customWidth="1"/>
    <col min="19" max="21" width="12.83203125" style="8" customWidth="1"/>
    <col min="22" max="29" width="12.83203125" style="23" customWidth="1"/>
    <col min="30" max="16384" width="12.83203125" style="19"/>
  </cols>
  <sheetData>
    <row r="1" spans="1:29" s="86" customFormat="1" ht="12" customHeight="1" thickBot="1">
      <c r="A1" s="393" t="s">
        <v>172</v>
      </c>
      <c r="B1" s="393"/>
      <c r="C1" s="393"/>
      <c r="D1" s="393"/>
      <c r="E1" s="393"/>
      <c r="F1" s="393"/>
      <c r="G1" s="393"/>
      <c r="H1" s="393"/>
      <c r="I1" s="393"/>
      <c r="J1" s="393"/>
      <c r="K1" s="393"/>
      <c r="L1" s="393"/>
      <c r="M1" s="393"/>
      <c r="N1" s="393"/>
      <c r="O1" s="393"/>
      <c r="P1" s="393"/>
      <c r="Q1" s="393"/>
      <c r="R1" s="393"/>
      <c r="S1" s="393"/>
      <c r="T1" s="392" t="s">
        <v>63</v>
      </c>
      <c r="U1" s="392"/>
      <c r="V1" s="87"/>
      <c r="W1" s="87"/>
      <c r="X1" s="87"/>
      <c r="Y1" s="87"/>
      <c r="Z1" s="87"/>
      <c r="AA1" s="87"/>
      <c r="AB1" s="87"/>
      <c r="AC1" s="87"/>
    </row>
    <row r="2" spans="1:29" ht="12" customHeight="1" thickTop="1">
      <c r="A2" s="398" t="s">
        <v>0</v>
      </c>
      <c r="B2" s="394" t="s">
        <v>51</v>
      </c>
      <c r="C2" s="200" t="s">
        <v>1</v>
      </c>
      <c r="D2" s="201"/>
      <c r="E2" s="201"/>
      <c r="F2" s="201"/>
      <c r="G2" s="201"/>
      <c r="H2" s="201"/>
      <c r="I2" s="200"/>
      <c r="J2" s="201"/>
      <c r="K2" s="401" t="s">
        <v>104</v>
      </c>
      <c r="L2" s="402"/>
      <c r="M2" s="402"/>
      <c r="N2" s="402"/>
      <c r="O2" s="402"/>
      <c r="P2" s="380" t="s">
        <v>98</v>
      </c>
      <c r="Q2" s="381"/>
      <c r="R2" s="381"/>
      <c r="S2" s="381"/>
      <c r="T2" s="381"/>
      <c r="U2" s="381"/>
    </row>
    <row r="3" spans="1:29" ht="12" customHeight="1">
      <c r="A3" s="399"/>
      <c r="B3" s="395"/>
      <c r="C3" s="369" t="s">
        <v>110</v>
      </c>
      <c r="D3" s="389" t="s">
        <v>111</v>
      </c>
      <c r="E3" s="389" t="s">
        <v>185</v>
      </c>
      <c r="F3" s="375" t="s">
        <v>139</v>
      </c>
      <c r="G3" s="389" t="s">
        <v>87</v>
      </c>
      <c r="H3" s="379" t="s">
        <v>4</v>
      </c>
      <c r="I3" s="386" t="s">
        <v>140</v>
      </c>
      <c r="J3" s="379" t="s">
        <v>34</v>
      </c>
      <c r="K3" s="379" t="s">
        <v>141</v>
      </c>
      <c r="L3" s="369" t="s">
        <v>29</v>
      </c>
      <c r="M3" s="389" t="s">
        <v>186</v>
      </c>
      <c r="N3" s="389" t="s">
        <v>187</v>
      </c>
      <c r="O3" s="386" t="s">
        <v>142</v>
      </c>
      <c r="P3" s="382"/>
      <c r="Q3" s="383"/>
      <c r="R3" s="383"/>
      <c r="S3" s="383"/>
      <c r="T3" s="383"/>
      <c r="U3" s="383"/>
    </row>
    <row r="4" spans="1:29" ht="12" customHeight="1">
      <c r="A4" s="399"/>
      <c r="B4" s="395"/>
      <c r="C4" s="370"/>
      <c r="D4" s="389"/>
      <c r="E4" s="389"/>
      <c r="F4" s="376"/>
      <c r="G4" s="389"/>
      <c r="H4" s="387"/>
      <c r="I4" s="390"/>
      <c r="J4" s="387"/>
      <c r="K4" s="379"/>
      <c r="L4" s="370"/>
      <c r="M4" s="389"/>
      <c r="N4" s="389"/>
      <c r="O4" s="387"/>
      <c r="P4" s="202" t="s">
        <v>2</v>
      </c>
      <c r="Q4" s="203"/>
      <c r="R4" s="203"/>
      <c r="S4" s="204" t="s">
        <v>5</v>
      </c>
      <c r="T4" s="205"/>
      <c r="U4" s="205"/>
    </row>
    <row r="5" spans="1:29" ht="20.399999999999999" customHeight="1">
      <c r="A5" s="399"/>
      <c r="B5" s="395"/>
      <c r="C5" s="370"/>
      <c r="D5" s="389"/>
      <c r="E5" s="389"/>
      <c r="F5" s="376"/>
      <c r="G5" s="389"/>
      <c r="H5" s="387"/>
      <c r="I5" s="390"/>
      <c r="J5" s="387"/>
      <c r="K5" s="379"/>
      <c r="L5" s="370"/>
      <c r="M5" s="389"/>
      <c r="N5" s="389"/>
      <c r="O5" s="387"/>
      <c r="P5" s="386" t="s">
        <v>247</v>
      </c>
      <c r="Q5" s="378" t="s">
        <v>112</v>
      </c>
      <c r="R5" s="379" t="s">
        <v>2</v>
      </c>
      <c r="S5" s="386" t="s">
        <v>247</v>
      </c>
      <c r="T5" s="378" t="s">
        <v>112</v>
      </c>
      <c r="U5" s="384" t="s">
        <v>2</v>
      </c>
    </row>
    <row r="6" spans="1:29" ht="30.6" customHeight="1">
      <c r="A6" s="400"/>
      <c r="B6" s="396"/>
      <c r="C6" s="371"/>
      <c r="D6" s="389"/>
      <c r="E6" s="389"/>
      <c r="F6" s="377"/>
      <c r="G6" s="389"/>
      <c r="H6" s="388"/>
      <c r="I6" s="391"/>
      <c r="J6" s="388"/>
      <c r="K6" s="379"/>
      <c r="L6" s="371"/>
      <c r="M6" s="389"/>
      <c r="N6" s="389"/>
      <c r="O6" s="388"/>
      <c r="P6" s="391"/>
      <c r="Q6" s="378"/>
      <c r="R6" s="379"/>
      <c r="S6" s="391"/>
      <c r="T6" s="397"/>
      <c r="U6" s="385"/>
    </row>
    <row r="7" spans="1:29" ht="12" customHeight="1">
      <c r="A7"/>
      <c r="B7" s="102" t="s">
        <v>74</v>
      </c>
      <c r="C7" s="372" t="s">
        <v>77</v>
      </c>
      <c r="D7" s="373"/>
      <c r="E7" s="373"/>
      <c r="F7" s="373"/>
      <c r="G7" s="373"/>
      <c r="H7" s="373"/>
      <c r="I7" s="373"/>
      <c r="J7" s="373"/>
      <c r="K7" s="373"/>
      <c r="L7" s="373"/>
      <c r="M7" s="373"/>
      <c r="N7" s="373"/>
      <c r="O7" s="373"/>
      <c r="P7" s="373"/>
      <c r="Q7" s="373"/>
      <c r="R7" s="374"/>
      <c r="S7" s="368" t="s">
        <v>6</v>
      </c>
      <c r="T7" s="368"/>
      <c r="U7" s="368"/>
      <c r="V7"/>
      <c r="W7"/>
      <c r="X7"/>
      <c r="Y7"/>
      <c r="Z7"/>
      <c r="AA7"/>
      <c r="AB7"/>
      <c r="AC7"/>
    </row>
    <row r="8" spans="1:29" ht="12" customHeight="1">
      <c r="A8" s="40">
        <v>1909</v>
      </c>
      <c r="B8" s="77">
        <v>90.49</v>
      </c>
      <c r="C8" s="65" t="s">
        <v>7</v>
      </c>
      <c r="D8" s="65" t="s">
        <v>7</v>
      </c>
      <c r="E8" s="65" t="s">
        <v>7</v>
      </c>
      <c r="F8" s="65" t="s">
        <v>7</v>
      </c>
      <c r="G8" s="65" t="s">
        <v>7</v>
      </c>
      <c r="H8" s="65" t="s">
        <v>7</v>
      </c>
      <c r="I8" s="65" t="s">
        <v>7</v>
      </c>
      <c r="J8" s="65" t="s">
        <v>7</v>
      </c>
      <c r="K8" s="65" t="s">
        <v>7</v>
      </c>
      <c r="L8" s="65" t="s">
        <v>7</v>
      </c>
      <c r="M8" s="65" t="s">
        <v>7</v>
      </c>
      <c r="N8" s="65" t="s">
        <v>7</v>
      </c>
      <c r="O8" s="65" t="s">
        <v>7</v>
      </c>
      <c r="P8" s="65" t="s">
        <v>7</v>
      </c>
      <c r="Q8" s="65" t="s">
        <v>7</v>
      </c>
      <c r="R8" s="65" t="s">
        <v>7</v>
      </c>
      <c r="S8" s="65" t="s">
        <v>7</v>
      </c>
      <c r="T8" s="65" t="s">
        <v>7</v>
      </c>
      <c r="U8" s="65">
        <v>770</v>
      </c>
      <c r="V8" s="21"/>
      <c r="W8" s="21"/>
      <c r="X8" s="21"/>
      <c r="Y8" s="21"/>
      <c r="Z8" s="21"/>
      <c r="AA8" s="21"/>
      <c r="AB8" s="21"/>
      <c r="AC8" s="21"/>
    </row>
    <row r="9" spans="1:29" ht="12" customHeight="1">
      <c r="A9" s="40">
        <v>1910</v>
      </c>
      <c r="B9" s="77">
        <v>92.406999999999996</v>
      </c>
      <c r="C9" s="65" t="s">
        <v>7</v>
      </c>
      <c r="D9" s="65" t="s">
        <v>7</v>
      </c>
      <c r="E9" s="65" t="s">
        <v>7</v>
      </c>
      <c r="F9" s="65" t="s">
        <v>7</v>
      </c>
      <c r="G9" s="65" t="s">
        <v>7</v>
      </c>
      <c r="H9" s="65" t="s">
        <v>7</v>
      </c>
      <c r="I9" s="65" t="s">
        <v>7</v>
      </c>
      <c r="J9" s="65" t="s">
        <v>7</v>
      </c>
      <c r="K9" s="65" t="s">
        <v>7</v>
      </c>
      <c r="L9" s="65" t="s">
        <v>7</v>
      </c>
      <c r="M9" s="65" t="s">
        <v>7</v>
      </c>
      <c r="N9" s="65" t="s">
        <v>7</v>
      </c>
      <c r="O9" s="65" t="s">
        <v>7</v>
      </c>
      <c r="P9" s="65" t="s">
        <v>7</v>
      </c>
      <c r="Q9" s="65" t="s">
        <v>7</v>
      </c>
      <c r="R9" s="65" t="s">
        <v>7</v>
      </c>
      <c r="S9" s="65" t="s">
        <v>7</v>
      </c>
      <c r="T9" s="65" t="s">
        <v>7</v>
      </c>
      <c r="U9" s="65">
        <v>759</v>
      </c>
      <c r="V9" s="79"/>
      <c r="W9" s="79"/>
      <c r="X9" s="79"/>
      <c r="Y9" s="79"/>
      <c r="Z9" s="79"/>
      <c r="AA9" s="79"/>
      <c r="AB9" s="79"/>
      <c r="AC9" s="79"/>
    </row>
    <row r="10" spans="1:29" ht="12" customHeight="1">
      <c r="A10" s="42">
        <v>1911</v>
      </c>
      <c r="B10" s="78">
        <v>93.863</v>
      </c>
      <c r="C10" s="66" t="s">
        <v>7</v>
      </c>
      <c r="D10" s="66" t="s">
        <v>7</v>
      </c>
      <c r="E10" s="66" t="s">
        <v>7</v>
      </c>
      <c r="F10" s="66" t="s">
        <v>7</v>
      </c>
      <c r="G10" s="66" t="s">
        <v>7</v>
      </c>
      <c r="H10" s="66" t="s">
        <v>7</v>
      </c>
      <c r="I10" s="66" t="s">
        <v>7</v>
      </c>
      <c r="J10" s="66" t="s">
        <v>7</v>
      </c>
      <c r="K10" s="66" t="s">
        <v>7</v>
      </c>
      <c r="L10" s="66" t="s">
        <v>7</v>
      </c>
      <c r="M10" s="66" t="s">
        <v>7</v>
      </c>
      <c r="N10" s="66" t="s">
        <v>7</v>
      </c>
      <c r="O10" s="66" t="s">
        <v>7</v>
      </c>
      <c r="P10" s="66" t="s">
        <v>7</v>
      </c>
      <c r="Q10" s="66" t="s">
        <v>7</v>
      </c>
      <c r="R10" s="66" t="s">
        <v>7</v>
      </c>
      <c r="S10" s="66" t="s">
        <v>7</v>
      </c>
      <c r="T10" s="66" t="s">
        <v>7</v>
      </c>
      <c r="U10" s="66">
        <v>749</v>
      </c>
      <c r="V10" s="79"/>
      <c r="W10" s="79"/>
      <c r="X10" s="79"/>
      <c r="Y10" s="79"/>
      <c r="Z10" s="79"/>
      <c r="AA10" s="79"/>
      <c r="AB10" s="79"/>
      <c r="AC10" s="79"/>
    </row>
    <row r="11" spans="1:29" ht="12" customHeight="1">
      <c r="A11" s="42">
        <v>1912</v>
      </c>
      <c r="B11" s="78">
        <v>95.334999999999994</v>
      </c>
      <c r="C11" s="66" t="s">
        <v>7</v>
      </c>
      <c r="D11" s="66" t="s">
        <v>7</v>
      </c>
      <c r="E11" s="66" t="s">
        <v>7</v>
      </c>
      <c r="F11" s="66" t="s">
        <v>7</v>
      </c>
      <c r="G11" s="66" t="s">
        <v>7</v>
      </c>
      <c r="H11" s="66" t="s">
        <v>7</v>
      </c>
      <c r="I11" s="66" t="s">
        <v>7</v>
      </c>
      <c r="J11" s="66" t="s">
        <v>7</v>
      </c>
      <c r="K11" s="66" t="s">
        <v>7</v>
      </c>
      <c r="L11" s="66" t="s">
        <v>7</v>
      </c>
      <c r="M11" s="66" t="s">
        <v>7</v>
      </c>
      <c r="N11" s="66" t="s">
        <v>7</v>
      </c>
      <c r="O11" s="66" t="s">
        <v>7</v>
      </c>
      <c r="P11" s="66" t="s">
        <v>7</v>
      </c>
      <c r="Q11" s="66" t="s">
        <v>7</v>
      </c>
      <c r="R11" s="66" t="s">
        <v>7</v>
      </c>
      <c r="S11" s="66" t="s">
        <v>7</v>
      </c>
      <c r="T11" s="66" t="s">
        <v>7</v>
      </c>
      <c r="U11" s="66">
        <v>763</v>
      </c>
      <c r="V11" s="79"/>
      <c r="W11" s="79"/>
      <c r="X11" s="79"/>
      <c r="Y11" s="79"/>
      <c r="Z11" s="79"/>
      <c r="AA11" s="79"/>
      <c r="AB11" s="79"/>
      <c r="AC11" s="79"/>
    </row>
    <row r="12" spans="1:29" ht="12" customHeight="1">
      <c r="A12" s="42">
        <v>1913</v>
      </c>
      <c r="B12" s="78">
        <v>97.224999999999994</v>
      </c>
      <c r="C12" s="66" t="s">
        <v>7</v>
      </c>
      <c r="D12" s="66" t="s">
        <v>7</v>
      </c>
      <c r="E12" s="66" t="s">
        <v>7</v>
      </c>
      <c r="F12" s="66" t="s">
        <v>7</v>
      </c>
      <c r="G12" s="66" t="s">
        <v>7</v>
      </c>
      <c r="H12" s="66" t="s">
        <v>7</v>
      </c>
      <c r="I12" s="66" t="s">
        <v>7</v>
      </c>
      <c r="J12" s="66" t="s">
        <v>7</v>
      </c>
      <c r="K12" s="66" t="s">
        <v>7</v>
      </c>
      <c r="L12" s="66" t="s">
        <v>7</v>
      </c>
      <c r="M12" s="66" t="s">
        <v>7</v>
      </c>
      <c r="N12" s="66" t="s">
        <v>7</v>
      </c>
      <c r="O12" s="66" t="s">
        <v>7</v>
      </c>
      <c r="P12" s="66" t="s">
        <v>7</v>
      </c>
      <c r="Q12" s="66" t="s">
        <v>7</v>
      </c>
      <c r="R12" s="66" t="s">
        <v>7</v>
      </c>
      <c r="S12" s="66" t="s">
        <v>7</v>
      </c>
      <c r="T12" s="66" t="s">
        <v>7</v>
      </c>
      <c r="U12" s="66">
        <v>754</v>
      </c>
      <c r="V12" s="79"/>
      <c r="W12" s="79"/>
      <c r="X12" s="79"/>
      <c r="Y12" s="79"/>
      <c r="Z12" s="79"/>
      <c r="AA12" s="79"/>
      <c r="AB12" s="79"/>
      <c r="AC12" s="79"/>
    </row>
    <row r="13" spans="1:29" ht="12" customHeight="1">
      <c r="A13" s="42">
        <v>1914</v>
      </c>
      <c r="B13" s="78">
        <v>99.111000000000004</v>
      </c>
      <c r="C13" s="66" t="s">
        <v>7</v>
      </c>
      <c r="D13" s="66" t="s">
        <v>7</v>
      </c>
      <c r="E13" s="66" t="s">
        <v>7</v>
      </c>
      <c r="F13" s="66" t="s">
        <v>7</v>
      </c>
      <c r="G13" s="66" t="s">
        <v>7</v>
      </c>
      <c r="H13" s="66" t="s">
        <v>7</v>
      </c>
      <c r="I13" s="66" t="s">
        <v>7</v>
      </c>
      <c r="J13" s="66" t="s">
        <v>7</v>
      </c>
      <c r="K13" s="66" t="s">
        <v>7</v>
      </c>
      <c r="L13" s="66" t="s">
        <v>7</v>
      </c>
      <c r="M13" s="66" t="s">
        <v>7</v>
      </c>
      <c r="N13" s="66" t="s">
        <v>7</v>
      </c>
      <c r="O13" s="66" t="s">
        <v>7</v>
      </c>
      <c r="P13" s="66" t="s">
        <v>7</v>
      </c>
      <c r="Q13" s="66" t="s">
        <v>7</v>
      </c>
      <c r="R13" s="66" t="s">
        <v>7</v>
      </c>
      <c r="S13" s="66" t="s">
        <v>7</v>
      </c>
      <c r="T13" s="66" t="s">
        <v>7</v>
      </c>
      <c r="U13" s="66">
        <v>747</v>
      </c>
      <c r="V13" s="79"/>
      <c r="W13" s="79"/>
      <c r="X13" s="79"/>
      <c r="Y13" s="79"/>
      <c r="Z13" s="79"/>
      <c r="AA13" s="79"/>
      <c r="AB13" s="79"/>
      <c r="AC13" s="79"/>
    </row>
    <row r="14" spans="1:29" ht="12" customHeight="1">
      <c r="A14" s="42">
        <v>1915</v>
      </c>
      <c r="B14" s="78">
        <v>100.54600000000001</v>
      </c>
      <c r="C14" s="66" t="s">
        <v>7</v>
      </c>
      <c r="D14" s="66" t="s">
        <v>7</v>
      </c>
      <c r="E14" s="66" t="s">
        <v>7</v>
      </c>
      <c r="F14" s="66" t="s">
        <v>7</v>
      </c>
      <c r="G14" s="66" t="s">
        <v>7</v>
      </c>
      <c r="H14" s="66" t="s">
        <v>7</v>
      </c>
      <c r="I14" s="66" t="s">
        <v>7</v>
      </c>
      <c r="J14" s="66" t="s">
        <v>7</v>
      </c>
      <c r="K14" s="66" t="s">
        <v>7</v>
      </c>
      <c r="L14" s="66" t="s">
        <v>7</v>
      </c>
      <c r="M14" s="66" t="s">
        <v>7</v>
      </c>
      <c r="N14" s="66" t="s">
        <v>7</v>
      </c>
      <c r="O14" s="66" t="s">
        <v>7</v>
      </c>
      <c r="P14" s="66" t="s">
        <v>7</v>
      </c>
      <c r="Q14" s="66" t="s">
        <v>7</v>
      </c>
      <c r="R14" s="66" t="s">
        <v>7</v>
      </c>
      <c r="S14" s="66" t="s">
        <v>7</v>
      </c>
      <c r="T14" s="66" t="s">
        <v>7</v>
      </c>
      <c r="U14" s="66">
        <v>751</v>
      </c>
      <c r="V14" s="79"/>
      <c r="W14" s="79"/>
      <c r="X14" s="79"/>
      <c r="Y14" s="79"/>
      <c r="Z14" s="79"/>
      <c r="AA14" s="79"/>
      <c r="AB14" s="79"/>
      <c r="AC14" s="79"/>
    </row>
    <row r="15" spans="1:29" ht="12" customHeight="1">
      <c r="A15" s="40">
        <v>1916</v>
      </c>
      <c r="B15" s="77">
        <v>101.961</v>
      </c>
      <c r="C15" s="65" t="s">
        <v>7</v>
      </c>
      <c r="D15" s="65" t="s">
        <v>7</v>
      </c>
      <c r="E15" s="65" t="s">
        <v>7</v>
      </c>
      <c r="F15" s="65" t="s">
        <v>7</v>
      </c>
      <c r="G15" s="65" t="s">
        <v>7</v>
      </c>
      <c r="H15" s="65" t="s">
        <v>7</v>
      </c>
      <c r="I15" s="65" t="s">
        <v>7</v>
      </c>
      <c r="J15" s="65" t="s">
        <v>7</v>
      </c>
      <c r="K15" s="65" t="s">
        <v>7</v>
      </c>
      <c r="L15" s="65" t="s">
        <v>7</v>
      </c>
      <c r="M15" s="65" t="s">
        <v>7</v>
      </c>
      <c r="N15" s="65" t="s">
        <v>7</v>
      </c>
      <c r="O15" s="65" t="s">
        <v>7</v>
      </c>
      <c r="P15" s="65" t="s">
        <v>7</v>
      </c>
      <c r="Q15" s="65" t="s">
        <v>7</v>
      </c>
      <c r="R15" s="65" t="s">
        <v>7</v>
      </c>
      <c r="S15" s="65" t="s">
        <v>7</v>
      </c>
      <c r="T15" s="65" t="s">
        <v>7</v>
      </c>
      <c r="U15" s="65">
        <v>747</v>
      </c>
      <c r="V15" s="79"/>
      <c r="W15" s="79"/>
      <c r="X15" s="79"/>
      <c r="Y15" s="79"/>
      <c r="Z15" s="79"/>
      <c r="AA15" s="79"/>
      <c r="AB15" s="79"/>
      <c r="AC15" s="79"/>
    </row>
    <row r="16" spans="1:29" ht="12" customHeight="1">
      <c r="A16" s="40">
        <v>1917</v>
      </c>
      <c r="B16" s="77">
        <v>103.414</v>
      </c>
      <c r="C16" s="65" t="s">
        <v>7</v>
      </c>
      <c r="D16" s="65" t="s">
        <v>7</v>
      </c>
      <c r="E16" s="65" t="s">
        <v>7</v>
      </c>
      <c r="F16" s="65" t="s">
        <v>7</v>
      </c>
      <c r="G16" s="65" t="s">
        <v>7</v>
      </c>
      <c r="H16" s="65" t="s">
        <v>7</v>
      </c>
      <c r="I16" s="65" t="s">
        <v>7</v>
      </c>
      <c r="J16" s="65" t="s">
        <v>7</v>
      </c>
      <c r="K16" s="65" t="s">
        <v>7</v>
      </c>
      <c r="L16" s="65" t="s">
        <v>7</v>
      </c>
      <c r="M16" s="65" t="s">
        <v>7</v>
      </c>
      <c r="N16" s="65" t="s">
        <v>7</v>
      </c>
      <c r="O16" s="65" t="s">
        <v>7</v>
      </c>
      <c r="P16" s="65" t="s">
        <v>7</v>
      </c>
      <c r="Q16" s="65" t="s">
        <v>7</v>
      </c>
      <c r="R16" s="65" t="s">
        <v>7</v>
      </c>
      <c r="S16" s="65" t="s">
        <v>7</v>
      </c>
      <c r="T16" s="65" t="s">
        <v>7</v>
      </c>
      <c r="U16" s="65">
        <v>729</v>
      </c>
      <c r="V16" s="79"/>
      <c r="W16" s="79"/>
      <c r="X16" s="79"/>
      <c r="Y16" s="79"/>
      <c r="Z16" s="79"/>
      <c r="AA16" s="79"/>
      <c r="AB16" s="79"/>
      <c r="AC16" s="79"/>
    </row>
    <row r="17" spans="1:29" ht="12" customHeight="1">
      <c r="A17" s="40">
        <v>1918</v>
      </c>
      <c r="B17" s="77">
        <v>104.55</v>
      </c>
      <c r="C17" s="65" t="s">
        <v>7</v>
      </c>
      <c r="D17" s="65" t="s">
        <v>7</v>
      </c>
      <c r="E17" s="65" t="s">
        <v>7</v>
      </c>
      <c r="F17" s="65" t="s">
        <v>7</v>
      </c>
      <c r="G17" s="65" t="s">
        <v>7</v>
      </c>
      <c r="H17" s="65" t="s">
        <v>7</v>
      </c>
      <c r="I17" s="65" t="s">
        <v>7</v>
      </c>
      <c r="J17" s="65" t="s">
        <v>7</v>
      </c>
      <c r="K17" s="65" t="s">
        <v>7</v>
      </c>
      <c r="L17" s="65" t="s">
        <v>7</v>
      </c>
      <c r="M17" s="65" t="s">
        <v>7</v>
      </c>
      <c r="N17" s="65" t="s">
        <v>7</v>
      </c>
      <c r="O17" s="65" t="s">
        <v>7</v>
      </c>
      <c r="P17" s="65" t="s">
        <v>7</v>
      </c>
      <c r="Q17" s="65" t="s">
        <v>7</v>
      </c>
      <c r="R17" s="65" t="s">
        <v>7</v>
      </c>
      <c r="S17" s="65" t="s">
        <v>7</v>
      </c>
      <c r="T17" s="65" t="s">
        <v>7</v>
      </c>
      <c r="U17" s="65">
        <v>725</v>
      </c>
      <c r="V17" s="79"/>
      <c r="W17" s="79"/>
      <c r="X17" s="79"/>
      <c r="Y17" s="79"/>
      <c r="Z17" s="79"/>
      <c r="AA17" s="79"/>
      <c r="AB17" s="79"/>
      <c r="AC17" s="79"/>
    </row>
    <row r="18" spans="1:29" ht="12" customHeight="1">
      <c r="A18" s="40">
        <v>1919</v>
      </c>
      <c r="B18" s="77">
        <v>105.063</v>
      </c>
      <c r="C18" s="65" t="s">
        <v>7</v>
      </c>
      <c r="D18" s="65" t="s">
        <v>7</v>
      </c>
      <c r="E18" s="65" t="s">
        <v>7</v>
      </c>
      <c r="F18" s="65" t="s">
        <v>7</v>
      </c>
      <c r="G18" s="65" t="s">
        <v>7</v>
      </c>
      <c r="H18" s="65" t="s">
        <v>7</v>
      </c>
      <c r="I18" s="65" t="s">
        <v>7</v>
      </c>
      <c r="J18" s="65" t="s">
        <v>7</v>
      </c>
      <c r="K18" s="65" t="s">
        <v>7</v>
      </c>
      <c r="L18" s="65" t="s">
        <v>7</v>
      </c>
      <c r="M18" s="65" t="s">
        <v>7</v>
      </c>
      <c r="N18" s="65" t="s">
        <v>7</v>
      </c>
      <c r="O18" s="65" t="s">
        <v>7</v>
      </c>
      <c r="P18" s="65" t="s">
        <v>7</v>
      </c>
      <c r="Q18" s="65" t="s">
        <v>7</v>
      </c>
      <c r="R18" s="65" t="s">
        <v>7</v>
      </c>
      <c r="S18" s="65" t="s">
        <v>7</v>
      </c>
      <c r="T18" s="65" t="s">
        <v>7</v>
      </c>
      <c r="U18" s="65">
        <v>733</v>
      </c>
      <c r="V18" s="79"/>
      <c r="W18" s="79"/>
      <c r="X18" s="79"/>
      <c r="Y18" s="79"/>
      <c r="Z18" s="79"/>
      <c r="AA18" s="79"/>
      <c r="AB18" s="79"/>
      <c r="AC18" s="79"/>
    </row>
    <row r="19" spans="1:29" ht="12" customHeight="1">
      <c r="A19" s="40">
        <v>1920</v>
      </c>
      <c r="B19" s="77">
        <v>106.461</v>
      </c>
      <c r="C19" s="65" t="s">
        <v>7</v>
      </c>
      <c r="D19" s="65" t="s">
        <v>7</v>
      </c>
      <c r="E19" s="65" t="s">
        <v>7</v>
      </c>
      <c r="F19" s="65" t="s">
        <v>7</v>
      </c>
      <c r="G19" s="65" t="s">
        <v>7</v>
      </c>
      <c r="H19" s="65" t="s">
        <v>7</v>
      </c>
      <c r="I19" s="65" t="s">
        <v>7</v>
      </c>
      <c r="J19" s="65" t="s">
        <v>7</v>
      </c>
      <c r="K19" s="65" t="s">
        <v>7</v>
      </c>
      <c r="L19" s="65" t="s">
        <v>7</v>
      </c>
      <c r="M19" s="65" t="s">
        <v>7</v>
      </c>
      <c r="N19" s="65" t="s">
        <v>7</v>
      </c>
      <c r="O19" s="65" t="s">
        <v>7</v>
      </c>
      <c r="P19" s="65" t="s">
        <v>7</v>
      </c>
      <c r="Q19" s="65" t="s">
        <v>7</v>
      </c>
      <c r="R19" s="65" t="s">
        <v>7</v>
      </c>
      <c r="S19" s="65" t="s">
        <v>7</v>
      </c>
      <c r="T19" s="65" t="s">
        <v>7</v>
      </c>
      <c r="U19" s="65">
        <v>736</v>
      </c>
      <c r="V19" s="79"/>
      <c r="W19" s="79"/>
      <c r="X19" s="79"/>
      <c r="Y19" s="79"/>
      <c r="Z19" s="79"/>
      <c r="AA19" s="79"/>
      <c r="AB19" s="79"/>
      <c r="AC19" s="79"/>
    </row>
    <row r="20" spans="1:29" ht="12" customHeight="1">
      <c r="A20" s="42">
        <v>1921</v>
      </c>
      <c r="B20" s="78">
        <v>108.538</v>
      </c>
      <c r="C20" s="66" t="s">
        <v>7</v>
      </c>
      <c r="D20" s="66" t="s">
        <v>7</v>
      </c>
      <c r="E20" s="66" t="s">
        <v>7</v>
      </c>
      <c r="F20" s="66" t="s">
        <v>7</v>
      </c>
      <c r="G20" s="66" t="s">
        <v>7</v>
      </c>
      <c r="H20" s="66" t="s">
        <v>7</v>
      </c>
      <c r="I20" s="66" t="s">
        <v>7</v>
      </c>
      <c r="J20" s="66" t="s">
        <v>7</v>
      </c>
      <c r="K20" s="66" t="s">
        <v>7</v>
      </c>
      <c r="L20" s="66" t="s">
        <v>7</v>
      </c>
      <c r="M20" s="66" t="s">
        <v>7</v>
      </c>
      <c r="N20" s="66" t="s">
        <v>7</v>
      </c>
      <c r="O20" s="66" t="s">
        <v>7</v>
      </c>
      <c r="P20" s="66" t="s">
        <v>7</v>
      </c>
      <c r="Q20" s="66" t="s">
        <v>7</v>
      </c>
      <c r="R20" s="66" t="s">
        <v>7</v>
      </c>
      <c r="S20" s="66" t="s">
        <v>7</v>
      </c>
      <c r="T20" s="66" t="s">
        <v>7</v>
      </c>
      <c r="U20" s="66">
        <v>768</v>
      </c>
      <c r="V20" s="79"/>
      <c r="W20" s="79"/>
      <c r="X20" s="79"/>
      <c r="Y20" s="79"/>
      <c r="Z20" s="79"/>
      <c r="AA20" s="79"/>
      <c r="AB20" s="79"/>
      <c r="AC20" s="79"/>
    </row>
    <row r="21" spans="1:29" ht="12" customHeight="1">
      <c r="A21" s="42">
        <v>1922</v>
      </c>
      <c r="B21" s="78">
        <v>110.04900000000001</v>
      </c>
      <c r="C21" s="66" t="s">
        <v>7</v>
      </c>
      <c r="D21" s="66" t="s">
        <v>7</v>
      </c>
      <c r="E21" s="66" t="s">
        <v>7</v>
      </c>
      <c r="F21" s="66" t="s">
        <v>7</v>
      </c>
      <c r="G21" s="66" t="s">
        <v>7</v>
      </c>
      <c r="H21" s="66" t="s">
        <v>7</v>
      </c>
      <c r="I21" s="66" t="s">
        <v>7</v>
      </c>
      <c r="J21" s="66" t="s">
        <v>7</v>
      </c>
      <c r="K21" s="66" t="s">
        <v>7</v>
      </c>
      <c r="L21" s="66" t="s">
        <v>7</v>
      </c>
      <c r="M21" s="66" t="s">
        <v>7</v>
      </c>
      <c r="N21" s="66" t="s">
        <v>7</v>
      </c>
      <c r="O21" s="66" t="s">
        <v>7</v>
      </c>
      <c r="P21" s="66" t="s">
        <v>7</v>
      </c>
      <c r="Q21" s="66" t="s">
        <v>7</v>
      </c>
      <c r="R21" s="66" t="s">
        <v>7</v>
      </c>
      <c r="S21" s="66" t="s">
        <v>7</v>
      </c>
      <c r="T21" s="66" t="s">
        <v>7</v>
      </c>
      <c r="U21" s="66">
        <v>783</v>
      </c>
      <c r="V21" s="79"/>
      <c r="W21" s="79"/>
      <c r="X21" s="79"/>
      <c r="Y21" s="79"/>
      <c r="Z21" s="79"/>
      <c r="AA21" s="79"/>
      <c r="AB21" s="79"/>
      <c r="AC21" s="79"/>
    </row>
    <row r="22" spans="1:29" ht="12" customHeight="1">
      <c r="A22" s="42">
        <v>1923</v>
      </c>
      <c r="B22" s="78">
        <v>111.947</v>
      </c>
      <c r="C22" s="66" t="s">
        <v>7</v>
      </c>
      <c r="D22" s="66" t="s">
        <v>7</v>
      </c>
      <c r="E22" s="66" t="s">
        <v>7</v>
      </c>
      <c r="F22" s="66" t="s">
        <v>7</v>
      </c>
      <c r="G22" s="66" t="s">
        <v>7</v>
      </c>
      <c r="H22" s="66" t="s">
        <v>7</v>
      </c>
      <c r="I22" s="66" t="s">
        <v>7</v>
      </c>
      <c r="J22" s="66" t="s">
        <v>7</v>
      </c>
      <c r="K22" s="66" t="s">
        <v>7</v>
      </c>
      <c r="L22" s="66" t="s">
        <v>7</v>
      </c>
      <c r="M22" s="66" t="s">
        <v>7</v>
      </c>
      <c r="N22" s="66" t="s">
        <v>7</v>
      </c>
      <c r="O22" s="66" t="s">
        <v>7</v>
      </c>
      <c r="P22" s="66" t="s">
        <v>7</v>
      </c>
      <c r="Q22" s="66" t="s">
        <v>7</v>
      </c>
      <c r="R22" s="66" t="s">
        <v>7</v>
      </c>
      <c r="S22" s="66" t="s">
        <v>7</v>
      </c>
      <c r="T22" s="66" t="s">
        <v>7</v>
      </c>
      <c r="U22" s="66">
        <v>787</v>
      </c>
      <c r="V22" s="79"/>
      <c r="W22" s="79"/>
      <c r="X22" s="79"/>
      <c r="Y22" s="79"/>
      <c r="Z22" s="79"/>
      <c r="AA22" s="79"/>
      <c r="AB22" s="79"/>
      <c r="AC22" s="79"/>
    </row>
    <row r="23" spans="1:29" ht="12" customHeight="1">
      <c r="A23" s="42">
        <v>1924</v>
      </c>
      <c r="B23" s="78">
        <v>114.10899999999999</v>
      </c>
      <c r="C23" s="57">
        <v>93660</v>
      </c>
      <c r="D23" s="57">
        <v>2742</v>
      </c>
      <c r="E23" s="66" t="s">
        <v>7</v>
      </c>
      <c r="F23" s="66" t="s">
        <v>7</v>
      </c>
      <c r="G23" s="57">
        <f t="shared" ref="G23:G54" si="0">C23-D23</f>
        <v>90918</v>
      </c>
      <c r="H23" s="57">
        <v>1405</v>
      </c>
      <c r="I23" s="62">
        <v>1656</v>
      </c>
      <c r="J23" s="57">
        <f t="shared" ref="J23:J86" si="1">G23+H23+I23</f>
        <v>93979</v>
      </c>
      <c r="K23" s="57">
        <v>680</v>
      </c>
      <c r="L23" s="66">
        <v>154</v>
      </c>
      <c r="M23" s="66" t="s">
        <v>7</v>
      </c>
      <c r="N23" s="66" t="s">
        <v>7</v>
      </c>
      <c r="O23" s="57">
        <v>2267</v>
      </c>
      <c r="P23" s="111" t="s">
        <v>7</v>
      </c>
      <c r="Q23" s="62">
        <f t="shared" ref="Q23:Q47" si="2">J23-K23-L23-O23</f>
        <v>90878</v>
      </c>
      <c r="R23" s="66">
        <f>Q23</f>
        <v>90878</v>
      </c>
      <c r="S23" s="66" t="s">
        <v>7</v>
      </c>
      <c r="T23" s="66">
        <f t="shared" ref="T23:T54" si="3">Q23/B23</f>
        <v>796.41395507803941</v>
      </c>
      <c r="U23" s="66">
        <f>T23</f>
        <v>796.41395507803941</v>
      </c>
      <c r="V23" s="79"/>
      <c r="W23" s="79"/>
      <c r="X23" s="79"/>
      <c r="Y23" s="79"/>
      <c r="Z23" s="79"/>
      <c r="AA23" s="79"/>
      <c r="AB23" s="79"/>
      <c r="AC23" s="79"/>
    </row>
    <row r="24" spans="1:29" ht="12" customHeight="1">
      <c r="A24" s="42">
        <v>1925</v>
      </c>
      <c r="B24" s="78">
        <v>115.82899999999999</v>
      </c>
      <c r="C24" s="57">
        <v>94940</v>
      </c>
      <c r="D24" s="57">
        <v>2784</v>
      </c>
      <c r="E24" s="66" t="s">
        <v>7</v>
      </c>
      <c r="F24" s="66" t="s">
        <v>7</v>
      </c>
      <c r="G24" s="57">
        <f t="shared" si="0"/>
        <v>92156</v>
      </c>
      <c r="H24" s="57">
        <v>1303</v>
      </c>
      <c r="I24" s="62">
        <v>2267</v>
      </c>
      <c r="J24" s="57">
        <f t="shared" si="1"/>
        <v>95726</v>
      </c>
      <c r="K24" s="57">
        <v>540</v>
      </c>
      <c r="L24" s="66">
        <v>130</v>
      </c>
      <c r="M24" s="66" t="s">
        <v>7</v>
      </c>
      <c r="N24" s="66" t="s">
        <v>7</v>
      </c>
      <c r="O24" s="57">
        <v>2183</v>
      </c>
      <c r="P24" s="111" t="s">
        <v>7</v>
      </c>
      <c r="Q24" s="62">
        <f t="shared" si="2"/>
        <v>92873</v>
      </c>
      <c r="R24" s="66">
        <f t="shared" ref="R24:R47" si="4">Q24</f>
        <v>92873</v>
      </c>
      <c r="S24" s="66" t="s">
        <v>7</v>
      </c>
      <c r="T24" s="66">
        <f t="shared" si="3"/>
        <v>801.8112907821012</v>
      </c>
      <c r="U24" s="66">
        <f t="shared" ref="U24:U47" si="5">T24</f>
        <v>801.8112907821012</v>
      </c>
      <c r="V24" s="79"/>
      <c r="W24" s="79"/>
      <c r="X24" s="79"/>
      <c r="Y24" s="79"/>
      <c r="Z24" s="79"/>
      <c r="AA24" s="79"/>
      <c r="AB24" s="79"/>
      <c r="AC24" s="79"/>
    </row>
    <row r="25" spans="1:29" ht="12" customHeight="1">
      <c r="A25" s="40">
        <v>1926</v>
      </c>
      <c r="B25" s="77">
        <v>117.39700000000001</v>
      </c>
      <c r="C25" s="53">
        <v>97404</v>
      </c>
      <c r="D25" s="53">
        <v>2858</v>
      </c>
      <c r="E25" s="65" t="s">
        <v>7</v>
      </c>
      <c r="F25" s="65" t="s">
        <v>7</v>
      </c>
      <c r="G25" s="53">
        <f t="shared" si="0"/>
        <v>94546</v>
      </c>
      <c r="H25" s="53">
        <v>1474</v>
      </c>
      <c r="I25" s="61">
        <v>2183</v>
      </c>
      <c r="J25" s="53">
        <f t="shared" si="1"/>
        <v>98203</v>
      </c>
      <c r="K25" s="53">
        <v>416</v>
      </c>
      <c r="L25" s="65">
        <v>124</v>
      </c>
      <c r="M25" s="65" t="s">
        <v>7</v>
      </c>
      <c r="N25" s="65" t="s">
        <v>7</v>
      </c>
      <c r="O25" s="53">
        <v>1636</v>
      </c>
      <c r="P25" s="112" t="s">
        <v>7</v>
      </c>
      <c r="Q25" s="61">
        <f t="shared" si="2"/>
        <v>96027</v>
      </c>
      <c r="R25" s="65">
        <f t="shared" si="4"/>
        <v>96027</v>
      </c>
      <c r="S25" s="65" t="s">
        <v>7</v>
      </c>
      <c r="T25" s="65">
        <f t="shared" si="3"/>
        <v>817.96809117779833</v>
      </c>
      <c r="U25" s="65">
        <f t="shared" si="5"/>
        <v>817.96809117779833</v>
      </c>
      <c r="V25" s="79"/>
      <c r="W25" s="79"/>
      <c r="X25" s="79"/>
      <c r="Y25" s="79"/>
      <c r="Z25" s="79"/>
      <c r="AA25" s="79"/>
      <c r="AB25" s="79"/>
      <c r="AC25" s="79"/>
    </row>
    <row r="26" spans="1:29" ht="12" customHeight="1">
      <c r="A26" s="40">
        <v>1927</v>
      </c>
      <c r="B26" s="77">
        <v>119.035</v>
      </c>
      <c r="C26" s="53">
        <v>99018</v>
      </c>
      <c r="D26" s="53">
        <v>2901</v>
      </c>
      <c r="E26" s="65" t="s">
        <v>7</v>
      </c>
      <c r="F26" s="65" t="s">
        <v>7</v>
      </c>
      <c r="G26" s="53">
        <f t="shared" si="0"/>
        <v>96117</v>
      </c>
      <c r="H26" s="53">
        <v>1452</v>
      </c>
      <c r="I26" s="61">
        <v>1636</v>
      </c>
      <c r="J26" s="53">
        <f t="shared" si="1"/>
        <v>99205</v>
      </c>
      <c r="K26" s="53">
        <v>362</v>
      </c>
      <c r="L26" s="65">
        <v>126</v>
      </c>
      <c r="M26" s="65" t="s">
        <v>7</v>
      </c>
      <c r="N26" s="65" t="s">
        <v>7</v>
      </c>
      <c r="O26" s="53">
        <v>1959</v>
      </c>
      <c r="P26" s="112" t="s">
        <v>7</v>
      </c>
      <c r="Q26" s="61">
        <f t="shared" si="2"/>
        <v>96758</v>
      </c>
      <c r="R26" s="65">
        <f t="shared" si="4"/>
        <v>96758</v>
      </c>
      <c r="S26" s="65" t="s">
        <v>7</v>
      </c>
      <c r="T26" s="65">
        <f t="shared" si="3"/>
        <v>812.85336245642043</v>
      </c>
      <c r="U26" s="65">
        <f t="shared" si="5"/>
        <v>812.85336245642043</v>
      </c>
      <c r="V26" s="79"/>
      <c r="W26" s="79"/>
      <c r="X26" s="79"/>
      <c r="Y26" s="79"/>
      <c r="Z26" s="79"/>
      <c r="AA26" s="79"/>
      <c r="AB26" s="79"/>
      <c r="AC26" s="79"/>
    </row>
    <row r="27" spans="1:29" ht="12" customHeight="1">
      <c r="A27" s="40">
        <v>1928</v>
      </c>
      <c r="B27" s="77">
        <v>120.509</v>
      </c>
      <c r="C27" s="53">
        <v>99367</v>
      </c>
      <c r="D27" s="53">
        <v>2944</v>
      </c>
      <c r="E27" s="65" t="s">
        <v>7</v>
      </c>
      <c r="F27" s="65" t="s">
        <v>7</v>
      </c>
      <c r="G27" s="53">
        <f t="shared" si="0"/>
        <v>96423</v>
      </c>
      <c r="H27" s="53">
        <v>1283</v>
      </c>
      <c r="I27" s="61">
        <v>1959</v>
      </c>
      <c r="J27" s="53">
        <f t="shared" si="1"/>
        <v>99665</v>
      </c>
      <c r="K27" s="53">
        <v>387</v>
      </c>
      <c r="L27" s="65">
        <v>135</v>
      </c>
      <c r="M27" s="65" t="s">
        <v>7</v>
      </c>
      <c r="N27" s="65" t="s">
        <v>7</v>
      </c>
      <c r="O27" s="53">
        <v>2162</v>
      </c>
      <c r="P27" s="112" t="s">
        <v>7</v>
      </c>
      <c r="Q27" s="61">
        <f t="shared" si="2"/>
        <v>96981</v>
      </c>
      <c r="R27" s="65">
        <f t="shared" si="4"/>
        <v>96981</v>
      </c>
      <c r="S27" s="65" t="s">
        <v>7</v>
      </c>
      <c r="T27" s="65">
        <f t="shared" si="3"/>
        <v>804.76147009766908</v>
      </c>
      <c r="U27" s="65">
        <f t="shared" si="5"/>
        <v>804.76147009766908</v>
      </c>
      <c r="V27" s="79"/>
      <c r="W27" s="79"/>
      <c r="X27" s="79"/>
      <c r="Y27" s="79"/>
      <c r="Z27" s="79"/>
      <c r="AA27" s="79"/>
      <c r="AB27" s="79"/>
      <c r="AC27" s="79"/>
    </row>
    <row r="28" spans="1:29" ht="12" customHeight="1">
      <c r="A28" s="40">
        <v>1929</v>
      </c>
      <c r="B28" s="77">
        <v>121.767</v>
      </c>
      <c r="C28" s="53">
        <v>102133</v>
      </c>
      <c r="D28" s="53">
        <v>3012</v>
      </c>
      <c r="E28" s="65" t="s">
        <v>7</v>
      </c>
      <c r="F28" s="65" t="s">
        <v>7</v>
      </c>
      <c r="G28" s="53">
        <f t="shared" si="0"/>
        <v>99121</v>
      </c>
      <c r="H28" s="53">
        <v>1147</v>
      </c>
      <c r="I28" s="61">
        <v>2162</v>
      </c>
      <c r="J28" s="53">
        <f t="shared" si="1"/>
        <v>102430</v>
      </c>
      <c r="K28" s="53">
        <v>382</v>
      </c>
      <c r="L28" s="65">
        <v>130</v>
      </c>
      <c r="M28" s="65" t="s">
        <v>7</v>
      </c>
      <c r="N28" s="65" t="s">
        <v>7</v>
      </c>
      <c r="O28" s="53">
        <v>3057</v>
      </c>
      <c r="P28" s="112" t="s">
        <v>7</v>
      </c>
      <c r="Q28" s="61">
        <f t="shared" si="2"/>
        <v>98861</v>
      </c>
      <c r="R28" s="65">
        <f t="shared" si="4"/>
        <v>98861</v>
      </c>
      <c r="S28" s="65" t="s">
        <v>7</v>
      </c>
      <c r="T28" s="65">
        <f t="shared" si="3"/>
        <v>811.88663595226956</v>
      </c>
      <c r="U28" s="65">
        <f t="shared" si="5"/>
        <v>811.88663595226956</v>
      </c>
      <c r="V28" s="79"/>
      <c r="W28" s="79"/>
      <c r="X28" s="79"/>
      <c r="Y28" s="79"/>
      <c r="Z28" s="79"/>
      <c r="AA28" s="79"/>
      <c r="AB28" s="79"/>
      <c r="AC28" s="79"/>
    </row>
    <row r="29" spans="1:29" ht="12" customHeight="1">
      <c r="A29" s="40">
        <v>1930</v>
      </c>
      <c r="B29" s="77">
        <v>123.188</v>
      </c>
      <c r="C29" s="53">
        <v>102984</v>
      </c>
      <c r="D29" s="53">
        <v>2986</v>
      </c>
      <c r="E29" s="65" t="s">
        <v>7</v>
      </c>
      <c r="F29" s="65" t="s">
        <v>7</v>
      </c>
      <c r="G29" s="53">
        <f t="shared" si="0"/>
        <v>99998</v>
      </c>
      <c r="H29" s="53">
        <v>895</v>
      </c>
      <c r="I29" s="61">
        <v>3057</v>
      </c>
      <c r="J29" s="53">
        <f t="shared" si="1"/>
        <v>103950</v>
      </c>
      <c r="K29" s="53">
        <v>318</v>
      </c>
      <c r="L29" s="65">
        <v>135</v>
      </c>
      <c r="M29" s="65" t="s">
        <v>7</v>
      </c>
      <c r="N29" s="65" t="s">
        <v>7</v>
      </c>
      <c r="O29" s="53">
        <v>2612</v>
      </c>
      <c r="P29" s="112" t="s">
        <v>7</v>
      </c>
      <c r="Q29" s="61">
        <f t="shared" si="2"/>
        <v>100885</v>
      </c>
      <c r="R29" s="65">
        <f t="shared" si="4"/>
        <v>100885</v>
      </c>
      <c r="S29" s="65" t="s">
        <v>7</v>
      </c>
      <c r="T29" s="65">
        <f t="shared" si="3"/>
        <v>818.95152125206994</v>
      </c>
      <c r="U29" s="65">
        <f t="shared" si="5"/>
        <v>818.95152125206994</v>
      </c>
      <c r="V29" s="79"/>
      <c r="W29" s="79"/>
      <c r="X29" s="79"/>
      <c r="Y29" s="79"/>
      <c r="Z29" s="79"/>
      <c r="AA29" s="79"/>
      <c r="AB29" s="79"/>
      <c r="AC29" s="79"/>
    </row>
    <row r="30" spans="1:29" ht="12" customHeight="1">
      <c r="A30" s="42">
        <v>1931</v>
      </c>
      <c r="B30" s="78">
        <v>124.149</v>
      </c>
      <c r="C30" s="57">
        <v>105629</v>
      </c>
      <c r="D30" s="57">
        <v>2997</v>
      </c>
      <c r="E30" s="66" t="s">
        <v>7</v>
      </c>
      <c r="F30" s="66" t="s">
        <v>7</v>
      </c>
      <c r="G30" s="57">
        <f t="shared" si="0"/>
        <v>102632</v>
      </c>
      <c r="H30" s="57">
        <v>664</v>
      </c>
      <c r="I30" s="62">
        <v>2806</v>
      </c>
      <c r="J30" s="57">
        <f t="shared" si="1"/>
        <v>106102</v>
      </c>
      <c r="K30" s="57">
        <v>282</v>
      </c>
      <c r="L30" s="66">
        <v>159</v>
      </c>
      <c r="M30" s="66" t="s">
        <v>7</v>
      </c>
      <c r="N30" s="66" t="s">
        <v>7</v>
      </c>
      <c r="O30" s="57">
        <v>1714</v>
      </c>
      <c r="P30" s="111" t="s">
        <v>7</v>
      </c>
      <c r="Q30" s="62">
        <f t="shared" si="2"/>
        <v>103947</v>
      </c>
      <c r="R30" s="66">
        <f t="shared" si="4"/>
        <v>103947</v>
      </c>
      <c r="S30" s="66" t="s">
        <v>7</v>
      </c>
      <c r="T30" s="66">
        <f t="shared" si="3"/>
        <v>837.27617620762146</v>
      </c>
      <c r="U30" s="66">
        <f t="shared" si="5"/>
        <v>837.27617620762146</v>
      </c>
      <c r="V30" s="79"/>
      <c r="W30" s="79"/>
      <c r="X30" s="79"/>
      <c r="Y30" s="79"/>
      <c r="Z30" s="79"/>
      <c r="AA30" s="79"/>
      <c r="AB30" s="79"/>
      <c r="AC30" s="79"/>
    </row>
    <row r="31" spans="1:29" ht="12" customHeight="1">
      <c r="A31" s="42">
        <v>1932</v>
      </c>
      <c r="B31" s="78">
        <v>124.949</v>
      </c>
      <c r="C31" s="57">
        <v>106310</v>
      </c>
      <c r="D31" s="57">
        <v>2859</v>
      </c>
      <c r="E31" s="66" t="s">
        <v>7</v>
      </c>
      <c r="F31" s="66" t="s">
        <v>7</v>
      </c>
      <c r="G31" s="57">
        <f t="shared" si="0"/>
        <v>103451</v>
      </c>
      <c r="H31" s="57">
        <v>582</v>
      </c>
      <c r="I31" s="62">
        <v>1714</v>
      </c>
      <c r="J31" s="57">
        <f t="shared" si="1"/>
        <v>105747</v>
      </c>
      <c r="K31" s="57">
        <v>180</v>
      </c>
      <c r="L31" s="66">
        <v>156</v>
      </c>
      <c r="M31" s="66" t="s">
        <v>7</v>
      </c>
      <c r="N31" s="66" t="s">
        <v>7</v>
      </c>
      <c r="O31" s="57">
        <v>1560</v>
      </c>
      <c r="P31" s="111" t="s">
        <v>7</v>
      </c>
      <c r="Q31" s="62">
        <f t="shared" si="2"/>
        <v>103851</v>
      </c>
      <c r="R31" s="66">
        <f t="shared" si="4"/>
        <v>103851</v>
      </c>
      <c r="S31" s="66" t="s">
        <v>7</v>
      </c>
      <c r="T31" s="66">
        <f t="shared" si="3"/>
        <v>831.14710802007221</v>
      </c>
      <c r="U31" s="66">
        <f t="shared" si="5"/>
        <v>831.14710802007221</v>
      </c>
      <c r="V31" s="79"/>
      <c r="W31" s="79"/>
      <c r="X31" s="79"/>
      <c r="Y31" s="79"/>
      <c r="Z31" s="79"/>
      <c r="AA31" s="79"/>
      <c r="AB31" s="79"/>
      <c r="AC31" s="79"/>
    </row>
    <row r="32" spans="1:29" ht="12" customHeight="1">
      <c r="A32" s="42">
        <v>1933</v>
      </c>
      <c r="B32" s="78">
        <v>125.69</v>
      </c>
      <c r="C32" s="57">
        <v>107162</v>
      </c>
      <c r="D32" s="57">
        <v>2878</v>
      </c>
      <c r="E32" s="66" t="s">
        <v>7</v>
      </c>
      <c r="F32" s="66" t="s">
        <v>7</v>
      </c>
      <c r="G32" s="57">
        <f t="shared" si="0"/>
        <v>104284</v>
      </c>
      <c r="H32" s="57">
        <v>495</v>
      </c>
      <c r="I32" s="62">
        <v>1560</v>
      </c>
      <c r="J32" s="57">
        <f t="shared" si="1"/>
        <v>106339</v>
      </c>
      <c r="K32" s="57">
        <v>129</v>
      </c>
      <c r="L32" s="66">
        <v>161</v>
      </c>
      <c r="M32" s="66" t="s">
        <v>7</v>
      </c>
      <c r="N32" s="66" t="s">
        <v>7</v>
      </c>
      <c r="O32" s="57">
        <v>3807</v>
      </c>
      <c r="P32" s="111" t="s">
        <v>7</v>
      </c>
      <c r="Q32" s="62">
        <f t="shared" si="2"/>
        <v>102242</v>
      </c>
      <c r="R32" s="66">
        <f t="shared" si="4"/>
        <v>102242</v>
      </c>
      <c r="S32" s="66" t="s">
        <v>7</v>
      </c>
      <c r="T32" s="66">
        <f t="shared" si="3"/>
        <v>813.44577929827358</v>
      </c>
      <c r="U32" s="66">
        <f t="shared" si="5"/>
        <v>813.44577929827358</v>
      </c>
      <c r="V32" s="79"/>
      <c r="W32" s="79"/>
      <c r="X32" s="79"/>
      <c r="Y32" s="79"/>
      <c r="Z32" s="79"/>
      <c r="AA32" s="79"/>
      <c r="AB32" s="79"/>
      <c r="AC32" s="79"/>
    </row>
    <row r="33" spans="1:29" ht="12" customHeight="1">
      <c r="A33" s="42">
        <v>1934</v>
      </c>
      <c r="B33" s="78">
        <v>126.485</v>
      </c>
      <c r="C33" s="57">
        <v>104021</v>
      </c>
      <c r="D33" s="57">
        <v>2688</v>
      </c>
      <c r="E33" s="66" t="s">
        <v>7</v>
      </c>
      <c r="F33" s="66" t="s">
        <v>7</v>
      </c>
      <c r="G33" s="57">
        <f t="shared" si="0"/>
        <v>101333</v>
      </c>
      <c r="H33" s="57">
        <v>407</v>
      </c>
      <c r="I33" s="62">
        <v>3807</v>
      </c>
      <c r="J33" s="57">
        <f t="shared" si="1"/>
        <v>105547</v>
      </c>
      <c r="K33" s="57">
        <v>152</v>
      </c>
      <c r="L33" s="66">
        <v>171</v>
      </c>
      <c r="M33" s="66" t="s">
        <v>7</v>
      </c>
      <c r="N33" s="66" t="s">
        <v>7</v>
      </c>
      <c r="O33" s="57">
        <v>2406</v>
      </c>
      <c r="P33" s="111" t="s">
        <v>7</v>
      </c>
      <c r="Q33" s="62">
        <f t="shared" si="2"/>
        <v>102818</v>
      </c>
      <c r="R33" s="66">
        <f t="shared" si="4"/>
        <v>102818</v>
      </c>
      <c r="S33" s="66" t="s">
        <v>7</v>
      </c>
      <c r="T33" s="66">
        <f t="shared" si="3"/>
        <v>812.88690358540543</v>
      </c>
      <c r="U33" s="66">
        <f t="shared" si="5"/>
        <v>812.88690358540543</v>
      </c>
      <c r="V33" s="79"/>
      <c r="W33" s="79"/>
      <c r="X33" s="79"/>
      <c r="Y33" s="79"/>
      <c r="Z33" s="79"/>
      <c r="AA33" s="79"/>
      <c r="AB33" s="79"/>
      <c r="AC33" s="79"/>
    </row>
    <row r="34" spans="1:29" ht="12" customHeight="1">
      <c r="A34" s="42">
        <v>1935</v>
      </c>
      <c r="B34" s="78">
        <v>127.36199999999999</v>
      </c>
      <c r="C34" s="57">
        <v>103605</v>
      </c>
      <c r="D34" s="57">
        <v>2676</v>
      </c>
      <c r="E34" s="66" t="s">
        <v>7</v>
      </c>
      <c r="F34" s="66" t="s">
        <v>7</v>
      </c>
      <c r="G34" s="57">
        <f t="shared" si="0"/>
        <v>100929</v>
      </c>
      <c r="H34" s="57">
        <v>875</v>
      </c>
      <c r="I34" s="62">
        <v>2406</v>
      </c>
      <c r="J34" s="57">
        <f t="shared" si="1"/>
        <v>104210</v>
      </c>
      <c r="K34" s="57">
        <v>133</v>
      </c>
      <c r="L34" s="66">
        <v>212</v>
      </c>
      <c r="M34" s="66" t="s">
        <v>7</v>
      </c>
      <c r="N34" s="66" t="s">
        <v>7</v>
      </c>
      <c r="O34" s="57">
        <v>2097</v>
      </c>
      <c r="P34" s="111" t="s">
        <v>7</v>
      </c>
      <c r="Q34" s="62">
        <f t="shared" si="2"/>
        <v>101768</v>
      </c>
      <c r="R34" s="66">
        <f t="shared" si="4"/>
        <v>101768</v>
      </c>
      <c r="S34" s="66" t="s">
        <v>7</v>
      </c>
      <c r="T34" s="66">
        <f t="shared" si="3"/>
        <v>799.0452411237261</v>
      </c>
      <c r="U34" s="66">
        <f t="shared" si="5"/>
        <v>799.0452411237261</v>
      </c>
      <c r="V34" s="79"/>
      <c r="W34" s="79"/>
      <c r="X34" s="79"/>
      <c r="Y34" s="79"/>
      <c r="Z34" s="79"/>
      <c r="AA34" s="79"/>
      <c r="AB34" s="79"/>
      <c r="AC34" s="79"/>
    </row>
    <row r="35" spans="1:29" ht="12" customHeight="1">
      <c r="A35" s="40">
        <v>1936</v>
      </c>
      <c r="B35" s="77">
        <v>128.18100000000001</v>
      </c>
      <c r="C35" s="53">
        <v>104710</v>
      </c>
      <c r="D35" s="53">
        <v>2755</v>
      </c>
      <c r="E35" s="65" t="s">
        <v>7</v>
      </c>
      <c r="F35" s="65" t="s">
        <v>7</v>
      </c>
      <c r="G35" s="53">
        <f t="shared" si="0"/>
        <v>101955</v>
      </c>
      <c r="H35" s="53">
        <v>745</v>
      </c>
      <c r="I35" s="61">
        <v>2097</v>
      </c>
      <c r="J35" s="53">
        <f t="shared" si="1"/>
        <v>104797</v>
      </c>
      <c r="K35" s="53">
        <v>108</v>
      </c>
      <c r="L35" s="65">
        <v>195</v>
      </c>
      <c r="M35" s="65" t="s">
        <v>7</v>
      </c>
      <c r="N35" s="65" t="s">
        <v>7</v>
      </c>
      <c r="O35" s="53">
        <v>3070</v>
      </c>
      <c r="P35" s="112" t="s">
        <v>7</v>
      </c>
      <c r="Q35" s="61">
        <f t="shared" si="2"/>
        <v>101424</v>
      </c>
      <c r="R35" s="65">
        <f t="shared" si="4"/>
        <v>101424</v>
      </c>
      <c r="S35" s="65" t="s">
        <v>7</v>
      </c>
      <c r="T35" s="65">
        <f t="shared" si="3"/>
        <v>791.2561144007301</v>
      </c>
      <c r="U35" s="65">
        <f t="shared" si="5"/>
        <v>791.2561144007301</v>
      </c>
      <c r="V35" s="79"/>
      <c r="W35" s="79"/>
      <c r="X35" s="79"/>
      <c r="Y35" s="79"/>
      <c r="Z35" s="79"/>
      <c r="AA35" s="79"/>
      <c r="AB35" s="79"/>
      <c r="AC35" s="79"/>
    </row>
    <row r="36" spans="1:29" ht="12" customHeight="1">
      <c r="A36" s="40">
        <v>1937</v>
      </c>
      <c r="B36" s="77">
        <v>128.96100000000001</v>
      </c>
      <c r="C36" s="53">
        <v>104208</v>
      </c>
      <c r="D36" s="53">
        <v>2724</v>
      </c>
      <c r="E36" s="65" t="s">
        <v>7</v>
      </c>
      <c r="F36" s="65" t="s">
        <v>7</v>
      </c>
      <c r="G36" s="53">
        <f t="shared" si="0"/>
        <v>101484</v>
      </c>
      <c r="H36" s="53">
        <v>758</v>
      </c>
      <c r="I36" s="61">
        <v>3070</v>
      </c>
      <c r="J36" s="53">
        <f t="shared" si="1"/>
        <v>105312</v>
      </c>
      <c r="K36" s="53">
        <v>122</v>
      </c>
      <c r="L36" s="65">
        <v>200</v>
      </c>
      <c r="M36" s="65" t="s">
        <v>7</v>
      </c>
      <c r="N36" s="65" t="s">
        <v>7</v>
      </c>
      <c r="O36" s="53">
        <v>2354</v>
      </c>
      <c r="P36" s="112" t="s">
        <v>7</v>
      </c>
      <c r="Q36" s="61">
        <f t="shared" si="2"/>
        <v>102636</v>
      </c>
      <c r="R36" s="65">
        <f t="shared" si="4"/>
        <v>102636</v>
      </c>
      <c r="S36" s="65" t="s">
        <v>7</v>
      </c>
      <c r="T36" s="65">
        <f t="shared" si="3"/>
        <v>795.86851838928044</v>
      </c>
      <c r="U36" s="65">
        <f t="shared" si="5"/>
        <v>795.86851838928044</v>
      </c>
      <c r="V36" s="79"/>
      <c r="W36" s="79"/>
      <c r="X36" s="79"/>
      <c r="Y36" s="79"/>
      <c r="Z36" s="79"/>
      <c r="AA36" s="79"/>
      <c r="AB36" s="79"/>
      <c r="AC36" s="79"/>
    </row>
    <row r="37" spans="1:29" ht="12" customHeight="1">
      <c r="A37" s="40">
        <v>1938</v>
      </c>
      <c r="B37" s="77">
        <v>129.96899999999999</v>
      </c>
      <c r="C37" s="53">
        <v>108107</v>
      </c>
      <c r="D37" s="53">
        <v>2850</v>
      </c>
      <c r="E37" s="65" t="s">
        <v>7</v>
      </c>
      <c r="F37" s="65" t="s">
        <v>7</v>
      </c>
      <c r="G37" s="53">
        <f t="shared" si="0"/>
        <v>105257</v>
      </c>
      <c r="H37" s="53">
        <v>496</v>
      </c>
      <c r="I37" s="61">
        <v>2354</v>
      </c>
      <c r="J37" s="53">
        <f t="shared" si="1"/>
        <v>108107</v>
      </c>
      <c r="K37" s="53">
        <v>155</v>
      </c>
      <c r="L37" s="65">
        <v>223</v>
      </c>
      <c r="M37" s="65" t="s">
        <v>7</v>
      </c>
      <c r="N37" s="65" t="s">
        <v>7</v>
      </c>
      <c r="O37" s="53">
        <v>4444</v>
      </c>
      <c r="P37" s="112" t="s">
        <v>7</v>
      </c>
      <c r="Q37" s="61">
        <f t="shared" si="2"/>
        <v>103285</v>
      </c>
      <c r="R37" s="65">
        <f t="shared" si="4"/>
        <v>103285</v>
      </c>
      <c r="S37" s="65" t="s">
        <v>7</v>
      </c>
      <c r="T37" s="65">
        <f t="shared" si="3"/>
        <v>794.68950288145641</v>
      </c>
      <c r="U37" s="65">
        <f t="shared" si="5"/>
        <v>794.68950288145641</v>
      </c>
      <c r="V37" s="79"/>
      <c r="W37" s="79"/>
      <c r="X37" s="79"/>
      <c r="Y37" s="79"/>
      <c r="Z37" s="79"/>
      <c r="AA37" s="79"/>
      <c r="AB37" s="79"/>
      <c r="AC37" s="79"/>
    </row>
    <row r="38" spans="1:29" ht="12" customHeight="1">
      <c r="A38" s="40">
        <v>1939</v>
      </c>
      <c r="B38" s="77">
        <v>131.02799999999999</v>
      </c>
      <c r="C38" s="53">
        <v>108992</v>
      </c>
      <c r="D38" s="53">
        <v>2967</v>
      </c>
      <c r="E38" s="65" t="s">
        <v>7</v>
      </c>
      <c r="F38" s="65" t="s">
        <v>7</v>
      </c>
      <c r="G38" s="53">
        <f t="shared" si="0"/>
        <v>106025</v>
      </c>
      <c r="H38" s="53">
        <v>519</v>
      </c>
      <c r="I38" s="61">
        <v>4444</v>
      </c>
      <c r="J38" s="53">
        <f t="shared" si="1"/>
        <v>110988</v>
      </c>
      <c r="K38" s="53">
        <v>172</v>
      </c>
      <c r="L38" s="65">
        <v>249</v>
      </c>
      <c r="M38" s="65" t="s">
        <v>7</v>
      </c>
      <c r="N38" s="65" t="s">
        <v>7</v>
      </c>
      <c r="O38" s="53">
        <v>2723</v>
      </c>
      <c r="P38" s="112" t="s">
        <v>7</v>
      </c>
      <c r="Q38" s="61">
        <f t="shared" si="2"/>
        <v>107844</v>
      </c>
      <c r="R38" s="65">
        <f t="shared" si="4"/>
        <v>107844</v>
      </c>
      <c r="S38" s="65" t="s">
        <v>7</v>
      </c>
      <c r="T38" s="65">
        <f t="shared" si="3"/>
        <v>823.06071984613982</v>
      </c>
      <c r="U38" s="65">
        <f t="shared" si="5"/>
        <v>823.06071984613982</v>
      </c>
      <c r="V38" s="79"/>
      <c r="W38" s="79"/>
      <c r="X38" s="79"/>
      <c r="Y38" s="79"/>
      <c r="Z38" s="79"/>
      <c r="AA38" s="79"/>
      <c r="AB38" s="79"/>
      <c r="AC38" s="79"/>
    </row>
    <row r="39" spans="1:29" ht="12" customHeight="1">
      <c r="A39" s="40">
        <v>1940</v>
      </c>
      <c r="B39" s="77">
        <v>132.12200000000001</v>
      </c>
      <c r="C39" s="53">
        <v>111512</v>
      </c>
      <c r="D39" s="53">
        <v>2994</v>
      </c>
      <c r="E39" s="65" t="s">
        <v>7</v>
      </c>
      <c r="F39" s="65" t="s">
        <v>7</v>
      </c>
      <c r="G39" s="53">
        <f t="shared" si="0"/>
        <v>108518</v>
      </c>
      <c r="H39" s="53">
        <v>290</v>
      </c>
      <c r="I39" s="61">
        <v>2723</v>
      </c>
      <c r="J39" s="53">
        <f t="shared" si="1"/>
        <v>111531</v>
      </c>
      <c r="K39" s="53">
        <v>470</v>
      </c>
      <c r="L39" s="65">
        <v>275</v>
      </c>
      <c r="M39" s="65" t="s">
        <v>7</v>
      </c>
      <c r="N39" s="65" t="s">
        <v>7</v>
      </c>
      <c r="O39" s="53">
        <v>2681</v>
      </c>
      <c r="P39" s="112" t="s">
        <v>7</v>
      </c>
      <c r="Q39" s="61">
        <f t="shared" si="2"/>
        <v>108105</v>
      </c>
      <c r="R39" s="65">
        <f t="shared" si="4"/>
        <v>108105</v>
      </c>
      <c r="S39" s="65" t="s">
        <v>7</v>
      </c>
      <c r="T39" s="65">
        <f t="shared" si="3"/>
        <v>818.22103813142394</v>
      </c>
      <c r="U39" s="65">
        <f t="shared" si="5"/>
        <v>818.22103813142394</v>
      </c>
      <c r="V39" s="79"/>
      <c r="W39" s="79"/>
      <c r="X39" s="79"/>
      <c r="Y39" s="79"/>
      <c r="Z39" s="79"/>
      <c r="AA39" s="79"/>
      <c r="AB39" s="79"/>
      <c r="AC39" s="79"/>
    </row>
    <row r="40" spans="1:29" ht="12" customHeight="1">
      <c r="A40" s="42">
        <v>1941</v>
      </c>
      <c r="B40" s="78">
        <v>133.40199999999999</v>
      </c>
      <c r="C40" s="57">
        <v>117088</v>
      </c>
      <c r="D40" s="57">
        <v>3124</v>
      </c>
      <c r="E40" s="66" t="s">
        <v>7</v>
      </c>
      <c r="F40" s="66" t="s">
        <v>7</v>
      </c>
      <c r="G40" s="57">
        <f t="shared" si="0"/>
        <v>113964</v>
      </c>
      <c r="H40" s="57">
        <v>243</v>
      </c>
      <c r="I40" s="62">
        <v>2681</v>
      </c>
      <c r="J40" s="57">
        <f t="shared" si="1"/>
        <v>116888</v>
      </c>
      <c r="K40" s="57">
        <v>2641</v>
      </c>
      <c r="L40" s="66">
        <v>352</v>
      </c>
      <c r="M40" s="66" t="s">
        <v>7</v>
      </c>
      <c r="N40" s="66" t="s">
        <v>7</v>
      </c>
      <c r="O40" s="57">
        <v>5629</v>
      </c>
      <c r="P40" s="111" t="s">
        <v>7</v>
      </c>
      <c r="Q40" s="62">
        <f t="shared" si="2"/>
        <v>108266</v>
      </c>
      <c r="R40" s="66">
        <f t="shared" si="4"/>
        <v>108266</v>
      </c>
      <c r="S40" s="66" t="s">
        <v>7</v>
      </c>
      <c r="T40" s="66">
        <f t="shared" si="3"/>
        <v>811.57703782551994</v>
      </c>
      <c r="U40" s="66">
        <f>T40</f>
        <v>811.57703782551994</v>
      </c>
      <c r="V40" s="79"/>
      <c r="W40" s="79"/>
      <c r="X40" s="79"/>
      <c r="Y40" s="79"/>
      <c r="Z40" s="79"/>
      <c r="AA40" s="79"/>
      <c r="AB40" s="79"/>
      <c r="AC40" s="79"/>
    </row>
    <row r="41" spans="1:29" ht="12" customHeight="1">
      <c r="A41" s="42">
        <v>1942</v>
      </c>
      <c r="B41" s="78">
        <v>134.86000000000001</v>
      </c>
      <c r="C41" s="57">
        <v>120433</v>
      </c>
      <c r="D41" s="57">
        <v>3294</v>
      </c>
      <c r="E41" s="66" t="s">
        <v>7</v>
      </c>
      <c r="F41" s="66" t="s">
        <v>7</v>
      </c>
      <c r="G41" s="57">
        <f t="shared" si="0"/>
        <v>117139</v>
      </c>
      <c r="H41" s="57">
        <v>623</v>
      </c>
      <c r="I41" s="62">
        <v>5629</v>
      </c>
      <c r="J41" s="57">
        <f t="shared" si="1"/>
        <v>123391</v>
      </c>
      <c r="K41" s="57">
        <v>4349</v>
      </c>
      <c r="L41" s="66">
        <v>330</v>
      </c>
      <c r="M41" s="66" t="s">
        <v>7</v>
      </c>
      <c r="N41" s="66" t="s">
        <v>7</v>
      </c>
      <c r="O41" s="57">
        <v>3992</v>
      </c>
      <c r="P41" s="111" t="s">
        <v>7</v>
      </c>
      <c r="Q41" s="62">
        <f t="shared" si="2"/>
        <v>114720</v>
      </c>
      <c r="R41" s="66">
        <f t="shared" si="4"/>
        <v>114720</v>
      </c>
      <c r="S41" s="66" t="s">
        <v>7</v>
      </c>
      <c r="T41" s="66">
        <f t="shared" si="3"/>
        <v>850.65994364526171</v>
      </c>
      <c r="U41" s="66">
        <f t="shared" si="5"/>
        <v>850.65994364526171</v>
      </c>
      <c r="V41" s="79"/>
      <c r="W41" s="79"/>
      <c r="X41" s="79"/>
      <c r="Y41" s="79"/>
      <c r="Z41" s="79"/>
      <c r="AA41" s="79"/>
      <c r="AB41" s="79"/>
      <c r="AC41" s="79"/>
    </row>
    <row r="42" spans="1:29" ht="12" customHeight="1">
      <c r="A42" s="42">
        <v>1943</v>
      </c>
      <c r="B42" s="78">
        <v>136.739</v>
      </c>
      <c r="C42" s="57">
        <v>118517</v>
      </c>
      <c r="D42" s="57">
        <v>3276</v>
      </c>
      <c r="E42" s="66" t="s">
        <v>7</v>
      </c>
      <c r="F42" s="66" t="s">
        <v>7</v>
      </c>
      <c r="G42" s="57">
        <f t="shared" si="0"/>
        <v>115241</v>
      </c>
      <c r="H42" s="57">
        <v>291</v>
      </c>
      <c r="I42" s="62">
        <v>3992</v>
      </c>
      <c r="J42" s="57">
        <f t="shared" si="1"/>
        <v>119524</v>
      </c>
      <c r="K42" s="57">
        <v>4974</v>
      </c>
      <c r="L42" s="66">
        <v>410</v>
      </c>
      <c r="M42" s="66" t="s">
        <v>7</v>
      </c>
      <c r="N42" s="66" t="s">
        <v>7</v>
      </c>
      <c r="O42" s="57">
        <v>6955</v>
      </c>
      <c r="P42" s="111" t="s">
        <v>7</v>
      </c>
      <c r="Q42" s="62">
        <f t="shared" si="2"/>
        <v>107185</v>
      </c>
      <c r="R42" s="66">
        <f t="shared" si="4"/>
        <v>107185</v>
      </c>
      <c r="S42" s="66" t="s">
        <v>7</v>
      </c>
      <c r="T42" s="66">
        <f t="shared" si="3"/>
        <v>783.86561259040946</v>
      </c>
      <c r="U42" s="66">
        <f t="shared" si="5"/>
        <v>783.86561259040946</v>
      </c>
      <c r="V42" s="79"/>
      <c r="W42" s="79"/>
      <c r="X42" s="79"/>
      <c r="Y42" s="79"/>
      <c r="Z42" s="79"/>
      <c r="AA42" s="79"/>
      <c r="AB42" s="79"/>
      <c r="AC42" s="79"/>
    </row>
    <row r="43" spans="1:29" ht="12" customHeight="1">
      <c r="A43" s="42">
        <v>1944</v>
      </c>
      <c r="B43" s="78">
        <v>138.39699999999999</v>
      </c>
      <c r="C43" s="57">
        <v>118123</v>
      </c>
      <c r="D43" s="57">
        <v>3258</v>
      </c>
      <c r="E43" s="66" t="s">
        <v>7</v>
      </c>
      <c r="F43" s="66" t="s">
        <v>7</v>
      </c>
      <c r="G43" s="57">
        <f t="shared" si="0"/>
        <v>114865</v>
      </c>
      <c r="H43" s="57">
        <v>118</v>
      </c>
      <c r="I43" s="62">
        <v>6955</v>
      </c>
      <c r="J43" s="57">
        <f t="shared" si="1"/>
        <v>121938</v>
      </c>
      <c r="K43" s="57">
        <v>6311</v>
      </c>
      <c r="L43" s="66">
        <v>500</v>
      </c>
      <c r="M43" s="66" t="s">
        <v>7</v>
      </c>
      <c r="N43" s="66" t="s">
        <v>7</v>
      </c>
      <c r="O43" s="57">
        <v>2789</v>
      </c>
      <c r="P43" s="111" t="s">
        <v>7</v>
      </c>
      <c r="Q43" s="62">
        <f t="shared" si="2"/>
        <v>112338</v>
      </c>
      <c r="R43" s="66">
        <f t="shared" si="4"/>
        <v>112338</v>
      </c>
      <c r="S43" s="66" t="s">
        <v>7</v>
      </c>
      <c r="T43" s="66">
        <f t="shared" si="3"/>
        <v>811.70834627918236</v>
      </c>
      <c r="U43" s="66">
        <f t="shared" si="5"/>
        <v>811.70834627918236</v>
      </c>
      <c r="V43" s="79"/>
      <c r="W43" s="79"/>
      <c r="X43" s="79"/>
      <c r="Y43" s="79"/>
      <c r="Z43" s="79"/>
      <c r="AA43" s="79"/>
      <c r="AB43" s="79"/>
      <c r="AC43" s="79"/>
    </row>
    <row r="44" spans="1:29" ht="12" customHeight="1">
      <c r="A44" s="42">
        <v>1945</v>
      </c>
      <c r="B44" s="78">
        <v>139.928</v>
      </c>
      <c r="C44" s="57">
        <v>120628</v>
      </c>
      <c r="D44" s="57">
        <v>3290</v>
      </c>
      <c r="E44" s="66" t="s">
        <v>7</v>
      </c>
      <c r="F44" s="66" t="s">
        <v>7</v>
      </c>
      <c r="G44" s="57">
        <f t="shared" si="0"/>
        <v>117338</v>
      </c>
      <c r="H44" s="57">
        <v>156</v>
      </c>
      <c r="I44" s="62">
        <v>2789</v>
      </c>
      <c r="J44" s="57">
        <f t="shared" si="1"/>
        <v>120283</v>
      </c>
      <c r="K44" s="57">
        <v>4498</v>
      </c>
      <c r="L44" s="66">
        <v>661</v>
      </c>
      <c r="M44" s="66" t="s">
        <v>7</v>
      </c>
      <c r="N44" s="66" t="s">
        <v>7</v>
      </c>
      <c r="O44" s="57">
        <v>4204</v>
      </c>
      <c r="P44" s="111" t="s">
        <v>7</v>
      </c>
      <c r="Q44" s="62">
        <f t="shared" si="2"/>
        <v>110920</v>
      </c>
      <c r="R44" s="66">
        <f t="shared" si="4"/>
        <v>110920</v>
      </c>
      <c r="S44" s="66" t="s">
        <v>7</v>
      </c>
      <c r="T44" s="66">
        <f t="shared" si="3"/>
        <v>792.69338516951575</v>
      </c>
      <c r="U44" s="66">
        <f t="shared" si="5"/>
        <v>792.69338516951575</v>
      </c>
      <c r="V44" s="79"/>
      <c r="W44" s="79"/>
      <c r="X44" s="79"/>
      <c r="Y44" s="79"/>
      <c r="Z44" s="79"/>
      <c r="AA44" s="79"/>
      <c r="AB44" s="79"/>
      <c r="AC44" s="79"/>
    </row>
    <row r="45" spans="1:29" ht="12" customHeight="1">
      <c r="A45" s="40">
        <v>1946</v>
      </c>
      <c r="B45" s="77">
        <v>141.38900000000001</v>
      </c>
      <c r="C45" s="53">
        <v>118697</v>
      </c>
      <c r="D45" s="53">
        <v>3228</v>
      </c>
      <c r="E45" s="65" t="s">
        <v>7</v>
      </c>
      <c r="F45" s="65" t="s">
        <v>7</v>
      </c>
      <c r="G45" s="53">
        <f t="shared" si="0"/>
        <v>115469</v>
      </c>
      <c r="H45" s="53">
        <v>316</v>
      </c>
      <c r="I45" s="61">
        <v>4204</v>
      </c>
      <c r="J45" s="53">
        <f t="shared" si="1"/>
        <v>119989</v>
      </c>
      <c r="K45" s="53">
        <v>5576</v>
      </c>
      <c r="L45" s="65">
        <v>488</v>
      </c>
      <c r="M45" s="65" t="s">
        <v>7</v>
      </c>
      <c r="N45" s="65" t="s">
        <v>7</v>
      </c>
      <c r="O45" s="53">
        <v>2888</v>
      </c>
      <c r="P45" s="112" t="s">
        <v>7</v>
      </c>
      <c r="Q45" s="61">
        <f t="shared" si="2"/>
        <v>111037</v>
      </c>
      <c r="R45" s="65">
        <f t="shared" si="4"/>
        <v>111037</v>
      </c>
      <c r="S45" s="65" t="s">
        <v>7</v>
      </c>
      <c r="T45" s="65">
        <f t="shared" si="3"/>
        <v>785.32983471132832</v>
      </c>
      <c r="U45" s="65">
        <f>T45</f>
        <v>785.32983471132832</v>
      </c>
      <c r="V45" s="79"/>
      <c r="W45" s="79"/>
      <c r="X45" s="79"/>
      <c r="Y45" s="79"/>
      <c r="Z45" s="79"/>
      <c r="AA45" s="79"/>
      <c r="AB45" s="79"/>
      <c r="AC45" s="79"/>
    </row>
    <row r="46" spans="1:29" ht="12" customHeight="1">
      <c r="A46" s="40">
        <v>1947</v>
      </c>
      <c r="B46" s="77">
        <v>144.126</v>
      </c>
      <c r="C46" s="53">
        <v>118114</v>
      </c>
      <c r="D46" s="53">
        <v>3194</v>
      </c>
      <c r="E46" s="65" t="s">
        <v>7</v>
      </c>
      <c r="F46" s="65" t="s">
        <v>7</v>
      </c>
      <c r="G46" s="53">
        <f t="shared" si="0"/>
        <v>114920</v>
      </c>
      <c r="H46" s="53">
        <v>153</v>
      </c>
      <c r="I46" s="61">
        <v>2888</v>
      </c>
      <c r="J46" s="53">
        <f t="shared" si="1"/>
        <v>117961</v>
      </c>
      <c r="K46" s="53">
        <v>4040</v>
      </c>
      <c r="L46" s="65">
        <v>363</v>
      </c>
      <c r="M46" s="65" t="s">
        <v>7</v>
      </c>
      <c r="N46" s="65" t="s">
        <v>7</v>
      </c>
      <c r="O46" s="53">
        <v>2636</v>
      </c>
      <c r="P46" s="112" t="s">
        <v>7</v>
      </c>
      <c r="Q46" s="61">
        <f t="shared" si="2"/>
        <v>110922</v>
      </c>
      <c r="R46" s="65">
        <f t="shared" si="4"/>
        <v>110922</v>
      </c>
      <c r="S46" s="65" t="s">
        <v>7</v>
      </c>
      <c r="T46" s="65">
        <f t="shared" si="3"/>
        <v>769.61825069730651</v>
      </c>
      <c r="U46" s="65">
        <f t="shared" si="5"/>
        <v>769.61825069730651</v>
      </c>
      <c r="V46" s="79"/>
      <c r="W46" s="79"/>
      <c r="X46" s="79"/>
      <c r="Y46" s="79"/>
      <c r="Z46" s="79"/>
      <c r="AA46" s="79"/>
      <c r="AB46" s="79"/>
      <c r="AC46" s="79"/>
    </row>
    <row r="47" spans="1:29" ht="12" customHeight="1">
      <c r="A47" s="40">
        <v>1948</v>
      </c>
      <c r="B47" s="77">
        <v>146.631</v>
      </c>
      <c r="C47" s="53">
        <v>113671</v>
      </c>
      <c r="D47" s="53">
        <v>3064</v>
      </c>
      <c r="E47" s="65" t="s">
        <v>7</v>
      </c>
      <c r="F47" s="65" t="s">
        <v>7</v>
      </c>
      <c r="G47" s="53">
        <f t="shared" si="0"/>
        <v>110607</v>
      </c>
      <c r="H47" s="53">
        <v>195</v>
      </c>
      <c r="I47" s="61">
        <v>2636</v>
      </c>
      <c r="J47" s="53">
        <f t="shared" si="1"/>
        <v>113438</v>
      </c>
      <c r="K47" s="53">
        <v>2762</v>
      </c>
      <c r="L47" s="65">
        <v>235</v>
      </c>
      <c r="M47" s="65" t="s">
        <v>7</v>
      </c>
      <c r="N47" s="65" t="s">
        <v>7</v>
      </c>
      <c r="O47" s="53">
        <v>3597</v>
      </c>
      <c r="P47" s="112" t="s">
        <v>7</v>
      </c>
      <c r="Q47" s="61">
        <f t="shared" si="2"/>
        <v>106844</v>
      </c>
      <c r="R47" s="65">
        <f t="shared" si="4"/>
        <v>106844</v>
      </c>
      <c r="S47" s="65" t="s">
        <v>7</v>
      </c>
      <c r="T47" s="65">
        <f t="shared" si="3"/>
        <v>728.6590148058732</v>
      </c>
      <c r="U47" s="65">
        <f t="shared" si="5"/>
        <v>728.6590148058732</v>
      </c>
      <c r="V47" s="79"/>
      <c r="W47" s="79"/>
      <c r="X47" s="79"/>
      <c r="Y47" s="79"/>
      <c r="Z47" s="79"/>
      <c r="AA47" s="79"/>
      <c r="AB47" s="79"/>
      <c r="AC47" s="79"/>
    </row>
    <row r="48" spans="1:29" ht="12" customHeight="1">
      <c r="A48" s="40">
        <v>1949</v>
      </c>
      <c r="B48" s="77">
        <v>149.18799999999999</v>
      </c>
      <c r="C48" s="53">
        <v>117003</v>
      </c>
      <c r="D48" s="53">
        <v>3163</v>
      </c>
      <c r="E48" s="65" t="s">
        <v>7</v>
      </c>
      <c r="F48" s="65" t="s">
        <v>7</v>
      </c>
      <c r="G48" s="53">
        <f t="shared" si="0"/>
        <v>113840</v>
      </c>
      <c r="H48" s="53">
        <v>272</v>
      </c>
      <c r="I48" s="61">
        <v>3651</v>
      </c>
      <c r="J48" s="53">
        <f t="shared" si="1"/>
        <v>117763</v>
      </c>
      <c r="K48" s="53">
        <v>2454</v>
      </c>
      <c r="L48" s="65">
        <v>228</v>
      </c>
      <c r="M48" s="65" t="s">
        <v>7</v>
      </c>
      <c r="N48" s="65" t="s">
        <v>7</v>
      </c>
      <c r="O48" s="53">
        <v>5360</v>
      </c>
      <c r="P48" s="53">
        <v>260.01600000000002</v>
      </c>
      <c r="Q48" s="61">
        <f t="shared" ref="Q48:Q79" si="6">J48-K48-L48-O48-P48</f>
        <v>109460.984</v>
      </c>
      <c r="R48" s="65">
        <f t="shared" ref="R48:R109" si="7">P48+Q48</f>
        <v>109721</v>
      </c>
      <c r="S48" s="65">
        <f t="shared" ref="S48:S79" si="8">P48/B48</f>
        <v>1.742874762045205</v>
      </c>
      <c r="T48" s="65">
        <f t="shared" si="3"/>
        <v>733.71171944124194</v>
      </c>
      <c r="U48" s="65">
        <f>S48+T48</f>
        <v>735.45459420328712</v>
      </c>
      <c r="V48" s="79"/>
      <c r="W48" s="79"/>
      <c r="X48" s="79"/>
      <c r="Y48" s="79"/>
      <c r="Z48" s="79"/>
      <c r="AA48" s="79"/>
      <c r="AB48" s="79"/>
      <c r="AC48" s="79"/>
    </row>
    <row r="49" spans="1:29" ht="12" customHeight="1">
      <c r="A49" s="40">
        <v>1950</v>
      </c>
      <c r="B49" s="77">
        <v>151.684</v>
      </c>
      <c r="C49" s="53">
        <v>117302</v>
      </c>
      <c r="D49" s="53">
        <v>3286</v>
      </c>
      <c r="E49" s="65" t="s">
        <v>7</v>
      </c>
      <c r="F49" s="65" t="s">
        <v>7</v>
      </c>
      <c r="G49" s="53">
        <f t="shared" si="0"/>
        <v>114016</v>
      </c>
      <c r="H49" s="53">
        <v>459</v>
      </c>
      <c r="I49" s="61">
        <v>5360</v>
      </c>
      <c r="J49" s="53">
        <f t="shared" si="1"/>
        <v>119835</v>
      </c>
      <c r="K49" s="53">
        <v>1976</v>
      </c>
      <c r="L49" s="65">
        <v>231</v>
      </c>
      <c r="M49" s="65" t="s">
        <v>7</v>
      </c>
      <c r="N49" s="65" t="s">
        <v>7</v>
      </c>
      <c r="O49" s="53">
        <v>4754</v>
      </c>
      <c r="P49" s="53">
        <v>1270.056</v>
      </c>
      <c r="Q49" s="61">
        <f t="shared" si="6"/>
        <v>111603.944</v>
      </c>
      <c r="R49" s="65">
        <f t="shared" si="7"/>
        <v>112874</v>
      </c>
      <c r="S49" s="65">
        <f t="shared" si="8"/>
        <v>8.3730386856886696</v>
      </c>
      <c r="T49" s="65">
        <f t="shared" si="3"/>
        <v>735.76609266633272</v>
      </c>
      <c r="U49" s="65">
        <f>S49+T49</f>
        <v>744.13913135202142</v>
      </c>
      <c r="V49" s="79"/>
      <c r="W49" s="79"/>
      <c r="X49" s="79"/>
      <c r="Y49" s="79"/>
      <c r="Z49" s="79"/>
      <c r="AA49" s="79"/>
      <c r="AB49" s="79"/>
      <c r="AC49" s="79"/>
    </row>
    <row r="50" spans="1:29" ht="12" customHeight="1">
      <c r="A50" s="42">
        <v>1951</v>
      </c>
      <c r="B50" s="78">
        <v>154.28700000000001</v>
      </c>
      <c r="C50" s="57">
        <v>115181</v>
      </c>
      <c r="D50" s="57">
        <v>3449</v>
      </c>
      <c r="E50" s="66" t="s">
        <v>7</v>
      </c>
      <c r="F50" s="66" t="s">
        <v>7</v>
      </c>
      <c r="G50" s="57">
        <f t="shared" si="0"/>
        <v>111732</v>
      </c>
      <c r="H50" s="57">
        <v>525</v>
      </c>
      <c r="I50" s="62">
        <v>4754</v>
      </c>
      <c r="J50" s="57">
        <f t="shared" si="1"/>
        <v>117011</v>
      </c>
      <c r="K50" s="57">
        <v>2248</v>
      </c>
      <c r="L50" s="66">
        <v>225</v>
      </c>
      <c r="M50" s="66" t="s">
        <v>7</v>
      </c>
      <c r="N50" s="66" t="s">
        <v>7</v>
      </c>
      <c r="O50" s="57">
        <v>3636</v>
      </c>
      <c r="P50" s="57">
        <v>160.03</v>
      </c>
      <c r="Q50" s="62">
        <f t="shared" si="6"/>
        <v>110741.97</v>
      </c>
      <c r="R50" s="66">
        <f t="shared" si="7"/>
        <v>110902</v>
      </c>
      <c r="S50" s="66">
        <f t="shared" si="8"/>
        <v>1.0372228379578319</v>
      </c>
      <c r="T50" s="66">
        <f t="shared" si="3"/>
        <v>717.76604639405775</v>
      </c>
      <c r="U50" s="66">
        <f t="shared" ref="U50:U109" si="9">S50+T50</f>
        <v>718.80326923201562</v>
      </c>
      <c r="V50" s="79"/>
      <c r="W50" s="79"/>
      <c r="X50" s="79"/>
      <c r="Y50" s="79"/>
      <c r="Z50" s="79"/>
      <c r="AA50" s="79"/>
      <c r="AB50" s="79"/>
      <c r="AC50" s="79"/>
    </row>
    <row r="51" spans="1:29" ht="12" customHeight="1">
      <c r="A51" s="42">
        <v>1952</v>
      </c>
      <c r="B51" s="78">
        <v>156.95400000000001</v>
      </c>
      <c r="C51" s="57">
        <v>115071</v>
      </c>
      <c r="D51" s="57">
        <v>3348</v>
      </c>
      <c r="E51" s="66" t="s">
        <v>7</v>
      </c>
      <c r="F51" s="66" t="s">
        <v>7</v>
      </c>
      <c r="G51" s="57">
        <f t="shared" si="0"/>
        <v>111723</v>
      </c>
      <c r="H51" s="57">
        <v>709</v>
      </c>
      <c r="I51" s="62">
        <v>3636</v>
      </c>
      <c r="J51" s="57">
        <f t="shared" si="1"/>
        <v>116068</v>
      </c>
      <c r="K51" s="57">
        <v>682</v>
      </c>
      <c r="L51" s="66">
        <v>230</v>
      </c>
      <c r="M51" s="66" t="s">
        <v>7</v>
      </c>
      <c r="N51" s="66" t="s">
        <v>7</v>
      </c>
      <c r="O51" s="57">
        <v>5084</v>
      </c>
      <c r="P51" s="57">
        <v>140.03800000000001</v>
      </c>
      <c r="Q51" s="62">
        <f t="shared" si="6"/>
        <v>109931.962</v>
      </c>
      <c r="R51" s="66">
        <f t="shared" si="7"/>
        <v>110072</v>
      </c>
      <c r="S51" s="66">
        <f t="shared" si="8"/>
        <v>0.89222319915389225</v>
      </c>
      <c r="T51" s="66">
        <f t="shared" si="3"/>
        <v>700.40879493354737</v>
      </c>
      <c r="U51" s="66">
        <f t="shared" si="9"/>
        <v>701.3010181327013</v>
      </c>
      <c r="V51" s="79"/>
      <c r="W51" s="79"/>
      <c r="X51" s="79"/>
      <c r="Y51" s="79"/>
      <c r="Z51" s="79"/>
      <c r="AA51" s="79"/>
      <c r="AB51" s="79"/>
      <c r="AC51" s="79"/>
    </row>
    <row r="52" spans="1:29" ht="12" customHeight="1">
      <c r="A52" s="42">
        <v>1953</v>
      </c>
      <c r="B52" s="78">
        <v>159.565</v>
      </c>
      <c r="C52" s="57">
        <v>120521</v>
      </c>
      <c r="D52" s="57">
        <v>3334</v>
      </c>
      <c r="E52" s="66" t="s">
        <v>7</v>
      </c>
      <c r="F52" s="66" t="s">
        <v>7</v>
      </c>
      <c r="G52" s="57">
        <f t="shared" si="0"/>
        <v>117187</v>
      </c>
      <c r="H52" s="57">
        <v>525</v>
      </c>
      <c r="I52" s="62">
        <v>5084</v>
      </c>
      <c r="J52" s="57">
        <f t="shared" si="1"/>
        <v>122796</v>
      </c>
      <c r="K52" s="57">
        <v>1369</v>
      </c>
      <c r="L52" s="66">
        <v>256</v>
      </c>
      <c r="M52" s="66" t="s">
        <v>7</v>
      </c>
      <c r="N52" s="66" t="s">
        <v>7</v>
      </c>
      <c r="O52" s="57">
        <v>10794</v>
      </c>
      <c r="P52" s="57">
        <v>1320.028</v>
      </c>
      <c r="Q52" s="62">
        <f t="shared" si="6"/>
        <v>109056.97199999999</v>
      </c>
      <c r="R52" s="66">
        <f t="shared" si="7"/>
        <v>110377</v>
      </c>
      <c r="S52" s="66">
        <f t="shared" si="8"/>
        <v>8.2726663115344845</v>
      </c>
      <c r="T52" s="66">
        <f t="shared" si="3"/>
        <v>683.46424341177578</v>
      </c>
      <c r="U52" s="66">
        <f t="shared" si="9"/>
        <v>691.7369097233103</v>
      </c>
      <c r="V52" s="79"/>
      <c r="W52" s="79"/>
      <c r="X52" s="79"/>
      <c r="Y52" s="79"/>
      <c r="Z52" s="79"/>
      <c r="AA52" s="79"/>
      <c r="AB52" s="79"/>
      <c r="AC52" s="79"/>
    </row>
    <row r="53" spans="1:29" ht="12" customHeight="1">
      <c r="A53" s="42">
        <v>1954</v>
      </c>
      <c r="B53" s="78">
        <v>162.39099999999999</v>
      </c>
      <c r="C53" s="57">
        <v>122294</v>
      </c>
      <c r="D53" s="57">
        <v>3344</v>
      </c>
      <c r="E53" s="66" t="s">
        <v>7</v>
      </c>
      <c r="F53" s="66" t="s">
        <v>7</v>
      </c>
      <c r="G53" s="57">
        <f t="shared" si="0"/>
        <v>118950</v>
      </c>
      <c r="H53" s="57">
        <v>441</v>
      </c>
      <c r="I53" s="62">
        <v>10794</v>
      </c>
      <c r="J53" s="57">
        <f t="shared" si="1"/>
        <v>130185</v>
      </c>
      <c r="K53" s="57">
        <v>2047</v>
      </c>
      <c r="L53" s="66">
        <v>256</v>
      </c>
      <c r="M53" s="66" t="s">
        <v>7</v>
      </c>
      <c r="N53" s="66" t="s">
        <v>7</v>
      </c>
      <c r="O53" s="57">
        <v>13723</v>
      </c>
      <c r="P53" s="57">
        <v>1130.0940000000001</v>
      </c>
      <c r="Q53" s="62">
        <f t="shared" si="6"/>
        <v>113028.906</v>
      </c>
      <c r="R53" s="66">
        <f t="shared" si="7"/>
        <v>114159</v>
      </c>
      <c r="S53" s="66">
        <f t="shared" si="8"/>
        <v>6.9590925605483074</v>
      </c>
      <c r="T53" s="66">
        <f t="shared" si="3"/>
        <v>696.02937354902679</v>
      </c>
      <c r="U53" s="66">
        <f t="shared" si="9"/>
        <v>702.98846610957514</v>
      </c>
      <c r="V53" s="79"/>
      <c r="W53" s="79"/>
      <c r="X53" s="79"/>
      <c r="Y53" s="79"/>
      <c r="Z53" s="79"/>
      <c r="AA53" s="79"/>
      <c r="AB53" s="79"/>
      <c r="AC53" s="79"/>
    </row>
    <row r="54" spans="1:29" ht="12" customHeight="1">
      <c r="A54" s="42">
        <v>1955</v>
      </c>
      <c r="B54" s="78">
        <v>165.27500000000001</v>
      </c>
      <c r="C54" s="57">
        <v>123045</v>
      </c>
      <c r="D54" s="57">
        <v>3266</v>
      </c>
      <c r="E54" s="66" t="s">
        <v>7</v>
      </c>
      <c r="F54" s="66" t="s">
        <v>7</v>
      </c>
      <c r="G54" s="57">
        <f t="shared" si="0"/>
        <v>119779</v>
      </c>
      <c r="H54" s="57">
        <v>458</v>
      </c>
      <c r="I54" s="62">
        <v>13723</v>
      </c>
      <c r="J54" s="57">
        <f t="shared" si="1"/>
        <v>133960</v>
      </c>
      <c r="K54" s="57">
        <v>6662</v>
      </c>
      <c r="L54" s="66">
        <v>299</v>
      </c>
      <c r="M54" s="66" t="s">
        <v>7</v>
      </c>
      <c r="N54" s="66" t="s">
        <v>7</v>
      </c>
      <c r="O54" s="57">
        <v>9118</v>
      </c>
      <c r="P54" s="57">
        <v>3780.1680000000001</v>
      </c>
      <c r="Q54" s="62">
        <f t="shared" si="6"/>
        <v>114100.83199999999</v>
      </c>
      <c r="R54" s="66">
        <f t="shared" si="7"/>
        <v>117881</v>
      </c>
      <c r="S54" s="66">
        <f t="shared" si="8"/>
        <v>22.871989109060657</v>
      </c>
      <c r="T54" s="66">
        <f t="shared" si="3"/>
        <v>690.36957797610035</v>
      </c>
      <c r="U54" s="66">
        <f t="shared" si="9"/>
        <v>713.24156708516102</v>
      </c>
      <c r="V54" s="79"/>
      <c r="W54" s="79"/>
      <c r="X54" s="79"/>
      <c r="Y54" s="79"/>
      <c r="Z54" s="79"/>
      <c r="AA54" s="79"/>
      <c r="AB54" s="79"/>
      <c r="AC54" s="79"/>
    </row>
    <row r="55" spans="1:29" ht="12" customHeight="1">
      <c r="A55" s="40">
        <v>1956</v>
      </c>
      <c r="B55" s="77">
        <v>168.221</v>
      </c>
      <c r="C55" s="53">
        <v>124860</v>
      </c>
      <c r="D55" s="53">
        <v>3119</v>
      </c>
      <c r="E55" s="65" t="s">
        <v>7</v>
      </c>
      <c r="F55" s="65" t="s">
        <v>7</v>
      </c>
      <c r="G55" s="53">
        <f t="shared" ref="G55:G78" si="10">C55-D55</f>
        <v>121741</v>
      </c>
      <c r="H55" s="53">
        <v>514</v>
      </c>
      <c r="I55" s="61">
        <v>9118</v>
      </c>
      <c r="J55" s="53">
        <f t="shared" si="1"/>
        <v>131373</v>
      </c>
      <c r="K55" s="53">
        <v>6229</v>
      </c>
      <c r="L55" s="65">
        <v>291</v>
      </c>
      <c r="M55" s="65" t="s">
        <v>7</v>
      </c>
      <c r="N55" s="65" t="s">
        <v>7</v>
      </c>
      <c r="O55" s="53">
        <v>5585</v>
      </c>
      <c r="P55" s="53">
        <v>3780.1819999999998</v>
      </c>
      <c r="Q55" s="61">
        <f t="shared" si="6"/>
        <v>115487.818</v>
      </c>
      <c r="R55" s="65">
        <f t="shared" si="7"/>
        <v>119268</v>
      </c>
      <c r="S55" s="65">
        <f t="shared" si="8"/>
        <v>22.471522580415048</v>
      </c>
      <c r="T55" s="65">
        <f t="shared" ref="T55:T86" si="11">Q55/B55</f>
        <v>686.52438161703947</v>
      </c>
      <c r="U55" s="65">
        <f>S55+T55</f>
        <v>708.99590419745448</v>
      </c>
      <c r="V55" s="79"/>
      <c r="W55" s="79"/>
      <c r="X55" s="79"/>
      <c r="Y55" s="79"/>
      <c r="Z55" s="79"/>
      <c r="AA55" s="79"/>
      <c r="AB55" s="79"/>
      <c r="AC55" s="79"/>
    </row>
    <row r="56" spans="1:29" ht="12" customHeight="1">
      <c r="A56" s="40">
        <v>1957</v>
      </c>
      <c r="B56" s="77">
        <v>171.274</v>
      </c>
      <c r="C56" s="53">
        <v>124628</v>
      </c>
      <c r="D56" s="53">
        <v>2950</v>
      </c>
      <c r="E56" s="65" t="s">
        <v>7</v>
      </c>
      <c r="F56" s="65" t="s">
        <v>7</v>
      </c>
      <c r="G56" s="53">
        <f t="shared" si="10"/>
        <v>121678</v>
      </c>
      <c r="H56" s="53">
        <v>661</v>
      </c>
      <c r="I56" s="61">
        <v>5585</v>
      </c>
      <c r="J56" s="53">
        <f t="shared" si="1"/>
        <v>127924</v>
      </c>
      <c r="K56" s="53">
        <v>2703</v>
      </c>
      <c r="L56" s="65">
        <v>341</v>
      </c>
      <c r="M56" s="65" t="s">
        <v>7</v>
      </c>
      <c r="N56" s="65" t="s">
        <v>7</v>
      </c>
      <c r="O56" s="53">
        <v>6456</v>
      </c>
      <c r="P56" s="53">
        <v>2670.194</v>
      </c>
      <c r="Q56" s="61">
        <f t="shared" si="6"/>
        <v>115753.806</v>
      </c>
      <c r="R56" s="65">
        <f t="shared" si="7"/>
        <v>118424</v>
      </c>
      <c r="S56" s="65">
        <f t="shared" si="8"/>
        <v>15.590188820252928</v>
      </c>
      <c r="T56" s="65">
        <f t="shared" si="11"/>
        <v>675.83991732545508</v>
      </c>
      <c r="U56" s="65">
        <f t="shared" si="9"/>
        <v>691.43010614570801</v>
      </c>
      <c r="V56" s="79"/>
      <c r="W56" s="79"/>
      <c r="X56" s="79"/>
      <c r="Y56" s="79"/>
      <c r="Z56" s="79"/>
      <c r="AA56" s="79"/>
      <c r="AB56" s="79"/>
      <c r="AC56" s="79"/>
    </row>
    <row r="57" spans="1:29" ht="12" customHeight="1">
      <c r="A57" s="40">
        <v>1958</v>
      </c>
      <c r="B57" s="77">
        <v>174.14099999999999</v>
      </c>
      <c r="C57" s="53">
        <v>123220</v>
      </c>
      <c r="D57" s="53">
        <v>2767</v>
      </c>
      <c r="E57" s="65" t="s">
        <v>7</v>
      </c>
      <c r="F57" s="65" t="s">
        <v>7</v>
      </c>
      <c r="G57" s="53">
        <f t="shared" si="10"/>
        <v>120453</v>
      </c>
      <c r="H57" s="53">
        <v>507</v>
      </c>
      <c r="I57" s="61">
        <v>6456</v>
      </c>
      <c r="J57" s="53">
        <f t="shared" si="1"/>
        <v>127416</v>
      </c>
      <c r="K57" s="53">
        <v>2804</v>
      </c>
      <c r="L57" s="65">
        <v>350</v>
      </c>
      <c r="M57" s="65" t="s">
        <v>7</v>
      </c>
      <c r="N57" s="65" t="s">
        <v>7</v>
      </c>
      <c r="O57" s="53">
        <v>4767</v>
      </c>
      <c r="P57" s="53">
        <v>4360.2700000000004</v>
      </c>
      <c r="Q57" s="61">
        <f t="shared" si="6"/>
        <v>115134.73</v>
      </c>
      <c r="R57" s="65">
        <f t="shared" si="7"/>
        <v>119495</v>
      </c>
      <c r="S57" s="65">
        <f t="shared" si="8"/>
        <v>25.038732980745493</v>
      </c>
      <c r="T57" s="65">
        <f t="shared" si="11"/>
        <v>661.15808454068826</v>
      </c>
      <c r="U57" s="65">
        <f t="shared" si="9"/>
        <v>686.19681752143379</v>
      </c>
      <c r="V57" s="79"/>
      <c r="W57" s="79"/>
      <c r="X57" s="79"/>
      <c r="Y57" s="79"/>
      <c r="Z57" s="79"/>
      <c r="AA57" s="79"/>
      <c r="AB57" s="79"/>
      <c r="AC57" s="79"/>
    </row>
    <row r="58" spans="1:29" ht="12" customHeight="1">
      <c r="A58" s="40">
        <v>1959</v>
      </c>
      <c r="B58" s="77">
        <v>177.07300000000001</v>
      </c>
      <c r="C58" s="53">
        <v>121989</v>
      </c>
      <c r="D58" s="53">
        <v>2658</v>
      </c>
      <c r="E58" s="65" t="s">
        <v>7</v>
      </c>
      <c r="F58" s="65" t="s">
        <v>7</v>
      </c>
      <c r="G58" s="53">
        <f t="shared" si="10"/>
        <v>119331</v>
      </c>
      <c r="H58" s="53">
        <v>578</v>
      </c>
      <c r="I58" s="61">
        <v>4767</v>
      </c>
      <c r="J58" s="53">
        <f t="shared" si="1"/>
        <v>124676</v>
      </c>
      <c r="K58" s="53">
        <v>1154</v>
      </c>
      <c r="L58" s="65">
        <v>337</v>
      </c>
      <c r="M58" s="65" t="s">
        <v>7</v>
      </c>
      <c r="N58" s="65" t="s">
        <v>7</v>
      </c>
      <c r="O58" s="53">
        <v>4160</v>
      </c>
      <c r="P58" s="53">
        <v>3130.2660000000001</v>
      </c>
      <c r="Q58" s="61">
        <f t="shared" si="6"/>
        <v>115894.734</v>
      </c>
      <c r="R58" s="65">
        <f t="shared" si="7"/>
        <v>119025</v>
      </c>
      <c r="S58" s="65">
        <f t="shared" si="8"/>
        <v>17.67782778853919</v>
      </c>
      <c r="T58" s="65">
        <f t="shared" si="11"/>
        <v>654.5025723854003</v>
      </c>
      <c r="U58" s="65">
        <f t="shared" si="9"/>
        <v>672.18040017393946</v>
      </c>
      <c r="V58" s="79"/>
      <c r="W58" s="79"/>
      <c r="X58" s="79"/>
      <c r="Y58" s="79"/>
      <c r="Z58" s="79"/>
      <c r="AA58" s="79"/>
      <c r="AB58" s="79"/>
      <c r="AC58" s="79"/>
    </row>
    <row r="59" spans="1:29" ht="12" customHeight="1">
      <c r="A59" s="40">
        <v>1960</v>
      </c>
      <c r="B59" s="77">
        <v>180.67099999999999</v>
      </c>
      <c r="C59" s="53">
        <v>123109</v>
      </c>
      <c r="D59" s="53">
        <v>2548</v>
      </c>
      <c r="E59" s="65" t="s">
        <v>7</v>
      </c>
      <c r="F59" s="65" t="s">
        <v>7</v>
      </c>
      <c r="G59" s="53">
        <f t="shared" si="10"/>
        <v>120561</v>
      </c>
      <c r="H59" s="53">
        <v>604</v>
      </c>
      <c r="I59" s="61">
        <v>4160</v>
      </c>
      <c r="J59" s="53">
        <f t="shared" si="1"/>
        <v>125325</v>
      </c>
      <c r="K59" s="53">
        <v>776</v>
      </c>
      <c r="L59" s="65">
        <v>253</v>
      </c>
      <c r="M59" s="65" t="s">
        <v>7</v>
      </c>
      <c r="N59" s="65" t="s">
        <v>7</v>
      </c>
      <c r="O59" s="53">
        <v>5400</v>
      </c>
      <c r="P59" s="53">
        <v>2455</v>
      </c>
      <c r="Q59" s="61">
        <f t="shared" si="6"/>
        <v>116441</v>
      </c>
      <c r="R59" s="65">
        <f t="shared" si="7"/>
        <v>118896</v>
      </c>
      <c r="S59" s="65">
        <f t="shared" si="8"/>
        <v>13.588234968533966</v>
      </c>
      <c r="T59" s="65">
        <f t="shared" si="11"/>
        <v>644.49192178047394</v>
      </c>
      <c r="U59" s="65">
        <f t="shared" si="9"/>
        <v>658.08015674900787</v>
      </c>
      <c r="V59" s="79"/>
      <c r="W59" s="79"/>
      <c r="X59" s="79"/>
      <c r="Y59" s="79"/>
      <c r="Z59" s="79"/>
      <c r="AA59" s="79"/>
      <c r="AB59" s="79"/>
      <c r="AC59" s="79"/>
    </row>
    <row r="60" spans="1:29" ht="12" customHeight="1">
      <c r="A60" s="42">
        <v>1961</v>
      </c>
      <c r="B60" s="78">
        <v>183.691</v>
      </c>
      <c r="C60" s="57">
        <v>125707</v>
      </c>
      <c r="D60" s="57">
        <v>2432</v>
      </c>
      <c r="E60" s="66" t="s">
        <v>7</v>
      </c>
      <c r="F60" s="66" t="s">
        <v>7</v>
      </c>
      <c r="G60" s="57">
        <f t="shared" si="10"/>
        <v>123275</v>
      </c>
      <c r="H60" s="57">
        <v>760</v>
      </c>
      <c r="I60" s="62">
        <v>5400</v>
      </c>
      <c r="J60" s="57">
        <f t="shared" si="1"/>
        <v>129435</v>
      </c>
      <c r="K60" s="57">
        <v>655</v>
      </c>
      <c r="L60" s="66">
        <v>277</v>
      </c>
      <c r="M60" s="66" t="s">
        <v>7</v>
      </c>
      <c r="N60" s="66" t="s">
        <v>7</v>
      </c>
      <c r="O60" s="57">
        <v>9903</v>
      </c>
      <c r="P60" s="57">
        <v>2602</v>
      </c>
      <c r="Q60" s="62">
        <f t="shared" si="6"/>
        <v>115998</v>
      </c>
      <c r="R60" s="66">
        <f t="shared" si="7"/>
        <v>118600</v>
      </c>
      <c r="S60" s="66">
        <f t="shared" si="8"/>
        <v>14.165092465063612</v>
      </c>
      <c r="T60" s="66">
        <f t="shared" si="11"/>
        <v>631.48439498941161</v>
      </c>
      <c r="U60" s="66">
        <f>S60+T60</f>
        <v>645.64948745447521</v>
      </c>
      <c r="V60" s="79"/>
      <c r="W60" s="79"/>
      <c r="X60" s="79"/>
      <c r="Y60" s="79"/>
      <c r="Z60" s="79"/>
      <c r="AA60" s="79"/>
      <c r="AB60" s="79"/>
      <c r="AC60" s="79"/>
    </row>
    <row r="61" spans="1:29" ht="12" customHeight="1">
      <c r="A61" s="42">
        <v>1962</v>
      </c>
      <c r="B61" s="78">
        <v>186.53800000000001</v>
      </c>
      <c r="C61" s="57">
        <v>126251</v>
      </c>
      <c r="D61" s="57">
        <v>2330</v>
      </c>
      <c r="E61" s="66" t="s">
        <v>7</v>
      </c>
      <c r="F61" s="66" t="s">
        <v>7</v>
      </c>
      <c r="G61" s="57">
        <f t="shared" si="10"/>
        <v>123921</v>
      </c>
      <c r="H61" s="57">
        <v>795</v>
      </c>
      <c r="I61" s="62">
        <v>9903</v>
      </c>
      <c r="J61" s="57">
        <f t="shared" si="1"/>
        <v>134619</v>
      </c>
      <c r="K61" s="57">
        <v>1287</v>
      </c>
      <c r="L61" s="66">
        <v>431</v>
      </c>
      <c r="M61" s="66" t="s">
        <v>7</v>
      </c>
      <c r="N61" s="66" t="s">
        <v>7</v>
      </c>
      <c r="O61" s="57">
        <v>12156</v>
      </c>
      <c r="P61" s="57">
        <v>2755</v>
      </c>
      <c r="Q61" s="62">
        <f t="shared" si="6"/>
        <v>117990</v>
      </c>
      <c r="R61" s="66">
        <f t="shared" si="7"/>
        <v>120745</v>
      </c>
      <c r="S61" s="66">
        <f t="shared" si="8"/>
        <v>14.769108707073089</v>
      </c>
      <c r="T61" s="66">
        <f t="shared" si="11"/>
        <v>632.52527635119918</v>
      </c>
      <c r="U61" s="66">
        <f t="shared" si="9"/>
        <v>647.29438505827227</v>
      </c>
      <c r="V61" s="79"/>
      <c r="W61" s="79"/>
      <c r="X61" s="79"/>
      <c r="Y61" s="79"/>
      <c r="Z61" s="79"/>
      <c r="AA61" s="79"/>
      <c r="AB61" s="79"/>
      <c r="AC61" s="79"/>
    </row>
    <row r="62" spans="1:29" ht="12" customHeight="1">
      <c r="A62" s="42">
        <v>1963</v>
      </c>
      <c r="B62" s="78">
        <v>189.24199999999999</v>
      </c>
      <c r="C62" s="57">
        <v>125202</v>
      </c>
      <c r="D62" s="57">
        <v>2245</v>
      </c>
      <c r="E62" s="66" t="s">
        <v>7</v>
      </c>
      <c r="F62" s="66" t="s">
        <v>7</v>
      </c>
      <c r="G62" s="57">
        <f t="shared" si="10"/>
        <v>122957</v>
      </c>
      <c r="H62" s="57">
        <v>915</v>
      </c>
      <c r="I62" s="62">
        <v>12156</v>
      </c>
      <c r="J62" s="57">
        <f t="shared" si="1"/>
        <v>136028</v>
      </c>
      <c r="K62" s="57">
        <v>5036</v>
      </c>
      <c r="L62" s="66">
        <v>457</v>
      </c>
      <c r="M62" s="66" t="s">
        <v>7</v>
      </c>
      <c r="N62" s="66" t="s">
        <v>7</v>
      </c>
      <c r="O62" s="57">
        <v>9688</v>
      </c>
      <c r="P62" s="57">
        <v>2902</v>
      </c>
      <c r="Q62" s="62">
        <f t="shared" si="6"/>
        <v>117945</v>
      </c>
      <c r="R62" s="66">
        <f t="shared" si="7"/>
        <v>120847</v>
      </c>
      <c r="S62" s="66">
        <f t="shared" si="8"/>
        <v>15.334862239883325</v>
      </c>
      <c r="T62" s="66">
        <f t="shared" si="11"/>
        <v>623.24959575569903</v>
      </c>
      <c r="U62" s="66">
        <f t="shared" si="9"/>
        <v>638.5844579955824</v>
      </c>
      <c r="V62" s="79"/>
      <c r="W62" s="79"/>
      <c r="X62" s="79"/>
      <c r="Y62" s="79"/>
      <c r="Z62" s="79"/>
      <c r="AA62" s="79"/>
      <c r="AB62" s="79"/>
      <c r="AC62" s="79"/>
    </row>
    <row r="63" spans="1:29" ht="12" customHeight="1">
      <c r="A63" s="42">
        <v>1964</v>
      </c>
      <c r="B63" s="78">
        <v>191.88900000000001</v>
      </c>
      <c r="C63" s="57">
        <v>126967</v>
      </c>
      <c r="D63" s="57">
        <v>2152</v>
      </c>
      <c r="E63" s="66" t="s">
        <v>7</v>
      </c>
      <c r="F63" s="66" t="s">
        <v>7</v>
      </c>
      <c r="G63" s="57">
        <f t="shared" si="10"/>
        <v>124815</v>
      </c>
      <c r="H63" s="57">
        <v>830</v>
      </c>
      <c r="I63" s="62">
        <v>9688</v>
      </c>
      <c r="J63" s="57">
        <f t="shared" si="1"/>
        <v>135333</v>
      </c>
      <c r="K63" s="57">
        <v>6872</v>
      </c>
      <c r="L63" s="66">
        <v>582</v>
      </c>
      <c r="M63" s="66" t="s">
        <v>7</v>
      </c>
      <c r="N63" s="66" t="s">
        <v>7</v>
      </c>
      <c r="O63" s="57">
        <v>5290</v>
      </c>
      <c r="P63" s="57">
        <v>3031</v>
      </c>
      <c r="Q63" s="62">
        <f t="shared" si="6"/>
        <v>119558</v>
      </c>
      <c r="R63" s="66">
        <f t="shared" si="7"/>
        <v>122589</v>
      </c>
      <c r="S63" s="66">
        <f t="shared" si="8"/>
        <v>15.795590158893942</v>
      </c>
      <c r="T63" s="66">
        <f t="shared" si="11"/>
        <v>623.05812214353091</v>
      </c>
      <c r="U63" s="66">
        <f t="shared" si="9"/>
        <v>638.85371230242481</v>
      </c>
      <c r="V63" s="79"/>
      <c r="W63" s="79"/>
      <c r="X63" s="79"/>
      <c r="Y63" s="79"/>
      <c r="Z63" s="79"/>
      <c r="AA63" s="79"/>
      <c r="AB63" s="79"/>
      <c r="AC63" s="79"/>
    </row>
    <row r="64" spans="1:29" ht="12" customHeight="1">
      <c r="A64" s="42">
        <v>1965</v>
      </c>
      <c r="B64" s="78">
        <v>194.303</v>
      </c>
      <c r="C64" s="57">
        <v>124180</v>
      </c>
      <c r="D64" s="57">
        <v>2061</v>
      </c>
      <c r="E64" s="66" t="s">
        <v>7</v>
      </c>
      <c r="F64" s="66" t="s">
        <v>7</v>
      </c>
      <c r="G64" s="57">
        <f t="shared" si="10"/>
        <v>122119</v>
      </c>
      <c r="H64" s="57">
        <v>923</v>
      </c>
      <c r="I64" s="62">
        <v>5087</v>
      </c>
      <c r="J64" s="57">
        <f t="shared" si="1"/>
        <v>128129</v>
      </c>
      <c r="K64" s="57">
        <v>2045</v>
      </c>
      <c r="L64" s="66">
        <v>526</v>
      </c>
      <c r="M64" s="66" t="s">
        <v>7</v>
      </c>
      <c r="N64" s="66" t="s">
        <v>7</v>
      </c>
      <c r="O64" s="57">
        <v>4292</v>
      </c>
      <c r="P64" s="57">
        <v>3215</v>
      </c>
      <c r="Q64" s="62">
        <f t="shared" si="6"/>
        <v>118051</v>
      </c>
      <c r="R64" s="66">
        <f t="shared" si="7"/>
        <v>121266</v>
      </c>
      <c r="S64" s="66">
        <f t="shared" si="8"/>
        <v>16.546321981647221</v>
      </c>
      <c r="T64" s="66">
        <f t="shared" si="11"/>
        <v>607.56138608256174</v>
      </c>
      <c r="U64" s="66">
        <f t="shared" si="9"/>
        <v>624.10770806420896</v>
      </c>
      <c r="V64" s="79"/>
      <c r="W64" s="79"/>
      <c r="X64" s="79"/>
      <c r="Y64" s="79"/>
      <c r="Z64" s="79"/>
      <c r="AA64" s="79"/>
      <c r="AB64" s="79"/>
      <c r="AC64" s="79"/>
    </row>
    <row r="65" spans="1:29" ht="12" customHeight="1">
      <c r="A65" s="40">
        <v>1966</v>
      </c>
      <c r="B65" s="77">
        <v>196.56</v>
      </c>
      <c r="C65" s="53">
        <v>119912</v>
      </c>
      <c r="D65" s="53">
        <v>1980</v>
      </c>
      <c r="E65" s="65" t="s">
        <v>7</v>
      </c>
      <c r="F65" s="65" t="s">
        <v>7</v>
      </c>
      <c r="G65" s="53">
        <f t="shared" si="10"/>
        <v>117932</v>
      </c>
      <c r="H65" s="53">
        <v>2791</v>
      </c>
      <c r="I65" s="61">
        <v>4292</v>
      </c>
      <c r="J65" s="53">
        <f t="shared" si="1"/>
        <v>125015</v>
      </c>
      <c r="K65" s="53">
        <v>863</v>
      </c>
      <c r="L65" s="65">
        <v>436</v>
      </c>
      <c r="M65" s="65" t="s">
        <v>7</v>
      </c>
      <c r="N65" s="65" t="s">
        <v>7</v>
      </c>
      <c r="O65" s="53">
        <v>4573</v>
      </c>
      <c r="P65" s="53">
        <v>3311</v>
      </c>
      <c r="Q65" s="61">
        <f t="shared" si="6"/>
        <v>115832</v>
      </c>
      <c r="R65" s="65">
        <f t="shared" si="7"/>
        <v>119143</v>
      </c>
      <c r="S65" s="65">
        <f t="shared" si="8"/>
        <v>16.844729344729345</v>
      </c>
      <c r="T65" s="65">
        <f t="shared" si="11"/>
        <v>589.29588929588931</v>
      </c>
      <c r="U65" s="65">
        <f>S65+T65</f>
        <v>606.14061864061864</v>
      </c>
      <c r="V65" s="79"/>
      <c r="W65" s="79"/>
      <c r="X65" s="79"/>
      <c r="Y65" s="79"/>
      <c r="Z65" s="79"/>
      <c r="AA65" s="79"/>
      <c r="AB65" s="79"/>
      <c r="AC65" s="79"/>
    </row>
    <row r="66" spans="1:29" ht="12" customHeight="1">
      <c r="A66" s="40">
        <v>1967</v>
      </c>
      <c r="B66" s="77">
        <v>198.71199999999999</v>
      </c>
      <c r="C66" s="53">
        <v>118732</v>
      </c>
      <c r="D66" s="53">
        <v>1891</v>
      </c>
      <c r="E66" s="65" t="s">
        <v>7</v>
      </c>
      <c r="F66" s="65" t="s">
        <v>7</v>
      </c>
      <c r="G66" s="53">
        <f t="shared" si="10"/>
        <v>116841</v>
      </c>
      <c r="H66" s="53">
        <v>2908</v>
      </c>
      <c r="I66" s="61">
        <v>4573</v>
      </c>
      <c r="J66" s="53">
        <f t="shared" si="1"/>
        <v>124322</v>
      </c>
      <c r="K66" s="53">
        <v>452</v>
      </c>
      <c r="L66" s="65">
        <v>464</v>
      </c>
      <c r="M66" s="65" t="s">
        <v>7</v>
      </c>
      <c r="N66" s="65" t="s">
        <v>7</v>
      </c>
      <c r="O66" s="53">
        <v>8081</v>
      </c>
      <c r="P66" s="53">
        <v>3338</v>
      </c>
      <c r="Q66" s="61">
        <f t="shared" si="6"/>
        <v>111987</v>
      </c>
      <c r="R66" s="65">
        <f t="shared" si="7"/>
        <v>115325</v>
      </c>
      <c r="S66" s="65">
        <f t="shared" si="8"/>
        <v>16.798180281009703</v>
      </c>
      <c r="T66" s="65">
        <f t="shared" si="11"/>
        <v>563.56435444261047</v>
      </c>
      <c r="U66" s="65">
        <f t="shared" si="9"/>
        <v>580.36253472362012</v>
      </c>
      <c r="V66" s="79"/>
      <c r="W66" s="79"/>
      <c r="X66" s="79"/>
      <c r="Y66" s="79"/>
      <c r="Z66" s="79"/>
      <c r="AA66" s="79"/>
      <c r="AB66" s="79"/>
      <c r="AC66" s="79"/>
    </row>
    <row r="67" spans="1:29" ht="12" customHeight="1">
      <c r="A67" s="40">
        <v>1968</v>
      </c>
      <c r="B67" s="77">
        <v>200.70599999999999</v>
      </c>
      <c r="C67" s="53">
        <v>117225</v>
      </c>
      <c r="D67" s="53">
        <v>1821</v>
      </c>
      <c r="E67" s="65" t="s">
        <v>7</v>
      </c>
      <c r="F67" s="65" t="s">
        <v>7</v>
      </c>
      <c r="G67" s="53">
        <f t="shared" si="10"/>
        <v>115404</v>
      </c>
      <c r="H67" s="53">
        <v>1780</v>
      </c>
      <c r="I67" s="61">
        <v>8081</v>
      </c>
      <c r="J67" s="53">
        <f t="shared" si="1"/>
        <v>125265</v>
      </c>
      <c r="K67" s="53">
        <v>1206</v>
      </c>
      <c r="L67" s="65">
        <v>582</v>
      </c>
      <c r="M67" s="65" t="s">
        <v>7</v>
      </c>
      <c r="N67" s="65" t="s">
        <v>7</v>
      </c>
      <c r="O67" s="53">
        <v>6837</v>
      </c>
      <c r="P67" s="53">
        <v>3376</v>
      </c>
      <c r="Q67" s="61">
        <f t="shared" si="6"/>
        <v>113264</v>
      </c>
      <c r="R67" s="65">
        <f t="shared" si="7"/>
        <v>116640</v>
      </c>
      <c r="S67" s="65">
        <f t="shared" si="8"/>
        <v>16.820623200103636</v>
      </c>
      <c r="T67" s="65">
        <f t="shared" si="11"/>
        <v>564.32792243380868</v>
      </c>
      <c r="U67" s="65">
        <f t="shared" si="9"/>
        <v>581.14854563391236</v>
      </c>
      <c r="V67" s="79"/>
      <c r="W67" s="79"/>
      <c r="X67" s="79"/>
      <c r="Y67" s="79"/>
      <c r="Z67" s="79"/>
      <c r="AA67" s="79"/>
      <c r="AB67" s="79"/>
      <c r="AC67" s="79"/>
    </row>
    <row r="68" spans="1:29" ht="12" customHeight="1">
      <c r="A68" s="40">
        <v>1969</v>
      </c>
      <c r="B68" s="77">
        <v>202.67699999999999</v>
      </c>
      <c r="C68" s="53">
        <v>116108</v>
      </c>
      <c r="D68" s="53">
        <v>1745</v>
      </c>
      <c r="E68" s="65" t="s">
        <v>7</v>
      </c>
      <c r="F68" s="65" t="s">
        <v>7</v>
      </c>
      <c r="G68" s="53">
        <f t="shared" si="10"/>
        <v>114363</v>
      </c>
      <c r="H68" s="53">
        <v>1621</v>
      </c>
      <c r="I68" s="61">
        <v>6837</v>
      </c>
      <c r="J68" s="53">
        <f t="shared" si="1"/>
        <v>122821</v>
      </c>
      <c r="K68" s="53">
        <v>937</v>
      </c>
      <c r="L68" s="65">
        <v>498</v>
      </c>
      <c r="M68" s="65" t="s">
        <v>7</v>
      </c>
      <c r="N68" s="65" t="s">
        <v>7</v>
      </c>
      <c r="O68" s="53">
        <v>5192</v>
      </c>
      <c r="P68" s="53">
        <v>3494</v>
      </c>
      <c r="Q68" s="61">
        <f t="shared" si="6"/>
        <v>112700</v>
      </c>
      <c r="R68" s="65">
        <f t="shared" si="7"/>
        <v>116194</v>
      </c>
      <c r="S68" s="65">
        <f t="shared" si="8"/>
        <v>17.239252603896841</v>
      </c>
      <c r="T68" s="65">
        <f t="shared" si="11"/>
        <v>556.05717471642072</v>
      </c>
      <c r="U68" s="65">
        <f t="shared" si="9"/>
        <v>573.29642732031755</v>
      </c>
      <c r="V68" s="79"/>
      <c r="W68" s="79"/>
      <c r="X68" s="79"/>
      <c r="Y68" s="79"/>
      <c r="Z68" s="79"/>
      <c r="AA68" s="79"/>
      <c r="AB68" s="79"/>
      <c r="AC68" s="79"/>
    </row>
    <row r="69" spans="1:29" ht="12" customHeight="1">
      <c r="A69" s="40">
        <v>1970</v>
      </c>
      <c r="B69" s="77">
        <v>205.05199999999999</v>
      </c>
      <c r="C69" s="53">
        <v>117007</v>
      </c>
      <c r="D69" s="53">
        <v>1702</v>
      </c>
      <c r="E69" s="65" t="s">
        <v>7</v>
      </c>
      <c r="F69" s="65" t="s">
        <v>7</v>
      </c>
      <c r="G69" s="53">
        <f t="shared" si="10"/>
        <v>115305</v>
      </c>
      <c r="H69" s="53">
        <v>1874</v>
      </c>
      <c r="I69" s="61">
        <v>5192</v>
      </c>
      <c r="J69" s="53">
        <f t="shared" si="1"/>
        <v>122371</v>
      </c>
      <c r="K69" s="53">
        <v>442</v>
      </c>
      <c r="L69" s="65">
        <v>522</v>
      </c>
      <c r="M69" s="65" t="s">
        <v>7</v>
      </c>
      <c r="N69" s="65" t="s">
        <v>7</v>
      </c>
      <c r="O69" s="53">
        <v>5776</v>
      </c>
      <c r="P69" s="53">
        <v>4960</v>
      </c>
      <c r="Q69" s="61">
        <f t="shared" si="6"/>
        <v>110671</v>
      </c>
      <c r="R69" s="65">
        <f t="shared" si="7"/>
        <v>115631</v>
      </c>
      <c r="S69" s="65">
        <f t="shared" si="8"/>
        <v>24.188986208376413</v>
      </c>
      <c r="T69" s="65">
        <f t="shared" si="11"/>
        <v>539.72163158613432</v>
      </c>
      <c r="U69" s="65">
        <f t="shared" si="9"/>
        <v>563.9106177945107</v>
      </c>
      <c r="V69" s="79"/>
      <c r="W69" s="79"/>
      <c r="X69" s="79"/>
      <c r="Y69" s="79"/>
      <c r="Z69" s="79"/>
      <c r="AA69" s="79"/>
      <c r="AB69" s="79"/>
      <c r="AC69" s="79"/>
    </row>
    <row r="70" spans="1:29" ht="12" customHeight="1">
      <c r="A70" s="42">
        <v>1971</v>
      </c>
      <c r="B70" s="78">
        <v>207.661</v>
      </c>
      <c r="C70" s="57">
        <v>118566</v>
      </c>
      <c r="D70" s="57">
        <v>1635</v>
      </c>
      <c r="E70" s="66" t="s">
        <v>7</v>
      </c>
      <c r="F70" s="66" t="s">
        <v>7</v>
      </c>
      <c r="G70" s="57">
        <f t="shared" si="10"/>
        <v>116931</v>
      </c>
      <c r="H70" s="57">
        <v>1346</v>
      </c>
      <c r="I70" s="62">
        <v>5776</v>
      </c>
      <c r="J70" s="57">
        <f t="shared" si="1"/>
        <v>124053</v>
      </c>
      <c r="K70" s="57">
        <v>2552</v>
      </c>
      <c r="L70" s="66">
        <v>568</v>
      </c>
      <c r="M70" s="66" t="s">
        <v>7</v>
      </c>
      <c r="N70" s="66" t="s">
        <v>7</v>
      </c>
      <c r="O70" s="57">
        <v>5073</v>
      </c>
      <c r="P70" s="57">
        <v>5089</v>
      </c>
      <c r="Q70" s="62">
        <f t="shared" si="6"/>
        <v>110771</v>
      </c>
      <c r="R70" s="66">
        <f t="shared" si="7"/>
        <v>115860</v>
      </c>
      <c r="S70" s="66">
        <f t="shared" si="8"/>
        <v>24.506286688400806</v>
      </c>
      <c r="T70" s="66">
        <f t="shared" si="11"/>
        <v>533.42226031849987</v>
      </c>
      <c r="U70" s="66">
        <f t="shared" si="9"/>
        <v>557.92854700690066</v>
      </c>
      <c r="V70" s="79"/>
      <c r="W70" s="79"/>
      <c r="X70" s="79"/>
      <c r="Y70" s="79"/>
      <c r="Z70" s="79"/>
      <c r="AA70" s="79"/>
      <c r="AB70" s="79"/>
      <c r="AC70" s="79"/>
    </row>
    <row r="71" spans="1:29" ht="12" customHeight="1">
      <c r="A71" s="42">
        <v>1972</v>
      </c>
      <c r="B71" s="78">
        <v>209.89599999999999</v>
      </c>
      <c r="C71" s="57">
        <v>120025</v>
      </c>
      <c r="D71" s="57">
        <v>1624</v>
      </c>
      <c r="E71" s="66" t="s">
        <v>7</v>
      </c>
      <c r="F71" s="66" t="s">
        <v>7</v>
      </c>
      <c r="G71" s="57">
        <f t="shared" si="10"/>
        <v>118401</v>
      </c>
      <c r="H71" s="57">
        <v>1694</v>
      </c>
      <c r="I71" s="62">
        <v>5073</v>
      </c>
      <c r="J71" s="57">
        <f t="shared" si="1"/>
        <v>125168</v>
      </c>
      <c r="K71" s="57">
        <v>1528</v>
      </c>
      <c r="L71" s="66">
        <v>677</v>
      </c>
      <c r="M71" s="66" t="s">
        <v>7</v>
      </c>
      <c r="N71" s="66" t="s">
        <v>7</v>
      </c>
      <c r="O71" s="57">
        <v>5502</v>
      </c>
      <c r="P71" s="57">
        <v>4527</v>
      </c>
      <c r="Q71" s="62">
        <f t="shared" si="6"/>
        <v>112934</v>
      </c>
      <c r="R71" s="66">
        <f t="shared" si="7"/>
        <v>117461</v>
      </c>
      <c r="S71" s="66">
        <f t="shared" si="8"/>
        <v>21.567824065251365</v>
      </c>
      <c r="T71" s="66">
        <f t="shared" si="11"/>
        <v>538.04741395738847</v>
      </c>
      <c r="U71" s="66">
        <f t="shared" si="9"/>
        <v>559.6152380226398</v>
      </c>
      <c r="V71" s="79"/>
      <c r="W71" s="79"/>
      <c r="X71" s="79"/>
      <c r="Y71" s="79"/>
      <c r="Z71" s="79"/>
      <c r="AA71" s="79"/>
      <c r="AB71" s="79"/>
      <c r="AC71" s="79"/>
    </row>
    <row r="72" spans="1:29" ht="12" customHeight="1">
      <c r="A72" s="42">
        <v>1973</v>
      </c>
      <c r="B72" s="78">
        <v>211.90899999999999</v>
      </c>
      <c r="C72" s="57">
        <v>115491</v>
      </c>
      <c r="D72" s="57">
        <v>1584</v>
      </c>
      <c r="E72" s="66" t="s">
        <v>7</v>
      </c>
      <c r="F72" s="66" t="s">
        <v>7</v>
      </c>
      <c r="G72" s="57">
        <f t="shared" si="10"/>
        <v>113907</v>
      </c>
      <c r="H72" s="57">
        <v>3860</v>
      </c>
      <c r="I72" s="62">
        <v>5502</v>
      </c>
      <c r="J72" s="57">
        <f t="shared" si="1"/>
        <v>123269</v>
      </c>
      <c r="K72" s="57">
        <v>664</v>
      </c>
      <c r="L72" s="66">
        <v>638</v>
      </c>
      <c r="M72" s="66" t="s">
        <v>7</v>
      </c>
      <c r="N72" s="66" t="s">
        <v>7</v>
      </c>
      <c r="O72" s="57">
        <v>4401</v>
      </c>
      <c r="P72" s="57">
        <v>3706</v>
      </c>
      <c r="Q72" s="62">
        <f t="shared" si="6"/>
        <v>113860</v>
      </c>
      <c r="R72" s="66">
        <f t="shared" si="7"/>
        <v>117566</v>
      </c>
      <c r="S72" s="66">
        <f t="shared" si="8"/>
        <v>17.48863899126512</v>
      </c>
      <c r="T72" s="66">
        <f t="shared" si="11"/>
        <v>537.3061078104281</v>
      </c>
      <c r="U72" s="66">
        <f t="shared" si="9"/>
        <v>554.79474680169324</v>
      </c>
      <c r="V72" s="79"/>
      <c r="W72" s="79"/>
      <c r="X72" s="79"/>
      <c r="Y72" s="79"/>
      <c r="Z72" s="79"/>
      <c r="AA72" s="79"/>
      <c r="AB72" s="79"/>
      <c r="AC72" s="79"/>
    </row>
    <row r="73" spans="1:29" ht="12" customHeight="1">
      <c r="A73" s="42">
        <v>1974</v>
      </c>
      <c r="B73" s="78">
        <v>213.85400000000001</v>
      </c>
      <c r="C73" s="57">
        <v>115586</v>
      </c>
      <c r="D73" s="57">
        <v>1558</v>
      </c>
      <c r="E73" s="66" t="s">
        <v>7</v>
      </c>
      <c r="F73" s="66" t="s">
        <v>7</v>
      </c>
      <c r="G73" s="57">
        <f t="shared" si="10"/>
        <v>114028</v>
      </c>
      <c r="H73" s="57">
        <v>2923</v>
      </c>
      <c r="I73" s="62">
        <v>4401</v>
      </c>
      <c r="J73" s="57">
        <f t="shared" si="1"/>
        <v>121352</v>
      </c>
      <c r="K73" s="57">
        <v>579</v>
      </c>
      <c r="L73" s="66">
        <v>576</v>
      </c>
      <c r="M73" s="66" t="s">
        <v>7</v>
      </c>
      <c r="N73" s="66" t="s">
        <v>7</v>
      </c>
      <c r="O73" s="57">
        <v>5788</v>
      </c>
      <c r="P73" s="57">
        <v>1503</v>
      </c>
      <c r="Q73" s="62">
        <f t="shared" si="6"/>
        <v>112906</v>
      </c>
      <c r="R73" s="66">
        <f t="shared" si="7"/>
        <v>114409</v>
      </c>
      <c r="S73" s="66">
        <f t="shared" si="8"/>
        <v>7.0281593984681132</v>
      </c>
      <c r="T73" s="66">
        <f t="shared" si="11"/>
        <v>527.95832670887614</v>
      </c>
      <c r="U73" s="66">
        <f t="shared" si="9"/>
        <v>534.98648610734426</v>
      </c>
      <c r="V73" s="79"/>
      <c r="W73" s="79"/>
      <c r="X73" s="79"/>
      <c r="Y73" s="79"/>
      <c r="Z73" s="79"/>
      <c r="AA73" s="79"/>
      <c r="AB73" s="79"/>
      <c r="AC73" s="79"/>
    </row>
    <row r="74" spans="1:29" ht="12" customHeight="1">
      <c r="A74" s="42">
        <v>1975</v>
      </c>
      <c r="B74" s="78">
        <v>215.97300000000001</v>
      </c>
      <c r="C74" s="57">
        <v>115398</v>
      </c>
      <c r="D74" s="57">
        <v>1566</v>
      </c>
      <c r="E74" s="66" t="s">
        <v>7</v>
      </c>
      <c r="F74" s="66" t="s">
        <v>7</v>
      </c>
      <c r="G74" s="57">
        <f t="shared" si="10"/>
        <v>113832</v>
      </c>
      <c r="H74" s="57">
        <v>1669</v>
      </c>
      <c r="I74" s="62">
        <v>5788</v>
      </c>
      <c r="J74" s="57">
        <f t="shared" si="1"/>
        <v>121289</v>
      </c>
      <c r="K74" s="57">
        <v>552</v>
      </c>
      <c r="L74" s="66">
        <v>496</v>
      </c>
      <c r="M74" s="66" t="s">
        <v>7</v>
      </c>
      <c r="N74" s="66" t="s">
        <v>7</v>
      </c>
      <c r="O74" s="57">
        <v>3803</v>
      </c>
      <c r="P74" s="57">
        <v>2325</v>
      </c>
      <c r="Q74" s="62">
        <f t="shared" si="6"/>
        <v>114113</v>
      </c>
      <c r="R74" s="66">
        <f t="shared" si="7"/>
        <v>116438</v>
      </c>
      <c r="S74" s="66">
        <f t="shared" si="8"/>
        <v>10.765234543206789</v>
      </c>
      <c r="T74" s="66">
        <f t="shared" si="11"/>
        <v>528.36697179740054</v>
      </c>
      <c r="U74" s="66">
        <f t="shared" si="9"/>
        <v>539.13220634060735</v>
      </c>
      <c r="V74" s="79"/>
      <c r="W74" s="79"/>
      <c r="X74" s="79"/>
      <c r="Y74" s="79"/>
      <c r="Z74" s="79"/>
      <c r="AA74" s="79"/>
      <c r="AB74" s="79"/>
      <c r="AC74" s="79"/>
    </row>
    <row r="75" spans="1:29" ht="12" customHeight="1">
      <c r="A75" s="40">
        <v>1976</v>
      </c>
      <c r="B75" s="77">
        <v>218.035</v>
      </c>
      <c r="C75" s="53">
        <v>120180</v>
      </c>
      <c r="D75" s="53">
        <v>1567</v>
      </c>
      <c r="E75" s="65" t="s">
        <v>7</v>
      </c>
      <c r="F75" s="65" t="s">
        <v>7</v>
      </c>
      <c r="G75" s="53">
        <f t="shared" si="10"/>
        <v>118613</v>
      </c>
      <c r="H75" s="53">
        <v>1943</v>
      </c>
      <c r="I75" s="61">
        <v>3803</v>
      </c>
      <c r="J75" s="53">
        <f t="shared" si="1"/>
        <v>124359</v>
      </c>
      <c r="K75" s="53">
        <v>510</v>
      </c>
      <c r="L75" s="65">
        <v>520</v>
      </c>
      <c r="M75" s="65" t="s">
        <v>7</v>
      </c>
      <c r="N75" s="65" t="s">
        <v>7</v>
      </c>
      <c r="O75" s="53">
        <v>5651</v>
      </c>
      <c r="P75" s="53">
        <v>477</v>
      </c>
      <c r="Q75" s="61">
        <f t="shared" si="6"/>
        <v>117201</v>
      </c>
      <c r="R75" s="65">
        <f t="shared" si="7"/>
        <v>117678</v>
      </c>
      <c r="S75" s="65">
        <f t="shared" si="8"/>
        <v>2.1877221546999337</v>
      </c>
      <c r="T75" s="65">
        <f t="shared" si="11"/>
        <v>537.53296489095783</v>
      </c>
      <c r="U75" s="65">
        <f t="shared" si="9"/>
        <v>539.72068704565777</v>
      </c>
      <c r="V75" s="79"/>
      <c r="W75" s="79"/>
      <c r="X75" s="79"/>
      <c r="Y75" s="79"/>
      <c r="Z75" s="79"/>
      <c r="AA75" s="79"/>
      <c r="AB75" s="79"/>
      <c r="AC75" s="79"/>
    </row>
    <row r="76" spans="1:29" ht="12" customHeight="1">
      <c r="A76" s="40">
        <v>1977</v>
      </c>
      <c r="B76" s="77">
        <v>220.23899999999998</v>
      </c>
      <c r="C76" s="53">
        <v>122654</v>
      </c>
      <c r="D76" s="53">
        <v>1541</v>
      </c>
      <c r="E76" s="65" t="s">
        <v>7</v>
      </c>
      <c r="F76" s="65" t="s">
        <v>7</v>
      </c>
      <c r="G76" s="53">
        <f t="shared" si="10"/>
        <v>121113</v>
      </c>
      <c r="H76" s="53">
        <v>1968</v>
      </c>
      <c r="I76" s="61">
        <v>5651</v>
      </c>
      <c r="J76" s="53">
        <f t="shared" si="1"/>
        <v>128732</v>
      </c>
      <c r="K76" s="53">
        <v>468</v>
      </c>
      <c r="L76" s="65">
        <v>527</v>
      </c>
      <c r="M76" s="65" t="s">
        <v>7</v>
      </c>
      <c r="N76" s="65" t="s">
        <v>7</v>
      </c>
      <c r="O76" s="53">
        <v>8761</v>
      </c>
      <c r="P76" s="53">
        <v>3015</v>
      </c>
      <c r="Q76" s="61">
        <f t="shared" si="6"/>
        <v>115961</v>
      </c>
      <c r="R76" s="65">
        <f t="shared" si="7"/>
        <v>118976</v>
      </c>
      <c r="S76" s="65">
        <f t="shared" si="8"/>
        <v>13.689673491071066</v>
      </c>
      <c r="T76" s="65">
        <f t="shared" si="11"/>
        <v>526.52345860633227</v>
      </c>
      <c r="U76" s="65">
        <f t="shared" si="9"/>
        <v>540.21313209740333</v>
      </c>
      <c r="V76" s="79"/>
      <c r="W76" s="79"/>
      <c r="X76" s="79"/>
      <c r="Y76" s="79"/>
      <c r="Z76" s="79"/>
      <c r="AA76" s="79"/>
      <c r="AB76" s="79"/>
      <c r="AC76" s="79"/>
    </row>
    <row r="77" spans="1:29" ht="12" customHeight="1">
      <c r="A77" s="40">
        <v>1978</v>
      </c>
      <c r="B77" s="77">
        <v>222.58500000000001</v>
      </c>
      <c r="C77" s="53">
        <v>121461</v>
      </c>
      <c r="D77" s="53">
        <v>1497</v>
      </c>
      <c r="E77" s="65" t="s">
        <v>7</v>
      </c>
      <c r="F77" s="65" t="s">
        <v>7</v>
      </c>
      <c r="G77" s="53">
        <f t="shared" si="10"/>
        <v>119964</v>
      </c>
      <c r="H77" s="53">
        <v>2310</v>
      </c>
      <c r="I77" s="61">
        <v>8761</v>
      </c>
      <c r="J77" s="53">
        <f t="shared" si="1"/>
        <v>131035</v>
      </c>
      <c r="K77" s="53">
        <v>380</v>
      </c>
      <c r="L77" s="65">
        <v>602</v>
      </c>
      <c r="M77" s="65" t="s">
        <v>7</v>
      </c>
      <c r="N77" s="65" t="s">
        <v>7</v>
      </c>
      <c r="O77" s="53">
        <v>8907</v>
      </c>
      <c r="P77" s="53">
        <v>2327</v>
      </c>
      <c r="Q77" s="61">
        <f t="shared" si="6"/>
        <v>118819</v>
      </c>
      <c r="R77" s="65">
        <f t="shared" si="7"/>
        <v>121146</v>
      </c>
      <c r="S77" s="65">
        <f t="shared" si="8"/>
        <v>10.454433137902374</v>
      </c>
      <c r="T77" s="65">
        <f t="shared" si="11"/>
        <v>533.81404856571646</v>
      </c>
      <c r="U77" s="65">
        <f t="shared" si="9"/>
        <v>544.26848170361882</v>
      </c>
      <c r="V77" s="79"/>
      <c r="W77" s="79"/>
      <c r="X77" s="79"/>
      <c r="Y77" s="79"/>
      <c r="Z77" s="79"/>
      <c r="AA77" s="79"/>
      <c r="AB77" s="79"/>
      <c r="AC77" s="79"/>
    </row>
    <row r="78" spans="1:29" ht="12" customHeight="1">
      <c r="A78" s="40">
        <v>1979</v>
      </c>
      <c r="B78" s="77">
        <v>225.05500000000001</v>
      </c>
      <c r="C78" s="53">
        <v>123350</v>
      </c>
      <c r="D78" s="53">
        <v>1442</v>
      </c>
      <c r="E78" s="65" t="s">
        <v>7</v>
      </c>
      <c r="F78" s="65" t="s">
        <v>7</v>
      </c>
      <c r="G78" s="53">
        <f t="shared" si="10"/>
        <v>121908</v>
      </c>
      <c r="H78" s="53">
        <v>2305</v>
      </c>
      <c r="I78" s="61">
        <v>8907</v>
      </c>
      <c r="J78" s="53">
        <f t="shared" si="1"/>
        <v>133120</v>
      </c>
      <c r="K78" s="53">
        <v>401</v>
      </c>
      <c r="L78" s="65">
        <v>620</v>
      </c>
      <c r="M78" s="65" t="s">
        <v>7</v>
      </c>
      <c r="N78" s="65" t="s">
        <v>7</v>
      </c>
      <c r="O78" s="53">
        <v>8723</v>
      </c>
      <c r="P78" s="53">
        <v>2397</v>
      </c>
      <c r="Q78" s="61">
        <f t="shared" si="6"/>
        <v>120979</v>
      </c>
      <c r="R78" s="65">
        <f t="shared" si="7"/>
        <v>123376</v>
      </c>
      <c r="S78" s="65">
        <f t="shared" si="8"/>
        <v>10.650729821599164</v>
      </c>
      <c r="T78" s="65">
        <f t="shared" si="11"/>
        <v>537.55304258958915</v>
      </c>
      <c r="U78" s="65">
        <f t="shared" si="9"/>
        <v>548.20377241118831</v>
      </c>
      <c r="V78" s="79"/>
      <c r="W78" s="79"/>
      <c r="X78" s="79"/>
      <c r="Y78" s="79"/>
      <c r="Z78" s="79"/>
      <c r="AA78" s="79"/>
      <c r="AB78" s="79"/>
      <c r="AC78" s="79"/>
    </row>
    <row r="79" spans="1:29" ht="12" customHeight="1">
      <c r="A79" s="40">
        <v>1980</v>
      </c>
      <c r="B79" s="77">
        <v>227.726</v>
      </c>
      <c r="C79" s="53">
        <v>128406</v>
      </c>
      <c r="D79" s="53">
        <v>1413</v>
      </c>
      <c r="E79" s="65" t="s">
        <v>7</v>
      </c>
      <c r="F79" s="65">
        <v>18</v>
      </c>
      <c r="G79" s="53">
        <f t="shared" ref="G79:G109" si="12">C79-D79-F79</f>
        <v>126975</v>
      </c>
      <c r="H79" s="53">
        <v>2109</v>
      </c>
      <c r="I79" s="61">
        <v>8723</v>
      </c>
      <c r="J79" s="53">
        <f t="shared" si="1"/>
        <v>137807</v>
      </c>
      <c r="K79" s="53">
        <v>431</v>
      </c>
      <c r="L79" s="53">
        <v>562</v>
      </c>
      <c r="M79" s="65" t="s">
        <v>7</v>
      </c>
      <c r="N79" s="65" t="s">
        <v>7</v>
      </c>
      <c r="O79" s="53">
        <v>13126</v>
      </c>
      <c r="P79" s="53">
        <v>4405</v>
      </c>
      <c r="Q79" s="61">
        <f t="shared" si="6"/>
        <v>119283</v>
      </c>
      <c r="R79" s="65">
        <f t="shared" si="7"/>
        <v>123688</v>
      </c>
      <c r="S79" s="65">
        <f t="shared" si="8"/>
        <v>19.34342148019989</v>
      </c>
      <c r="T79" s="65">
        <f t="shared" si="11"/>
        <v>523.80053221854337</v>
      </c>
      <c r="U79" s="65">
        <f t="shared" si="9"/>
        <v>543.1439536987433</v>
      </c>
      <c r="V79" s="79"/>
      <c r="W79" s="79"/>
      <c r="X79" s="79"/>
      <c r="Y79" s="79"/>
      <c r="Z79" s="79"/>
      <c r="AA79" s="79"/>
      <c r="AB79" s="79"/>
      <c r="AC79" s="79"/>
    </row>
    <row r="80" spans="1:29" ht="12" customHeight="1">
      <c r="A80" s="42">
        <v>1981</v>
      </c>
      <c r="B80" s="78">
        <v>229.96600000000001</v>
      </c>
      <c r="C80" s="57">
        <v>132770</v>
      </c>
      <c r="D80" s="57">
        <v>1429</v>
      </c>
      <c r="E80" s="59" t="s">
        <v>7</v>
      </c>
      <c r="F80" s="66">
        <v>11</v>
      </c>
      <c r="G80" s="57">
        <f t="shared" si="12"/>
        <v>131330</v>
      </c>
      <c r="H80" s="57">
        <v>2329</v>
      </c>
      <c r="I80" s="62">
        <v>13126</v>
      </c>
      <c r="J80" s="57">
        <f t="shared" si="1"/>
        <v>146785</v>
      </c>
      <c r="K80" s="57">
        <v>3343</v>
      </c>
      <c r="L80" s="57">
        <v>586</v>
      </c>
      <c r="M80" s="59" t="s">
        <v>7</v>
      </c>
      <c r="N80" s="59" t="s">
        <v>7</v>
      </c>
      <c r="O80" s="57">
        <v>18552</v>
      </c>
      <c r="P80" s="57">
        <v>4236</v>
      </c>
      <c r="Q80" s="62">
        <f t="shared" ref="Q80:Q109" si="13">J80-K80-L80-O80-P80</f>
        <v>120068</v>
      </c>
      <c r="R80" s="66">
        <f t="shared" si="7"/>
        <v>124304</v>
      </c>
      <c r="S80" s="66">
        <f t="shared" ref="S80:S109" si="14">P80/B80</f>
        <v>18.420114277762799</v>
      </c>
      <c r="T80" s="66">
        <f t="shared" si="11"/>
        <v>522.1119643773427</v>
      </c>
      <c r="U80" s="66">
        <f t="shared" si="9"/>
        <v>540.53207865510547</v>
      </c>
      <c r="V80" s="79"/>
      <c r="W80" s="79"/>
      <c r="X80" s="79"/>
      <c r="Y80" s="79"/>
      <c r="Z80" s="79"/>
      <c r="AA80" s="79"/>
      <c r="AB80" s="79"/>
      <c r="AC80" s="79"/>
    </row>
    <row r="81" spans="1:29" ht="12" customHeight="1">
      <c r="A81" s="42">
        <v>1982</v>
      </c>
      <c r="B81" s="78">
        <v>232.18799999999999</v>
      </c>
      <c r="C81" s="57">
        <v>135505</v>
      </c>
      <c r="D81" s="57">
        <v>1534</v>
      </c>
      <c r="E81" s="59" t="s">
        <v>7</v>
      </c>
      <c r="F81" s="66">
        <v>13</v>
      </c>
      <c r="G81" s="57">
        <f t="shared" si="12"/>
        <v>133958</v>
      </c>
      <c r="H81" s="57">
        <v>2477</v>
      </c>
      <c r="I81" s="62">
        <v>18552</v>
      </c>
      <c r="J81" s="57">
        <f t="shared" si="1"/>
        <v>154987</v>
      </c>
      <c r="K81" s="57">
        <v>5320</v>
      </c>
      <c r="L81" s="57">
        <v>624</v>
      </c>
      <c r="M81" s="59" t="s">
        <v>7</v>
      </c>
      <c r="N81" s="59" t="s">
        <v>7</v>
      </c>
      <c r="O81" s="57">
        <v>20296</v>
      </c>
      <c r="P81" s="57">
        <v>7298</v>
      </c>
      <c r="Q81" s="62">
        <f t="shared" si="13"/>
        <v>121449</v>
      </c>
      <c r="R81" s="66">
        <f t="shared" si="7"/>
        <v>128747</v>
      </c>
      <c r="S81" s="66">
        <f t="shared" si="14"/>
        <v>31.431426258032285</v>
      </c>
      <c r="T81" s="66">
        <f t="shared" si="11"/>
        <v>523.06320740089927</v>
      </c>
      <c r="U81" s="66">
        <f t="shared" si="9"/>
        <v>554.49463365893155</v>
      </c>
      <c r="V81" s="79"/>
      <c r="W81" s="79"/>
      <c r="X81" s="79"/>
      <c r="Y81" s="79"/>
      <c r="Z81" s="79"/>
      <c r="AA81" s="79"/>
      <c r="AB81" s="79"/>
      <c r="AC81" s="79"/>
    </row>
    <row r="82" spans="1:29" ht="12" customHeight="1">
      <c r="A82" s="42">
        <v>1983</v>
      </c>
      <c r="B82" s="78">
        <v>234.30699999999999</v>
      </c>
      <c r="C82" s="57">
        <v>139588</v>
      </c>
      <c r="D82" s="57">
        <v>1520</v>
      </c>
      <c r="E82" s="59" t="s">
        <v>7</v>
      </c>
      <c r="F82" s="66">
        <v>17</v>
      </c>
      <c r="G82" s="57">
        <f t="shared" si="12"/>
        <v>138051</v>
      </c>
      <c r="H82" s="57">
        <v>2617</v>
      </c>
      <c r="I82" s="62">
        <v>20296</v>
      </c>
      <c r="J82" s="57">
        <f t="shared" si="1"/>
        <v>160964</v>
      </c>
      <c r="K82" s="57">
        <v>3313</v>
      </c>
      <c r="L82" s="57">
        <v>577</v>
      </c>
      <c r="M82" s="59" t="s">
        <v>7</v>
      </c>
      <c r="N82" s="59" t="s">
        <v>7</v>
      </c>
      <c r="O82" s="57">
        <v>22851</v>
      </c>
      <c r="P82" s="57">
        <v>11892</v>
      </c>
      <c r="Q82" s="62">
        <f t="shared" si="13"/>
        <v>122331</v>
      </c>
      <c r="R82" s="66">
        <f t="shared" si="7"/>
        <v>134223</v>
      </c>
      <c r="S82" s="66">
        <f t="shared" si="14"/>
        <v>50.753925405557666</v>
      </c>
      <c r="T82" s="66">
        <f t="shared" si="11"/>
        <v>522.09707776549567</v>
      </c>
      <c r="U82" s="66">
        <f t="shared" si="9"/>
        <v>572.85100317105332</v>
      </c>
      <c r="V82" s="79"/>
      <c r="W82" s="79"/>
      <c r="X82" s="79"/>
      <c r="Y82" s="79"/>
      <c r="Z82" s="79"/>
      <c r="AA82" s="79"/>
      <c r="AB82" s="79"/>
      <c r="AC82" s="79"/>
    </row>
    <row r="83" spans="1:29" ht="12" customHeight="1">
      <c r="A83" s="42">
        <v>1984</v>
      </c>
      <c r="B83" s="78">
        <v>236.34800000000001</v>
      </c>
      <c r="C83" s="57">
        <v>135351</v>
      </c>
      <c r="D83" s="57">
        <v>2129</v>
      </c>
      <c r="E83" s="59" t="s">
        <v>7</v>
      </c>
      <c r="F83" s="66">
        <v>20</v>
      </c>
      <c r="G83" s="57">
        <f t="shared" si="12"/>
        <v>133202</v>
      </c>
      <c r="H83" s="57">
        <v>2741</v>
      </c>
      <c r="I83" s="62">
        <v>22851</v>
      </c>
      <c r="J83" s="57">
        <f t="shared" si="1"/>
        <v>158794</v>
      </c>
      <c r="K83" s="57">
        <v>3851</v>
      </c>
      <c r="L83" s="57">
        <v>634</v>
      </c>
      <c r="M83" s="59" t="s">
        <v>7</v>
      </c>
      <c r="N83" s="59" t="s">
        <v>7</v>
      </c>
      <c r="O83" s="57">
        <v>16784</v>
      </c>
      <c r="P83" s="57">
        <v>10938</v>
      </c>
      <c r="Q83" s="62">
        <f t="shared" si="13"/>
        <v>126587</v>
      </c>
      <c r="R83" s="66">
        <f t="shared" si="7"/>
        <v>137525</v>
      </c>
      <c r="S83" s="66">
        <f t="shared" si="14"/>
        <v>46.279215394249157</v>
      </c>
      <c r="T83" s="66">
        <f t="shared" si="11"/>
        <v>535.59581633861933</v>
      </c>
      <c r="U83" s="66">
        <f t="shared" si="9"/>
        <v>581.87503173286848</v>
      </c>
      <c r="V83" s="79"/>
      <c r="W83" s="79"/>
      <c r="X83" s="79"/>
      <c r="Y83" s="79"/>
      <c r="Z83" s="79"/>
      <c r="AA83" s="79"/>
      <c r="AB83" s="79"/>
      <c r="AC83" s="79"/>
    </row>
    <row r="84" spans="1:29" ht="12" customHeight="1">
      <c r="A84" s="42">
        <v>1985</v>
      </c>
      <c r="B84" s="78">
        <v>238.46600000000001</v>
      </c>
      <c r="C84" s="57">
        <v>143012</v>
      </c>
      <c r="D84" s="57">
        <v>1745</v>
      </c>
      <c r="E84" s="59" t="s">
        <v>7</v>
      </c>
      <c r="F84" s="66">
        <v>21</v>
      </c>
      <c r="G84" s="57">
        <f t="shared" si="12"/>
        <v>141246</v>
      </c>
      <c r="H84" s="57">
        <v>2776</v>
      </c>
      <c r="I84" s="62">
        <v>16784</v>
      </c>
      <c r="J84" s="57">
        <f t="shared" si="1"/>
        <v>160806</v>
      </c>
      <c r="K84" s="57">
        <v>4986</v>
      </c>
      <c r="L84" s="57">
        <v>566</v>
      </c>
      <c r="M84" s="59" t="s">
        <v>7</v>
      </c>
      <c r="N84" s="59" t="s">
        <v>7</v>
      </c>
      <c r="O84" s="57">
        <v>13682</v>
      </c>
      <c r="P84" s="57">
        <v>11315</v>
      </c>
      <c r="Q84" s="62">
        <f t="shared" si="13"/>
        <v>130257</v>
      </c>
      <c r="R84" s="66">
        <f t="shared" si="7"/>
        <v>141572</v>
      </c>
      <c r="S84" s="66">
        <f t="shared" si="14"/>
        <v>47.449112242416106</v>
      </c>
      <c r="T84" s="66">
        <f t="shared" si="11"/>
        <v>546.22881249318561</v>
      </c>
      <c r="U84" s="66">
        <f t="shared" si="9"/>
        <v>593.67792473560166</v>
      </c>
      <c r="V84" s="79"/>
      <c r="W84" s="79"/>
      <c r="X84" s="79"/>
      <c r="Y84" s="79"/>
      <c r="Z84" s="79"/>
      <c r="AA84" s="79"/>
      <c r="AB84" s="79"/>
      <c r="AC84" s="79"/>
    </row>
    <row r="85" spans="1:29" ht="12" customHeight="1">
      <c r="A85" s="40">
        <v>1986</v>
      </c>
      <c r="B85" s="77">
        <v>240.65100000000001</v>
      </c>
      <c r="C85" s="53">
        <v>143124</v>
      </c>
      <c r="D85" s="53">
        <v>1714</v>
      </c>
      <c r="E85" s="65" t="s">
        <v>7</v>
      </c>
      <c r="F85" s="65">
        <v>21</v>
      </c>
      <c r="G85" s="53">
        <f t="shared" si="12"/>
        <v>141389</v>
      </c>
      <c r="H85" s="53">
        <v>2732</v>
      </c>
      <c r="I85" s="61">
        <v>13682</v>
      </c>
      <c r="J85" s="53">
        <f t="shared" si="1"/>
        <v>157803</v>
      </c>
      <c r="K85" s="53">
        <v>2001</v>
      </c>
      <c r="L85" s="53">
        <v>546</v>
      </c>
      <c r="M85" s="65" t="s">
        <v>7</v>
      </c>
      <c r="N85" s="65" t="s">
        <v>7</v>
      </c>
      <c r="O85" s="53">
        <v>12922</v>
      </c>
      <c r="P85" s="53">
        <v>9641</v>
      </c>
      <c r="Q85" s="61">
        <f t="shared" si="13"/>
        <v>132693</v>
      </c>
      <c r="R85" s="65">
        <f t="shared" si="7"/>
        <v>142334</v>
      </c>
      <c r="S85" s="65">
        <f t="shared" si="14"/>
        <v>40.062164711553244</v>
      </c>
      <c r="T85" s="65">
        <f t="shared" si="11"/>
        <v>551.39184960793841</v>
      </c>
      <c r="U85" s="65">
        <f t="shared" si="9"/>
        <v>591.45401431949165</v>
      </c>
      <c r="V85" s="79"/>
      <c r="W85" s="79"/>
      <c r="X85" s="79"/>
      <c r="Y85" s="79"/>
      <c r="Z85" s="79"/>
      <c r="AA85" s="79"/>
      <c r="AB85" s="79"/>
      <c r="AC85" s="79"/>
    </row>
    <row r="86" spans="1:29" ht="12" customHeight="1">
      <c r="A86" s="40">
        <v>1987</v>
      </c>
      <c r="B86" s="77">
        <v>242.804</v>
      </c>
      <c r="C86" s="53">
        <v>142709</v>
      </c>
      <c r="D86" s="53">
        <v>1599</v>
      </c>
      <c r="E86" s="65" t="s">
        <v>7</v>
      </c>
      <c r="F86" s="65">
        <v>19</v>
      </c>
      <c r="G86" s="53">
        <f t="shared" si="12"/>
        <v>141091</v>
      </c>
      <c r="H86" s="53">
        <v>2490</v>
      </c>
      <c r="I86" s="61">
        <v>12922</v>
      </c>
      <c r="J86" s="53">
        <f t="shared" si="1"/>
        <v>156503</v>
      </c>
      <c r="K86" s="53">
        <v>2446</v>
      </c>
      <c r="L86" s="53">
        <v>602</v>
      </c>
      <c r="M86" s="65" t="s">
        <v>7</v>
      </c>
      <c r="N86" s="65" t="s">
        <v>7</v>
      </c>
      <c r="O86" s="53">
        <v>7473</v>
      </c>
      <c r="P86" s="53">
        <v>10717</v>
      </c>
      <c r="Q86" s="61">
        <f t="shared" si="13"/>
        <v>135265</v>
      </c>
      <c r="R86" s="65">
        <f t="shared" si="7"/>
        <v>145982</v>
      </c>
      <c r="S86" s="65">
        <f t="shared" si="14"/>
        <v>44.138482067840727</v>
      </c>
      <c r="T86" s="65">
        <f t="shared" si="11"/>
        <v>557.09543500107077</v>
      </c>
      <c r="U86" s="65">
        <f t="shared" si="9"/>
        <v>601.23391706891152</v>
      </c>
      <c r="V86" s="79"/>
      <c r="W86" s="79"/>
      <c r="X86" s="79"/>
      <c r="Y86" s="79"/>
      <c r="Z86" s="79"/>
      <c r="AA86" s="79"/>
      <c r="AB86" s="79"/>
      <c r="AC86" s="79"/>
    </row>
    <row r="87" spans="1:29" ht="12" customHeight="1">
      <c r="A87" s="40">
        <v>1988</v>
      </c>
      <c r="B87" s="77">
        <v>245.02099999999999</v>
      </c>
      <c r="C87" s="53">
        <v>145034</v>
      </c>
      <c r="D87" s="53">
        <v>1589</v>
      </c>
      <c r="E87" s="65" t="s">
        <v>7</v>
      </c>
      <c r="F87" s="65">
        <v>8</v>
      </c>
      <c r="G87" s="53">
        <f t="shared" si="12"/>
        <v>143437</v>
      </c>
      <c r="H87" s="53">
        <v>2394</v>
      </c>
      <c r="I87" s="61">
        <v>7473</v>
      </c>
      <c r="J87" s="53">
        <f t="shared" ref="J87:J120" si="15">G87+H87+I87</f>
        <v>153304</v>
      </c>
      <c r="K87" s="53">
        <v>1582</v>
      </c>
      <c r="L87" s="53">
        <v>615</v>
      </c>
      <c r="M87" s="65" t="s">
        <v>7</v>
      </c>
      <c r="N87" s="65" t="s">
        <v>7</v>
      </c>
      <c r="O87" s="53">
        <v>8378</v>
      </c>
      <c r="P87" s="53">
        <v>6689</v>
      </c>
      <c r="Q87" s="61">
        <f t="shared" si="13"/>
        <v>136040</v>
      </c>
      <c r="R87" s="65">
        <f t="shared" si="7"/>
        <v>142729</v>
      </c>
      <c r="S87" s="65">
        <f t="shared" si="14"/>
        <v>27.299700841968647</v>
      </c>
      <c r="T87" s="65">
        <f t="shared" ref="T87:T118" si="16">Q87/B87</f>
        <v>555.2177160325034</v>
      </c>
      <c r="U87" s="65">
        <f t="shared" si="9"/>
        <v>582.51741687447202</v>
      </c>
      <c r="V87" s="79"/>
      <c r="W87" s="79"/>
      <c r="X87" s="79"/>
      <c r="Y87" s="79"/>
      <c r="Z87" s="79"/>
      <c r="AA87" s="79"/>
      <c r="AB87" s="79"/>
      <c r="AC87" s="79"/>
    </row>
    <row r="88" spans="1:29" ht="12" customHeight="1">
      <c r="A88" s="40">
        <v>1989</v>
      </c>
      <c r="B88" s="77">
        <v>247.34200000000001</v>
      </c>
      <c r="C88" s="53">
        <v>143893</v>
      </c>
      <c r="D88" s="53">
        <v>1496</v>
      </c>
      <c r="E88" s="65" t="s">
        <v>7</v>
      </c>
      <c r="F88" s="65">
        <v>4</v>
      </c>
      <c r="G88" s="53">
        <f t="shared" si="12"/>
        <v>142393</v>
      </c>
      <c r="H88" s="53">
        <v>2498</v>
      </c>
      <c r="I88" s="61">
        <v>8378</v>
      </c>
      <c r="J88" s="53">
        <f t="shared" si="15"/>
        <v>153269</v>
      </c>
      <c r="K88" s="53">
        <v>3995</v>
      </c>
      <c r="L88" s="53">
        <v>779</v>
      </c>
      <c r="M88" s="65" t="s">
        <v>7</v>
      </c>
      <c r="N88" s="65" t="s">
        <v>7</v>
      </c>
      <c r="O88" s="53">
        <v>9036</v>
      </c>
      <c r="P88" s="53">
        <v>5345</v>
      </c>
      <c r="Q88" s="61">
        <f t="shared" si="13"/>
        <v>134114</v>
      </c>
      <c r="R88" s="65">
        <f t="shared" si="7"/>
        <v>139459</v>
      </c>
      <c r="S88" s="65">
        <f t="shared" si="14"/>
        <v>21.609754914248288</v>
      </c>
      <c r="T88" s="65">
        <f t="shared" si="16"/>
        <v>542.22089252937224</v>
      </c>
      <c r="U88" s="65">
        <f t="shared" si="9"/>
        <v>563.83064744362048</v>
      </c>
      <c r="V88" s="79"/>
      <c r="W88" s="79"/>
      <c r="X88" s="79"/>
      <c r="Y88" s="79"/>
      <c r="Z88" s="79"/>
      <c r="AA88" s="79"/>
      <c r="AB88" s="79"/>
      <c r="AC88" s="79"/>
    </row>
    <row r="89" spans="1:29" ht="12" customHeight="1">
      <c r="A89" s="40">
        <v>1990</v>
      </c>
      <c r="B89" s="77">
        <v>250.13200000000001</v>
      </c>
      <c r="C89" s="53">
        <v>147721</v>
      </c>
      <c r="D89" s="53">
        <v>1484</v>
      </c>
      <c r="E89" s="65" t="s">
        <v>7</v>
      </c>
      <c r="F89" s="65">
        <v>2</v>
      </c>
      <c r="G89" s="53">
        <f t="shared" si="12"/>
        <v>146235</v>
      </c>
      <c r="H89" s="53">
        <v>2690</v>
      </c>
      <c r="I89" s="61">
        <v>9036</v>
      </c>
      <c r="J89" s="53">
        <f t="shared" si="15"/>
        <v>157961</v>
      </c>
      <c r="K89" s="53">
        <v>1886</v>
      </c>
      <c r="L89" s="53">
        <v>651</v>
      </c>
      <c r="M89" s="65" t="s">
        <v>7</v>
      </c>
      <c r="N89" s="65" t="s">
        <v>7</v>
      </c>
      <c r="O89" s="53">
        <v>13359</v>
      </c>
      <c r="P89" s="53">
        <v>4230</v>
      </c>
      <c r="Q89" s="61">
        <f t="shared" si="13"/>
        <v>137835</v>
      </c>
      <c r="R89" s="65">
        <f t="shared" si="7"/>
        <v>142065</v>
      </c>
      <c r="S89" s="65">
        <f t="shared" si="14"/>
        <v>16.911070954536005</v>
      </c>
      <c r="T89" s="65">
        <f t="shared" si="16"/>
        <v>551.04904610365725</v>
      </c>
      <c r="U89" s="65">
        <f t="shared" si="9"/>
        <v>567.9601170581933</v>
      </c>
      <c r="V89" s="79"/>
      <c r="W89" s="79"/>
      <c r="X89" s="79"/>
      <c r="Y89" s="79"/>
      <c r="Z89" s="79"/>
      <c r="AA89" s="79"/>
      <c r="AB89" s="79"/>
      <c r="AC89" s="79"/>
    </row>
    <row r="90" spans="1:29" ht="12" customHeight="1">
      <c r="A90" s="42">
        <v>1991</v>
      </c>
      <c r="B90" s="78">
        <v>253.49299999999999</v>
      </c>
      <c r="C90" s="57">
        <v>147697</v>
      </c>
      <c r="D90" s="57">
        <v>1480</v>
      </c>
      <c r="E90" s="59" t="s">
        <v>7</v>
      </c>
      <c r="F90" s="66">
        <v>1</v>
      </c>
      <c r="G90" s="57">
        <f t="shared" si="12"/>
        <v>146216</v>
      </c>
      <c r="H90" s="57">
        <v>2625</v>
      </c>
      <c r="I90" s="62">
        <v>13359</v>
      </c>
      <c r="J90" s="57">
        <f t="shared" si="15"/>
        <v>162200</v>
      </c>
      <c r="K90" s="57">
        <v>2845</v>
      </c>
      <c r="L90" s="57">
        <v>619</v>
      </c>
      <c r="M90" s="59" t="s">
        <v>7</v>
      </c>
      <c r="N90" s="59" t="s">
        <v>7</v>
      </c>
      <c r="O90" s="57">
        <v>15840</v>
      </c>
      <c r="P90" s="57">
        <v>4884</v>
      </c>
      <c r="Q90" s="62">
        <f t="shared" si="13"/>
        <v>138012</v>
      </c>
      <c r="R90" s="66">
        <f t="shared" si="7"/>
        <v>142896</v>
      </c>
      <c r="S90" s="66">
        <f t="shared" si="14"/>
        <v>19.266804211556138</v>
      </c>
      <c r="T90" s="66">
        <f t="shared" si="16"/>
        <v>544.4410693786416</v>
      </c>
      <c r="U90" s="66">
        <f t="shared" si="9"/>
        <v>563.70787359019778</v>
      </c>
      <c r="V90" s="79"/>
      <c r="W90" s="79"/>
      <c r="X90" s="79"/>
      <c r="Y90" s="79"/>
      <c r="Z90" s="79"/>
      <c r="AA90" s="79"/>
      <c r="AB90" s="79"/>
      <c r="AC90" s="79"/>
    </row>
    <row r="91" spans="1:29" ht="12" customHeight="1">
      <c r="A91" s="44">
        <v>1992</v>
      </c>
      <c r="B91" s="78">
        <v>256.89400000000001</v>
      </c>
      <c r="C91" s="57">
        <v>150847</v>
      </c>
      <c r="D91" s="57">
        <v>1436</v>
      </c>
      <c r="E91" s="59" t="s">
        <v>7</v>
      </c>
      <c r="F91" s="66">
        <v>930</v>
      </c>
      <c r="G91" s="57">
        <f t="shared" si="12"/>
        <v>148481</v>
      </c>
      <c r="H91" s="57">
        <v>2521</v>
      </c>
      <c r="I91" s="62">
        <v>15840</v>
      </c>
      <c r="J91" s="57">
        <f t="shared" si="15"/>
        <v>166842</v>
      </c>
      <c r="K91" s="57">
        <v>7569</v>
      </c>
      <c r="L91" s="57">
        <v>578</v>
      </c>
      <c r="M91" s="59" t="s">
        <v>7</v>
      </c>
      <c r="N91" s="59" t="s">
        <v>7</v>
      </c>
      <c r="O91" s="57">
        <v>14214</v>
      </c>
      <c r="P91" s="57">
        <v>3788</v>
      </c>
      <c r="Q91" s="62">
        <f t="shared" si="13"/>
        <v>140693</v>
      </c>
      <c r="R91" s="66">
        <f t="shared" si="7"/>
        <v>144481</v>
      </c>
      <c r="S91" s="66">
        <f t="shared" si="14"/>
        <v>14.745381363519584</v>
      </c>
      <c r="T91" s="66">
        <f t="shared" si="16"/>
        <v>547.66946678396539</v>
      </c>
      <c r="U91" s="66">
        <f t="shared" si="9"/>
        <v>562.41484814748492</v>
      </c>
      <c r="V91" s="79"/>
      <c r="W91" s="79"/>
      <c r="X91" s="79"/>
      <c r="Y91" s="79"/>
      <c r="Z91" s="79"/>
      <c r="AA91" s="79"/>
      <c r="AB91" s="79"/>
      <c r="AC91" s="79"/>
    </row>
    <row r="92" spans="1:29" ht="12" customHeight="1">
      <c r="A92" s="42">
        <v>1993</v>
      </c>
      <c r="B92" s="78">
        <v>260.255</v>
      </c>
      <c r="C92" s="57">
        <v>150636</v>
      </c>
      <c r="D92" s="57">
        <v>1330</v>
      </c>
      <c r="E92" s="59" t="s">
        <v>7</v>
      </c>
      <c r="F92" s="66">
        <v>1</v>
      </c>
      <c r="G92" s="57">
        <f t="shared" si="12"/>
        <v>149305</v>
      </c>
      <c r="H92" s="57">
        <v>2806</v>
      </c>
      <c r="I92" s="62">
        <v>14214</v>
      </c>
      <c r="J92" s="57">
        <f t="shared" si="15"/>
        <v>166325</v>
      </c>
      <c r="K92" s="57">
        <v>8049</v>
      </c>
      <c r="L92" s="57">
        <v>552</v>
      </c>
      <c r="M92" s="59" t="s">
        <v>7</v>
      </c>
      <c r="N92" s="59" t="s">
        <v>7</v>
      </c>
      <c r="O92" s="57">
        <v>9570</v>
      </c>
      <c r="P92" s="57">
        <v>3862</v>
      </c>
      <c r="Q92" s="62">
        <f t="shared" si="13"/>
        <v>144292</v>
      </c>
      <c r="R92" s="66">
        <f t="shared" si="7"/>
        <v>148154</v>
      </c>
      <c r="S92" s="66">
        <f t="shared" si="14"/>
        <v>14.839292232618009</v>
      </c>
      <c r="T92" s="66">
        <f t="shared" si="16"/>
        <v>554.42546733011852</v>
      </c>
      <c r="U92" s="66">
        <f t="shared" si="9"/>
        <v>569.26475956273657</v>
      </c>
      <c r="V92" s="79"/>
      <c r="W92" s="79"/>
      <c r="X92" s="79"/>
      <c r="Y92" s="79"/>
      <c r="Z92" s="79"/>
      <c r="AA92" s="79"/>
      <c r="AB92" s="79"/>
      <c r="AC92" s="79"/>
    </row>
    <row r="93" spans="1:29" ht="12" customHeight="1">
      <c r="A93" s="42">
        <v>1994</v>
      </c>
      <c r="B93" s="78">
        <v>263.43599999999998</v>
      </c>
      <c r="C93" s="57">
        <v>153602</v>
      </c>
      <c r="D93" s="57">
        <v>1267</v>
      </c>
      <c r="E93" s="59" t="s">
        <v>7</v>
      </c>
      <c r="F93" s="66">
        <v>1</v>
      </c>
      <c r="G93" s="57">
        <f t="shared" si="12"/>
        <v>152334</v>
      </c>
      <c r="H93" s="57">
        <v>2880</v>
      </c>
      <c r="I93" s="62">
        <v>9570</v>
      </c>
      <c r="J93" s="57">
        <f t="shared" si="15"/>
        <v>164784</v>
      </c>
      <c r="K93" s="57">
        <v>5725</v>
      </c>
      <c r="L93" s="57">
        <v>613</v>
      </c>
      <c r="M93" s="59" t="s">
        <v>7</v>
      </c>
      <c r="N93" s="59" t="s">
        <v>7</v>
      </c>
      <c r="O93" s="57">
        <v>5867.061647214854</v>
      </c>
      <c r="P93" s="57">
        <v>3507</v>
      </c>
      <c r="Q93" s="62">
        <f t="shared" si="13"/>
        <v>149071.93835278513</v>
      </c>
      <c r="R93" s="66">
        <f t="shared" si="7"/>
        <v>152578.93835278513</v>
      </c>
      <c r="S93" s="66">
        <f t="shared" si="14"/>
        <v>13.312531316904296</v>
      </c>
      <c r="T93" s="66">
        <f t="shared" si="16"/>
        <v>565.87534867210684</v>
      </c>
      <c r="U93" s="66">
        <f t="shared" si="9"/>
        <v>579.18787998901109</v>
      </c>
      <c r="V93" s="79"/>
      <c r="W93" s="79"/>
      <c r="X93" s="79"/>
      <c r="Y93" s="79"/>
      <c r="Z93" s="79"/>
      <c r="AA93" s="79"/>
      <c r="AB93" s="79"/>
      <c r="AC93" s="79"/>
    </row>
    <row r="94" spans="1:29" ht="12" customHeight="1">
      <c r="A94" s="42">
        <v>1995</v>
      </c>
      <c r="B94" s="78">
        <v>266.55700000000002</v>
      </c>
      <c r="C94" s="57">
        <v>155292</v>
      </c>
      <c r="D94" s="57">
        <v>1216</v>
      </c>
      <c r="E94" s="59" t="s">
        <v>7</v>
      </c>
      <c r="F94" s="66">
        <v>1.32</v>
      </c>
      <c r="G94" s="57">
        <f t="shared" si="12"/>
        <v>154074.68</v>
      </c>
      <c r="H94" s="57">
        <v>2294</v>
      </c>
      <c r="I94" s="62">
        <v>5867.061647214854</v>
      </c>
      <c r="J94" s="57">
        <f t="shared" si="15"/>
        <v>162235.74164721486</v>
      </c>
      <c r="K94" s="57">
        <v>5153.5275956284158</v>
      </c>
      <c r="L94" s="57">
        <v>682</v>
      </c>
      <c r="M94" s="59" t="s">
        <v>7</v>
      </c>
      <c r="N94" s="59" t="s">
        <v>7</v>
      </c>
      <c r="O94" s="57">
        <v>3904.2688897637795</v>
      </c>
      <c r="P94" s="57">
        <v>1530</v>
      </c>
      <c r="Q94" s="62">
        <f t="shared" si="13"/>
        <v>150965.94516182269</v>
      </c>
      <c r="R94" s="66">
        <f t="shared" si="7"/>
        <v>152495.94516182269</v>
      </c>
      <c r="S94" s="66">
        <f t="shared" si="14"/>
        <v>5.7398605176378785</v>
      </c>
      <c r="T94" s="66">
        <f t="shared" si="16"/>
        <v>566.35520793609874</v>
      </c>
      <c r="U94" s="66">
        <f t="shared" si="9"/>
        <v>572.09506845373664</v>
      </c>
      <c r="V94" s="79"/>
      <c r="W94" s="79"/>
      <c r="X94" s="79"/>
      <c r="Y94" s="79"/>
      <c r="Z94" s="79"/>
      <c r="AA94" s="79"/>
      <c r="AB94" s="79"/>
      <c r="AC94" s="79"/>
    </row>
    <row r="95" spans="1:29" ht="12" customHeight="1">
      <c r="A95" s="40">
        <v>1996</v>
      </c>
      <c r="B95" s="77">
        <v>269.66699999999997</v>
      </c>
      <c r="C95" s="53">
        <v>154006</v>
      </c>
      <c r="D95" s="53">
        <v>1175</v>
      </c>
      <c r="E95" s="65" t="s">
        <v>7</v>
      </c>
      <c r="F95" s="65">
        <v>1.1000000000000001</v>
      </c>
      <c r="G95" s="53">
        <f t="shared" si="12"/>
        <v>152829.9</v>
      </c>
      <c r="H95" s="53">
        <v>2646</v>
      </c>
      <c r="I95" s="61">
        <v>3904.2688897637795</v>
      </c>
      <c r="J95" s="53">
        <f t="shared" si="15"/>
        <v>159380.16888976377</v>
      </c>
      <c r="K95" s="53">
        <v>2597.882384823848</v>
      </c>
      <c r="L95" s="53">
        <v>612</v>
      </c>
      <c r="M95" s="65" t="s">
        <v>7</v>
      </c>
      <c r="N95" s="65" t="s">
        <v>7</v>
      </c>
      <c r="O95" s="53">
        <v>4440.4894444444435</v>
      </c>
      <c r="P95" s="53">
        <v>1</v>
      </c>
      <c r="Q95" s="61">
        <f t="shared" si="13"/>
        <v>151728.79706049548</v>
      </c>
      <c r="R95" s="65">
        <f t="shared" si="7"/>
        <v>151729.79706049548</v>
      </c>
      <c r="S95" s="65">
        <f t="shared" si="14"/>
        <v>3.7082772456399934E-3</v>
      </c>
      <c r="T95" s="65">
        <f t="shared" si="16"/>
        <v>562.65244564776367</v>
      </c>
      <c r="U95" s="65">
        <f t="shared" si="9"/>
        <v>562.65615392500933</v>
      </c>
      <c r="V95" s="79"/>
      <c r="W95" s="79"/>
      <c r="X95" s="79"/>
      <c r="Y95" s="79"/>
      <c r="Z95" s="79"/>
      <c r="AA95" s="79"/>
      <c r="AB95" s="79"/>
      <c r="AC95" s="79"/>
    </row>
    <row r="96" spans="1:29" ht="12" customHeight="1">
      <c r="A96" s="40">
        <v>1997</v>
      </c>
      <c r="B96" s="77">
        <v>272.91199999999998</v>
      </c>
      <c r="C96" s="53">
        <v>156091</v>
      </c>
      <c r="D96" s="53">
        <v>1138</v>
      </c>
      <c r="E96" s="65" t="s">
        <v>7</v>
      </c>
      <c r="F96" s="65">
        <v>0.66</v>
      </c>
      <c r="G96" s="53">
        <f t="shared" si="12"/>
        <v>154952.34</v>
      </c>
      <c r="H96" s="53">
        <v>2917</v>
      </c>
      <c r="I96" s="61">
        <v>4440.4894444444435</v>
      </c>
      <c r="J96" s="53">
        <f>G96+H96+I96</f>
        <v>162309.82944444445</v>
      </c>
      <c r="K96" s="53">
        <v>2698.9849726775956</v>
      </c>
      <c r="L96" s="53">
        <v>770</v>
      </c>
      <c r="M96" s="65" t="s">
        <v>7</v>
      </c>
      <c r="N96" s="65" t="s">
        <v>7</v>
      </c>
      <c r="O96" s="53">
        <v>4620.341782722513</v>
      </c>
      <c r="P96" s="53">
        <v>2.7</v>
      </c>
      <c r="Q96" s="61">
        <f t="shared" si="13"/>
        <v>154217.80268904433</v>
      </c>
      <c r="R96" s="65">
        <f t="shared" si="7"/>
        <v>154220.50268904434</v>
      </c>
      <c r="S96" s="65">
        <f t="shared" si="14"/>
        <v>9.8932989388520864E-3</v>
      </c>
      <c r="T96" s="65">
        <f t="shared" si="16"/>
        <v>565.08252729467495</v>
      </c>
      <c r="U96" s="65">
        <f t="shared" si="9"/>
        <v>565.09242059361384</v>
      </c>
      <c r="V96" s="79"/>
      <c r="W96" s="79"/>
      <c r="X96" s="79"/>
      <c r="Y96" s="79"/>
      <c r="Z96" s="79"/>
      <c r="AA96" s="79"/>
      <c r="AB96" s="79"/>
      <c r="AC96" s="79"/>
    </row>
    <row r="97" spans="1:29" ht="12" customHeight="1">
      <c r="A97" s="40">
        <v>1998</v>
      </c>
      <c r="B97" s="77">
        <v>276.11500000000001</v>
      </c>
      <c r="C97" s="55">
        <v>157262</v>
      </c>
      <c r="D97" s="55">
        <v>1142</v>
      </c>
      <c r="E97" s="65" t="s">
        <v>7</v>
      </c>
      <c r="F97" s="65">
        <v>0.44</v>
      </c>
      <c r="G97" s="55">
        <f t="shared" si="12"/>
        <v>156119.56</v>
      </c>
      <c r="H97" s="55">
        <v>4860</v>
      </c>
      <c r="I97" s="61">
        <v>4620.341782722513</v>
      </c>
      <c r="J97" s="55">
        <f t="shared" si="15"/>
        <v>165599.9017827225</v>
      </c>
      <c r="K97" s="55">
        <v>2035.4349726775956</v>
      </c>
      <c r="L97" s="55">
        <v>917</v>
      </c>
      <c r="M97" s="65" t="s">
        <v>7</v>
      </c>
      <c r="N97" s="65" t="s">
        <v>7</v>
      </c>
      <c r="O97" s="55">
        <v>5016.418087071238</v>
      </c>
      <c r="P97" s="55">
        <v>5.4</v>
      </c>
      <c r="Q97" s="61">
        <f t="shared" si="13"/>
        <v>157625.64872297368</v>
      </c>
      <c r="R97" s="65">
        <f t="shared" si="7"/>
        <v>157631.04872297368</v>
      </c>
      <c r="S97" s="65">
        <f t="shared" si="14"/>
        <v>1.9557068612715715E-2</v>
      </c>
      <c r="T97" s="65">
        <f t="shared" si="16"/>
        <v>570.8695605924114</v>
      </c>
      <c r="U97" s="65">
        <f t="shared" si="9"/>
        <v>570.8891176610241</v>
      </c>
      <c r="V97" s="79"/>
      <c r="W97" s="79"/>
      <c r="X97" s="79"/>
      <c r="Y97" s="79"/>
      <c r="Z97" s="79"/>
      <c r="AA97" s="79"/>
      <c r="AB97" s="79"/>
      <c r="AC97" s="79"/>
    </row>
    <row r="98" spans="1:29" ht="12" customHeight="1">
      <c r="A98" s="40">
        <v>1999</v>
      </c>
      <c r="B98" s="77">
        <v>279.29500000000002</v>
      </c>
      <c r="C98" s="55">
        <v>162589</v>
      </c>
      <c r="D98" s="55">
        <v>1107</v>
      </c>
      <c r="E98" s="65" t="s">
        <v>7</v>
      </c>
      <c r="F98" s="65">
        <v>0.66</v>
      </c>
      <c r="G98" s="55">
        <f t="shared" si="12"/>
        <v>161481.34</v>
      </c>
      <c r="H98" s="55">
        <v>4945</v>
      </c>
      <c r="I98" s="61">
        <v>5016.418087071238</v>
      </c>
      <c r="J98" s="55">
        <f t="shared" si="15"/>
        <v>171442.75808707124</v>
      </c>
      <c r="K98" s="55">
        <v>1619.9907356948229</v>
      </c>
      <c r="L98" s="55">
        <v>947</v>
      </c>
      <c r="M98" s="65" t="s">
        <v>7</v>
      </c>
      <c r="N98" s="65" t="s">
        <v>7</v>
      </c>
      <c r="O98" s="55">
        <v>5791.9454868421053</v>
      </c>
      <c r="P98" s="55">
        <v>5</v>
      </c>
      <c r="Q98" s="61">
        <f t="shared" si="13"/>
        <v>163078.82186453431</v>
      </c>
      <c r="R98" s="65">
        <f t="shared" si="7"/>
        <v>163083.82186453431</v>
      </c>
      <c r="S98" s="65">
        <f t="shared" si="14"/>
        <v>1.7902218084820707E-2</v>
      </c>
      <c r="T98" s="65">
        <f t="shared" si="16"/>
        <v>583.8945268069042</v>
      </c>
      <c r="U98" s="65">
        <f t="shared" si="9"/>
        <v>583.91242902498902</v>
      </c>
      <c r="V98" s="79"/>
      <c r="W98" s="79"/>
      <c r="X98" s="79"/>
      <c r="Y98" s="79"/>
      <c r="Z98" s="79"/>
      <c r="AA98" s="79"/>
      <c r="AB98" s="79"/>
      <c r="AC98" s="79"/>
    </row>
    <row r="99" spans="1:29" ht="12" customHeight="1">
      <c r="A99" s="40">
        <v>2000</v>
      </c>
      <c r="B99" s="77">
        <v>282.38499999999999</v>
      </c>
      <c r="C99" s="55">
        <v>167393</v>
      </c>
      <c r="D99" s="55">
        <v>1109</v>
      </c>
      <c r="E99" s="65" t="s">
        <v>7</v>
      </c>
      <c r="F99" s="65">
        <v>3</v>
      </c>
      <c r="G99" s="55">
        <f t="shared" si="12"/>
        <v>166281</v>
      </c>
      <c r="H99" s="55">
        <v>4493</v>
      </c>
      <c r="I99" s="61">
        <v>5791.9454868421053</v>
      </c>
      <c r="J99" s="55">
        <f t="shared" si="15"/>
        <v>176565.9454868421</v>
      </c>
      <c r="K99" s="55">
        <v>2212.9437500000004</v>
      </c>
      <c r="L99" s="55">
        <v>909</v>
      </c>
      <c r="M99" s="65" t="s">
        <v>7</v>
      </c>
      <c r="N99" s="65" t="s">
        <v>7</v>
      </c>
      <c r="O99" s="55">
        <v>6531.8329842519697</v>
      </c>
      <c r="P99" s="55">
        <v>9</v>
      </c>
      <c r="Q99" s="61">
        <f t="shared" si="13"/>
        <v>166903.16875259014</v>
      </c>
      <c r="R99" s="65">
        <f t="shared" si="7"/>
        <v>166912.16875259014</v>
      </c>
      <c r="S99" s="65">
        <f t="shared" si="14"/>
        <v>3.187138127025161E-2</v>
      </c>
      <c r="T99" s="65">
        <f t="shared" si="16"/>
        <v>591.04828072521605</v>
      </c>
      <c r="U99" s="65">
        <f t="shared" si="9"/>
        <v>591.08015210648625</v>
      </c>
      <c r="V99" s="79"/>
      <c r="W99" s="79"/>
      <c r="X99" s="79"/>
      <c r="Y99" s="79"/>
      <c r="Z99" s="79"/>
      <c r="AA99" s="79"/>
      <c r="AB99" s="79"/>
      <c r="AC99" s="79"/>
    </row>
    <row r="100" spans="1:29" ht="12" customHeight="1">
      <c r="A100" s="42">
        <v>2001</v>
      </c>
      <c r="B100" s="78">
        <v>285.30901899999998</v>
      </c>
      <c r="C100" s="59">
        <v>165332</v>
      </c>
      <c r="D100" s="59">
        <v>1036</v>
      </c>
      <c r="E100" s="59" t="s">
        <v>7</v>
      </c>
      <c r="F100" s="66">
        <v>3</v>
      </c>
      <c r="G100" s="59">
        <f t="shared" si="12"/>
        <v>164293</v>
      </c>
      <c r="H100" s="59">
        <v>6484</v>
      </c>
      <c r="I100" s="62">
        <v>6531.8329842519697</v>
      </c>
      <c r="J100" s="59">
        <f t="shared" si="15"/>
        <v>177308.83298425196</v>
      </c>
      <c r="K100" s="59">
        <v>2433.3782016348773</v>
      </c>
      <c r="L100" s="59">
        <v>800</v>
      </c>
      <c r="M100" s="59" t="s">
        <v>7</v>
      </c>
      <c r="N100" s="59" t="s">
        <v>7</v>
      </c>
      <c r="O100" s="59">
        <v>6810.2193957783657</v>
      </c>
      <c r="P100" s="59">
        <v>5</v>
      </c>
      <c r="Q100" s="62">
        <f t="shared" si="13"/>
        <v>167260.2353868387</v>
      </c>
      <c r="R100" s="66">
        <f t="shared" si="7"/>
        <v>167265.2353868387</v>
      </c>
      <c r="S100" s="66">
        <f t="shared" si="14"/>
        <v>1.7524857845450728E-2</v>
      </c>
      <c r="T100" s="66">
        <f t="shared" si="16"/>
        <v>586.2423696701951</v>
      </c>
      <c r="U100" s="66">
        <f t="shared" si="9"/>
        <v>586.2598945280406</v>
      </c>
      <c r="V100" s="79"/>
      <c r="W100" s="79"/>
      <c r="X100" s="79"/>
      <c r="Y100" s="79"/>
      <c r="Z100" s="79"/>
      <c r="AA100" s="79"/>
      <c r="AB100" s="79"/>
      <c r="AC100" s="79"/>
    </row>
    <row r="101" spans="1:29" ht="12" customHeight="1">
      <c r="A101" s="42">
        <v>2002</v>
      </c>
      <c r="B101" s="78">
        <v>288.10481800000002</v>
      </c>
      <c r="C101" s="116">
        <v>170063</v>
      </c>
      <c r="D101" s="59">
        <v>959</v>
      </c>
      <c r="E101" s="59" t="s">
        <v>7</v>
      </c>
      <c r="F101" s="66">
        <v>42</v>
      </c>
      <c r="G101" s="59">
        <f t="shared" si="12"/>
        <v>169062</v>
      </c>
      <c r="H101" s="59">
        <v>6147</v>
      </c>
      <c r="I101" s="62">
        <v>6810.2193957783657</v>
      </c>
      <c r="J101" s="59">
        <f t="shared" si="15"/>
        <v>182019.21939577837</v>
      </c>
      <c r="K101" s="59">
        <v>2155.2695652173911</v>
      </c>
      <c r="L101" s="59">
        <v>640</v>
      </c>
      <c r="M101" s="59" t="s">
        <v>7</v>
      </c>
      <c r="N101" s="59" t="s">
        <v>7</v>
      </c>
      <c r="O101" s="59">
        <v>9640.6376253298167</v>
      </c>
      <c r="P101" s="59">
        <v>23.4</v>
      </c>
      <c r="Q101" s="62">
        <f t="shared" si="13"/>
        <v>169559.91220523117</v>
      </c>
      <c r="R101" s="66">
        <f t="shared" si="7"/>
        <v>169583.31220523117</v>
      </c>
      <c r="S101" s="66">
        <f t="shared" si="14"/>
        <v>8.1220439708162034E-2</v>
      </c>
      <c r="T101" s="66">
        <f t="shared" si="16"/>
        <v>588.53549684556526</v>
      </c>
      <c r="U101" s="66">
        <f t="shared" si="9"/>
        <v>588.61671728527347</v>
      </c>
      <c r="V101" s="79"/>
      <c r="W101" s="79"/>
      <c r="X101" s="79"/>
      <c r="Y101" s="79"/>
      <c r="Z101" s="79"/>
      <c r="AA101" s="79"/>
      <c r="AB101" s="79"/>
      <c r="AC101" s="79"/>
    </row>
    <row r="102" spans="1:29" ht="12" customHeight="1">
      <c r="A102" s="42">
        <v>2003</v>
      </c>
      <c r="B102" s="78">
        <v>290.81963400000001</v>
      </c>
      <c r="C102" s="116">
        <v>170348</v>
      </c>
      <c r="D102" s="59">
        <v>959</v>
      </c>
      <c r="E102" s="59" t="s">
        <v>7</v>
      </c>
      <c r="F102" s="66">
        <v>100</v>
      </c>
      <c r="G102" s="59">
        <f t="shared" si="12"/>
        <v>169289</v>
      </c>
      <c r="H102" s="59">
        <v>6171</v>
      </c>
      <c r="I102" s="62">
        <v>9640.6376253298167</v>
      </c>
      <c r="J102" s="59">
        <f t="shared" si="15"/>
        <v>185100.63762532981</v>
      </c>
      <c r="K102" s="59">
        <v>2486.7163487738421</v>
      </c>
      <c r="L102" s="59">
        <v>667</v>
      </c>
      <c r="M102" s="59" t="s">
        <v>7</v>
      </c>
      <c r="N102" s="59" t="s">
        <v>7</v>
      </c>
      <c r="O102" s="59">
        <v>8287.6743166226897</v>
      </c>
      <c r="P102" s="59">
        <v>165.8</v>
      </c>
      <c r="Q102" s="62">
        <f t="shared" si="13"/>
        <v>173493.4469599333</v>
      </c>
      <c r="R102" s="66">
        <f t="shared" si="7"/>
        <v>173659.24695993328</v>
      </c>
      <c r="S102" s="66">
        <f t="shared" si="14"/>
        <v>0.57011281432257088</v>
      </c>
      <c r="T102" s="66">
        <f t="shared" si="16"/>
        <v>596.56717317763105</v>
      </c>
      <c r="U102" s="66">
        <f t="shared" si="9"/>
        <v>597.1372859919536</v>
      </c>
      <c r="V102" s="79"/>
      <c r="W102" s="79"/>
      <c r="X102" s="79"/>
      <c r="Y102" s="79"/>
      <c r="Z102" s="79"/>
      <c r="AA102" s="79"/>
      <c r="AB102" s="79"/>
      <c r="AC102" s="79"/>
    </row>
    <row r="103" spans="1:29" ht="12" customHeight="1">
      <c r="A103" s="42">
        <v>2004</v>
      </c>
      <c r="B103" s="78">
        <v>293.46318500000001</v>
      </c>
      <c r="C103" s="116">
        <v>170832</v>
      </c>
      <c r="D103" s="59">
        <v>958</v>
      </c>
      <c r="E103" s="59" t="s">
        <v>7</v>
      </c>
      <c r="F103" s="66">
        <v>24.86</v>
      </c>
      <c r="G103" s="59">
        <f t="shared" si="12"/>
        <v>169849.14</v>
      </c>
      <c r="H103" s="59">
        <v>7027</v>
      </c>
      <c r="I103" s="62">
        <v>8287.6743166226897</v>
      </c>
      <c r="J103" s="59">
        <f t="shared" si="15"/>
        <v>185163.81431662271</v>
      </c>
      <c r="K103" s="59">
        <v>2972.574931880109</v>
      </c>
      <c r="L103" s="59">
        <v>728</v>
      </c>
      <c r="M103" s="59" t="s">
        <v>7</v>
      </c>
      <c r="N103" s="59" t="s">
        <v>7</v>
      </c>
      <c r="O103" s="59">
        <v>6914.3303492063478</v>
      </c>
      <c r="P103" s="59">
        <v>45</v>
      </c>
      <c r="Q103" s="62">
        <f t="shared" si="13"/>
        <v>174503.90903553626</v>
      </c>
      <c r="R103" s="113">
        <f t="shared" si="7"/>
        <v>174548.90903553626</v>
      </c>
      <c r="S103" s="66">
        <f t="shared" si="14"/>
        <v>0.15334121041451929</v>
      </c>
      <c r="T103" s="66">
        <f t="shared" si="16"/>
        <v>594.63645852387333</v>
      </c>
      <c r="U103" s="66">
        <f t="shared" si="9"/>
        <v>594.78979973428784</v>
      </c>
      <c r="V103" s="79"/>
      <c r="W103" s="79"/>
      <c r="X103" s="79"/>
      <c r="Y103" s="79"/>
      <c r="Z103" s="79"/>
      <c r="AA103" s="79"/>
      <c r="AB103" s="79"/>
      <c r="AC103" s="79"/>
    </row>
    <row r="104" spans="1:29" ht="12" customHeight="1">
      <c r="A104" s="42">
        <v>2005</v>
      </c>
      <c r="B104" s="78">
        <v>296.186216</v>
      </c>
      <c r="C104" s="116">
        <v>176931</v>
      </c>
      <c r="D104" s="59">
        <v>949</v>
      </c>
      <c r="E104" s="59" t="s">
        <v>7</v>
      </c>
      <c r="F104" s="66">
        <v>3.6851412428043488</v>
      </c>
      <c r="G104" s="59">
        <f t="shared" si="12"/>
        <v>175978.31485875719</v>
      </c>
      <c r="H104" s="59">
        <v>7421</v>
      </c>
      <c r="I104" s="62">
        <v>6914.3303492063478</v>
      </c>
      <c r="J104" s="59">
        <f t="shared" si="15"/>
        <v>190313.64520796353</v>
      </c>
      <c r="K104" s="59">
        <v>2592.3224043715845</v>
      </c>
      <c r="L104" s="59">
        <v>1194.348</v>
      </c>
      <c r="M104" s="59" t="s">
        <v>7</v>
      </c>
      <c r="N104" s="59" t="s">
        <v>7</v>
      </c>
      <c r="O104" s="59">
        <v>7548.0370078534033</v>
      </c>
      <c r="P104" s="59">
        <v>1205.79</v>
      </c>
      <c r="Q104" s="62">
        <f t="shared" si="13"/>
        <v>177773.14779573857</v>
      </c>
      <c r="R104" s="113">
        <f t="shared" si="7"/>
        <v>178978.93779573857</v>
      </c>
      <c r="S104" s="66">
        <f t="shared" si="14"/>
        <v>4.0710537319535494</v>
      </c>
      <c r="T104" s="66">
        <f t="shared" si="16"/>
        <v>600.2073634504942</v>
      </c>
      <c r="U104" s="66">
        <f t="shared" si="9"/>
        <v>604.2784171824477</v>
      </c>
      <c r="V104" s="79"/>
      <c r="W104" s="79"/>
      <c r="X104" s="79"/>
      <c r="Y104" s="79"/>
      <c r="Z104" s="79"/>
      <c r="AA104" s="79"/>
      <c r="AB104" s="79"/>
      <c r="AC104" s="79"/>
    </row>
    <row r="105" spans="1:29" ht="12" customHeight="1">
      <c r="A105" s="40">
        <v>2006</v>
      </c>
      <c r="B105" s="77">
        <v>298.99582500000002</v>
      </c>
      <c r="C105" s="117">
        <v>181782</v>
      </c>
      <c r="D105" s="71">
        <v>943</v>
      </c>
      <c r="E105" s="65" t="s">
        <v>7</v>
      </c>
      <c r="F105" s="65">
        <v>4.9413514236472356</v>
      </c>
      <c r="G105" s="71">
        <f t="shared" si="12"/>
        <v>180834.05864857635</v>
      </c>
      <c r="H105" s="71">
        <v>7484</v>
      </c>
      <c r="I105" s="114">
        <v>7548.0370078534033</v>
      </c>
      <c r="J105" s="71">
        <f t="shared" si="15"/>
        <v>195866.09565642977</v>
      </c>
      <c r="K105" s="71">
        <v>2860</v>
      </c>
      <c r="L105" s="71">
        <v>802.55200000000002</v>
      </c>
      <c r="M105" s="65" t="s">
        <v>7</v>
      </c>
      <c r="N105" s="65" t="s">
        <v>7</v>
      </c>
      <c r="O105" s="71">
        <v>8986.1345714248055</v>
      </c>
      <c r="P105" s="71">
        <v>459.4</v>
      </c>
      <c r="Q105" s="61">
        <f t="shared" si="13"/>
        <v>182758.00908500497</v>
      </c>
      <c r="R105" s="115">
        <f t="shared" si="7"/>
        <v>183217.40908500497</v>
      </c>
      <c r="S105" s="65">
        <f t="shared" si="14"/>
        <v>1.5364763036406945</v>
      </c>
      <c r="T105" s="65">
        <f t="shared" si="16"/>
        <v>611.23933447901811</v>
      </c>
      <c r="U105" s="65">
        <f t="shared" si="9"/>
        <v>612.77581078265882</v>
      </c>
      <c r="V105" s="79"/>
      <c r="W105" s="79"/>
      <c r="X105" s="79"/>
      <c r="Y105" s="79"/>
      <c r="Z105" s="79"/>
      <c r="AA105" s="79"/>
      <c r="AB105" s="79"/>
      <c r="AC105" s="79"/>
    </row>
    <row r="106" spans="1:29" ht="12" customHeight="1">
      <c r="A106" s="40">
        <v>2007</v>
      </c>
      <c r="B106" s="77">
        <v>302.003917</v>
      </c>
      <c r="C106" s="117">
        <v>185654</v>
      </c>
      <c r="D106" s="71">
        <v>952</v>
      </c>
      <c r="E106" s="65" t="s">
        <v>7</v>
      </c>
      <c r="F106" s="65">
        <v>3.2064757889452618</v>
      </c>
      <c r="G106" s="71">
        <f t="shared" si="12"/>
        <v>184698.79352421107</v>
      </c>
      <c r="H106" s="71">
        <v>7178</v>
      </c>
      <c r="I106" s="114">
        <v>8986.1345714248055</v>
      </c>
      <c r="J106" s="71">
        <f t="shared" si="15"/>
        <v>200862.92809563587</v>
      </c>
      <c r="K106" s="71">
        <v>5210</v>
      </c>
      <c r="L106" s="71">
        <v>741.82399999999996</v>
      </c>
      <c r="M106" s="65" t="s">
        <v>7</v>
      </c>
      <c r="N106" s="65" t="s">
        <v>7</v>
      </c>
      <c r="O106" s="71">
        <v>9768.0047591623061</v>
      </c>
      <c r="P106" s="71">
        <v>1452.6</v>
      </c>
      <c r="Q106" s="61">
        <f t="shared" si="13"/>
        <v>183690.49933647356</v>
      </c>
      <c r="R106" s="115">
        <f t="shared" si="7"/>
        <v>185143.09933647356</v>
      </c>
      <c r="S106" s="65">
        <f t="shared" si="14"/>
        <v>4.809871389846907</v>
      </c>
      <c r="T106" s="65">
        <f t="shared" si="16"/>
        <v>608.23879756656788</v>
      </c>
      <c r="U106" s="65">
        <f t="shared" si="9"/>
        <v>613.04866895641476</v>
      </c>
      <c r="V106" s="79"/>
      <c r="W106" s="79"/>
      <c r="X106" s="79"/>
      <c r="Y106" s="79"/>
      <c r="Z106" s="79"/>
      <c r="AA106" s="79"/>
      <c r="AB106" s="79"/>
      <c r="AC106" s="79"/>
    </row>
    <row r="107" spans="1:29" ht="12" customHeight="1">
      <c r="A107" s="40">
        <v>2008</v>
      </c>
      <c r="B107" s="77">
        <v>304.79776099999998</v>
      </c>
      <c r="C107" s="117">
        <v>189978</v>
      </c>
      <c r="D107" s="71">
        <v>944</v>
      </c>
      <c r="E107" s="65" t="s">
        <v>7</v>
      </c>
      <c r="F107" s="65">
        <v>7.7493717511032916</v>
      </c>
      <c r="G107" s="71">
        <f t="shared" si="12"/>
        <v>189026.2506282489</v>
      </c>
      <c r="H107" s="71">
        <v>5260</v>
      </c>
      <c r="I107" s="114">
        <v>9768.0047591623061</v>
      </c>
      <c r="J107" s="71">
        <f t="shared" si="15"/>
        <v>204054.25538741122</v>
      </c>
      <c r="K107" s="71">
        <v>8527</v>
      </c>
      <c r="L107" s="71">
        <v>872.82500000000005</v>
      </c>
      <c r="M107" s="65" t="s">
        <v>7</v>
      </c>
      <c r="N107" s="65" t="s">
        <v>7</v>
      </c>
      <c r="O107" s="71">
        <v>9533.6179947229557</v>
      </c>
      <c r="P107" s="71">
        <v>1310.7</v>
      </c>
      <c r="Q107" s="61">
        <f t="shared" si="13"/>
        <v>183810.11239268823</v>
      </c>
      <c r="R107" s="115">
        <f t="shared" si="7"/>
        <v>185120.81239268824</v>
      </c>
      <c r="S107" s="65">
        <f t="shared" si="14"/>
        <v>4.3002284390140257</v>
      </c>
      <c r="T107" s="65">
        <f t="shared" si="16"/>
        <v>603.05597977371053</v>
      </c>
      <c r="U107" s="65">
        <f t="shared" si="9"/>
        <v>607.3562082127246</v>
      </c>
      <c r="V107" s="79"/>
      <c r="W107" s="79"/>
      <c r="X107" s="79"/>
      <c r="Y107" s="79"/>
      <c r="Z107" s="79"/>
      <c r="AA107" s="79"/>
      <c r="AB107" s="79"/>
      <c r="AC107" s="79"/>
    </row>
    <row r="108" spans="1:29" ht="12" customHeight="1">
      <c r="A108" s="40">
        <v>2009</v>
      </c>
      <c r="B108" s="77">
        <v>307.43940600000002</v>
      </c>
      <c r="C108" s="117">
        <v>189202</v>
      </c>
      <c r="D108" s="71">
        <v>901</v>
      </c>
      <c r="E108" s="65" t="s">
        <v>7</v>
      </c>
      <c r="F108" s="65">
        <v>15.052746755215546</v>
      </c>
      <c r="G108" s="71">
        <f t="shared" si="12"/>
        <v>188285.94725324478</v>
      </c>
      <c r="H108" s="71">
        <v>5559</v>
      </c>
      <c r="I108" s="114">
        <v>9533.6179947229557</v>
      </c>
      <c r="J108" s="71">
        <f t="shared" si="15"/>
        <v>203378.56524796775</v>
      </c>
      <c r="K108" s="71">
        <v>4809.6594741144418</v>
      </c>
      <c r="L108" s="71">
        <v>1036.6890000000001</v>
      </c>
      <c r="M108" s="65" t="s">
        <v>7</v>
      </c>
      <c r="N108" s="65" t="s">
        <v>7</v>
      </c>
      <c r="O108" s="71">
        <v>10678.763340369394</v>
      </c>
      <c r="P108" s="71">
        <v>1628.5</v>
      </c>
      <c r="Q108" s="61">
        <f t="shared" si="13"/>
        <v>185224.9534334839</v>
      </c>
      <c r="R108" s="115">
        <f t="shared" si="7"/>
        <v>186853.4534334839</v>
      </c>
      <c r="S108" s="65">
        <f t="shared" si="14"/>
        <v>5.2969787483911546</v>
      </c>
      <c r="T108" s="65">
        <f t="shared" si="16"/>
        <v>602.47629229899007</v>
      </c>
      <c r="U108" s="65">
        <f t="shared" si="9"/>
        <v>607.77327104738129</v>
      </c>
      <c r="V108" s="79"/>
      <c r="W108" s="79"/>
      <c r="X108" s="79"/>
      <c r="Y108" s="79"/>
      <c r="Z108" s="79"/>
      <c r="AA108" s="79"/>
      <c r="AB108" s="79"/>
      <c r="AC108" s="79"/>
    </row>
    <row r="109" spans="1:29" ht="12" customHeight="1">
      <c r="A109" s="40">
        <v>2010</v>
      </c>
      <c r="B109" s="77">
        <v>309.74127900000002</v>
      </c>
      <c r="C109" s="117">
        <v>192877</v>
      </c>
      <c r="D109" s="71">
        <v>873</v>
      </c>
      <c r="E109" s="65" t="s">
        <v>7</v>
      </c>
      <c r="F109" s="65">
        <v>143.05834136933461</v>
      </c>
      <c r="G109" s="71">
        <f t="shared" si="12"/>
        <v>191860.94165863068</v>
      </c>
      <c r="H109" s="71">
        <v>4043</v>
      </c>
      <c r="I109" s="114">
        <v>10678.763340369394</v>
      </c>
      <c r="J109" s="71">
        <f t="shared" si="15"/>
        <v>206582.70499900007</v>
      </c>
      <c r="K109" s="71">
        <v>8366.1975191256824</v>
      </c>
      <c r="L109" s="71">
        <v>1040.4118415421606</v>
      </c>
      <c r="M109" s="65" t="s">
        <v>7</v>
      </c>
      <c r="N109" s="65" t="s">
        <v>7</v>
      </c>
      <c r="O109" s="71">
        <v>10053.020049350647</v>
      </c>
      <c r="P109" s="71">
        <v>1616</v>
      </c>
      <c r="Q109" s="61">
        <f t="shared" si="13"/>
        <v>185507.07558898156</v>
      </c>
      <c r="R109" s="115">
        <f t="shared" si="7"/>
        <v>187123.07558898156</v>
      </c>
      <c r="S109" s="65">
        <f t="shared" si="14"/>
        <v>5.217257464737207</v>
      </c>
      <c r="T109" s="65">
        <f t="shared" si="16"/>
        <v>598.90976168204418</v>
      </c>
      <c r="U109" s="65">
        <f t="shared" si="9"/>
        <v>604.12701914678144</v>
      </c>
    </row>
    <row r="110" spans="1:29" ht="12" customHeight="1">
      <c r="A110" s="124">
        <v>2011</v>
      </c>
      <c r="B110" s="119">
        <v>311.97391399999998</v>
      </c>
      <c r="C110" s="145">
        <v>196255</v>
      </c>
      <c r="D110" s="122">
        <v>867</v>
      </c>
      <c r="E110" s="122">
        <v>98</v>
      </c>
      <c r="F110" s="126" t="s">
        <v>7</v>
      </c>
      <c r="G110" s="122">
        <f>C110-D110-E110</f>
        <v>195290</v>
      </c>
      <c r="H110" s="122">
        <v>3505</v>
      </c>
      <c r="I110" s="144">
        <v>10053</v>
      </c>
      <c r="J110" s="126">
        <f t="shared" si="15"/>
        <v>208848</v>
      </c>
      <c r="K110" s="122">
        <v>9056</v>
      </c>
      <c r="L110" s="122">
        <v>1149</v>
      </c>
      <c r="M110" s="122">
        <v>166.92572796859974</v>
      </c>
      <c r="N110" s="122">
        <v>322.54776299999997</v>
      </c>
      <c r="O110" s="122">
        <v>10186</v>
      </c>
      <c r="P110" s="127" t="s">
        <v>7</v>
      </c>
      <c r="Q110" s="128">
        <f>J110-K110-L110-M110-N110-O110+E110</f>
        <v>188065.52650903139</v>
      </c>
      <c r="R110" s="146">
        <f>Q110</f>
        <v>188065.52650903139</v>
      </c>
      <c r="S110" s="126" t="s">
        <v>7</v>
      </c>
      <c r="T110" s="126">
        <f t="shared" si="16"/>
        <v>602.82452496663359</v>
      </c>
      <c r="U110" s="126">
        <f t="shared" ref="U110:U120" si="17">T110</f>
        <v>602.82452496663359</v>
      </c>
    </row>
    <row r="111" spans="1:29" ht="12" customHeight="1">
      <c r="A111" s="124">
        <v>2012</v>
      </c>
      <c r="B111" s="119">
        <v>314.16755799999999</v>
      </c>
      <c r="C111" s="145">
        <v>200642</v>
      </c>
      <c r="D111" s="122">
        <v>858</v>
      </c>
      <c r="E111" s="122">
        <v>98</v>
      </c>
      <c r="F111" s="126" t="s">
        <v>7</v>
      </c>
      <c r="G111" s="122">
        <f t="shared" ref="G111:G120" si="18">C111-D111-E111</f>
        <v>199686</v>
      </c>
      <c r="H111" s="122">
        <v>4110</v>
      </c>
      <c r="I111" s="144">
        <v>10186</v>
      </c>
      <c r="J111" s="126">
        <f t="shared" si="15"/>
        <v>213982</v>
      </c>
      <c r="K111" s="122">
        <v>8506</v>
      </c>
      <c r="L111" s="122">
        <v>985</v>
      </c>
      <c r="M111" s="122">
        <v>155.14978277041109</v>
      </c>
      <c r="N111" s="122">
        <v>294.25401900000003</v>
      </c>
      <c r="O111" s="122">
        <v>11372</v>
      </c>
      <c r="P111" s="127" t="s">
        <v>7</v>
      </c>
      <c r="Q111" s="128">
        <f t="shared" ref="Q111:Q120" si="19">J111-K111-L111-M111-N111-O111+E111</f>
        <v>192767.59619822958</v>
      </c>
      <c r="R111" s="113">
        <f t="shared" ref="R111:R120" si="20">Q111</f>
        <v>192767.59619822958</v>
      </c>
      <c r="S111" s="66" t="s">
        <v>7</v>
      </c>
      <c r="T111" s="66">
        <f t="shared" si="16"/>
        <v>613.58211976244093</v>
      </c>
      <c r="U111" s="66">
        <f t="shared" si="17"/>
        <v>613.58211976244093</v>
      </c>
    </row>
    <row r="112" spans="1:29" ht="12" customHeight="1">
      <c r="A112" s="124">
        <v>2013</v>
      </c>
      <c r="B112" s="119">
        <v>316.29476599999998</v>
      </c>
      <c r="C112" s="145">
        <v>201260</v>
      </c>
      <c r="D112" s="122">
        <v>877</v>
      </c>
      <c r="E112" s="122">
        <v>100</v>
      </c>
      <c r="F112" s="126" t="s">
        <v>7</v>
      </c>
      <c r="G112" s="122">
        <f t="shared" si="18"/>
        <v>200283</v>
      </c>
      <c r="H112" s="122">
        <v>3771</v>
      </c>
      <c r="I112" s="144">
        <v>11372</v>
      </c>
      <c r="J112" s="126">
        <f t="shared" si="15"/>
        <v>215426</v>
      </c>
      <c r="K112" s="122">
        <v>12074</v>
      </c>
      <c r="L112" s="122">
        <v>972</v>
      </c>
      <c r="M112" s="122">
        <v>85.075659561119281</v>
      </c>
      <c r="N112" s="122">
        <v>306.52043099999997</v>
      </c>
      <c r="O112" s="122">
        <v>10306</v>
      </c>
      <c r="P112" s="127" t="s">
        <v>7</v>
      </c>
      <c r="Q112" s="128">
        <f t="shared" si="19"/>
        <v>191782.40390943887</v>
      </c>
      <c r="R112" s="146">
        <f t="shared" si="20"/>
        <v>191782.40390943887</v>
      </c>
      <c r="S112" s="126" t="s">
        <v>7</v>
      </c>
      <c r="T112" s="126">
        <f t="shared" si="16"/>
        <v>606.3407445365026</v>
      </c>
      <c r="U112" s="126">
        <f t="shared" si="17"/>
        <v>606.3407445365026</v>
      </c>
    </row>
    <row r="113" spans="1:29" ht="12" customHeight="1">
      <c r="A113" s="124">
        <v>2014</v>
      </c>
      <c r="B113" s="119">
        <v>318.576955</v>
      </c>
      <c r="C113" s="145">
        <v>206048</v>
      </c>
      <c r="D113" s="122">
        <v>874</v>
      </c>
      <c r="E113" s="122">
        <v>92</v>
      </c>
      <c r="F113" s="126" t="s">
        <v>7</v>
      </c>
      <c r="G113" s="122">
        <f t="shared" si="18"/>
        <v>205082</v>
      </c>
      <c r="H113" s="122">
        <v>4372</v>
      </c>
      <c r="I113" s="144">
        <v>10306</v>
      </c>
      <c r="J113" s="126">
        <f t="shared" si="15"/>
        <v>219760</v>
      </c>
      <c r="K113" s="122">
        <v>12174</v>
      </c>
      <c r="L113" s="122">
        <v>953</v>
      </c>
      <c r="M113" s="122">
        <v>147.1832587754995</v>
      </c>
      <c r="N113" s="122">
        <v>337.65553399999999</v>
      </c>
      <c r="O113" s="122">
        <v>10443</v>
      </c>
      <c r="P113" s="127" t="s">
        <v>7</v>
      </c>
      <c r="Q113" s="128">
        <f t="shared" si="19"/>
        <v>195797.1612072245</v>
      </c>
      <c r="R113" s="146">
        <f t="shared" si="20"/>
        <v>195797.1612072245</v>
      </c>
      <c r="S113" s="126" t="s">
        <v>7</v>
      </c>
      <c r="T113" s="126">
        <f t="shared" si="16"/>
        <v>614.59926129064957</v>
      </c>
      <c r="U113" s="126">
        <f t="shared" si="17"/>
        <v>614.59926129064957</v>
      </c>
    </row>
    <row r="114" spans="1:29" ht="12" customHeight="1">
      <c r="A114" s="124">
        <v>2015</v>
      </c>
      <c r="B114" s="119">
        <v>320.87070299999999</v>
      </c>
      <c r="C114" s="145">
        <v>208508</v>
      </c>
      <c r="D114" s="122">
        <v>880</v>
      </c>
      <c r="E114" s="122">
        <v>91</v>
      </c>
      <c r="F114" s="126" t="s">
        <v>7</v>
      </c>
      <c r="G114" s="122">
        <f t="shared" si="18"/>
        <v>207537</v>
      </c>
      <c r="H114" s="122">
        <v>5759</v>
      </c>
      <c r="I114" s="144">
        <v>10443</v>
      </c>
      <c r="J114" s="126">
        <f t="shared" si="15"/>
        <v>223739</v>
      </c>
      <c r="K114" s="122">
        <v>8501</v>
      </c>
      <c r="L114" s="122">
        <v>911</v>
      </c>
      <c r="M114" s="122">
        <v>167.14324428401636</v>
      </c>
      <c r="N114" s="122">
        <v>441.50008100000002</v>
      </c>
      <c r="O114" s="122">
        <v>12287</v>
      </c>
      <c r="P114" s="127" t="s">
        <v>7</v>
      </c>
      <c r="Q114" s="128">
        <f t="shared" si="19"/>
        <v>201522.35667471596</v>
      </c>
      <c r="R114" s="146">
        <f t="shared" si="20"/>
        <v>201522.35667471596</v>
      </c>
      <c r="S114" s="126" t="s">
        <v>7</v>
      </c>
      <c r="T114" s="126">
        <f t="shared" si="16"/>
        <v>628.04847806474856</v>
      </c>
      <c r="U114" s="126">
        <f t="shared" si="17"/>
        <v>628.04847806474856</v>
      </c>
    </row>
    <row r="115" spans="1:29" ht="12" customHeight="1">
      <c r="A115" s="165">
        <v>2016</v>
      </c>
      <c r="B115" s="166">
        <v>323.16101099999997</v>
      </c>
      <c r="C115" s="177">
        <v>212451</v>
      </c>
      <c r="D115" s="158">
        <v>900</v>
      </c>
      <c r="E115" s="158">
        <v>94</v>
      </c>
      <c r="F115" s="308" t="s">
        <v>7</v>
      </c>
      <c r="G115" s="191">
        <f t="shared" si="18"/>
        <v>211457</v>
      </c>
      <c r="H115" s="158">
        <v>6936</v>
      </c>
      <c r="I115" s="167">
        <v>12287</v>
      </c>
      <c r="J115" s="308">
        <f t="shared" si="15"/>
        <v>230680</v>
      </c>
      <c r="K115" s="158">
        <v>8388</v>
      </c>
      <c r="L115" s="158">
        <v>920</v>
      </c>
      <c r="M115" s="158">
        <v>118.69796529533718</v>
      </c>
      <c r="N115" s="158">
        <v>487.58005000000003</v>
      </c>
      <c r="O115" s="158">
        <v>12674</v>
      </c>
      <c r="P115" s="155" t="s">
        <v>7</v>
      </c>
      <c r="Q115" s="309">
        <f t="shared" si="19"/>
        <v>208185.72198470467</v>
      </c>
      <c r="R115" s="178">
        <f t="shared" si="20"/>
        <v>208185.72198470467</v>
      </c>
      <c r="S115" s="156" t="s">
        <v>7</v>
      </c>
      <c r="T115" s="156">
        <f t="shared" si="16"/>
        <v>644.21670590919359</v>
      </c>
      <c r="U115" s="156">
        <f t="shared" si="17"/>
        <v>644.21670590919359</v>
      </c>
    </row>
    <row r="116" spans="1:29" ht="12" customHeight="1">
      <c r="A116" s="165">
        <v>2017</v>
      </c>
      <c r="B116" s="166">
        <v>325.20603</v>
      </c>
      <c r="C116" s="177">
        <v>215527</v>
      </c>
      <c r="D116" s="158">
        <v>901</v>
      </c>
      <c r="E116" s="158">
        <v>91</v>
      </c>
      <c r="F116" s="308" t="s">
        <v>7</v>
      </c>
      <c r="G116" s="191">
        <f t="shared" si="18"/>
        <v>214535</v>
      </c>
      <c r="H116" s="158">
        <v>5989</v>
      </c>
      <c r="I116" s="167">
        <v>12674</v>
      </c>
      <c r="J116" s="308">
        <f t="shared" si="15"/>
        <v>233198</v>
      </c>
      <c r="K116" s="158">
        <v>9212</v>
      </c>
      <c r="L116" s="191">
        <v>940</v>
      </c>
      <c r="M116" s="191">
        <v>93.445734633223665</v>
      </c>
      <c r="N116" s="191">
        <v>473.53967299999999</v>
      </c>
      <c r="O116" s="158">
        <v>13397</v>
      </c>
      <c r="P116" s="155" t="s">
        <v>7</v>
      </c>
      <c r="Q116" s="309">
        <f t="shared" si="19"/>
        <v>209173.01459236679</v>
      </c>
      <c r="R116" s="178">
        <f t="shared" si="20"/>
        <v>209173.01459236679</v>
      </c>
      <c r="S116" s="156" t="s">
        <v>7</v>
      </c>
      <c r="T116" s="156">
        <f t="shared" si="16"/>
        <v>643.20152548329679</v>
      </c>
      <c r="U116" s="156">
        <f t="shared" si="17"/>
        <v>643.20152548329679</v>
      </c>
    </row>
    <row r="117" spans="1:29" ht="12" customHeight="1">
      <c r="A117" s="185">
        <v>2018</v>
      </c>
      <c r="B117" s="162">
        <v>326.92397599999998</v>
      </c>
      <c r="C117" s="206">
        <v>217568</v>
      </c>
      <c r="D117" s="186">
        <v>928</v>
      </c>
      <c r="E117" s="186">
        <v>89</v>
      </c>
      <c r="F117" s="308" t="s">
        <v>7</v>
      </c>
      <c r="G117" s="191">
        <f t="shared" si="18"/>
        <v>216551</v>
      </c>
      <c r="H117" s="186">
        <v>6294</v>
      </c>
      <c r="I117" s="193">
        <v>13397</v>
      </c>
      <c r="J117" s="308">
        <f t="shared" si="15"/>
        <v>236242</v>
      </c>
      <c r="K117" s="186">
        <v>10374</v>
      </c>
      <c r="L117" s="71">
        <v>931</v>
      </c>
      <c r="M117" s="71">
        <v>168.9478219833199</v>
      </c>
      <c r="N117" s="71">
        <v>461.85999700000002</v>
      </c>
      <c r="O117" s="186">
        <v>13790</v>
      </c>
      <c r="P117" s="148" t="s">
        <v>7</v>
      </c>
      <c r="Q117" s="309">
        <f t="shared" si="19"/>
        <v>210605.1921810167</v>
      </c>
      <c r="R117" s="207">
        <f t="shared" si="20"/>
        <v>210605.1921810167</v>
      </c>
      <c r="S117" s="189" t="s">
        <v>7</v>
      </c>
      <c r="T117" s="189">
        <f t="shared" si="16"/>
        <v>644.20234562734151</v>
      </c>
      <c r="U117" s="189">
        <f t="shared" si="17"/>
        <v>644.20234562734151</v>
      </c>
    </row>
    <row r="118" spans="1:29" ht="12" customHeight="1">
      <c r="A118" s="214">
        <v>2019</v>
      </c>
      <c r="B118" s="208">
        <v>328.475998</v>
      </c>
      <c r="C118" s="302">
        <v>218441</v>
      </c>
      <c r="D118" s="302">
        <v>933</v>
      </c>
      <c r="E118" s="302">
        <v>89</v>
      </c>
      <c r="F118" s="308" t="s">
        <v>7</v>
      </c>
      <c r="G118" s="191">
        <f t="shared" si="18"/>
        <v>217419</v>
      </c>
      <c r="H118" s="158">
        <v>6940</v>
      </c>
      <c r="I118" s="191">
        <v>13790</v>
      </c>
      <c r="J118" s="308">
        <f t="shared" si="15"/>
        <v>238149</v>
      </c>
      <c r="K118" s="158">
        <v>9101</v>
      </c>
      <c r="L118" s="158">
        <v>989</v>
      </c>
      <c r="M118" s="158">
        <v>153.10178712492251</v>
      </c>
      <c r="N118" s="158">
        <v>406.58993500000003</v>
      </c>
      <c r="O118" s="191">
        <v>13623</v>
      </c>
      <c r="P118" s="155" t="s">
        <v>7</v>
      </c>
      <c r="Q118" s="309">
        <f t="shared" si="19"/>
        <v>213965.30827787507</v>
      </c>
      <c r="R118" s="178">
        <f t="shared" si="20"/>
        <v>213965.30827787507</v>
      </c>
      <c r="S118" s="156" t="s">
        <v>7</v>
      </c>
      <c r="T118" s="156">
        <f t="shared" si="16"/>
        <v>651.38795400775393</v>
      </c>
      <c r="U118" s="156">
        <f t="shared" si="17"/>
        <v>651.38795400775393</v>
      </c>
    </row>
    <row r="119" spans="1:29" ht="12" customHeight="1">
      <c r="A119" s="185">
        <v>2020</v>
      </c>
      <c r="B119" s="162">
        <v>330.11398000000003</v>
      </c>
      <c r="C119" s="299">
        <v>223309</v>
      </c>
      <c r="D119" s="186">
        <v>993</v>
      </c>
      <c r="E119" s="299">
        <v>86</v>
      </c>
      <c r="F119" s="65" t="s">
        <v>7</v>
      </c>
      <c r="G119" s="71">
        <f t="shared" si="18"/>
        <v>222230</v>
      </c>
      <c r="H119" s="299">
        <v>6778</v>
      </c>
      <c r="I119" s="71">
        <v>13623</v>
      </c>
      <c r="J119" s="65">
        <f t="shared" si="15"/>
        <v>242631</v>
      </c>
      <c r="K119" s="299">
        <v>9266</v>
      </c>
      <c r="L119" s="186">
        <v>1092</v>
      </c>
      <c r="M119" s="186">
        <v>212.26226530419325</v>
      </c>
      <c r="N119" s="299">
        <v>781.57309899999996</v>
      </c>
      <c r="O119" s="310">
        <v>15614</v>
      </c>
      <c r="P119" s="148" t="s">
        <v>7</v>
      </c>
      <c r="Q119" s="61">
        <f t="shared" si="19"/>
        <v>215751.16463569581</v>
      </c>
      <c r="R119" s="207">
        <f t="shared" si="20"/>
        <v>215751.16463569581</v>
      </c>
      <c r="S119" s="189" t="s">
        <v>7</v>
      </c>
      <c r="T119" s="189">
        <f t="shared" ref="T119:T120" si="21">Q119/B119</f>
        <v>653.56567036541674</v>
      </c>
      <c r="U119" s="189">
        <f t="shared" si="17"/>
        <v>653.56567036541674</v>
      </c>
    </row>
    <row r="120" spans="1:29" ht="12" customHeight="1" thickBot="1">
      <c r="A120" s="304">
        <v>2021</v>
      </c>
      <c r="B120" s="273">
        <v>332.14052299999997</v>
      </c>
      <c r="C120" s="301">
        <v>226258</v>
      </c>
      <c r="D120" s="301">
        <v>958</v>
      </c>
      <c r="E120" s="301">
        <v>84</v>
      </c>
      <c r="F120" s="285" t="s">
        <v>7</v>
      </c>
      <c r="G120" s="301">
        <f t="shared" si="18"/>
        <v>225216</v>
      </c>
      <c r="H120" s="301">
        <v>6535</v>
      </c>
      <c r="I120" s="301">
        <v>15614</v>
      </c>
      <c r="J120" s="301">
        <f t="shared" si="15"/>
        <v>247365</v>
      </c>
      <c r="K120" s="301">
        <v>11541</v>
      </c>
      <c r="L120" s="301">
        <v>1048.8621550007915</v>
      </c>
      <c r="M120" s="301">
        <v>159.91867182657828</v>
      </c>
      <c r="N120" s="301">
        <v>708.00251500000002</v>
      </c>
      <c r="O120" s="301">
        <v>14339</v>
      </c>
      <c r="P120" s="285" t="s">
        <v>7</v>
      </c>
      <c r="Q120" s="301">
        <f t="shared" si="19"/>
        <v>219652.21665817263</v>
      </c>
      <c r="R120" s="301">
        <f t="shared" si="20"/>
        <v>219652.21665817263</v>
      </c>
      <c r="S120" s="285" t="s">
        <v>7</v>
      </c>
      <c r="T120" s="311">
        <f t="shared" si="21"/>
        <v>661.3231492327501</v>
      </c>
      <c r="U120" s="311">
        <f t="shared" si="17"/>
        <v>661.3231492327501</v>
      </c>
    </row>
    <row r="121" spans="1:29" ht="12" customHeight="1" thickTop="1">
      <c r="A121" s="22" t="s">
        <v>26</v>
      </c>
      <c r="B121" s="22"/>
      <c r="S121" s="22"/>
      <c r="T121" s="22"/>
      <c r="U121" s="22"/>
      <c r="V121" s="22"/>
    </row>
    <row r="122" spans="1:29" ht="12" customHeight="1">
      <c r="A122" s="22" t="s">
        <v>151</v>
      </c>
      <c r="B122" s="22"/>
      <c r="S122" s="22"/>
      <c r="T122" s="22"/>
      <c r="U122" s="22"/>
      <c r="V122" s="22"/>
    </row>
    <row r="123" spans="1:29" ht="12" customHeight="1">
      <c r="A123" s="22"/>
      <c r="B123" s="22"/>
      <c r="S123" s="22"/>
      <c r="T123" s="22"/>
      <c r="U123" s="22"/>
      <c r="V123" s="22"/>
    </row>
    <row r="124" spans="1:29" ht="12" customHeight="1">
      <c r="A124" s="22" t="s">
        <v>195</v>
      </c>
      <c r="B124" s="22"/>
    </row>
    <row r="125" spans="1:29" ht="12" customHeight="1">
      <c r="A125" s="22" t="s">
        <v>210</v>
      </c>
      <c r="B125" s="22"/>
    </row>
    <row r="126" spans="1:29" ht="12" customHeight="1">
      <c r="A126" s="22" t="s">
        <v>196</v>
      </c>
      <c r="B126" s="22"/>
      <c r="V126" s="19"/>
      <c r="W126" s="19"/>
      <c r="X126" s="19"/>
      <c r="Y126" s="19"/>
      <c r="Z126" s="19"/>
      <c r="AA126" s="19"/>
      <c r="AB126" s="19"/>
      <c r="AC126" s="19"/>
    </row>
    <row r="127" spans="1:29" ht="12" customHeight="1">
      <c r="A127" s="22" t="s">
        <v>193</v>
      </c>
      <c r="B127" s="22"/>
      <c r="V127" s="19"/>
      <c r="W127" s="19"/>
      <c r="X127" s="19"/>
      <c r="Y127" s="19"/>
      <c r="Z127" s="19"/>
      <c r="AA127" s="19"/>
      <c r="AB127" s="19"/>
      <c r="AC127" s="19"/>
    </row>
    <row r="128" spans="1:29" ht="12" customHeight="1">
      <c r="A128" s="22" t="s">
        <v>194</v>
      </c>
      <c r="B128" s="22"/>
      <c r="V128" s="19"/>
      <c r="W128" s="19"/>
      <c r="X128" s="19"/>
      <c r="Y128" s="19"/>
      <c r="Z128" s="19"/>
      <c r="AA128" s="19"/>
      <c r="AB128" s="19"/>
      <c r="AC128" s="19"/>
    </row>
    <row r="129" spans="1:29" ht="12" customHeight="1">
      <c r="A129" s="22" t="s">
        <v>248</v>
      </c>
      <c r="B129" s="22"/>
      <c r="V129" s="19"/>
      <c r="W129" s="19"/>
      <c r="X129" s="19"/>
      <c r="Y129" s="19"/>
      <c r="Z129" s="19"/>
      <c r="AA129" s="19"/>
      <c r="AB129" s="19"/>
      <c r="AC129" s="19"/>
    </row>
    <row r="130" spans="1:29" ht="12" customHeight="1">
      <c r="A130" s="22"/>
      <c r="B130" s="22"/>
      <c r="V130" s="19"/>
      <c r="W130" s="19"/>
      <c r="X130" s="19"/>
      <c r="Y130" s="19"/>
      <c r="Z130" s="19"/>
      <c r="AA130" s="19"/>
      <c r="AB130" s="19"/>
      <c r="AC130" s="19"/>
    </row>
    <row r="131" spans="1:29" ht="12" customHeight="1">
      <c r="A131" s="338" t="s">
        <v>192</v>
      </c>
    </row>
  </sheetData>
  <customSheetViews>
    <customSheetView guid="{9CE49E62-B9D9-11D2-8C46-400002400070}" outlineSymbols="0" zeroValues="0" printArea="1" showRuler="0">
      <rowBreaks count="2" manualBreakCount="2">
        <brk id="42" max="17" man="1"/>
        <brk id="71" max="17" man="1"/>
      </rowBreaks>
      <pageMargins left="0.6" right="0.6" top="0.5" bottom="0.5" header="0" footer="0"/>
      <printOptions horizontalCentered="1" headings="1"/>
      <pageSetup orientation="landscape" horizontalDpi="300" r:id="rId1"/>
      <headerFooter alignWithMargins="0"/>
    </customSheetView>
    <customSheetView guid="{9CE49E61-B9D9-11D2-8C46-400002400070}" outlineSymbols="0" zeroValues="0" printArea="1" showRuler="0">
      <rowBreaks count="2" manualBreakCount="2">
        <brk id="42" max="17" man="1"/>
        <brk id="71" max="17" man="1"/>
      </rowBreaks>
      <pageMargins left="0.6" right="0.6" top="0.5" bottom="0.5" header="0" footer="0"/>
      <printOptions horizontalCentered="1" headings="1"/>
      <pageSetup orientation="landscape" horizontalDpi="300" r:id="rId2"/>
      <headerFooter alignWithMargins="0"/>
    </customSheetView>
    <customSheetView guid="{BD4FAC51-B78D-11D2-8C45-400002400070}" outlineSymbols="0" zeroValues="0" showRuler="0">
      <selection activeCell="A11" sqref="A11:R108"/>
      <rowBreaks count="2" manualBreakCount="2">
        <brk id="42" max="17" man="1"/>
        <brk id="71" max="17" man="1"/>
      </rowBreaks>
      <pageMargins left="0.6" right="0.6" top="0.5" bottom="0.5" header="0" footer="0"/>
      <printOptions horizontalCentered="1" headings="1"/>
      <pageSetup orientation="landscape" horizontalDpi="300" r:id="rId3"/>
      <headerFooter alignWithMargins="0"/>
    </customSheetView>
    <customSheetView guid="{E91DC9F9-B471-11D2-8C41-400002400070}" outlineSymbols="0" zeroValues="0" printArea="1" showRuler="0">
      <selection activeCell="A11" sqref="A11:R108"/>
      <rowBreaks count="2" manualBreakCount="2">
        <brk id="42" max="17" man="1"/>
        <brk id="71" max="17" man="1"/>
      </rowBreaks>
      <pageMargins left="0.6" right="0.6" top="0.5" bottom="0.5" header="0" footer="0"/>
      <printOptions horizontalCentered="1" headings="1"/>
      <pageSetup orientation="landscape" horizontalDpi="300" r:id="rId4"/>
      <headerFooter alignWithMargins="0"/>
    </customSheetView>
    <customSheetView guid="{54CA0371-B6B1-11D2-8C42-400002400070}" outlineSymbols="0" zeroValues="0" printArea="1" showRuler="0">
      <selection activeCell="A13" sqref="A13"/>
      <rowBreaks count="2" manualBreakCount="2">
        <brk id="42" max="17" man="1"/>
        <brk id="71" max="17" man="1"/>
      </rowBreaks>
      <pageMargins left="0.6" right="0.6" top="0.5" bottom="0.5" header="0" footer="0"/>
      <printOptions horizontalCentered="1" headings="1"/>
      <pageSetup orientation="landscape" horizontalDpi="300" r:id="rId5"/>
      <headerFooter alignWithMargins="0"/>
    </customSheetView>
  </customSheetViews>
  <mergeCells count="27">
    <mergeCell ref="T1:U1"/>
    <mergeCell ref="A1:S1"/>
    <mergeCell ref="B2:B6"/>
    <mergeCell ref="T5:T6"/>
    <mergeCell ref="P5:P6"/>
    <mergeCell ref="H3:H6"/>
    <mergeCell ref="L3:L6"/>
    <mergeCell ref="D3:D6"/>
    <mergeCell ref="A2:A6"/>
    <mergeCell ref="K2:O2"/>
    <mergeCell ref="J3:J6"/>
    <mergeCell ref="E3:E6"/>
    <mergeCell ref="N3:N6"/>
    <mergeCell ref="M3:M6"/>
    <mergeCell ref="S7:U7"/>
    <mergeCell ref="C3:C6"/>
    <mergeCell ref="C7:R7"/>
    <mergeCell ref="F3:F6"/>
    <mergeCell ref="Q5:Q6"/>
    <mergeCell ref="R5:R6"/>
    <mergeCell ref="K3:K6"/>
    <mergeCell ref="P2:U3"/>
    <mergeCell ref="U5:U6"/>
    <mergeCell ref="O3:O6"/>
    <mergeCell ref="G3:G6"/>
    <mergeCell ref="I3:I6"/>
    <mergeCell ref="S5:S6"/>
  </mergeCells>
  <phoneticPr fontId="6" type="noConversion"/>
  <printOptions horizontalCentered="1"/>
  <pageMargins left="0.4" right="0.4" top="0.5" bottom="0.5" header="0" footer="0"/>
  <pageSetup scale="73" fitToHeight="3" orientation="landscape" horizontalDpi="300" r:id="rId6"/>
  <headerFooter alignWithMargins="0"/>
  <rowBreaks count="2" manualBreakCount="2">
    <brk id="39" max="18" man="1"/>
    <brk id="68" max="1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outlinePr summaryBelow="0" summaryRight="0"/>
    <pageSetUpPr autoPageBreaks="0" fitToPage="1"/>
  </sheetPr>
  <dimension ref="A1:AI242"/>
  <sheetViews>
    <sheetView showZeros="0" showOutlineSymbols="0" zoomScaleNormal="100" workbookViewId="0">
      <pane xSplit="1" ySplit="6" topLeftCell="B7" activePane="bottomRight" state="frozen"/>
      <selection pane="topRight" activeCell="B1" sqref="B1"/>
      <selection pane="bottomLeft" activeCell="A7" sqref="A7"/>
      <selection pane="bottomRight" sqref="A1:W1"/>
    </sheetView>
  </sheetViews>
  <sheetFormatPr defaultColWidth="12.83203125" defaultRowHeight="12" customHeight="1"/>
  <cols>
    <col min="1" max="1" width="12.83203125" style="5" customWidth="1"/>
    <col min="2" max="5" width="12.83203125" style="35" customWidth="1"/>
    <col min="6" max="17" width="12.83203125" style="8" customWidth="1"/>
    <col min="18" max="25" width="12.83203125" style="25" customWidth="1"/>
    <col min="26" max="16384" width="12.83203125" style="10"/>
  </cols>
  <sheetData>
    <row r="1" spans="1:35" s="82" customFormat="1" ht="12" customHeight="1" thickBot="1">
      <c r="A1" s="403" t="s">
        <v>94</v>
      </c>
      <c r="B1" s="403"/>
      <c r="C1" s="403"/>
      <c r="D1" s="403"/>
      <c r="E1" s="403"/>
      <c r="F1" s="403"/>
      <c r="G1" s="403"/>
      <c r="H1" s="403"/>
      <c r="I1" s="403"/>
      <c r="J1" s="403"/>
      <c r="K1" s="403"/>
      <c r="L1" s="403"/>
      <c r="M1" s="403"/>
      <c r="N1" s="403"/>
      <c r="O1" s="403"/>
      <c r="P1" s="403"/>
      <c r="Q1" s="403"/>
      <c r="R1" s="403"/>
      <c r="S1" s="403"/>
      <c r="T1" s="403"/>
      <c r="U1" s="403"/>
      <c r="V1" s="403"/>
      <c r="W1" s="403"/>
      <c r="X1" s="404" t="s">
        <v>63</v>
      </c>
      <c r="Y1" s="404"/>
    </row>
    <row r="2" spans="1:35" ht="12" customHeight="1" thickTop="1">
      <c r="A2" s="412" t="s">
        <v>0</v>
      </c>
      <c r="B2" s="405" t="s">
        <v>117</v>
      </c>
      <c r="C2" s="405" t="s">
        <v>137</v>
      </c>
      <c r="D2" s="405" t="s">
        <v>121</v>
      </c>
      <c r="E2" s="428" t="s">
        <v>114</v>
      </c>
      <c r="F2" s="428" t="s">
        <v>24</v>
      </c>
      <c r="G2" s="34" t="s">
        <v>16</v>
      </c>
      <c r="H2" s="33"/>
      <c r="I2" s="33"/>
      <c r="J2" s="47"/>
      <c r="K2" s="34" t="s">
        <v>25</v>
      </c>
      <c r="L2" s="33"/>
      <c r="M2" s="33"/>
      <c r="N2" s="33"/>
      <c r="O2" s="33"/>
      <c r="P2" s="33"/>
      <c r="Q2" s="439" t="s">
        <v>88</v>
      </c>
      <c r="R2" s="440"/>
      <c r="S2" s="441"/>
      <c r="T2" s="436" t="s">
        <v>44</v>
      </c>
      <c r="U2" s="437"/>
      <c r="V2" s="437"/>
      <c r="W2" s="437"/>
      <c r="X2" s="438"/>
      <c r="Y2" s="415" t="s">
        <v>150</v>
      </c>
      <c r="Z2" s="32"/>
      <c r="AA2" s="32"/>
      <c r="AB2" s="32"/>
      <c r="AC2" s="32"/>
      <c r="AD2" s="32"/>
      <c r="AE2" s="32"/>
      <c r="AF2" s="32"/>
      <c r="AG2" s="32"/>
      <c r="AH2" s="32"/>
      <c r="AI2" s="32"/>
    </row>
    <row r="3" spans="1:35" ht="12" customHeight="1">
      <c r="A3" s="413"/>
      <c r="B3" s="406"/>
      <c r="C3" s="406"/>
      <c r="D3" s="406"/>
      <c r="E3" s="411"/>
      <c r="F3" s="411"/>
      <c r="G3" s="430" t="s">
        <v>143</v>
      </c>
      <c r="H3" s="431"/>
      <c r="I3" s="432"/>
      <c r="J3" s="410" t="s">
        <v>146</v>
      </c>
      <c r="K3" s="408" t="s">
        <v>32</v>
      </c>
      <c r="L3" s="410" t="s">
        <v>147</v>
      </c>
      <c r="M3" s="408" t="s">
        <v>20</v>
      </c>
      <c r="N3" s="410" t="s">
        <v>116</v>
      </c>
      <c r="O3" s="445" t="s">
        <v>148</v>
      </c>
      <c r="P3" s="423" t="s">
        <v>2</v>
      </c>
      <c r="Q3" s="442" t="s">
        <v>49</v>
      </c>
      <c r="R3" s="443"/>
      <c r="S3" s="444"/>
      <c r="T3" s="442" t="s">
        <v>45</v>
      </c>
      <c r="U3" s="443"/>
      <c r="V3" s="443"/>
      <c r="W3" s="444"/>
      <c r="X3" s="418" t="s">
        <v>149</v>
      </c>
      <c r="Y3" s="416"/>
      <c r="Z3" s="32"/>
      <c r="AA3" s="32"/>
      <c r="AB3" s="32"/>
      <c r="AC3" s="32"/>
      <c r="AD3" s="32"/>
      <c r="AE3" s="32"/>
      <c r="AF3" s="32"/>
      <c r="AG3" s="32"/>
      <c r="AH3" s="32"/>
      <c r="AI3" s="32"/>
    </row>
    <row r="4" spans="1:35" ht="12" customHeight="1">
      <c r="A4" s="413"/>
      <c r="B4" s="406"/>
      <c r="C4" s="406"/>
      <c r="D4" s="406"/>
      <c r="E4" s="411"/>
      <c r="F4" s="411"/>
      <c r="G4" s="433"/>
      <c r="H4" s="434"/>
      <c r="I4" s="435"/>
      <c r="J4" s="411"/>
      <c r="K4" s="411"/>
      <c r="L4" s="421"/>
      <c r="M4" s="411"/>
      <c r="N4" s="411"/>
      <c r="O4" s="446"/>
      <c r="P4" s="424"/>
      <c r="Q4" s="408" t="s">
        <v>35</v>
      </c>
      <c r="R4" s="426" t="s">
        <v>107</v>
      </c>
      <c r="S4" s="418" t="s">
        <v>2</v>
      </c>
      <c r="T4" s="408" t="s">
        <v>35</v>
      </c>
      <c r="U4" s="408" t="s">
        <v>106</v>
      </c>
      <c r="V4" s="426" t="s">
        <v>105</v>
      </c>
      <c r="W4" s="418" t="s">
        <v>2</v>
      </c>
      <c r="X4" s="419"/>
      <c r="Y4" s="416"/>
      <c r="Z4" s="32"/>
      <c r="AA4" s="32"/>
      <c r="AB4" s="32"/>
      <c r="AC4" s="32"/>
      <c r="AD4" s="32"/>
      <c r="AE4" s="32"/>
      <c r="AF4" s="32"/>
      <c r="AG4" s="32"/>
      <c r="AH4" s="32"/>
      <c r="AI4" s="32"/>
    </row>
    <row r="5" spans="1:35" ht="16.8" customHeight="1">
      <c r="A5" s="414"/>
      <c r="B5" s="407"/>
      <c r="C5" s="407"/>
      <c r="D5" s="407"/>
      <c r="E5" s="409"/>
      <c r="F5" s="409"/>
      <c r="G5" s="259" t="s">
        <v>144</v>
      </c>
      <c r="H5" s="259" t="s">
        <v>11</v>
      </c>
      <c r="I5" s="260" t="s">
        <v>145</v>
      </c>
      <c r="J5" s="409"/>
      <c r="K5" s="409"/>
      <c r="L5" s="422"/>
      <c r="M5" s="409"/>
      <c r="N5" s="409"/>
      <c r="O5" s="447"/>
      <c r="P5" s="425"/>
      <c r="Q5" s="409"/>
      <c r="R5" s="427"/>
      <c r="S5" s="420"/>
      <c r="T5" s="409"/>
      <c r="U5" s="409"/>
      <c r="V5" s="427"/>
      <c r="W5" s="420"/>
      <c r="X5" s="420"/>
      <c r="Y5" s="417"/>
      <c r="Z5" s="32"/>
      <c r="AA5" s="32"/>
      <c r="AB5" s="32"/>
      <c r="AC5" s="32"/>
      <c r="AD5" s="32"/>
      <c r="AE5" s="32"/>
      <c r="AF5" s="32"/>
      <c r="AG5" s="32"/>
      <c r="AH5" s="32"/>
      <c r="AI5" s="32"/>
    </row>
    <row r="6" spans="1:35" ht="12" customHeight="1">
      <c r="A6"/>
      <c r="B6" s="429" t="s">
        <v>71</v>
      </c>
      <c r="C6" s="429"/>
      <c r="D6" s="429"/>
      <c r="E6" s="429"/>
      <c r="F6" s="429"/>
      <c r="G6" s="429"/>
      <c r="H6" s="429"/>
      <c r="I6" s="429"/>
      <c r="J6" s="429"/>
      <c r="K6" s="429"/>
      <c r="L6" s="429"/>
      <c r="M6" s="429"/>
      <c r="N6" s="429"/>
      <c r="O6" s="429"/>
      <c r="P6" s="429"/>
      <c r="Q6" s="429"/>
      <c r="R6" s="429"/>
      <c r="S6" s="429"/>
      <c r="T6" s="429"/>
      <c r="U6" s="429"/>
      <c r="V6" s="429"/>
      <c r="W6" s="429"/>
      <c r="X6" s="429"/>
      <c r="Y6" s="429"/>
      <c r="Z6"/>
      <c r="AA6"/>
      <c r="AB6"/>
      <c r="AC6"/>
      <c r="AD6"/>
      <c r="AE6"/>
      <c r="AF6"/>
      <c r="AG6"/>
      <c r="AH6"/>
      <c r="AI6"/>
    </row>
    <row r="7" spans="1:35" ht="12" customHeight="1">
      <c r="A7" s="40">
        <v>1909</v>
      </c>
      <c r="B7" s="52">
        <v>294.08774450215498</v>
      </c>
      <c r="C7" s="52">
        <f>'Non-FrozenSoft'!AB9</f>
        <v>12.255497845065754</v>
      </c>
      <c r="D7" s="52" t="str">
        <f>'Non-FrozenSoft'!G9</f>
        <v>*</v>
      </c>
      <c r="E7" s="52" t="str">
        <f>'Non-FrozenSoft'!D9</f>
        <v>*</v>
      </c>
      <c r="F7" s="53">
        <v>17.86937783180462</v>
      </c>
      <c r="G7" s="54">
        <f>AmCheese!M8</f>
        <v>2.4643607028400929</v>
      </c>
      <c r="H7" s="55">
        <f>OthCheese!K8</f>
        <v>1.3592662172615759</v>
      </c>
      <c r="I7" s="56">
        <f>SUM(G7:H7)</f>
        <v>3.8236269201016686</v>
      </c>
      <c r="J7" s="56">
        <v>0.6</v>
      </c>
      <c r="K7" s="56">
        <f>FrozenDairy!D7</f>
        <v>1.558183224665709</v>
      </c>
      <c r="L7" s="56" t="s">
        <v>7</v>
      </c>
      <c r="M7" s="56" t="str">
        <f>FrozenDairy!J7</f>
        <v>NA</v>
      </c>
      <c r="N7" s="56" t="str">
        <f>FrozenDairy!N7</f>
        <v>NA</v>
      </c>
      <c r="O7" s="56" t="s">
        <v>7</v>
      </c>
      <c r="P7" s="56">
        <f>FrozenDairy!T7</f>
        <v>1.558183224665709</v>
      </c>
      <c r="Q7" s="56">
        <f>'C&amp;EMilkPcc'!H7</f>
        <v>5.4812686484694444</v>
      </c>
      <c r="R7" s="54">
        <f>'C&amp;EMilkPcc'!J7</f>
        <v>0.59675102221239917</v>
      </c>
      <c r="S7" s="54">
        <f>SUM(Q7:R7)</f>
        <v>6.0780196706818437</v>
      </c>
      <c r="T7" s="54" t="str">
        <f>DryMilkPcc!D7</f>
        <v>--</v>
      </c>
      <c r="U7" s="54" t="str">
        <f>DryMilkPcc!F7</f>
        <v>NA</v>
      </c>
      <c r="V7" s="54" t="str">
        <f>DryMilkPcc!H7</f>
        <v>NA</v>
      </c>
      <c r="W7" s="54" t="str">
        <f>DryMilkPcc!J7</f>
        <v>NA</v>
      </c>
      <c r="X7" s="54" t="str">
        <f>DryMilkPcc!L7</f>
        <v>NA</v>
      </c>
      <c r="Y7" s="54">
        <f>AllDairy!U8</f>
        <v>770</v>
      </c>
    </row>
    <row r="8" spans="1:35" ht="12" customHeight="1">
      <c r="A8" s="40">
        <v>1910</v>
      </c>
      <c r="B8" s="52">
        <v>277.60883915720672</v>
      </c>
      <c r="C8" s="52">
        <f>'Non-FrozenSoft'!AB10</f>
        <v>11.535922603265988</v>
      </c>
      <c r="D8" s="52" t="str">
        <f>'Non-FrozenSoft'!G10</f>
        <v>*</v>
      </c>
      <c r="E8" s="52" t="str">
        <f>'Non-FrozenSoft'!D10</f>
        <v>*</v>
      </c>
      <c r="F8" s="53">
        <v>18.407696386637376</v>
      </c>
      <c r="G8" s="54">
        <f>AmCheese!M9</f>
        <v>2.7595312043459912</v>
      </c>
      <c r="H8" s="55">
        <f>OthCheese!K9</f>
        <v>1.5150367396409363</v>
      </c>
      <c r="I8" s="56">
        <f t="shared" ref="I8:I71" si="0">SUM(G8:H8)</f>
        <v>4.2745679439869271</v>
      </c>
      <c r="J8" s="56">
        <v>0.6</v>
      </c>
      <c r="K8" s="56">
        <f>FrozenDairy!D8</f>
        <v>1.9370826885409114</v>
      </c>
      <c r="L8" s="56" t="s">
        <v>7</v>
      </c>
      <c r="M8" s="56" t="str">
        <f>FrozenDairy!J8</f>
        <v>NA</v>
      </c>
      <c r="N8" s="56" t="str">
        <f>FrozenDairy!N8</f>
        <v>NA</v>
      </c>
      <c r="O8" s="56" t="s">
        <v>7</v>
      </c>
      <c r="P8" s="56">
        <f>FrozenDairy!T8</f>
        <v>1.9370826885409114</v>
      </c>
      <c r="Q8" s="56">
        <f>'C&amp;EMilkPcc'!H8</f>
        <v>5.8004263746252995</v>
      </c>
      <c r="R8" s="54">
        <f>'C&amp;EMilkPcc'!J8</f>
        <v>0.70340991483329185</v>
      </c>
      <c r="S8" s="54">
        <f t="shared" ref="S8:S71" si="1">SUM(Q8:R8)</f>
        <v>6.503836289458591</v>
      </c>
      <c r="T8" s="54" t="str">
        <f>DryMilkPcc!D8</f>
        <v>--</v>
      </c>
      <c r="U8" s="54" t="str">
        <f>DryMilkPcc!F8</f>
        <v>NA</v>
      </c>
      <c r="V8" s="54" t="str">
        <f>DryMilkPcc!H8</f>
        <v>NA</v>
      </c>
      <c r="W8" s="54" t="str">
        <f>DryMilkPcc!J8</f>
        <v>NA</v>
      </c>
      <c r="X8" s="54" t="str">
        <f>DryMilkPcc!L8</f>
        <v>NA</v>
      </c>
      <c r="Y8" s="54">
        <f>AllDairy!U9</f>
        <v>759</v>
      </c>
    </row>
    <row r="9" spans="1:35" ht="12" customHeight="1">
      <c r="A9" s="42">
        <v>1911</v>
      </c>
      <c r="B9" s="329">
        <v>269.25412569383036</v>
      </c>
      <c r="C9" s="58">
        <f>'Non-FrozenSoft'!AB11</f>
        <v>11.18651651875606</v>
      </c>
      <c r="D9" s="58" t="str">
        <f>'Non-FrozenSoft'!G11</f>
        <v>*</v>
      </c>
      <c r="E9" s="58" t="str">
        <f>'Non-FrozenSoft'!D11</f>
        <v>*</v>
      </c>
      <c r="F9" s="58">
        <v>18.686809498950598</v>
      </c>
      <c r="G9" s="58">
        <f>AmCheese!M10</f>
        <v>2.5249565856620819</v>
      </c>
      <c r="H9" s="59">
        <f>OthCheese!K10</f>
        <v>1.470227885322225</v>
      </c>
      <c r="I9" s="60">
        <f t="shared" si="0"/>
        <v>3.9951844709843067</v>
      </c>
      <c r="J9" s="60">
        <v>0.7</v>
      </c>
      <c r="K9" s="60">
        <f>FrozenDairy!D9</f>
        <v>2.3012262552869607</v>
      </c>
      <c r="L9" s="60" t="s">
        <v>7</v>
      </c>
      <c r="M9" s="60" t="str">
        <f>FrozenDairy!J9</f>
        <v>NA</v>
      </c>
      <c r="N9" s="60" t="str">
        <f>FrozenDairy!N9</f>
        <v>NA</v>
      </c>
      <c r="O9" s="60" t="s">
        <v>7</v>
      </c>
      <c r="P9" s="60">
        <f>FrozenDairy!T9</f>
        <v>2.3012262552869607</v>
      </c>
      <c r="Q9" s="60">
        <f>'C&amp;EMilkPcc'!H9</f>
        <v>6.3922951535748913</v>
      </c>
      <c r="R9" s="58">
        <f>'C&amp;EMilkPcc'!J9</f>
        <v>0.79903689419686141</v>
      </c>
      <c r="S9" s="58">
        <f t="shared" si="1"/>
        <v>7.1913320477717528</v>
      </c>
      <c r="T9" s="58" t="str">
        <f>DryMilkPcc!D9</f>
        <v>--</v>
      </c>
      <c r="U9" s="58" t="str">
        <f>DryMilkPcc!F9</f>
        <v>NA</v>
      </c>
      <c r="V9" s="58" t="str">
        <f>DryMilkPcc!H9</f>
        <v>NA</v>
      </c>
      <c r="W9" s="58" t="str">
        <f>DryMilkPcc!J9</f>
        <v>NA</v>
      </c>
      <c r="X9" s="58" t="str">
        <f>DryMilkPcc!L9</f>
        <v>NA</v>
      </c>
      <c r="Y9" s="58">
        <f>AllDairy!U10</f>
        <v>749</v>
      </c>
    </row>
    <row r="10" spans="1:35" ht="12" customHeight="1">
      <c r="A10" s="42">
        <v>1912</v>
      </c>
      <c r="B10" s="329">
        <v>296.57523469869409</v>
      </c>
      <c r="C10" s="58">
        <f>'Non-FrozenSoft'!AB12</f>
        <v>12.513767241831438</v>
      </c>
      <c r="D10" s="58" t="str">
        <f>'Non-FrozenSoft'!G12</f>
        <v>*</v>
      </c>
      <c r="E10" s="58" t="str">
        <f>'Non-FrozenSoft'!D12</f>
        <v>*</v>
      </c>
      <c r="F10" s="58">
        <v>16.625583468820476</v>
      </c>
      <c r="G10" s="58">
        <f>AmCheese!M11</f>
        <v>2.4335238894424922</v>
      </c>
      <c r="H10" s="59">
        <f>OthCheese!K11</f>
        <v>1.4265484869145646</v>
      </c>
      <c r="I10" s="60">
        <f t="shared" si="0"/>
        <v>3.8600723763570568</v>
      </c>
      <c r="J10" s="60">
        <v>0.7</v>
      </c>
      <c r="K10" s="60">
        <f>FrozenDairy!D10</f>
        <v>2.6642890858551427</v>
      </c>
      <c r="L10" s="60" t="s">
        <v>7</v>
      </c>
      <c r="M10" s="60" t="str">
        <f>FrozenDairy!J10</f>
        <v>NA</v>
      </c>
      <c r="N10" s="60" t="str">
        <f>FrozenDairy!N10</f>
        <v>NA</v>
      </c>
      <c r="O10" s="60" t="s">
        <v>7</v>
      </c>
      <c r="P10" s="60">
        <f>FrozenDairy!T10</f>
        <v>2.6642890858551427</v>
      </c>
      <c r="Q10" s="60">
        <f>'C&amp;EMilkPcc'!H10</f>
        <v>7.069806471914827</v>
      </c>
      <c r="R10" s="58">
        <f>'C&amp;EMilkPcc'!J10</f>
        <v>0.79718886033460956</v>
      </c>
      <c r="S10" s="58">
        <f t="shared" si="1"/>
        <v>7.8669953322494361</v>
      </c>
      <c r="T10" s="58" t="str">
        <f>DryMilkPcc!D10</f>
        <v>--</v>
      </c>
      <c r="U10" s="58" t="str">
        <f>DryMilkPcc!F10</f>
        <v>NA</v>
      </c>
      <c r="V10" s="58" t="str">
        <f>DryMilkPcc!H10</f>
        <v>NA</v>
      </c>
      <c r="W10" s="58" t="str">
        <f>DryMilkPcc!J10</f>
        <v>NA</v>
      </c>
      <c r="X10" s="58" t="str">
        <f>DryMilkPcc!L10</f>
        <v>NA</v>
      </c>
      <c r="Y10" s="58">
        <f>AllDairy!U11</f>
        <v>763</v>
      </c>
    </row>
    <row r="11" spans="1:35" ht="12" customHeight="1">
      <c r="A11" s="42">
        <v>1913</v>
      </c>
      <c r="B11" s="329">
        <v>285.16328104911292</v>
      </c>
      <c r="C11" s="58">
        <f>'Non-FrozenSoft'!AB13</f>
        <v>12.013371046541527</v>
      </c>
      <c r="D11" s="58" t="str">
        <f>'Non-FrozenSoft'!G13</f>
        <v>*</v>
      </c>
      <c r="E11" s="58" t="str">
        <f>'Non-FrozenSoft'!D13</f>
        <v>*</v>
      </c>
      <c r="F11" s="58">
        <v>16.5183851889946</v>
      </c>
      <c r="G11" s="58">
        <f>AmCheese!M12</f>
        <v>2.6536384674723581</v>
      </c>
      <c r="H11" s="59">
        <f>OthCheese!K12</f>
        <v>1.5736693237336077</v>
      </c>
      <c r="I11" s="60">
        <f t="shared" si="0"/>
        <v>4.2273077912059662</v>
      </c>
      <c r="J11" s="60">
        <v>0.7</v>
      </c>
      <c r="K11" s="60">
        <f>FrozenDairy!D11</f>
        <v>2.9930573412188224</v>
      </c>
      <c r="L11" s="60" t="s">
        <v>7</v>
      </c>
      <c r="M11" s="60" t="str">
        <f>FrozenDairy!J11</f>
        <v>NA</v>
      </c>
      <c r="N11" s="60" t="str">
        <f>FrozenDairy!N11</f>
        <v>NA</v>
      </c>
      <c r="O11" s="60" t="s">
        <v>7</v>
      </c>
      <c r="P11" s="60">
        <f>FrozenDairy!T11</f>
        <v>2.9930573412188224</v>
      </c>
      <c r="Q11" s="60">
        <f>'C&amp;EMilkPcc'!H11</f>
        <v>7.9712008228336337</v>
      </c>
      <c r="R11" s="58">
        <f>'C&amp;EMilkPcc'!J11</f>
        <v>0.90511699665723844</v>
      </c>
      <c r="S11" s="58">
        <f t="shared" si="1"/>
        <v>8.8763178194908718</v>
      </c>
      <c r="T11" s="58" t="str">
        <f>DryMilkPcc!D11</f>
        <v>--</v>
      </c>
      <c r="U11" s="58" t="str">
        <f>DryMilkPcc!F11</f>
        <v>NA</v>
      </c>
      <c r="V11" s="58" t="str">
        <f>DryMilkPcc!H11</f>
        <v>NA</v>
      </c>
      <c r="W11" s="58" t="str">
        <f>DryMilkPcc!J11</f>
        <v>NA</v>
      </c>
      <c r="X11" s="58" t="str">
        <f>DryMilkPcc!L11</f>
        <v>NA</v>
      </c>
      <c r="Y11" s="58">
        <f>AllDairy!U12</f>
        <v>754</v>
      </c>
    </row>
    <row r="12" spans="1:35" ht="12" customHeight="1">
      <c r="A12" s="42">
        <v>1914</v>
      </c>
      <c r="B12" s="329">
        <v>268.05299109079715</v>
      </c>
      <c r="C12" s="58">
        <f>'Non-FrozenSoft'!AB14</f>
        <v>11.290371401761661</v>
      </c>
      <c r="D12" s="58" t="str">
        <f>'Non-FrozenSoft'!G14</f>
        <v>*</v>
      </c>
      <c r="E12" s="58" t="str">
        <f>'Non-FrozenSoft'!D14</f>
        <v>*</v>
      </c>
      <c r="F12" s="58">
        <v>17.001140135807326</v>
      </c>
      <c r="G12" s="58">
        <f>AmCheese!M13</f>
        <v>2.6535904188233395</v>
      </c>
      <c r="H12" s="59">
        <f>OthCheese!K13</f>
        <v>1.5538134011360998</v>
      </c>
      <c r="I12" s="60">
        <f t="shared" si="0"/>
        <v>4.2074038199594392</v>
      </c>
      <c r="J12" s="60">
        <v>0.7</v>
      </c>
      <c r="K12" s="60">
        <f>FrozenDairy!D12</f>
        <v>3.4103177245714398</v>
      </c>
      <c r="L12" s="60" t="s">
        <v>7</v>
      </c>
      <c r="M12" s="60" t="str">
        <f>FrozenDairy!J12</f>
        <v>NA</v>
      </c>
      <c r="N12" s="60" t="str">
        <f>FrozenDairy!N12</f>
        <v>NA</v>
      </c>
      <c r="O12" s="60" t="s">
        <v>7</v>
      </c>
      <c r="P12" s="60">
        <f>FrozenDairy!T12</f>
        <v>3.4103177245714398</v>
      </c>
      <c r="Q12" s="60">
        <f>'C&amp;EMilkPcc'!H12</f>
        <v>8.9192925104176126</v>
      </c>
      <c r="R12" s="58">
        <f>'C&amp;EMilkPcc'!J12</f>
        <v>0.99888004358749272</v>
      </c>
      <c r="S12" s="58">
        <f t="shared" si="1"/>
        <v>9.9181725540051051</v>
      </c>
      <c r="T12" s="58" t="str">
        <f>DryMilkPcc!D12</f>
        <v>--</v>
      </c>
      <c r="U12" s="58" t="str">
        <f>DryMilkPcc!F12</f>
        <v>NA</v>
      </c>
      <c r="V12" s="58" t="str">
        <f>DryMilkPcc!H12</f>
        <v>NA</v>
      </c>
      <c r="W12" s="58" t="str">
        <f>DryMilkPcc!J12</f>
        <v>NA</v>
      </c>
      <c r="X12" s="58" t="str">
        <f>DryMilkPcc!L12</f>
        <v>NA</v>
      </c>
      <c r="Y12" s="58">
        <f>AllDairy!U13</f>
        <v>747</v>
      </c>
    </row>
    <row r="13" spans="1:35" ht="12" customHeight="1">
      <c r="A13" s="42">
        <v>1915</v>
      </c>
      <c r="B13" s="329">
        <v>250.00497284824854</v>
      </c>
      <c r="C13" s="58">
        <f>'Non-FrozenSoft'!AB15</f>
        <v>10.462872714976228</v>
      </c>
      <c r="D13" s="58" t="str">
        <f>'Non-FrozenSoft'!G15</f>
        <v>*</v>
      </c>
      <c r="E13" s="58" t="str">
        <f>'Non-FrozenSoft'!D15</f>
        <v>*</v>
      </c>
      <c r="F13" s="58">
        <v>17.2259463330217</v>
      </c>
      <c r="G13" s="58">
        <f>AmCheese!M14</f>
        <v>2.5560439997613029</v>
      </c>
      <c r="H13" s="59">
        <f>OthCheese!K14</f>
        <v>1.5714200465458594</v>
      </c>
      <c r="I13" s="60">
        <f t="shared" si="0"/>
        <v>4.1274640463071623</v>
      </c>
      <c r="J13" s="60">
        <v>0.7</v>
      </c>
      <c r="K13" s="60">
        <f>FrozenDairy!D13</f>
        <v>3.8688759373818944</v>
      </c>
      <c r="L13" s="60" t="s">
        <v>7</v>
      </c>
      <c r="M13" s="60" t="str">
        <f>FrozenDairy!J13</f>
        <v>NA</v>
      </c>
      <c r="N13" s="60" t="str">
        <f>FrozenDairy!N13</f>
        <v>NA</v>
      </c>
      <c r="O13" s="60" t="s">
        <v>7</v>
      </c>
      <c r="P13" s="60">
        <f>FrozenDairy!T13</f>
        <v>3.8688759373818944</v>
      </c>
      <c r="Q13" s="60">
        <f>'C&amp;EMilkPcc'!H13</f>
        <v>9.53792294074354</v>
      </c>
      <c r="R13" s="58">
        <f>'C&amp;EMilkPcc'!J13</f>
        <v>1.203429276152209</v>
      </c>
      <c r="S13" s="58">
        <f t="shared" si="1"/>
        <v>10.741352216895748</v>
      </c>
      <c r="T13" s="58" t="str">
        <f>DryMilkPcc!D13</f>
        <v>--</v>
      </c>
      <c r="U13" s="58" t="str">
        <f>DryMilkPcc!F13</f>
        <v>NA</v>
      </c>
      <c r="V13" s="58" t="str">
        <f>DryMilkPcc!H13</f>
        <v>NA</v>
      </c>
      <c r="W13" s="58" t="str">
        <f>DryMilkPcc!J13</f>
        <v>NA</v>
      </c>
      <c r="X13" s="58" t="str">
        <f>DryMilkPcc!L13</f>
        <v>NA</v>
      </c>
      <c r="Y13" s="58">
        <f>AllDairy!U14</f>
        <v>751</v>
      </c>
    </row>
    <row r="14" spans="1:35" ht="12" customHeight="1">
      <c r="A14" s="40">
        <v>1916</v>
      </c>
      <c r="B14" s="52">
        <v>240.79795215817813</v>
      </c>
      <c r="C14" s="52">
        <f>'Non-FrozenSoft'!AB16</f>
        <v>10.062671021272839</v>
      </c>
      <c r="D14" s="52" t="str">
        <f>'Non-FrozenSoft'!G16</f>
        <v>*</v>
      </c>
      <c r="E14" s="52" t="str">
        <f>'Non-FrozenSoft'!D16</f>
        <v>*</v>
      </c>
      <c r="F14" s="53">
        <v>17.320347976186973</v>
      </c>
      <c r="G14" s="54">
        <f>AmCheese!M15</f>
        <v>2.4421102186129993</v>
      </c>
      <c r="H14" s="55">
        <f>OthCheese!K15</f>
        <v>1.4024970331793529</v>
      </c>
      <c r="I14" s="56">
        <f t="shared" si="0"/>
        <v>3.8446072517923522</v>
      </c>
      <c r="J14" s="56">
        <v>0.7</v>
      </c>
      <c r="K14" s="56">
        <f>FrozenDairy!D14</f>
        <v>4.315375486705701</v>
      </c>
      <c r="L14" s="56" t="s">
        <v>7</v>
      </c>
      <c r="M14" s="56" t="str">
        <f>FrozenDairy!J14</f>
        <v>NA</v>
      </c>
      <c r="N14" s="56" t="str">
        <f>FrozenDairy!N14</f>
        <v>NA</v>
      </c>
      <c r="O14" s="56" t="s">
        <v>7</v>
      </c>
      <c r="P14" s="56">
        <f>FrozenDairy!T14</f>
        <v>4.315375486705701</v>
      </c>
      <c r="Q14" s="56">
        <f>'C&amp;EMilkPcc'!H14</f>
        <v>9.6311334726022704</v>
      </c>
      <c r="R14" s="54">
        <f>'C&amp;EMilkPcc'!J14</f>
        <v>1.4024970331793529</v>
      </c>
      <c r="S14" s="54">
        <f t="shared" si="1"/>
        <v>11.033630505781623</v>
      </c>
      <c r="T14" s="54" t="str">
        <f>DryMilkPcc!D14</f>
        <v>--</v>
      </c>
      <c r="U14" s="54" t="str">
        <f>DryMilkPcc!F14</f>
        <v>NA</v>
      </c>
      <c r="V14" s="54" t="str">
        <f>DryMilkPcc!H14</f>
        <v>NA</v>
      </c>
      <c r="W14" s="54" t="str">
        <f>DryMilkPcc!J14</f>
        <v>NA</v>
      </c>
      <c r="X14" s="54" t="str">
        <f>DryMilkPcc!L14</f>
        <v>NA</v>
      </c>
      <c r="Y14" s="54">
        <f>AllDairy!U15</f>
        <v>747</v>
      </c>
    </row>
    <row r="15" spans="1:35" ht="12" customHeight="1">
      <c r="A15" s="40">
        <v>1917</v>
      </c>
      <c r="B15" s="52">
        <v>256.02316303211063</v>
      </c>
      <c r="C15" s="52">
        <f>'Non-FrozenSoft'!AB17</f>
        <v>10.797149165278693</v>
      </c>
      <c r="D15" s="52" t="str">
        <f>'Non-FrozenSoft'!G17</f>
        <v>*</v>
      </c>
      <c r="E15" s="52" t="str">
        <f>'Non-FrozenSoft'!D17</f>
        <v>*</v>
      </c>
      <c r="F15" s="53">
        <v>15.752219235306631</v>
      </c>
      <c r="G15" s="54">
        <f>AmCheese!M16</f>
        <v>2.4658170073684413</v>
      </c>
      <c r="H15" s="55">
        <f>OthCheese!K16</f>
        <v>1.2570831802270486</v>
      </c>
      <c r="I15" s="56">
        <f t="shared" si="0"/>
        <v>3.7229001875954899</v>
      </c>
      <c r="J15" s="56">
        <v>0.7</v>
      </c>
      <c r="K15" s="56">
        <f>FrozenDairy!D15</f>
        <v>4.8349353085655711</v>
      </c>
      <c r="L15" s="56" t="s">
        <v>7</v>
      </c>
      <c r="M15" s="56" t="str">
        <f>FrozenDairy!J15</f>
        <v>NA</v>
      </c>
      <c r="N15" s="56" t="str">
        <f>FrozenDairy!N15</f>
        <v>NA</v>
      </c>
      <c r="O15" s="56" t="s">
        <v>7</v>
      </c>
      <c r="P15" s="56">
        <f>FrozenDairy!T15</f>
        <v>4.8349353085655711</v>
      </c>
      <c r="Q15" s="56">
        <f>'C&amp;EMilkPcc'!H15</f>
        <v>9.466803334171388</v>
      </c>
      <c r="R15" s="54">
        <f>'C&amp;EMilkPcc'!J15</f>
        <v>1.5955286518266385</v>
      </c>
      <c r="S15" s="54">
        <f t="shared" si="1"/>
        <v>11.062331985998027</v>
      </c>
      <c r="T15" s="54" t="str">
        <f>DryMilkPcc!D15</f>
        <v>--</v>
      </c>
      <c r="U15" s="54" t="str">
        <f>DryMilkPcc!F15</f>
        <v>NA</v>
      </c>
      <c r="V15" s="54" t="str">
        <f>DryMilkPcc!H15</f>
        <v>NA</v>
      </c>
      <c r="W15" s="54" t="str">
        <f>DryMilkPcc!J15</f>
        <v>NA</v>
      </c>
      <c r="X15" s="54" t="str">
        <f>DryMilkPcc!L15</f>
        <v>NA</v>
      </c>
      <c r="Y15" s="54">
        <f>AllDairy!U16</f>
        <v>729</v>
      </c>
    </row>
    <row r="16" spans="1:35" ht="12" customHeight="1">
      <c r="A16" s="40">
        <v>1918</v>
      </c>
      <c r="B16" s="52">
        <v>293.05867762188979</v>
      </c>
      <c r="C16" s="52">
        <f>'Non-FrozenSoft'!AB18</f>
        <v>12.557166111154174</v>
      </c>
      <c r="D16" s="52" t="str">
        <f>'Non-FrozenSoft'!G18</f>
        <v>*</v>
      </c>
      <c r="E16" s="52" t="str">
        <f>'Non-FrozenSoft'!D18</f>
        <v>*</v>
      </c>
      <c r="F16" s="53">
        <v>14.17503586800574</v>
      </c>
      <c r="G16" s="54">
        <f>AmCheese!M17</f>
        <v>2.812051649928264</v>
      </c>
      <c r="H16" s="55">
        <f>OthCheese!K17</f>
        <v>1.1382113821138211</v>
      </c>
      <c r="I16" s="56">
        <f t="shared" si="0"/>
        <v>3.9502630320420851</v>
      </c>
      <c r="J16" s="56">
        <v>0.6</v>
      </c>
      <c r="K16" s="56">
        <f>FrozenDairy!D16</f>
        <v>6.1511621233859399</v>
      </c>
      <c r="L16" s="56" t="s">
        <v>7</v>
      </c>
      <c r="M16" s="56" t="str">
        <f>FrozenDairy!J16</f>
        <v>NA</v>
      </c>
      <c r="N16" s="56" t="str">
        <f>FrozenDairy!N16</f>
        <v>NA</v>
      </c>
      <c r="O16" s="56" t="s">
        <v>7</v>
      </c>
      <c r="P16" s="56">
        <f>FrozenDairy!T16</f>
        <v>6.1511621233859399</v>
      </c>
      <c r="Q16" s="56">
        <f>'C&amp;EMilkPcc'!H16</f>
        <v>10.301291248206599</v>
      </c>
      <c r="R16" s="54">
        <f>'C&amp;EMilkPcc'!J16</f>
        <v>1.7981826877092302</v>
      </c>
      <c r="S16" s="54">
        <f t="shared" si="1"/>
        <v>12.09947393591583</v>
      </c>
      <c r="T16" s="54" t="str">
        <f>DryMilkPcc!D16</f>
        <v>--</v>
      </c>
      <c r="U16" s="54" t="str">
        <f>DryMilkPcc!F16</f>
        <v>NA</v>
      </c>
      <c r="V16" s="54" t="str">
        <f>DryMilkPcc!H16</f>
        <v>NA</v>
      </c>
      <c r="W16" s="54" t="str">
        <f>DryMilkPcc!J16</f>
        <v>NA</v>
      </c>
      <c r="X16" s="54" t="str">
        <f>DryMilkPcc!L16</f>
        <v>NA</v>
      </c>
      <c r="Y16" s="54">
        <f>AllDairy!U17</f>
        <v>725</v>
      </c>
    </row>
    <row r="17" spans="1:25" ht="12" customHeight="1">
      <c r="A17" s="40">
        <v>1919</v>
      </c>
      <c r="B17" s="52">
        <v>262.00317660791859</v>
      </c>
      <c r="C17" s="52">
        <f>'Non-FrozenSoft'!AB19</f>
        <v>11.09899152266682</v>
      </c>
      <c r="D17" s="52" t="str">
        <f>'Non-FrozenSoft'!G19</f>
        <v>*</v>
      </c>
      <c r="E17" s="52" t="str">
        <f>'Non-FrozenSoft'!D19</f>
        <v>*</v>
      </c>
      <c r="F17" s="53">
        <v>15.286066455364876</v>
      </c>
      <c r="G17" s="54">
        <f>AmCheese!M18</f>
        <v>2.8649476980478381</v>
      </c>
      <c r="H17" s="55">
        <f>OthCheese!K18</f>
        <v>1.3801243063685598</v>
      </c>
      <c r="I17" s="56">
        <f t="shared" si="0"/>
        <v>4.2450720044163983</v>
      </c>
      <c r="J17" s="56">
        <v>0.6</v>
      </c>
      <c r="K17" s="56">
        <f>FrozenDairy!D17</f>
        <v>6.552439964592673</v>
      </c>
      <c r="L17" s="56" t="s">
        <v>7</v>
      </c>
      <c r="M17" s="56" t="str">
        <f>FrozenDairy!J17</f>
        <v>NA</v>
      </c>
      <c r="N17" s="56" t="str">
        <f>FrozenDairy!N17</f>
        <v>NA</v>
      </c>
      <c r="O17" s="56" t="s">
        <v>7</v>
      </c>
      <c r="P17" s="56">
        <f>FrozenDairy!T17</f>
        <v>6.552439964592673</v>
      </c>
      <c r="Q17" s="56">
        <f>'C&amp;EMilkPcc'!H17</f>
        <v>9.8417140192075223</v>
      </c>
      <c r="R17" s="54">
        <f>'C&amp;EMilkPcc'!J17</f>
        <v>2.1034998048789775</v>
      </c>
      <c r="S17" s="54">
        <f t="shared" si="1"/>
        <v>11.945213824086499</v>
      </c>
      <c r="T17" s="54">
        <f>DryMilkPcc!D17</f>
        <v>0.1</v>
      </c>
      <c r="U17" s="54" t="str">
        <f>DryMilkPcc!F17</f>
        <v>NA</v>
      </c>
      <c r="V17" s="54" t="str">
        <f>DryMilkPcc!H17</f>
        <v>--</v>
      </c>
      <c r="W17" s="54">
        <f>DryMilkPcc!J17</f>
        <v>0.1</v>
      </c>
      <c r="X17" s="54" t="str">
        <f>DryMilkPcc!L17</f>
        <v>NA</v>
      </c>
      <c r="Y17" s="54">
        <f>AllDairy!U18</f>
        <v>733</v>
      </c>
    </row>
    <row r="18" spans="1:25" ht="12" customHeight="1">
      <c r="A18" s="40">
        <v>1920</v>
      </c>
      <c r="B18" s="52">
        <v>293.12142474709049</v>
      </c>
      <c r="C18" s="52">
        <f>'Non-FrozenSoft'!AB20</f>
        <v>12.652520641361626</v>
      </c>
      <c r="D18" s="52" t="str">
        <f>'Non-FrozenSoft'!G20</f>
        <v>*</v>
      </c>
      <c r="E18" s="52" t="str">
        <f>'Non-FrozenSoft'!D20</f>
        <v>*</v>
      </c>
      <c r="F18" s="53">
        <v>14.897474192427275</v>
      </c>
      <c r="G18" s="54">
        <f>AmCheese!M19</f>
        <v>2.8179333276974665</v>
      </c>
      <c r="H18" s="55">
        <f>OthCheese!K19</f>
        <v>1.2304975530945605</v>
      </c>
      <c r="I18" s="56">
        <f t="shared" si="0"/>
        <v>4.0484308807920275</v>
      </c>
      <c r="J18" s="56">
        <v>0.6</v>
      </c>
      <c r="K18" s="56">
        <f>FrozenDairy!D18</f>
        <v>7.2384816975230368</v>
      </c>
      <c r="L18" s="56" t="s">
        <v>7</v>
      </c>
      <c r="M18" s="56" t="str">
        <f>FrozenDairy!J18</f>
        <v>NA</v>
      </c>
      <c r="N18" s="56" t="str">
        <f>FrozenDairy!N18</f>
        <v>NA</v>
      </c>
      <c r="O18" s="56" t="s">
        <v>7</v>
      </c>
      <c r="P18" s="56">
        <f>FrozenDairy!T18</f>
        <v>7.2384816975230368</v>
      </c>
      <c r="Q18" s="56">
        <f>'C&amp;EMilkPcc'!H18</f>
        <v>8.6040897605695985</v>
      </c>
      <c r="R18" s="54">
        <f>'C&amp;EMilkPcc'!J18</f>
        <v>1.5968288856952311</v>
      </c>
      <c r="S18" s="54">
        <f t="shared" si="1"/>
        <v>10.20091864626483</v>
      </c>
      <c r="T18" s="54">
        <f>DryMilkPcc!D18</f>
        <v>0.1</v>
      </c>
      <c r="U18" s="54">
        <f>DryMilkPcc!F18</f>
        <v>0.24422088840044712</v>
      </c>
      <c r="V18" s="54" t="str">
        <f>DryMilkPcc!H18</f>
        <v>--</v>
      </c>
      <c r="W18" s="54">
        <f>DryMilkPcc!J18</f>
        <v>0.34422088840044712</v>
      </c>
      <c r="X18" s="54" t="str">
        <f>DryMilkPcc!L18</f>
        <v>NA</v>
      </c>
      <c r="Y18" s="54">
        <f>AllDairy!U19</f>
        <v>736</v>
      </c>
    </row>
    <row r="19" spans="1:25" ht="12" customHeight="1">
      <c r="A19" s="42">
        <v>1921</v>
      </c>
      <c r="B19" s="329">
        <v>286.18548342515987</v>
      </c>
      <c r="C19" s="58">
        <f>'Non-FrozenSoft'!AB21</f>
        <v>12.401186681162358</v>
      </c>
      <c r="D19" s="58" t="str">
        <f>'Non-FrozenSoft'!G21</f>
        <v>*</v>
      </c>
      <c r="E19" s="58" t="str">
        <f>'Non-FrozenSoft'!D21</f>
        <v>*</v>
      </c>
      <c r="F19" s="58">
        <v>16.261585804050195</v>
      </c>
      <c r="G19" s="58">
        <f>AmCheese!M20</f>
        <v>2.8561425491532919</v>
      </c>
      <c r="H19" s="59">
        <f>OthCheese!K20</f>
        <v>1.3359376439587978</v>
      </c>
      <c r="I19" s="60">
        <f t="shared" si="0"/>
        <v>4.1920801931120897</v>
      </c>
      <c r="J19" s="60">
        <v>0.4</v>
      </c>
      <c r="K19" s="60">
        <f>FrozenDairy!D19</f>
        <v>7.2706978201183006</v>
      </c>
      <c r="L19" s="60" t="s">
        <v>7</v>
      </c>
      <c r="M19" s="60" t="str">
        <f>FrozenDairy!J19</f>
        <v>NA</v>
      </c>
      <c r="N19" s="60" t="str">
        <f>FrozenDairy!N19</f>
        <v>NA</v>
      </c>
      <c r="O19" s="60" t="s">
        <v>7</v>
      </c>
      <c r="P19" s="60">
        <f>FrozenDairy!T19</f>
        <v>7.2706978201183006</v>
      </c>
      <c r="Q19" s="60">
        <f>'C&amp;EMilkPcc'!H19</f>
        <v>9.8582984761097503</v>
      </c>
      <c r="R19" s="58">
        <f>'C&amp;EMilkPcc'!J19</f>
        <v>1.2990841917116587</v>
      </c>
      <c r="S19" s="58">
        <f t="shared" si="1"/>
        <v>11.157382667821409</v>
      </c>
      <c r="T19" s="58" t="str">
        <f>DryMilkPcc!D19</f>
        <v>--</v>
      </c>
      <c r="U19" s="58">
        <f>DryMilkPcc!F19</f>
        <v>0.19348062429748109</v>
      </c>
      <c r="V19" s="58" t="str">
        <f>DryMilkPcc!H19</f>
        <v>--</v>
      </c>
      <c r="W19" s="58">
        <f>DryMilkPcc!J19</f>
        <v>0.19348062429748109</v>
      </c>
      <c r="X19" s="58" t="str">
        <f>DryMilkPcc!L19</f>
        <v>NA</v>
      </c>
      <c r="Y19" s="58">
        <f>AllDairy!U20</f>
        <v>768</v>
      </c>
    </row>
    <row r="20" spans="1:25" ht="12" customHeight="1">
      <c r="A20" s="42">
        <v>1922</v>
      </c>
      <c r="B20" s="329">
        <v>288.05350343937698</v>
      </c>
      <c r="C20" s="58">
        <f>'Non-FrozenSoft'!AB22</f>
        <v>12.539868603985497</v>
      </c>
      <c r="D20" s="58" t="str">
        <f>'Non-FrozenSoft'!G22</f>
        <v>*</v>
      </c>
      <c r="E20" s="58" t="str">
        <f>'Non-FrozenSoft'!D22</f>
        <v>*</v>
      </c>
      <c r="F20" s="58">
        <v>17.110559841525138</v>
      </c>
      <c r="G20" s="58">
        <f>AmCheese!M21</f>
        <v>2.871448173086534</v>
      </c>
      <c r="H20" s="59">
        <f>OthCheese!K21</f>
        <v>1.3812029186998518</v>
      </c>
      <c r="I20" s="60">
        <f t="shared" si="0"/>
        <v>4.2526510917863858</v>
      </c>
      <c r="J20" s="60">
        <v>0.5</v>
      </c>
      <c r="K20" s="60">
        <f>FrozenDairy!D20</f>
        <v>7.813878363274541</v>
      </c>
      <c r="L20" s="60" t="s">
        <v>7</v>
      </c>
      <c r="M20" s="60" t="str">
        <f>FrozenDairy!J20</f>
        <v>NA</v>
      </c>
      <c r="N20" s="60" t="str">
        <f>FrozenDairy!N20</f>
        <v>NA</v>
      </c>
      <c r="O20" s="60" t="s">
        <v>7</v>
      </c>
      <c r="P20" s="60">
        <f>FrozenDairy!T20</f>
        <v>7.813878363274541</v>
      </c>
      <c r="Q20" s="60">
        <f>'C&amp;EMilkPcc'!H20</f>
        <v>10.886059846068569</v>
      </c>
      <c r="R20" s="58">
        <f>'C&amp;EMilkPcc'!J20</f>
        <v>1.3993766413143236</v>
      </c>
      <c r="S20" s="58">
        <f t="shared" si="1"/>
        <v>12.285436487382892</v>
      </c>
      <c r="T20" s="58" t="str">
        <f>DryMilkPcc!D20</f>
        <v>--</v>
      </c>
      <c r="U20" s="58">
        <f>DryMilkPcc!F20</f>
        <v>0.2180846713736608</v>
      </c>
      <c r="V20" s="58" t="str">
        <f>DryMilkPcc!H20</f>
        <v>--</v>
      </c>
      <c r="W20" s="58">
        <f>DryMilkPcc!J20</f>
        <v>0.2180846713736608</v>
      </c>
      <c r="X20" s="58" t="str">
        <f>DryMilkPcc!L20</f>
        <v>NA</v>
      </c>
      <c r="Y20" s="58">
        <f>AllDairy!U21</f>
        <v>783</v>
      </c>
    </row>
    <row r="21" spans="1:25" ht="12" customHeight="1">
      <c r="A21" s="42">
        <v>1923</v>
      </c>
      <c r="B21" s="329">
        <v>279.9896379536745</v>
      </c>
      <c r="C21" s="58">
        <f>'Non-FrozenSoft'!AB23</f>
        <v>12.211135626680482</v>
      </c>
      <c r="D21" s="58" t="str">
        <f>'Non-FrozenSoft'!G23</f>
        <v>*</v>
      </c>
      <c r="E21" s="58" t="str">
        <f>'Non-FrozenSoft'!D23</f>
        <v>*</v>
      </c>
      <c r="F21" s="58">
        <v>17.874529911475967</v>
      </c>
      <c r="G21" s="58">
        <f>AmCheese!M22</f>
        <v>3.0818155019786149</v>
      </c>
      <c r="H21" s="59">
        <f>OthCheese!K22</f>
        <v>1.4024493733641812</v>
      </c>
      <c r="I21" s="60">
        <f t="shared" si="0"/>
        <v>4.4842648753427961</v>
      </c>
      <c r="J21" s="60">
        <v>0.6</v>
      </c>
      <c r="K21" s="60">
        <f>FrozenDairy!D21</f>
        <v>8.6134197432713684</v>
      </c>
      <c r="L21" s="60" t="s">
        <v>7</v>
      </c>
      <c r="M21" s="60" t="str">
        <f>FrozenDairy!J21</f>
        <v>NA</v>
      </c>
      <c r="N21" s="60" t="str">
        <f>FrozenDairy!N21</f>
        <v>NA</v>
      </c>
      <c r="O21" s="60" t="s">
        <v>7</v>
      </c>
      <c r="P21" s="60">
        <f>FrozenDairy!T21</f>
        <v>8.6134197432713684</v>
      </c>
      <c r="Q21" s="60">
        <f>'C&amp;EMilkPcc'!H21</f>
        <v>11.451847749381404</v>
      </c>
      <c r="R21" s="58">
        <f>'C&amp;EMilkPcc'!J21</f>
        <v>1.80442530840487</v>
      </c>
      <c r="S21" s="58">
        <f t="shared" si="1"/>
        <v>13.256273057786274</v>
      </c>
      <c r="T21" s="58">
        <f>DryMilkPcc!D21</f>
        <v>0.1</v>
      </c>
      <c r="U21" s="58">
        <f>DryMilkPcc!F21</f>
        <v>0.36624474081484987</v>
      </c>
      <c r="V21" s="58" t="str">
        <f>DryMilkPcc!H21</f>
        <v>--</v>
      </c>
      <c r="W21" s="58">
        <f>DryMilkPcc!J21</f>
        <v>0.4662447408148499</v>
      </c>
      <c r="X21" s="58" t="str">
        <f>DryMilkPcc!L21</f>
        <v>NA</v>
      </c>
      <c r="Y21" s="58">
        <f>AllDairy!U22</f>
        <v>787</v>
      </c>
    </row>
    <row r="22" spans="1:25" ht="12" customHeight="1">
      <c r="A22" s="42">
        <v>1924</v>
      </c>
      <c r="B22" s="329">
        <v>281.70433532850171</v>
      </c>
      <c r="C22" s="58">
        <f>'Non-FrozenSoft'!AB24</f>
        <v>12.233916693687615</v>
      </c>
      <c r="D22" s="58" t="str">
        <f>'Non-FrozenSoft'!G24</f>
        <v>*</v>
      </c>
      <c r="E22" s="58" t="str">
        <f>'Non-FrozenSoft'!D24</f>
        <v>*</v>
      </c>
      <c r="F22" s="58">
        <v>17.851352654041314</v>
      </c>
      <c r="G22" s="58">
        <f>AmCheese!M23</f>
        <v>3.2512772875058058</v>
      </c>
      <c r="H22" s="59">
        <f>OthCheese!K23</f>
        <v>1.3408232479471383</v>
      </c>
      <c r="I22" s="60">
        <f t="shared" si="0"/>
        <v>4.5921005354529445</v>
      </c>
      <c r="J22" s="60">
        <v>0.8</v>
      </c>
      <c r="K22" s="60">
        <f>FrozenDairy!D22</f>
        <v>8.412679981421272</v>
      </c>
      <c r="L22" s="60" t="s">
        <v>7</v>
      </c>
      <c r="M22" s="60" t="str">
        <f>FrozenDairy!J22</f>
        <v>NA</v>
      </c>
      <c r="N22" s="60" t="str">
        <f>FrozenDairy!N22</f>
        <v>NA</v>
      </c>
      <c r="O22" s="60" t="s">
        <v>7</v>
      </c>
      <c r="P22" s="60">
        <f>FrozenDairy!T22</f>
        <v>8.412679981421272</v>
      </c>
      <c r="Q22" s="60">
        <f>'C&amp;EMilkPcc'!H22</f>
        <v>11.830793364239456</v>
      </c>
      <c r="R22" s="58">
        <f>'C&amp;EMilkPcc'!J22</f>
        <v>1.7965278812363619</v>
      </c>
      <c r="S22" s="58">
        <f t="shared" si="1"/>
        <v>13.627321245475818</v>
      </c>
      <c r="T22" s="58">
        <f>DryMilkPcc!D22</f>
        <v>0.1</v>
      </c>
      <c r="U22" s="58">
        <f>DryMilkPcc!F22</f>
        <v>0.38559622816780448</v>
      </c>
      <c r="V22" s="58" t="str">
        <f>DryMilkPcc!H22</f>
        <v>--</v>
      </c>
      <c r="W22" s="58">
        <f>DryMilkPcc!J22</f>
        <v>0.48559622816780446</v>
      </c>
      <c r="X22" s="58" t="str">
        <f>DryMilkPcc!L22</f>
        <v>NA</v>
      </c>
      <c r="Y22" s="58">
        <f>AllDairy!U23</f>
        <v>796.41395507803941</v>
      </c>
    </row>
    <row r="23" spans="1:25" ht="12" customHeight="1">
      <c r="A23" s="42">
        <v>1925</v>
      </c>
      <c r="B23" s="329">
        <v>289.03815106752199</v>
      </c>
      <c r="C23" s="58">
        <f>'Non-FrozenSoft'!AB25</f>
        <v>12.613421509293874</v>
      </c>
      <c r="D23" s="58" t="str">
        <f>'Non-FrozenSoft'!G25</f>
        <v>*</v>
      </c>
      <c r="E23" s="58" t="str">
        <f>'Non-FrozenSoft'!D25</f>
        <v>*</v>
      </c>
      <c r="F23" s="58">
        <v>18.078374155004362</v>
      </c>
      <c r="G23" s="58">
        <f>AmCheese!M24</f>
        <v>3.280698270726675</v>
      </c>
      <c r="H23" s="59">
        <f>OthCheese!K24</f>
        <v>1.4072468898117052</v>
      </c>
      <c r="I23" s="60">
        <f t="shared" si="0"/>
        <v>4.68794516053838</v>
      </c>
      <c r="J23" s="60">
        <v>0.9</v>
      </c>
      <c r="K23" s="60">
        <f>FrozenDairy!D23</f>
        <v>9.3247891288019407</v>
      </c>
      <c r="L23" s="60" t="s">
        <v>7</v>
      </c>
      <c r="M23" s="60" t="str">
        <f>FrozenDairy!J23</f>
        <v>NA</v>
      </c>
      <c r="N23" s="60" t="str">
        <f>FrozenDairy!N23</f>
        <v>NA</v>
      </c>
      <c r="O23" s="60" t="s">
        <v>7</v>
      </c>
      <c r="P23" s="60">
        <f>FrozenDairy!T23</f>
        <v>9.3247891288019407</v>
      </c>
      <c r="Q23" s="60">
        <f>'C&amp;EMilkPcc'!H23</f>
        <v>11.681012527087345</v>
      </c>
      <c r="R23" s="58">
        <f>'C&amp;EMilkPcc'!J23</f>
        <v>1.8993516304207065</v>
      </c>
      <c r="S23" s="58">
        <f t="shared" si="1"/>
        <v>13.580364157508052</v>
      </c>
      <c r="T23" s="58">
        <f>DryMilkPcc!D23</f>
        <v>0.1</v>
      </c>
      <c r="U23" s="58">
        <f>DryMilkPcc!F23</f>
        <v>0.42303740859370281</v>
      </c>
      <c r="V23" s="58" t="str">
        <f>DryMilkPcc!H23</f>
        <v>--</v>
      </c>
      <c r="W23" s="58">
        <f>DryMilkPcc!J23</f>
        <v>0.52303740859370285</v>
      </c>
      <c r="X23" s="58" t="str">
        <f>DryMilkPcc!L23</f>
        <v>NA</v>
      </c>
      <c r="Y23" s="58">
        <f>AllDairy!U24</f>
        <v>801.8112907821012</v>
      </c>
    </row>
    <row r="24" spans="1:25" ht="12" customHeight="1">
      <c r="A24" s="40">
        <v>1926</v>
      </c>
      <c r="B24" s="52">
        <v>288.51674233583481</v>
      </c>
      <c r="C24" s="52">
        <f>'Non-FrozenSoft'!AB26</f>
        <v>12.640868165285314</v>
      </c>
      <c r="D24" s="52" t="str">
        <f>'Non-FrozenSoft'!G26</f>
        <v>*</v>
      </c>
      <c r="E24" s="52" t="str">
        <f>'Non-FrozenSoft'!D26</f>
        <v>*</v>
      </c>
      <c r="F24" s="53">
        <v>18.313926250244894</v>
      </c>
      <c r="G24" s="54">
        <f>AmCheese!M25</f>
        <v>3.2453980936480487</v>
      </c>
      <c r="H24" s="55">
        <f>OthCheese!K25</f>
        <v>1.3714149424601991</v>
      </c>
      <c r="I24" s="56">
        <f t="shared" si="0"/>
        <v>4.6168130361082476</v>
      </c>
      <c r="J24" s="56">
        <v>1</v>
      </c>
      <c r="K24" s="56">
        <f>FrozenDairy!D24</f>
        <v>9.1356550848829183</v>
      </c>
      <c r="L24" s="56" t="s">
        <v>7</v>
      </c>
      <c r="M24" s="56" t="str">
        <f>FrozenDairy!J24</f>
        <v>NA</v>
      </c>
      <c r="N24" s="56" t="str">
        <f>FrozenDairy!N24</f>
        <v>NA</v>
      </c>
      <c r="O24" s="56" t="s">
        <v>7</v>
      </c>
      <c r="P24" s="56">
        <f>FrozenDairy!T24</f>
        <v>9.1356550848829183</v>
      </c>
      <c r="Q24" s="56">
        <f>'C&amp;EMilkPcc'!H24</f>
        <v>11.823130062948797</v>
      </c>
      <c r="R24" s="54">
        <f>'C&amp;EMilkPcc'!J24</f>
        <v>2.495804833172909</v>
      </c>
      <c r="S24" s="54">
        <f t="shared" si="1"/>
        <v>14.318934896121707</v>
      </c>
      <c r="T24" s="54">
        <f>DryMilkPcc!D24</f>
        <v>0.1</v>
      </c>
      <c r="U24" s="54">
        <f>DryMilkPcc!F24</f>
        <v>0.53664062965833881</v>
      </c>
      <c r="V24" s="54" t="str">
        <f>DryMilkPcc!H24</f>
        <v>--</v>
      </c>
      <c r="W24" s="54">
        <f>DryMilkPcc!J24</f>
        <v>0.63664062965833879</v>
      </c>
      <c r="X24" s="54" t="str">
        <f>DryMilkPcc!L24</f>
        <v>NA</v>
      </c>
      <c r="Y24" s="54">
        <f>AllDairy!U25</f>
        <v>817.96809117779833</v>
      </c>
    </row>
    <row r="25" spans="1:25" ht="12" customHeight="1">
      <c r="A25" s="40">
        <v>1927</v>
      </c>
      <c r="B25" s="52">
        <v>285.54626790439789</v>
      </c>
      <c r="C25" s="52">
        <f>'Non-FrozenSoft'!AB27</f>
        <v>12.525727727139078</v>
      </c>
      <c r="D25" s="52" t="str">
        <f>'Non-FrozenSoft'!G27</f>
        <v>*</v>
      </c>
      <c r="E25" s="52" t="str">
        <f>'Non-FrozenSoft'!D27</f>
        <v>*</v>
      </c>
      <c r="F25" s="53">
        <v>18.288738606292267</v>
      </c>
      <c r="G25" s="54">
        <f>AmCheese!M26</f>
        <v>3.1587348258915444</v>
      </c>
      <c r="H25" s="55">
        <f>OthCheese!K26</f>
        <v>1.4029487125635318</v>
      </c>
      <c r="I25" s="56">
        <f t="shared" si="0"/>
        <v>4.5616835384550765</v>
      </c>
      <c r="J25" s="56">
        <v>1</v>
      </c>
      <c r="K25" s="56">
        <f>FrozenDairy!D25</f>
        <v>9.5033603561977582</v>
      </c>
      <c r="L25" s="56" t="s">
        <v>7</v>
      </c>
      <c r="M25" s="56" t="str">
        <f>FrozenDairy!J25</f>
        <v>NA</v>
      </c>
      <c r="N25" s="56" t="str">
        <f>FrozenDairy!N25</f>
        <v>NA</v>
      </c>
      <c r="O25" s="56" t="s">
        <v>7</v>
      </c>
      <c r="P25" s="56">
        <f>FrozenDairy!T25</f>
        <v>9.5033603561977582</v>
      </c>
      <c r="Q25" s="56">
        <f>'C&amp;EMilkPcc'!H25</f>
        <v>11.643634225227874</v>
      </c>
      <c r="R25" s="54">
        <f>'C&amp;EMilkPcc'!J25</f>
        <v>2.5034653673289369</v>
      </c>
      <c r="S25" s="54">
        <f t="shared" si="1"/>
        <v>14.147099592556811</v>
      </c>
      <c r="T25" s="54">
        <f>DryMilkPcc!D25</f>
        <v>0.1</v>
      </c>
      <c r="U25" s="54">
        <f>DryMilkPcc!F25</f>
        <v>0.66367034905700006</v>
      </c>
      <c r="V25" s="54" t="str">
        <f>DryMilkPcc!H25</f>
        <v>--</v>
      </c>
      <c r="W25" s="54">
        <f>DryMilkPcc!J25</f>
        <v>0.76367034905700004</v>
      </c>
      <c r="X25" s="54" t="str">
        <f>DryMilkPcc!L25</f>
        <v>NA</v>
      </c>
      <c r="Y25" s="54">
        <f>AllDairy!U26</f>
        <v>812.85336245642043</v>
      </c>
    </row>
    <row r="26" spans="1:25" ht="12" customHeight="1">
      <c r="A26" s="40">
        <v>1928</v>
      </c>
      <c r="B26" s="52">
        <v>285.81267789127781</v>
      </c>
      <c r="C26" s="52">
        <f>'Non-FrozenSoft'!AB28</f>
        <v>12.563377009186036</v>
      </c>
      <c r="D26" s="52" t="str">
        <f>'Non-FrozenSoft'!G28</f>
        <v>*</v>
      </c>
      <c r="E26" s="52" t="str">
        <f>'Non-FrozenSoft'!D28</f>
        <v>*</v>
      </c>
      <c r="F26" s="53">
        <v>17.575450796206091</v>
      </c>
      <c r="G26" s="54">
        <f>AmCheese!M27</f>
        <v>2.9873287472304972</v>
      </c>
      <c r="H26" s="55">
        <f>OthCheese!K27</f>
        <v>1.4272792903434599</v>
      </c>
      <c r="I26" s="56">
        <f t="shared" si="0"/>
        <v>4.4146080375739576</v>
      </c>
      <c r="J26" s="56">
        <v>1.2</v>
      </c>
      <c r="K26" s="56">
        <f>FrozenDairy!D26</f>
        <v>9.4835364993485971</v>
      </c>
      <c r="L26" s="56" t="s">
        <v>7</v>
      </c>
      <c r="M26" s="56" t="str">
        <f>FrozenDairy!J26</f>
        <v>NA</v>
      </c>
      <c r="N26" s="56" t="str">
        <f>FrozenDairy!N26</f>
        <v>NA</v>
      </c>
      <c r="O26" s="56" t="s">
        <v>7</v>
      </c>
      <c r="P26" s="56">
        <f>FrozenDairy!T26</f>
        <v>9.4835364993485971</v>
      </c>
      <c r="Q26" s="56">
        <f>'C&amp;EMilkPcc'!H26</f>
        <v>12.214855322009145</v>
      </c>
      <c r="R26" s="54">
        <f>'C&amp;EMilkPcc'!J26</f>
        <v>2.6968940079164212</v>
      </c>
      <c r="S26" s="54">
        <f t="shared" si="1"/>
        <v>14.911749329925566</v>
      </c>
      <c r="T26" s="54">
        <f>DryMilkPcc!D26</f>
        <v>0.1</v>
      </c>
      <c r="U26" s="54">
        <f>DryMilkPcc!F26</f>
        <v>0.78832286385249239</v>
      </c>
      <c r="V26" s="54" t="str">
        <f>DryMilkPcc!H26</f>
        <v>--</v>
      </c>
      <c r="W26" s="54">
        <f>DryMilkPcc!J26</f>
        <v>0.88832286385249237</v>
      </c>
      <c r="X26" s="54" t="str">
        <f>DryMilkPcc!L26</f>
        <v>NA</v>
      </c>
      <c r="Y26" s="54">
        <f>AllDairy!U27</f>
        <v>804.76147009766908</v>
      </c>
    </row>
    <row r="27" spans="1:25" ht="12" customHeight="1">
      <c r="A27" s="40">
        <v>1929</v>
      </c>
      <c r="B27" s="52">
        <v>287.65593305246909</v>
      </c>
      <c r="C27" s="52">
        <f>'Non-FrozenSoft'!AB29</f>
        <v>12.655317122044561</v>
      </c>
      <c r="D27" s="52" t="str">
        <f>'Non-FrozenSoft'!G29</f>
        <v>*</v>
      </c>
      <c r="E27" s="52" t="str">
        <f>'Non-FrozenSoft'!D29</f>
        <v>*</v>
      </c>
      <c r="F27" s="53">
        <v>17.582760518038551</v>
      </c>
      <c r="G27" s="54">
        <f>AmCheese!M28</f>
        <v>3.2274754243760624</v>
      </c>
      <c r="H27" s="55">
        <f>OthCheese!K28</f>
        <v>1.4782330187981967</v>
      </c>
      <c r="I27" s="56">
        <f t="shared" si="0"/>
        <v>4.7057084431742595</v>
      </c>
      <c r="J27" s="56">
        <v>1.2</v>
      </c>
      <c r="K27" s="56">
        <f>FrozenDairy!D27</f>
        <v>10.24552218581389</v>
      </c>
      <c r="L27" s="56" t="s">
        <v>7</v>
      </c>
      <c r="M27" s="56" t="str">
        <f>FrozenDairy!J27</f>
        <v>NA</v>
      </c>
      <c r="N27" s="56" t="str">
        <f>FrozenDairy!N27</f>
        <v>NA</v>
      </c>
      <c r="O27" s="56" t="s">
        <v>7</v>
      </c>
      <c r="P27" s="56">
        <f>FrozenDairy!T27</f>
        <v>10.24552218581389</v>
      </c>
      <c r="Q27" s="56">
        <f>'C&amp;EMilkPcc'!H27</f>
        <v>13.607956178603398</v>
      </c>
      <c r="R27" s="54">
        <f>'C&amp;EMilkPcc'!J27</f>
        <v>3.0960769338162231</v>
      </c>
      <c r="S27" s="54">
        <f t="shared" si="1"/>
        <v>16.704033112419623</v>
      </c>
      <c r="T27" s="54">
        <f>DryMilkPcc!D27</f>
        <v>0.1</v>
      </c>
      <c r="U27" s="54">
        <f>DryMilkPcc!F27</f>
        <v>1.0922499527786675</v>
      </c>
      <c r="V27" s="54" t="str">
        <f>DryMilkPcc!H27</f>
        <v>--</v>
      </c>
      <c r="W27" s="54">
        <f>DryMilkPcc!J27</f>
        <v>1.1922499527786676</v>
      </c>
      <c r="X27" s="54" t="str">
        <f>DryMilkPcc!L27</f>
        <v>NA</v>
      </c>
      <c r="Y27" s="54">
        <f>AllDairy!U28</f>
        <v>811.88663595226956</v>
      </c>
    </row>
    <row r="28" spans="1:25" ht="12" customHeight="1">
      <c r="A28" s="40">
        <v>1930</v>
      </c>
      <c r="B28" s="52">
        <v>285.56107152433032</v>
      </c>
      <c r="C28" s="52">
        <f>'Non-FrozenSoft'!AB30</f>
        <v>12.569367144145534</v>
      </c>
      <c r="D28" s="52" t="str">
        <f>'Non-FrozenSoft'!G30</f>
        <v>*</v>
      </c>
      <c r="E28" s="52" t="str">
        <f>'Non-FrozenSoft'!D30</f>
        <v>*</v>
      </c>
      <c r="F28" s="53">
        <v>17.566646101893042</v>
      </c>
      <c r="G28" s="54">
        <f>AmCheese!M29</f>
        <v>3.1658927817644575</v>
      </c>
      <c r="H28" s="55">
        <f>OthCheese!K29</f>
        <v>1.5180050004870604</v>
      </c>
      <c r="I28" s="56">
        <f t="shared" si="0"/>
        <v>4.6838977822515178</v>
      </c>
      <c r="J28" s="56">
        <v>1.2</v>
      </c>
      <c r="K28" s="56">
        <f>FrozenDairy!D28</f>
        <v>9.3310671493976685</v>
      </c>
      <c r="L28" s="56" t="s">
        <v>7</v>
      </c>
      <c r="M28" s="56" t="str">
        <f>FrozenDairy!J28</f>
        <v>NA</v>
      </c>
      <c r="N28" s="56" t="str">
        <f>FrozenDairy!N28</f>
        <v>NA</v>
      </c>
      <c r="O28" s="56" t="s">
        <v>7</v>
      </c>
      <c r="P28" s="56">
        <f>FrozenDairy!T28</f>
        <v>9.3310671493976685</v>
      </c>
      <c r="Q28" s="56">
        <f>'C&amp;EMilkPcc'!H28</f>
        <v>13.572750592590188</v>
      </c>
      <c r="R28" s="54">
        <f>'C&amp;EMilkPcc'!J28</f>
        <v>2.703185375198883</v>
      </c>
      <c r="S28" s="54">
        <f t="shared" si="1"/>
        <v>16.275935967789071</v>
      </c>
      <c r="T28" s="54">
        <f>DryMilkPcc!D28</f>
        <v>0.1</v>
      </c>
      <c r="U28" s="54">
        <f>DryMilkPcc!F28</f>
        <v>1.3069454817027633</v>
      </c>
      <c r="V28" s="54" t="str">
        <f>DryMilkPcc!H28</f>
        <v>--</v>
      </c>
      <c r="W28" s="54">
        <f>DryMilkPcc!J28</f>
        <v>1.4069454817027633</v>
      </c>
      <c r="X28" s="54" t="str">
        <f>DryMilkPcc!L28</f>
        <v>NA</v>
      </c>
      <c r="Y28" s="54">
        <f>AllDairy!U29</f>
        <v>818.95152125206994</v>
      </c>
    </row>
    <row r="29" spans="1:25" ht="12" customHeight="1">
      <c r="A29" s="42">
        <v>1931</v>
      </c>
      <c r="B29" s="329">
        <v>285.52079974201871</v>
      </c>
      <c r="C29" s="58">
        <f>'Non-FrozenSoft'!AB31</f>
        <v>12.56046436633344</v>
      </c>
      <c r="D29" s="58" t="str">
        <f>'Non-FrozenSoft'!G31</f>
        <v>*</v>
      </c>
      <c r="E29" s="58" t="str">
        <f>'Non-FrozenSoft'!D31</f>
        <v>*</v>
      </c>
      <c r="F29" s="58">
        <v>18.284480744911356</v>
      </c>
      <c r="G29" s="58">
        <f>AmCheese!M30</f>
        <v>3.1252768850333066</v>
      </c>
      <c r="H29" s="59">
        <f>OthCheese!K30</f>
        <v>1.4015416958654521</v>
      </c>
      <c r="I29" s="60">
        <f t="shared" si="0"/>
        <v>4.5268185808987589</v>
      </c>
      <c r="J29" s="60">
        <v>1.2</v>
      </c>
      <c r="K29" s="60">
        <f>FrozenDairy!D29</f>
        <v>8.2076094048280694</v>
      </c>
      <c r="L29" s="60" t="s">
        <v>7</v>
      </c>
      <c r="M29" s="60" t="str">
        <f>FrozenDairy!J29</f>
        <v>NA</v>
      </c>
      <c r="N29" s="60" t="str">
        <f>FrozenDairy!N29</f>
        <v>NA</v>
      </c>
      <c r="O29" s="60" t="s">
        <v>7</v>
      </c>
      <c r="P29" s="60">
        <f>FrozenDairy!T29</f>
        <v>8.2076094048280694</v>
      </c>
      <c r="Q29" s="60">
        <f>'C&amp;EMilkPcc'!H29</f>
        <v>13.419358996045075</v>
      </c>
      <c r="R29" s="58">
        <f>'C&amp;EMilkPcc'!J29</f>
        <v>2.4003415251029003</v>
      </c>
      <c r="S29" s="58">
        <f t="shared" si="1"/>
        <v>15.819700521147976</v>
      </c>
      <c r="T29" s="58">
        <f>DryMilkPcc!D29</f>
        <v>0.1</v>
      </c>
      <c r="U29" s="58">
        <f>DryMilkPcc!F29</f>
        <v>1.3854320212003319</v>
      </c>
      <c r="V29" s="58" t="str">
        <f>DryMilkPcc!H29</f>
        <v>--</v>
      </c>
      <c r="W29" s="58">
        <f>DryMilkPcc!J29</f>
        <v>1.485432021200332</v>
      </c>
      <c r="X29" s="58" t="str">
        <f>DryMilkPcc!L29</f>
        <v>NA</v>
      </c>
      <c r="Y29" s="58">
        <f>AllDairy!U30</f>
        <v>837.27617620762146</v>
      </c>
    </row>
    <row r="30" spans="1:25" ht="12" customHeight="1">
      <c r="A30" s="42">
        <v>1932</v>
      </c>
      <c r="B30" s="329">
        <v>291.06856776674141</v>
      </c>
      <c r="C30" s="58">
        <f>'Non-FrozenSoft'!AB32</f>
        <v>12.808394745273951</v>
      </c>
      <c r="D30" s="58" t="str">
        <f>'Non-FrozenSoft'!G32</f>
        <v>*</v>
      </c>
      <c r="E30" s="58" t="str">
        <f>'Non-FrozenSoft'!D32</f>
        <v>*</v>
      </c>
      <c r="F30" s="58">
        <v>18.455529856181322</v>
      </c>
      <c r="G30" s="58">
        <f>AmCheese!M31</f>
        <v>3.0252342955926017</v>
      </c>
      <c r="H30" s="59">
        <f>OthCheese!K31</f>
        <v>1.400571433144723</v>
      </c>
      <c r="I30" s="60">
        <f t="shared" si="0"/>
        <v>4.4258057287373251</v>
      </c>
      <c r="J30" s="60">
        <v>1.3</v>
      </c>
      <c r="K30" s="60">
        <f>FrozenDairy!D30</f>
        <v>6.0486678564854461</v>
      </c>
      <c r="L30" s="60" t="s">
        <v>7</v>
      </c>
      <c r="M30" s="60" t="str">
        <f>FrozenDairy!J30</f>
        <v>NA</v>
      </c>
      <c r="N30" s="60" t="str">
        <f>FrozenDairy!N30</f>
        <v>NA</v>
      </c>
      <c r="O30" s="60" t="s">
        <v>7</v>
      </c>
      <c r="P30" s="60">
        <f>FrozenDairy!T30</f>
        <v>6.0486678564854461</v>
      </c>
      <c r="Q30" s="60">
        <f>'C&amp;EMilkPcc'!H30</f>
        <v>13.973701270118209</v>
      </c>
      <c r="R30" s="58">
        <f>'C&amp;EMilkPcc'!J30</f>
        <v>2.2008979663702792</v>
      </c>
      <c r="S30" s="58">
        <f t="shared" si="1"/>
        <v>16.17459923648849</v>
      </c>
      <c r="T30" s="58">
        <f>DryMilkPcc!D30</f>
        <v>0.1</v>
      </c>
      <c r="U30" s="58">
        <f>DryMilkPcc!F30</f>
        <v>1.4325844944737454</v>
      </c>
      <c r="V30" s="58" t="str">
        <f>DryMilkPcc!H30</f>
        <v>--</v>
      </c>
      <c r="W30" s="58">
        <f>DryMilkPcc!J30</f>
        <v>1.5325844944737455</v>
      </c>
      <c r="X30" s="58" t="str">
        <f>DryMilkPcc!L30</f>
        <v>NA</v>
      </c>
      <c r="Y30" s="58">
        <f>AllDairy!U31</f>
        <v>831.14710802007221</v>
      </c>
    </row>
    <row r="31" spans="1:25" ht="12" customHeight="1">
      <c r="A31" s="42">
        <v>1933</v>
      </c>
      <c r="B31" s="329">
        <v>289.80960192388858</v>
      </c>
      <c r="C31" s="58">
        <f>'Non-FrozenSoft'!AB33</f>
        <v>12.748946878060822</v>
      </c>
      <c r="D31" s="58" t="str">
        <f>'Non-FrozenSoft'!G33</f>
        <v>*</v>
      </c>
      <c r="E31" s="58" t="str">
        <f>'Non-FrozenSoft'!D33</f>
        <v>*</v>
      </c>
      <c r="F31" s="58">
        <v>18.147824011456759</v>
      </c>
      <c r="G31" s="58">
        <f>AmCheese!M32</f>
        <v>3.1585647227305276</v>
      </c>
      <c r="H31" s="59">
        <f>OthCheese!K32</f>
        <v>1.3764022595274088</v>
      </c>
      <c r="I31" s="60">
        <f t="shared" si="0"/>
        <v>4.5349669822579362</v>
      </c>
      <c r="J31" s="60">
        <v>1.2</v>
      </c>
      <c r="K31" s="60">
        <f>FrozenDairy!D31</f>
        <v>5.7925371946853366</v>
      </c>
      <c r="L31" s="60" t="s">
        <v>7</v>
      </c>
      <c r="M31" s="60" t="str">
        <f>FrozenDairy!J31</f>
        <v>NA</v>
      </c>
      <c r="N31" s="60" t="str">
        <f>FrozenDairy!N31</f>
        <v>NA</v>
      </c>
      <c r="O31" s="60" t="s">
        <v>7</v>
      </c>
      <c r="P31" s="60">
        <f>FrozenDairy!T31</f>
        <v>5.7925371946853366</v>
      </c>
      <c r="Q31" s="60">
        <f>'C&amp;EMilkPcc'!H31</f>
        <v>13.819715172249184</v>
      </c>
      <c r="R31" s="58">
        <f>'C&amp;EMilkPcc'!J31</f>
        <v>1.9969766886784948</v>
      </c>
      <c r="S31" s="58">
        <f t="shared" si="1"/>
        <v>15.81669186092768</v>
      </c>
      <c r="T31" s="58">
        <f>DryMilkPcc!D31</f>
        <v>0.1</v>
      </c>
      <c r="U31" s="58">
        <f>DryMilkPcc!F31</f>
        <v>1.4241387540774924</v>
      </c>
      <c r="V31" s="58" t="str">
        <f>DryMilkPcc!H31</f>
        <v>--</v>
      </c>
      <c r="W31" s="58">
        <f>DryMilkPcc!J31</f>
        <v>1.5241387540774924</v>
      </c>
      <c r="X31" s="58" t="str">
        <f>DryMilkPcc!L31</f>
        <v>NA</v>
      </c>
      <c r="Y31" s="58">
        <f>AllDairy!U32</f>
        <v>813.44577929827358</v>
      </c>
    </row>
    <row r="32" spans="1:25" ht="12" customHeight="1">
      <c r="A32" s="42">
        <v>1934</v>
      </c>
      <c r="B32" s="329">
        <v>280.08134584645575</v>
      </c>
      <c r="C32" s="58">
        <f>'Non-FrozenSoft'!AB34</f>
        <v>12.30474622944593</v>
      </c>
      <c r="D32" s="58" t="str">
        <f>'Non-FrozenSoft'!G34</f>
        <v>*</v>
      </c>
      <c r="E32" s="58" t="str">
        <f>'Non-FrozenSoft'!D34</f>
        <v>*</v>
      </c>
      <c r="F32" s="58">
        <v>18.539747796181366</v>
      </c>
      <c r="G32" s="58">
        <f>AmCheese!M33</f>
        <v>3.4154247539233902</v>
      </c>
      <c r="H32" s="59">
        <f>OthCheese!K33</f>
        <v>1.4942483298414833</v>
      </c>
      <c r="I32" s="60">
        <f t="shared" si="0"/>
        <v>4.9096730837648739</v>
      </c>
      <c r="J32" s="60">
        <v>1.2</v>
      </c>
      <c r="K32" s="60">
        <f>FrozenDairy!D32</f>
        <v>6.8151954777246315</v>
      </c>
      <c r="L32" s="60" t="s">
        <v>7</v>
      </c>
      <c r="M32" s="60" t="str">
        <f>FrozenDairy!J32</f>
        <v>NA</v>
      </c>
      <c r="N32" s="60" t="str">
        <f>FrozenDairy!N32</f>
        <v>NA</v>
      </c>
      <c r="O32" s="60" t="s">
        <v>7</v>
      </c>
      <c r="P32" s="60">
        <f>FrozenDairy!T32</f>
        <v>6.8151954777246315</v>
      </c>
      <c r="Q32" s="60">
        <f>'C&amp;EMilkPcc'!H32</f>
        <v>14.9741076016919</v>
      </c>
      <c r="R32" s="58">
        <f>'C&amp;EMilkPcc'!J32</f>
        <v>2.1978890777562556</v>
      </c>
      <c r="S32" s="58">
        <f t="shared" si="1"/>
        <v>17.171996679448156</v>
      </c>
      <c r="T32" s="58">
        <f>DryMilkPcc!D32</f>
        <v>0.1</v>
      </c>
      <c r="U32" s="58">
        <f>DryMilkPcc!F32</f>
        <v>1.486342254022216</v>
      </c>
      <c r="V32" s="58" t="str">
        <f>DryMilkPcc!H32</f>
        <v>--</v>
      </c>
      <c r="W32" s="58">
        <f>DryMilkPcc!J32</f>
        <v>1.5863422540222161</v>
      </c>
      <c r="X32" s="58" t="str">
        <f>DryMilkPcc!L32</f>
        <v>NA</v>
      </c>
      <c r="Y32" s="58">
        <f>AllDairy!U33</f>
        <v>812.88690358540543</v>
      </c>
    </row>
    <row r="33" spans="1:25" ht="12" customHeight="1">
      <c r="A33" s="42">
        <v>1935</v>
      </c>
      <c r="B33" s="329">
        <v>284.1100196463654</v>
      </c>
      <c r="C33" s="58">
        <f>'Non-FrozenSoft'!AB35</f>
        <v>12.526522593320236</v>
      </c>
      <c r="D33" s="58" t="str">
        <f>'Non-FrozenSoft'!G35</f>
        <v>*</v>
      </c>
      <c r="E33" s="58" t="str">
        <f>'Non-FrozenSoft'!D35</f>
        <v>*</v>
      </c>
      <c r="F33" s="58">
        <v>17.540553697335156</v>
      </c>
      <c r="G33" s="58">
        <f>AmCheese!M34</f>
        <v>3.7844883089147472</v>
      </c>
      <c r="H33" s="59">
        <f>OthCheese!K34</f>
        <v>1.5153656506650335</v>
      </c>
      <c r="I33" s="60">
        <f t="shared" si="0"/>
        <v>5.2998539595797807</v>
      </c>
      <c r="J33" s="60">
        <v>1.3</v>
      </c>
      <c r="K33" s="60">
        <f>FrozenDairy!D33</f>
        <v>7.7425213171903708</v>
      </c>
      <c r="L33" s="60" t="s">
        <v>7</v>
      </c>
      <c r="M33" s="60" t="str">
        <f>FrozenDairy!J33</f>
        <v>NA</v>
      </c>
      <c r="N33" s="60" t="str">
        <f>FrozenDairy!N33</f>
        <v>NA</v>
      </c>
      <c r="O33" s="60" t="s">
        <v>7</v>
      </c>
      <c r="P33" s="60">
        <f>FrozenDairy!T33</f>
        <v>7.7425213171903708</v>
      </c>
      <c r="Q33" s="60">
        <f>'C&amp;EMilkPcc'!H33</f>
        <v>16.150814214600903</v>
      </c>
      <c r="R33" s="58">
        <f>'C&amp;EMilkPcc'!J33</f>
        <v>2.4026004616761671</v>
      </c>
      <c r="S33" s="58">
        <f t="shared" si="1"/>
        <v>18.553414676277072</v>
      </c>
      <c r="T33" s="58">
        <f>DryMilkPcc!D33</f>
        <v>0.1</v>
      </c>
      <c r="U33" s="58">
        <f>DryMilkPcc!F33</f>
        <v>1.5703270991347498</v>
      </c>
      <c r="V33" s="58" t="str">
        <f>DryMilkPcc!H33</f>
        <v>--</v>
      </c>
      <c r="W33" s="58">
        <f>DryMilkPcc!J33</f>
        <v>1.6703270991347499</v>
      </c>
      <c r="X33" s="58" t="str">
        <f>DryMilkPcc!L33</f>
        <v>NA</v>
      </c>
      <c r="Y33" s="58">
        <f>AllDairy!U34</f>
        <v>799.0452411237261</v>
      </c>
    </row>
    <row r="34" spans="1:25" ht="12" customHeight="1">
      <c r="A34" s="40">
        <v>1936</v>
      </c>
      <c r="B34" s="52">
        <v>286.69379085222528</v>
      </c>
      <c r="C34" s="52">
        <f>'Non-FrozenSoft'!AB36</f>
        <v>12.658820956947514</v>
      </c>
      <c r="D34" s="52" t="str">
        <f>'Non-FrozenSoft'!G36</f>
        <v>*</v>
      </c>
      <c r="E34" s="52" t="str">
        <f>'Non-FrozenSoft'!D36</f>
        <v>*</v>
      </c>
      <c r="F34" s="53">
        <v>16.780958176328785</v>
      </c>
      <c r="G34" s="54">
        <f>AmCheese!M35</f>
        <v>3.8851311816883936</v>
      </c>
      <c r="H34" s="55">
        <f>OthCheese!K35</f>
        <v>1.5446907107917709</v>
      </c>
      <c r="I34" s="56">
        <f t="shared" si="0"/>
        <v>5.4298218924801649</v>
      </c>
      <c r="J34" s="56">
        <v>1.4</v>
      </c>
      <c r="K34" s="56">
        <f>FrozenDairy!D34</f>
        <v>9.078041987502047</v>
      </c>
      <c r="L34" s="56" t="s">
        <v>7</v>
      </c>
      <c r="M34" s="56" t="str">
        <f>FrozenDairy!J34</f>
        <v>NA</v>
      </c>
      <c r="N34" s="56" t="str">
        <f>FrozenDairy!N34</f>
        <v>NA</v>
      </c>
      <c r="O34" s="56" t="s">
        <v>7</v>
      </c>
      <c r="P34" s="56">
        <f>FrozenDairy!T34</f>
        <v>9.078041987502047</v>
      </c>
      <c r="Q34" s="56">
        <f>'C&amp;EMilkPcc'!H34</f>
        <v>15.883789329151744</v>
      </c>
      <c r="R34" s="54">
        <f>'C&amp;EMilkPcc'!J34</f>
        <v>2.800727096839625</v>
      </c>
      <c r="S34" s="54">
        <f t="shared" si="1"/>
        <v>18.684516425991369</v>
      </c>
      <c r="T34" s="54">
        <f>DryMilkPcc!D34</f>
        <v>0.1</v>
      </c>
      <c r="U34" s="54">
        <f>DryMilkPcc!F34</f>
        <v>1.763131821408789</v>
      </c>
      <c r="V34" s="54" t="str">
        <f>DryMilkPcc!H34</f>
        <v>--</v>
      </c>
      <c r="W34" s="54">
        <f>DryMilkPcc!J34</f>
        <v>1.8631318214087891</v>
      </c>
      <c r="X34" s="54" t="str">
        <f>DryMilkPcc!L34</f>
        <v>NA</v>
      </c>
      <c r="Y34" s="54">
        <f>AllDairy!U35</f>
        <v>791.2561144007301</v>
      </c>
    </row>
    <row r="35" spans="1:25" ht="12" customHeight="1">
      <c r="A35" s="40">
        <v>1937</v>
      </c>
      <c r="B35" s="52">
        <v>288.7172520861634</v>
      </c>
      <c r="C35" s="52">
        <f>'Non-FrozenSoft'!AB37</f>
        <v>12.8003104987386</v>
      </c>
      <c r="D35" s="52" t="str">
        <f>'Non-FrozenSoft'!G37</f>
        <v>*</v>
      </c>
      <c r="E35" s="52" t="str">
        <f>'Non-FrozenSoft'!D37</f>
        <v>*</v>
      </c>
      <c r="F35" s="53">
        <v>16.733741208582437</v>
      </c>
      <c r="G35" s="54">
        <f>AmCheese!M36</f>
        <v>3.9314211273175608</v>
      </c>
      <c r="H35" s="55">
        <f>OthCheese!K36</f>
        <v>1.6206450012019136</v>
      </c>
      <c r="I35" s="56">
        <f t="shared" si="0"/>
        <v>5.5520661285194741</v>
      </c>
      <c r="J35" s="56">
        <v>1.5</v>
      </c>
      <c r="K35" s="56">
        <f>FrozenDairy!D35</f>
        <v>10.15622164840533</v>
      </c>
      <c r="L35" s="56" t="s">
        <v>7</v>
      </c>
      <c r="M35" s="56" t="str">
        <f>FrozenDairy!J35</f>
        <v>NA</v>
      </c>
      <c r="N35" s="56" t="str">
        <f>FrozenDairy!N35</f>
        <v>NA</v>
      </c>
      <c r="O35" s="56" t="s">
        <v>7</v>
      </c>
      <c r="P35" s="56">
        <f>FrozenDairy!T35</f>
        <v>10.15622164840533</v>
      </c>
      <c r="Q35" s="56">
        <f>'C&amp;EMilkPcc'!H35</f>
        <v>16.702724079372832</v>
      </c>
      <c r="R35" s="54">
        <f>'C&amp;EMilkPcc'!J35</f>
        <v>3.0009072510293806</v>
      </c>
      <c r="S35" s="54">
        <f t="shared" si="1"/>
        <v>19.703631330402214</v>
      </c>
      <c r="T35" s="54">
        <f>DryMilkPcc!D35</f>
        <v>0.1</v>
      </c>
      <c r="U35" s="54">
        <f>DryMilkPcc!F35</f>
        <v>1.8920448817859661</v>
      </c>
      <c r="V35" s="54" t="str">
        <f>DryMilkPcc!H35</f>
        <v>--</v>
      </c>
      <c r="W35" s="54">
        <f>DryMilkPcc!J35</f>
        <v>1.9920448817859662</v>
      </c>
      <c r="X35" s="54">
        <f>DryMilkPcc!L35</f>
        <v>0.1</v>
      </c>
      <c r="Y35" s="54">
        <f>AllDairy!U36</f>
        <v>795.86851838928044</v>
      </c>
    </row>
    <row r="36" spans="1:25" ht="12" customHeight="1">
      <c r="A36" s="40">
        <v>1938</v>
      </c>
      <c r="B36" s="52">
        <v>288.08010783747352</v>
      </c>
      <c r="C36" s="52">
        <f>'Non-FrozenSoft'!AB38</f>
        <v>12.794145965723089</v>
      </c>
      <c r="D36" s="52" t="str">
        <f>'Non-FrozenSoft'!G38</f>
        <v>*</v>
      </c>
      <c r="E36" s="52" t="str">
        <f>'Non-FrozenSoft'!D38</f>
        <v>*</v>
      </c>
      <c r="F36" s="53">
        <v>16.619347690603146</v>
      </c>
      <c r="G36" s="54">
        <f>AmCheese!M37</f>
        <v>4.2471666320430259</v>
      </c>
      <c r="H36" s="55">
        <f>OthCheese!K37</f>
        <v>1.600381629465488</v>
      </c>
      <c r="I36" s="56">
        <f t="shared" si="0"/>
        <v>5.8475482615085141</v>
      </c>
      <c r="J36" s="56">
        <v>1.6</v>
      </c>
      <c r="K36" s="56">
        <f>FrozenDairy!D36</f>
        <v>9.9150335849317912</v>
      </c>
      <c r="L36" s="56" t="s">
        <v>7</v>
      </c>
      <c r="M36" s="56" t="str">
        <f>FrozenDairy!J36</f>
        <v>NA</v>
      </c>
      <c r="N36" s="56" t="str">
        <f>FrozenDairy!N36</f>
        <v>NA</v>
      </c>
      <c r="O36" s="56" t="s">
        <v>7</v>
      </c>
      <c r="P36" s="56">
        <f>FrozenDairy!T36</f>
        <v>9.9150335849317912</v>
      </c>
      <c r="Q36" s="56">
        <f>'C&amp;EMilkPcc'!H36</f>
        <v>17.242573229000762</v>
      </c>
      <c r="R36" s="54">
        <f>'C&amp;EMilkPcc'!J36</f>
        <v>3.200763258930976</v>
      </c>
      <c r="S36" s="54">
        <f t="shared" si="1"/>
        <v>20.443336487931738</v>
      </c>
      <c r="T36" s="54">
        <f>DryMilkPcc!D36</f>
        <v>0.1</v>
      </c>
      <c r="U36" s="54">
        <f>DryMilkPcc!F36</f>
        <v>2.1158891735721594</v>
      </c>
      <c r="V36" s="54" t="str">
        <f>DryMilkPcc!H36</f>
        <v>--</v>
      </c>
      <c r="W36" s="54">
        <f>DryMilkPcc!J36</f>
        <v>2.2158891735721595</v>
      </c>
      <c r="X36" s="54">
        <f>DryMilkPcc!L36</f>
        <v>0.1</v>
      </c>
      <c r="Y36" s="54">
        <f>AllDairy!U37</f>
        <v>794.68950288145641</v>
      </c>
    </row>
    <row r="37" spans="1:25" ht="12" customHeight="1">
      <c r="A37" s="40">
        <v>1939</v>
      </c>
      <c r="B37" s="52">
        <v>292.91717603911979</v>
      </c>
      <c r="C37" s="52">
        <f>'Non-FrozenSoft'!AB39</f>
        <v>13.027200488997556</v>
      </c>
      <c r="D37" s="52" t="str">
        <f>'Non-FrozenSoft'!G39</f>
        <v>*</v>
      </c>
      <c r="E37" s="52" t="str">
        <f>'Non-FrozenSoft'!D39</f>
        <v>*</v>
      </c>
      <c r="F37" s="53">
        <v>17.370333058582901</v>
      </c>
      <c r="G37" s="54">
        <f>AmCheese!M38</f>
        <v>4.2662636993619687</v>
      </c>
      <c r="H37" s="55">
        <f>OthCheese!K38</f>
        <v>1.6561345666575085</v>
      </c>
      <c r="I37" s="56">
        <f t="shared" si="0"/>
        <v>5.9223982660194769</v>
      </c>
      <c r="J37" s="56">
        <v>1.9</v>
      </c>
      <c r="K37" s="56">
        <f>FrozenDairy!D37</f>
        <v>10.501373752175107</v>
      </c>
      <c r="L37" s="56" t="s">
        <v>7</v>
      </c>
      <c r="M37" s="56" t="str">
        <f>FrozenDairy!J37</f>
        <v>NA</v>
      </c>
      <c r="N37" s="56" t="str">
        <f>FrozenDairy!N37</f>
        <v>NA</v>
      </c>
      <c r="O37" s="56" t="s">
        <v>7</v>
      </c>
      <c r="P37" s="56">
        <f>FrozenDairy!T37</f>
        <v>10.501373752175107</v>
      </c>
      <c r="Q37" s="56">
        <f>'C&amp;EMilkPcc'!H37</f>
        <v>17.759562841530055</v>
      </c>
      <c r="R37" s="54">
        <f>'C&amp;EMilkPcc'!J37</f>
        <v>2.9993589156516167</v>
      </c>
      <c r="S37" s="54">
        <f t="shared" si="1"/>
        <v>20.758921757181671</v>
      </c>
      <c r="T37" s="54">
        <f>DryMilkPcc!D37</f>
        <v>0.1</v>
      </c>
      <c r="U37" s="54">
        <f>DryMilkPcc!F37</f>
        <v>2.1751076105870504</v>
      </c>
      <c r="V37" s="54" t="str">
        <f>DryMilkPcc!H37</f>
        <v>--</v>
      </c>
      <c r="W37" s="54">
        <f>DryMilkPcc!J37</f>
        <v>2.2751076105870505</v>
      </c>
      <c r="X37" s="54">
        <f>DryMilkPcc!L37</f>
        <v>0.1</v>
      </c>
      <c r="Y37" s="54">
        <f>AllDairy!U38</f>
        <v>823.06071984613982</v>
      </c>
    </row>
    <row r="38" spans="1:25" ht="12" customHeight="1">
      <c r="A38" s="40">
        <v>1940</v>
      </c>
      <c r="B38" s="52">
        <v>292.32914500507752</v>
      </c>
      <c r="C38" s="52">
        <f>'Non-FrozenSoft'!AB40</f>
        <v>13.800263728268941</v>
      </c>
      <c r="D38" s="52" t="str">
        <f>'Non-FrozenSoft'!G40</f>
        <v>*</v>
      </c>
      <c r="E38" s="52" t="str">
        <f>'Non-FrozenSoft'!D40</f>
        <v>*</v>
      </c>
      <c r="F38" s="53">
        <v>16.984302387187597</v>
      </c>
      <c r="G38" s="54">
        <f>AmCheese!M39</f>
        <v>4.367175792070964</v>
      </c>
      <c r="H38" s="55">
        <f>OthCheese!K39</f>
        <v>1.6197151117906177</v>
      </c>
      <c r="I38" s="56">
        <f t="shared" si="0"/>
        <v>5.9868909038615818</v>
      </c>
      <c r="J38" s="56">
        <v>1.9</v>
      </c>
      <c r="K38" s="56">
        <f>FrozenDairy!D38</f>
        <v>10.833895944657209</v>
      </c>
      <c r="L38" s="56">
        <f>SUM(FrozenDairy!F38,FrozenDairy!H38)</f>
        <v>0.35615945868212706</v>
      </c>
      <c r="M38" s="56" t="str">
        <f>FrozenDairy!J38</f>
        <v>NA</v>
      </c>
      <c r="N38" s="56" t="str">
        <f>FrozenDairy!N38</f>
        <v>NA</v>
      </c>
      <c r="O38" s="56" t="s">
        <v>7</v>
      </c>
      <c r="P38" s="56">
        <f>FrozenDairy!T38</f>
        <v>11.190055403339336</v>
      </c>
      <c r="Q38" s="56">
        <f>'C&amp;EMilkPcc'!H38</f>
        <v>19.307912384008716</v>
      </c>
      <c r="R38" s="54">
        <f>'C&amp;EMilkPcc'!J38</f>
        <v>3.2999803212182677</v>
      </c>
      <c r="S38" s="54">
        <f t="shared" si="1"/>
        <v>22.607892705226984</v>
      </c>
      <c r="T38" s="54">
        <f>DryMilkPcc!D38</f>
        <v>0.4</v>
      </c>
      <c r="U38" s="54">
        <f>DryMilkPcc!F38</f>
        <v>2.232784850365571</v>
      </c>
      <c r="V38" s="54">
        <f>DryMilkPcc!H38</f>
        <v>0.1</v>
      </c>
      <c r="W38" s="54">
        <f>DryMilkPcc!J38</f>
        <v>2.732784850365571</v>
      </c>
      <c r="X38" s="54">
        <f>DryMilkPcc!L38</f>
        <v>0.1</v>
      </c>
      <c r="Y38" s="54">
        <f>AllDairy!U39</f>
        <v>818.22103813142394</v>
      </c>
    </row>
    <row r="39" spans="1:25" ht="12" customHeight="1">
      <c r="A39" s="42">
        <v>1941</v>
      </c>
      <c r="B39" s="329">
        <v>296.20420519677583</v>
      </c>
      <c r="C39" s="58">
        <f>'Non-FrozenSoft'!AB41</f>
        <v>13.333733971349373</v>
      </c>
      <c r="D39" s="58" t="str">
        <f>'Non-FrozenSoft'!G41</f>
        <v>*</v>
      </c>
      <c r="E39" s="58" t="str">
        <f>'Non-FrozenSoft'!D41</f>
        <v>*</v>
      </c>
      <c r="F39" s="58">
        <v>16.386560921125621</v>
      </c>
      <c r="G39" s="58">
        <f>AmCheese!M40</f>
        <v>4.3852416005757036</v>
      </c>
      <c r="H39" s="59">
        <f>OthCheese!K40</f>
        <v>1.5442047345617009</v>
      </c>
      <c r="I39" s="60">
        <f t="shared" si="0"/>
        <v>5.9294463351374045</v>
      </c>
      <c r="J39" s="60">
        <v>2</v>
      </c>
      <c r="K39" s="60">
        <f>FrozenDairy!D39</f>
        <v>13.165237402737592</v>
      </c>
      <c r="L39" s="60">
        <f>SUM(FrozenDairy!F39,FrozenDairy!H39)</f>
        <v>0.41976881905818508</v>
      </c>
      <c r="M39" s="60" t="str">
        <f>FrozenDairy!J39</f>
        <v>NA</v>
      </c>
      <c r="N39" s="60" t="str">
        <f>FrozenDairy!N39</f>
        <v>NA</v>
      </c>
      <c r="O39" s="60" t="s">
        <v>7</v>
      </c>
      <c r="P39" s="60">
        <f>FrozenDairy!T39</f>
        <v>13.585006221795776</v>
      </c>
      <c r="Q39" s="60">
        <f>'C&amp;EMilkPcc'!H39</f>
        <v>19.519947227178005</v>
      </c>
      <c r="R39" s="58">
        <f>'C&amp;EMilkPcc'!J39</f>
        <v>4.0029384866793603</v>
      </c>
      <c r="S39" s="58">
        <f t="shared" si="1"/>
        <v>23.522885713857363</v>
      </c>
      <c r="T39" s="58">
        <f>DryMilkPcc!D39</f>
        <v>0.2</v>
      </c>
      <c r="U39" s="58">
        <f>DryMilkPcc!F39</f>
        <v>2.4887183100703139</v>
      </c>
      <c r="V39" s="58">
        <f>DryMilkPcc!H39</f>
        <v>0.1</v>
      </c>
      <c r="W39" s="58">
        <f>DryMilkPcc!J39</f>
        <v>2.7887183100703141</v>
      </c>
      <c r="X39" s="58">
        <f>DryMilkPcc!L39</f>
        <v>0.1</v>
      </c>
      <c r="Y39" s="58">
        <f>AllDairy!U40</f>
        <v>811.57703782551994</v>
      </c>
    </row>
    <row r="40" spans="1:25" ht="12" customHeight="1">
      <c r="A40" s="42">
        <v>1942</v>
      </c>
      <c r="B40" s="329">
        <v>318.67532855436082</v>
      </c>
      <c r="C40" s="58">
        <f>'Non-FrozenSoft'!AB42</f>
        <v>13.933691756272403</v>
      </c>
      <c r="D40" s="58" t="str">
        <f>'Non-FrozenSoft'!G42</f>
        <v>*</v>
      </c>
      <c r="E40" s="58" t="str">
        <f>'Non-FrozenSoft'!D42</f>
        <v>*</v>
      </c>
      <c r="F40" s="58">
        <v>16.431855257303869</v>
      </c>
      <c r="G40" s="58">
        <f>AmCheese!M41</f>
        <v>5.042266053685303</v>
      </c>
      <c r="H40" s="59">
        <f>OthCheese!K41</f>
        <v>1.6239062731721783</v>
      </c>
      <c r="I40" s="60">
        <f t="shared" si="0"/>
        <v>6.6661723268574811</v>
      </c>
      <c r="J40" s="60">
        <v>2</v>
      </c>
      <c r="K40" s="60">
        <f>FrozenDairy!D40</f>
        <v>15.488462108853623</v>
      </c>
      <c r="L40" s="60">
        <f>SUM(FrozenDairy!F40,FrozenDairy!H40)</f>
        <v>0.4662835533145484</v>
      </c>
      <c r="M40" s="60" t="str">
        <f>FrozenDairy!J40</f>
        <v>NA</v>
      </c>
      <c r="N40" s="60" t="str">
        <f>FrozenDairy!N40</f>
        <v>NA</v>
      </c>
      <c r="O40" s="60" t="s">
        <v>7</v>
      </c>
      <c r="P40" s="60">
        <f>FrozenDairy!T40</f>
        <v>15.95474566216817</v>
      </c>
      <c r="Q40" s="60">
        <f>'C&amp;EMilkPcc'!H40</f>
        <v>21.214592911167134</v>
      </c>
      <c r="R40" s="58">
        <f>'C&amp;EMilkPcc'!J40</f>
        <v>4.3971526026990952</v>
      </c>
      <c r="S40" s="58">
        <f t="shared" si="1"/>
        <v>25.611745513866229</v>
      </c>
      <c r="T40" s="58">
        <f>DryMilkPcc!D40</f>
        <v>0.2</v>
      </c>
      <c r="U40" s="58">
        <f>DryMilkPcc!F40</f>
        <v>2.6101141924959212</v>
      </c>
      <c r="V40" s="58">
        <f>DryMilkPcc!H40</f>
        <v>0.2</v>
      </c>
      <c r="W40" s="58">
        <f>DryMilkPcc!J40</f>
        <v>3.0101141924959216</v>
      </c>
      <c r="X40" s="58">
        <f>DryMilkPcc!L40</f>
        <v>0.1</v>
      </c>
      <c r="Y40" s="58">
        <f>AllDairy!U41</f>
        <v>850.65994364526171</v>
      </c>
    </row>
    <row r="41" spans="1:25" ht="12" customHeight="1">
      <c r="A41" s="42">
        <v>1943</v>
      </c>
      <c r="B41" s="329">
        <v>353.0485306715334</v>
      </c>
      <c r="C41" s="58">
        <f>'Non-FrozenSoft'!AB43</f>
        <v>14.495884390480091</v>
      </c>
      <c r="D41" s="58" t="str">
        <f>'Non-FrozenSoft'!G43</f>
        <v>*</v>
      </c>
      <c r="E41" s="58" t="str">
        <f>'Non-FrozenSoft'!D43</f>
        <v>*</v>
      </c>
      <c r="F41" s="58">
        <v>13.097945721410863</v>
      </c>
      <c r="G41" s="58">
        <f>AmCheese!M42</f>
        <v>3.8248049203226584</v>
      </c>
      <c r="H41" s="59">
        <f>OthCheese!K42</f>
        <v>1.7697950109332377</v>
      </c>
      <c r="I41" s="60">
        <f t="shared" si="0"/>
        <v>5.5945999312558961</v>
      </c>
      <c r="J41" s="60">
        <v>2.1</v>
      </c>
      <c r="K41" s="60">
        <f>FrozenDairy!D41</f>
        <v>13.547027548833908</v>
      </c>
      <c r="L41" s="60">
        <f>SUM(FrozenDairy!F41,FrozenDairy!H41)</f>
        <v>0.32978521124185489</v>
      </c>
      <c r="M41" s="60" t="str">
        <f>FrozenDairy!J41</f>
        <v>NA</v>
      </c>
      <c r="N41" s="60" t="str">
        <f>FrozenDairy!N41</f>
        <v>NA</v>
      </c>
      <c r="O41" s="60" t="s">
        <v>7</v>
      </c>
      <c r="P41" s="60">
        <f>FrozenDairy!T41</f>
        <v>13.876812760075763</v>
      </c>
      <c r="Q41" s="60">
        <f>'C&amp;EMilkPcc'!H41</f>
        <v>22.597795800759108</v>
      </c>
      <c r="R41" s="58">
        <f>'C&amp;EMilkPcc'!J41</f>
        <v>5.0973021595887049</v>
      </c>
      <c r="S41" s="58">
        <f t="shared" si="1"/>
        <v>27.695097960347812</v>
      </c>
      <c r="T41" s="58">
        <f>DryMilkPcc!D41</f>
        <v>0.4</v>
      </c>
      <c r="U41" s="58">
        <f>DryMilkPcc!F41</f>
        <v>2.2232135674533233</v>
      </c>
      <c r="V41" s="58">
        <f>DryMilkPcc!H41</f>
        <v>0.2</v>
      </c>
      <c r="W41" s="58">
        <f>DryMilkPcc!J41</f>
        <v>2.8232135674533234</v>
      </c>
      <c r="X41" s="58">
        <f>DryMilkPcc!L41</f>
        <v>0.1</v>
      </c>
      <c r="Y41" s="58">
        <f>AllDairy!U42</f>
        <v>783.86561259040946</v>
      </c>
    </row>
    <row r="42" spans="1:25" ht="12" customHeight="1">
      <c r="A42" s="42">
        <v>1944</v>
      </c>
      <c r="B42" s="329">
        <v>375.51266132370097</v>
      </c>
      <c r="C42" s="58">
        <f>'Non-FrozenSoft'!AB44</f>
        <v>12.973623810061332</v>
      </c>
      <c r="D42" s="58" t="str">
        <f>'Non-FrozenSoft'!G44</f>
        <v>*</v>
      </c>
      <c r="E42" s="58" t="str">
        <f>'Non-FrozenSoft'!D44</f>
        <v>*</v>
      </c>
      <c r="F42" s="58">
        <v>13.389018548089917</v>
      </c>
      <c r="G42" s="58">
        <f>AmCheese!M43</f>
        <v>4.3714820407956827</v>
      </c>
      <c r="H42" s="59">
        <f>OthCheese!K43</f>
        <v>1.6691113246674423</v>
      </c>
      <c r="I42" s="60">
        <f t="shared" si="0"/>
        <v>6.040593365463125</v>
      </c>
      <c r="J42" s="60">
        <v>2.2000000000000002</v>
      </c>
      <c r="K42" s="60">
        <f>FrozenDairy!D42</f>
        <v>14.465537547779217</v>
      </c>
      <c r="L42" s="60">
        <f>SUM(FrozenDairy!F42,FrozenDairy!H42)</f>
        <v>0.2715015498890872</v>
      </c>
      <c r="M42" s="60" t="str">
        <f>FrozenDairy!J42</f>
        <v>NA</v>
      </c>
      <c r="N42" s="60" t="str">
        <f>FrozenDairy!N42</f>
        <v>NA</v>
      </c>
      <c r="O42" s="60" t="s">
        <v>7</v>
      </c>
      <c r="P42" s="60">
        <f>FrozenDairy!T42</f>
        <v>14.737039097668303</v>
      </c>
      <c r="Q42" s="60">
        <f>'C&amp;EMilkPcc'!H42</f>
        <v>23.33865618474389</v>
      </c>
      <c r="R42" s="58">
        <f>'C&amp;EMilkPcc'!J42</f>
        <v>5.9033071526116903</v>
      </c>
      <c r="S42" s="58">
        <f t="shared" si="1"/>
        <v>29.241963337355578</v>
      </c>
      <c r="T42" s="58">
        <f>DryMilkPcc!D42</f>
        <v>0.3</v>
      </c>
      <c r="U42" s="58">
        <f>DryMilkPcc!F42</f>
        <v>2.146000274572426</v>
      </c>
      <c r="V42" s="58">
        <f>DryMilkPcc!H42</f>
        <v>0.2</v>
      </c>
      <c r="W42" s="58">
        <f>DryMilkPcc!J42</f>
        <v>2.646000274572426</v>
      </c>
      <c r="X42" s="58">
        <f>DryMilkPcc!L42</f>
        <v>0.2</v>
      </c>
      <c r="Y42" s="58">
        <f>AllDairy!U43</f>
        <v>811.70834627918236</v>
      </c>
    </row>
    <row r="43" spans="1:25" ht="12" customHeight="1">
      <c r="A43" s="42">
        <v>1945</v>
      </c>
      <c r="B43" s="329">
        <v>384.24377835312237</v>
      </c>
      <c r="C43" s="58">
        <f>'Non-FrozenSoft'!AB45</f>
        <v>13.496274937538214</v>
      </c>
      <c r="D43" s="58" t="str">
        <f>'Non-FrozenSoft'!G45</f>
        <v>*</v>
      </c>
      <c r="E43" s="58" t="str">
        <f>'Non-FrozenSoft'!D45</f>
        <v>*</v>
      </c>
      <c r="F43" s="58">
        <v>11.684580641472758</v>
      </c>
      <c r="G43" s="58">
        <f>AmCheese!M44</f>
        <v>4.6023669315648048</v>
      </c>
      <c r="H43" s="59">
        <f>OthCheese!K44</f>
        <v>1.7723400606025956</v>
      </c>
      <c r="I43" s="60">
        <f t="shared" si="0"/>
        <v>6.3747069921674004</v>
      </c>
      <c r="J43" s="60">
        <v>2.6</v>
      </c>
      <c r="K43" s="60">
        <f>FrozenDairy!D43</f>
        <v>15.345241838659881</v>
      </c>
      <c r="L43" s="60">
        <f>SUM(FrozenDairy!F43,FrozenDairy!H43)</f>
        <v>0.37697244297067067</v>
      </c>
      <c r="M43" s="60" t="str">
        <f>FrozenDairy!J43</f>
        <v>NA</v>
      </c>
      <c r="N43" s="60" t="str">
        <f>FrozenDairy!N43</f>
        <v>NA</v>
      </c>
      <c r="O43" s="60" t="s">
        <v>7</v>
      </c>
      <c r="P43" s="60">
        <f>FrozenDairy!T43</f>
        <v>15.722214281630551</v>
      </c>
      <c r="Q43" s="60">
        <f>'C&amp;EMilkPcc'!H43</f>
        <v>22.697387227717112</v>
      </c>
      <c r="R43" s="58">
        <f>'C&amp;EMilkPcc'!J43</f>
        <v>7.6968155051169171</v>
      </c>
      <c r="S43" s="58">
        <f t="shared" si="1"/>
        <v>30.394202732834028</v>
      </c>
      <c r="T43" s="58">
        <f>DryMilkPcc!D43</f>
        <v>0.4</v>
      </c>
      <c r="U43" s="58">
        <f>DryMilkPcc!F43</f>
        <v>3.5089474586930423</v>
      </c>
      <c r="V43" s="58">
        <f>DryMilkPcc!H43</f>
        <v>0.2</v>
      </c>
      <c r="W43" s="58">
        <f>DryMilkPcc!J43</f>
        <v>4.1089474586930423</v>
      </c>
      <c r="X43" s="58">
        <f>DryMilkPcc!L43</f>
        <v>0.2</v>
      </c>
      <c r="Y43" s="58">
        <f>AllDairy!U44</f>
        <v>792.69338516951575</v>
      </c>
    </row>
    <row r="44" spans="1:25" ht="12" customHeight="1">
      <c r="A44" s="40">
        <v>1946</v>
      </c>
      <c r="B44" s="52">
        <v>362.02464763591183</v>
      </c>
      <c r="C44" s="52">
        <f>'Non-FrozenSoft'!AB46</f>
        <v>12.780784554528967</v>
      </c>
      <c r="D44" s="52" t="str">
        <f>'Non-FrozenSoft'!G46</f>
        <v>*</v>
      </c>
      <c r="E44" s="52" t="str">
        <f>'Non-FrozenSoft'!D46</f>
        <v>*</v>
      </c>
      <c r="F44" s="53">
        <v>10.679755850879488</v>
      </c>
      <c r="G44" s="54">
        <f>AmCheese!M45</f>
        <v>4.462864862188713</v>
      </c>
      <c r="H44" s="55">
        <f>OthCheese!K45</f>
        <v>2.1713146001456973</v>
      </c>
      <c r="I44" s="56">
        <f t="shared" si="0"/>
        <v>6.6341794623344104</v>
      </c>
      <c r="J44" s="56">
        <v>2.5</v>
      </c>
      <c r="K44" s="56">
        <f>FrozenDairy!D44</f>
        <v>22.717188041502521</v>
      </c>
      <c r="L44" s="56">
        <f>SUM(FrozenDairy!F44,FrozenDairy!H44)</f>
        <v>0.48682712233624958</v>
      </c>
      <c r="M44" s="56" t="str">
        <f>FrozenDairy!J44</f>
        <v>NA</v>
      </c>
      <c r="N44" s="56" t="str">
        <f>FrozenDairy!N44</f>
        <v>NA</v>
      </c>
      <c r="O44" s="56" t="s">
        <v>7</v>
      </c>
      <c r="P44" s="56">
        <f>FrozenDairy!T44</f>
        <v>23.204015163838768</v>
      </c>
      <c r="Q44" s="56">
        <f>'C&amp;EMilkPcc'!H44</f>
        <v>18.572873420138766</v>
      </c>
      <c r="R44" s="54">
        <f>'C&amp;EMilkPcc'!J44</f>
        <v>9.6966524977190574</v>
      </c>
      <c r="S44" s="54">
        <f t="shared" si="1"/>
        <v>28.269525917857823</v>
      </c>
      <c r="T44" s="54">
        <f>DryMilkPcc!D44</f>
        <v>0.5</v>
      </c>
      <c r="U44" s="54">
        <f>DryMilkPcc!F44</f>
        <v>3.4797615090282834</v>
      </c>
      <c r="V44" s="54">
        <f>DryMilkPcc!H44</f>
        <v>0.2</v>
      </c>
      <c r="W44" s="54">
        <f>DryMilkPcc!J44</f>
        <v>4.1797615090282836</v>
      </c>
      <c r="X44" s="54">
        <f>DryMilkPcc!L44</f>
        <v>0.2</v>
      </c>
      <c r="Y44" s="54">
        <f>AllDairy!U45</f>
        <v>785.32983471132832</v>
      </c>
    </row>
    <row r="45" spans="1:25" ht="12" customHeight="1">
      <c r="A45" s="40">
        <v>1947</v>
      </c>
      <c r="B45" s="52">
        <v>343.46722808583019</v>
      </c>
      <c r="C45" s="52">
        <f>'Non-FrozenSoft'!AB47</f>
        <v>12.450678304030784</v>
      </c>
      <c r="D45" s="52" t="str">
        <f>'Non-FrozenSoft'!G47</f>
        <v>*</v>
      </c>
      <c r="E45" s="52" t="str">
        <f>'Non-FrozenSoft'!D47</f>
        <v>*</v>
      </c>
      <c r="F45" s="53">
        <v>11.295671842693199</v>
      </c>
      <c r="G45" s="54">
        <f>AmCheese!M46</f>
        <v>5.1829649057075056</v>
      </c>
      <c r="H45" s="55">
        <f>OthCheese!K46</f>
        <v>1.7068398484659255</v>
      </c>
      <c r="I45" s="56">
        <f t="shared" si="0"/>
        <v>6.8898047541734311</v>
      </c>
      <c r="J45" s="56">
        <v>2.2999999999999998</v>
      </c>
      <c r="K45" s="56">
        <f>FrozenDairy!D45</f>
        <v>19.702229299363058</v>
      </c>
      <c r="L45" s="56">
        <f>SUM(FrozenDairy!F45,FrozenDairy!H45)</f>
        <v>0.48619957537154984</v>
      </c>
      <c r="M45" s="56" t="str">
        <f>FrozenDairy!J45</f>
        <v>NA</v>
      </c>
      <c r="N45" s="56" t="str">
        <f>FrozenDairy!N45</f>
        <v>NA</v>
      </c>
      <c r="O45" s="56" t="s">
        <v>7</v>
      </c>
      <c r="P45" s="56">
        <f>FrozenDairy!T45</f>
        <v>20.188428874734608</v>
      </c>
      <c r="Q45" s="56">
        <f>'C&amp;EMilkPcc'!H45</f>
        <v>20.759613116301015</v>
      </c>
      <c r="R45" s="54">
        <f>'C&amp;EMilkPcc'!J45</f>
        <v>6.7996059003927121</v>
      </c>
      <c r="S45" s="54">
        <f t="shared" si="1"/>
        <v>27.559219016693728</v>
      </c>
      <c r="T45" s="54">
        <f>DryMilkPcc!D45</f>
        <v>0.5</v>
      </c>
      <c r="U45" s="54">
        <f>DryMilkPcc!F45</f>
        <v>3.7189681251127484</v>
      </c>
      <c r="V45" s="54">
        <f>DryMilkPcc!H45</f>
        <v>0.1</v>
      </c>
      <c r="W45" s="54">
        <f>DryMilkPcc!J45</f>
        <v>4.3189681251127485</v>
      </c>
      <c r="X45" s="54">
        <f>DryMilkPcc!L45</f>
        <v>0.2</v>
      </c>
      <c r="Y45" s="54">
        <f>AllDairy!U46</f>
        <v>769.61825069730651</v>
      </c>
    </row>
    <row r="46" spans="1:25" ht="12" customHeight="1">
      <c r="A46" s="40">
        <v>1948</v>
      </c>
      <c r="B46" s="52">
        <v>327.44895374863961</v>
      </c>
      <c r="C46" s="52">
        <f>'Non-FrozenSoft'!AB48</f>
        <v>12.081345444340251</v>
      </c>
      <c r="D46" s="52" t="str">
        <f>'Non-FrozenSoft'!G48</f>
        <v>*</v>
      </c>
      <c r="E46" s="52" t="str">
        <f>'Non-FrozenSoft'!D48</f>
        <v>*</v>
      </c>
      <c r="F46" s="53">
        <v>10.134282655100218</v>
      </c>
      <c r="G46" s="54">
        <f>AmCheese!M47</f>
        <v>5.2580968553716474</v>
      </c>
      <c r="H46" s="55">
        <f>OthCheese!K47</f>
        <v>1.7458791115112084</v>
      </c>
      <c r="I46" s="56">
        <f t="shared" si="0"/>
        <v>7.0039759668828561</v>
      </c>
      <c r="J46" s="56">
        <v>2.5</v>
      </c>
      <c r="K46" s="56">
        <f>FrozenDairy!D46</f>
        <v>17.691879616179389</v>
      </c>
      <c r="L46" s="56">
        <f>SUM(FrozenDairy!F46,FrozenDairy!H46)</f>
        <v>0.59420586369867223</v>
      </c>
      <c r="M46" s="56" t="str">
        <f>FrozenDairy!J46</f>
        <v>NA</v>
      </c>
      <c r="N46" s="56" t="str">
        <f>FrozenDairy!N46</f>
        <v>NA</v>
      </c>
      <c r="O46" s="56" t="s">
        <v>7</v>
      </c>
      <c r="P46" s="56">
        <f>FrozenDairy!T46</f>
        <v>18.286085479878061</v>
      </c>
      <c r="Q46" s="56">
        <f>'C&amp;EMilkPcc'!H46</f>
        <v>20.725494608916261</v>
      </c>
      <c r="R46" s="54">
        <f>'C&amp;EMilkPcc'!J46</f>
        <v>5.1967182928575815</v>
      </c>
      <c r="S46" s="54">
        <f t="shared" si="1"/>
        <v>25.922212901773843</v>
      </c>
      <c r="T46" s="54">
        <f>DryMilkPcc!D46</f>
        <v>0.3</v>
      </c>
      <c r="U46" s="54">
        <f>DryMilkPcc!F46</f>
        <v>3.6622542300059333</v>
      </c>
      <c r="V46" s="54">
        <f>DryMilkPcc!H46</f>
        <v>0.2</v>
      </c>
      <c r="W46" s="54">
        <f>DryMilkPcc!J46</f>
        <v>4.1622542300059333</v>
      </c>
      <c r="X46" s="54">
        <f>DryMilkPcc!L46</f>
        <v>0.1</v>
      </c>
      <c r="Y46" s="54">
        <f>AllDairy!U47</f>
        <v>728.6590148058732</v>
      </c>
    </row>
    <row r="47" spans="1:25" ht="12" customHeight="1">
      <c r="A47" s="40">
        <v>1949</v>
      </c>
      <c r="B47" s="52">
        <v>322.84666868462654</v>
      </c>
      <c r="C47" s="52">
        <f>'Non-FrozenSoft'!AB49</f>
        <v>11.683987488648976</v>
      </c>
      <c r="D47" s="52" t="str">
        <f>'Non-FrozenSoft'!G49</f>
        <v>*</v>
      </c>
      <c r="E47" s="52" t="str">
        <f>'Non-FrozenSoft'!D49</f>
        <v>*</v>
      </c>
      <c r="F47" s="53">
        <v>10.597367080462236</v>
      </c>
      <c r="G47" s="54">
        <f>AmCheese!M48</f>
        <v>5.328846824141352</v>
      </c>
      <c r="H47" s="55">
        <f>OthCheese!K48</f>
        <v>1.9438560742150846</v>
      </c>
      <c r="I47" s="56">
        <f t="shared" si="0"/>
        <v>7.272702898356437</v>
      </c>
      <c r="J47" s="56">
        <v>2.7</v>
      </c>
      <c r="K47" s="56">
        <f>FrozenDairy!D47</f>
        <v>16.832741239241763</v>
      </c>
      <c r="L47" s="56">
        <f>SUM(FrozenDairy!F47,FrozenDairy!H47)</f>
        <v>0.89060112073357112</v>
      </c>
      <c r="M47" s="56" t="str">
        <f>FrozenDairy!J47</f>
        <v>NA</v>
      </c>
      <c r="N47" s="56" t="str">
        <f>FrozenDairy!N47</f>
        <v>NA</v>
      </c>
      <c r="O47" s="56" t="s">
        <v>7</v>
      </c>
      <c r="P47" s="56">
        <f>FrozenDairy!T47</f>
        <v>17.723342359975334</v>
      </c>
      <c r="Q47" s="56">
        <f>'C&amp;EMilkPcc'!H47</f>
        <v>19.807223101053705</v>
      </c>
      <c r="R47" s="54">
        <f>'C&amp;EMilkPcc'!J47</f>
        <v>5.3020350162211445</v>
      </c>
      <c r="S47" s="54">
        <f t="shared" si="1"/>
        <v>25.109258117274848</v>
      </c>
      <c r="T47" s="54">
        <f>DryMilkPcc!D47</f>
        <v>0.3</v>
      </c>
      <c r="U47" s="54">
        <f>DryMilkPcc!F47</f>
        <v>4.1223154677319895</v>
      </c>
      <c r="V47" s="54">
        <f>DryMilkPcc!H47</f>
        <v>0.2</v>
      </c>
      <c r="W47" s="54">
        <f>DryMilkPcc!J47</f>
        <v>4.6223154677319895</v>
      </c>
      <c r="X47" s="54">
        <f>DryMilkPcc!L47</f>
        <v>0.2</v>
      </c>
      <c r="Y47" s="54">
        <f>AllDairy!U48</f>
        <v>735.45459420328712</v>
      </c>
    </row>
    <row r="48" spans="1:25" ht="12" customHeight="1">
      <c r="A48" s="40">
        <v>1950</v>
      </c>
      <c r="B48" s="52">
        <v>320.26977882104006</v>
      </c>
      <c r="C48" s="52">
        <f>'Non-FrozenSoft'!AB50</f>
        <v>11.220947531986642</v>
      </c>
      <c r="D48" s="52" t="str">
        <f>'Non-FrozenSoft'!G50</f>
        <v>*</v>
      </c>
      <c r="E48" s="52" t="str">
        <f>'Non-FrozenSoft'!D50</f>
        <v>*</v>
      </c>
      <c r="F48" s="53">
        <v>10.864692386804146</v>
      </c>
      <c r="G48" s="54">
        <f>AmCheese!M49</f>
        <v>5.4982727248753989</v>
      </c>
      <c r="H48" s="55">
        <f>OthCheese!K49</f>
        <v>2.1953534980617602</v>
      </c>
      <c r="I48" s="56">
        <f t="shared" si="0"/>
        <v>7.6936262229371586</v>
      </c>
      <c r="J48" s="56">
        <v>3.1</v>
      </c>
      <c r="K48" s="56">
        <f>FrozenDairy!D48</f>
        <v>16.445897391946414</v>
      </c>
      <c r="L48" s="56">
        <f>SUM(FrozenDairy!F48,FrozenDairy!H48)</f>
        <v>1.0938200469396904</v>
      </c>
      <c r="M48" s="56">
        <f>FrozenDairy!J48</f>
        <v>0.6731626275678384</v>
      </c>
      <c r="N48" s="56" t="str">
        <f>FrozenDairy!N48</f>
        <v>NA</v>
      </c>
      <c r="O48" s="54">
        <f t="shared" ref="O48:O71" si="2">P48-SUM(K48:N48)</f>
        <v>1.0493789720735229</v>
      </c>
      <c r="P48" s="56">
        <f>FrozenDairy!T48</f>
        <v>19.262259038527464</v>
      </c>
      <c r="Q48" s="56">
        <f>'C&amp;EMilkPcc'!H48</f>
        <v>20.397668837847103</v>
      </c>
      <c r="R48" s="54">
        <f>'C&amp;EMilkPcc'!J48</f>
        <v>5.1027135360354423</v>
      </c>
      <c r="S48" s="54">
        <f t="shared" si="1"/>
        <v>25.500382373882545</v>
      </c>
      <c r="T48" s="54">
        <f>DryMilkPcc!D48</f>
        <v>0.3</v>
      </c>
      <c r="U48" s="54">
        <f>DryMilkPcc!F48</f>
        <v>3.763719311199599</v>
      </c>
      <c r="V48" s="54">
        <f>DryMilkPcc!H48</f>
        <v>0.2</v>
      </c>
      <c r="W48" s="54">
        <f>DryMilkPcc!J48</f>
        <v>4.2637193111995995</v>
      </c>
      <c r="X48" s="54">
        <f>DryMilkPcc!L48</f>
        <v>0.2</v>
      </c>
      <c r="Y48" s="54">
        <f>AllDairy!U49</f>
        <v>744.13913135202142</v>
      </c>
    </row>
    <row r="49" spans="1:25" ht="12" customHeight="1">
      <c r="A49" s="42">
        <v>1951</v>
      </c>
      <c r="B49" s="329">
        <v>322.81651555671516</v>
      </c>
      <c r="C49" s="58">
        <f>'Non-FrozenSoft'!AB51</f>
        <v>10.75598460635314</v>
      </c>
      <c r="D49" s="58" t="str">
        <f>'Non-FrozenSoft'!G51</f>
        <v>*</v>
      </c>
      <c r="E49" s="58" t="str">
        <f>'Non-FrozenSoft'!D51</f>
        <v>*</v>
      </c>
      <c r="F49" s="58">
        <v>9.7026969219700945</v>
      </c>
      <c r="G49" s="58">
        <f>AmCheese!M50</f>
        <v>5.1462534108512052</v>
      </c>
      <c r="H49" s="59">
        <f>OthCheese!K50</f>
        <v>2.0999825001458321</v>
      </c>
      <c r="I49" s="60">
        <f t="shared" si="0"/>
        <v>7.2462359109970373</v>
      </c>
      <c r="J49" s="60">
        <v>3.3</v>
      </c>
      <c r="K49" s="60">
        <f>FrozenDairy!D49</f>
        <v>16.591290905909116</v>
      </c>
      <c r="L49" s="60">
        <f>SUM(FrozenDairy!F49,FrozenDairy!H49)</f>
        <v>1.3359388671761068</v>
      </c>
      <c r="M49" s="60">
        <f>FrozenDairy!J49</f>
        <v>0.79601003324972286</v>
      </c>
      <c r="N49" s="60" t="str">
        <f>FrozenDairy!N49</f>
        <v>NA</v>
      </c>
      <c r="O49" s="58">
        <f t="shared" si="2"/>
        <v>1.1910789632308614</v>
      </c>
      <c r="P49" s="60">
        <f>FrozenDairy!T49</f>
        <v>19.914318769565806</v>
      </c>
      <c r="Q49" s="60">
        <f>'C&amp;EMilkPcc'!H49</f>
        <v>18.802621089268701</v>
      </c>
      <c r="R49" s="58">
        <f>'C&amp;EMilkPcc'!J49</f>
        <v>4.8027377549631529</v>
      </c>
      <c r="S49" s="58">
        <f t="shared" si="1"/>
        <v>23.605358844231855</v>
      </c>
      <c r="T49" s="58">
        <f>DryMilkPcc!D49</f>
        <v>0.3</v>
      </c>
      <c r="U49" s="58">
        <f>DryMilkPcc!F49</f>
        <v>4.2892466636852093</v>
      </c>
      <c r="V49" s="58">
        <f>DryMilkPcc!H49</f>
        <v>0.2</v>
      </c>
      <c r="W49" s="58">
        <f>DryMilkPcc!J49</f>
        <v>4.7892466636852093</v>
      </c>
      <c r="X49" s="58">
        <f>DryMilkPcc!L49</f>
        <v>0.1</v>
      </c>
      <c r="Y49" s="58">
        <f>AllDairy!U50</f>
        <v>718.80326923201562</v>
      </c>
    </row>
    <row r="50" spans="1:25" ht="12" customHeight="1">
      <c r="A50" s="42">
        <v>1952</v>
      </c>
      <c r="B50" s="329">
        <v>323.36033194807527</v>
      </c>
      <c r="C50" s="58">
        <f>'Non-FrozenSoft'!AB52</f>
        <v>10.15499046163135</v>
      </c>
      <c r="D50" s="58" t="str">
        <f>'Non-FrozenSoft'!G52</f>
        <v>*</v>
      </c>
      <c r="E50" s="58" t="str">
        <f>'Non-FrozenSoft'!D52</f>
        <v>*</v>
      </c>
      <c r="F50" s="58">
        <v>8.6267313990086265</v>
      </c>
      <c r="G50" s="58">
        <f>AmCheese!M51</f>
        <v>5.3518865400053519</v>
      </c>
      <c r="H50" s="59">
        <f>OthCheese!K51</f>
        <v>2.2490666055022488</v>
      </c>
      <c r="I50" s="60">
        <f t="shared" si="0"/>
        <v>7.6009531455076011</v>
      </c>
      <c r="J50" s="60">
        <v>3.4</v>
      </c>
      <c r="K50" s="60">
        <f>FrozenDairy!D50</f>
        <v>16.993338812645742</v>
      </c>
      <c r="L50" s="60">
        <f>SUM(FrozenDairy!F50,FrozenDairy!H50)</f>
        <v>1.5396804159180395</v>
      </c>
      <c r="M50" s="60">
        <f>FrozenDairy!J50</f>
        <v>0.98004510875798001</v>
      </c>
      <c r="N50" s="60" t="str">
        <f>FrozenDairy!N50</f>
        <v>NA</v>
      </c>
      <c r="O50" s="58">
        <f t="shared" si="2"/>
        <v>1.3565885546083578</v>
      </c>
      <c r="P50" s="60">
        <f>FrozenDairy!T50</f>
        <v>20.869652891930119</v>
      </c>
      <c r="Q50" s="60">
        <f>'C&amp;EMilkPcc'!H50</f>
        <v>18.209156823018208</v>
      </c>
      <c r="R50" s="58">
        <f>'C&amp;EMilkPcc'!J50</f>
        <v>4.7020146030047014</v>
      </c>
      <c r="S50" s="58">
        <f t="shared" si="1"/>
        <v>22.911171426022911</v>
      </c>
      <c r="T50" s="58">
        <f>DryMilkPcc!D50</f>
        <v>0.5</v>
      </c>
      <c r="U50" s="58">
        <f>DryMilkPcc!F50</f>
        <v>4.7690788383857692</v>
      </c>
      <c r="V50" s="58">
        <f>DryMilkPcc!H50</f>
        <v>0.1</v>
      </c>
      <c r="W50" s="58">
        <f>DryMilkPcc!J50</f>
        <v>5.3690788383857688</v>
      </c>
      <c r="X50" s="58">
        <f>DryMilkPcc!L50</f>
        <v>0.2</v>
      </c>
      <c r="Y50" s="58">
        <f>AllDairy!U51</f>
        <v>701.3010181327013</v>
      </c>
    </row>
    <row r="51" spans="1:25" ht="12" customHeight="1">
      <c r="A51" s="42">
        <v>1953</v>
      </c>
      <c r="B51" s="329">
        <v>318.45527735999292</v>
      </c>
      <c r="C51" s="58">
        <f>'Non-FrozenSoft'!AB53</f>
        <v>9.8835960111727612</v>
      </c>
      <c r="D51" s="58" t="str">
        <f>'Non-FrozenSoft'!G53</f>
        <v>*</v>
      </c>
      <c r="E51" s="58" t="str">
        <f>'Non-FrozenSoft'!D53</f>
        <v>*</v>
      </c>
      <c r="F51" s="58">
        <v>8.598376837025663</v>
      </c>
      <c r="G51" s="58">
        <f>AmCheese!M52</f>
        <v>5.0888352708927398</v>
      </c>
      <c r="H51" s="59">
        <f>OthCheese!K52</f>
        <v>2.3313383260740137</v>
      </c>
      <c r="I51" s="60">
        <f t="shared" si="0"/>
        <v>7.4201735969667535</v>
      </c>
      <c r="J51" s="60">
        <v>3.6</v>
      </c>
      <c r="K51" s="60">
        <f>FrozenDairy!D51</f>
        <v>17.06345063140413</v>
      </c>
      <c r="L51" s="60">
        <f>SUM(FrozenDairy!F51,FrozenDairy!H51)</f>
        <v>1.8249302791965656</v>
      </c>
      <c r="M51" s="60">
        <f>FrozenDairy!J51</f>
        <v>1.1686397392911978</v>
      </c>
      <c r="N51" s="60" t="str">
        <f>FrozenDairy!N51</f>
        <v>NA</v>
      </c>
      <c r="O51" s="58">
        <f t="shared" si="2"/>
        <v>1.3571021213925363</v>
      </c>
      <c r="P51" s="60">
        <f>FrozenDairy!T51</f>
        <v>21.414122771284429</v>
      </c>
      <c r="Q51" s="60">
        <f>'C&amp;EMilkPcc'!H51</f>
        <v>17.66051452386175</v>
      </c>
      <c r="R51" s="58">
        <f>'C&amp;EMilkPcc'!J51</f>
        <v>4.8005514993889635</v>
      </c>
      <c r="S51" s="58">
        <f t="shared" si="1"/>
        <v>22.461066023250712</v>
      </c>
      <c r="T51" s="58">
        <f>DryMilkPcc!D51</f>
        <v>0.2</v>
      </c>
      <c r="U51" s="58">
        <f>DryMilkPcc!F51</f>
        <v>4.2599630244727855</v>
      </c>
      <c r="V51" s="58">
        <f>DryMilkPcc!H51</f>
        <v>0.2</v>
      </c>
      <c r="W51" s="58">
        <f>DryMilkPcc!J51</f>
        <v>4.6599630244727859</v>
      </c>
      <c r="X51" s="58">
        <f>DryMilkPcc!L51</f>
        <v>0.2</v>
      </c>
      <c r="Y51" s="58">
        <f>AllDairy!U52</f>
        <v>691.7369097233103</v>
      </c>
    </row>
    <row r="52" spans="1:25" ht="12" customHeight="1">
      <c r="A52" s="42">
        <v>1954</v>
      </c>
      <c r="B52" s="329">
        <v>311.6328708644611</v>
      </c>
      <c r="C52" s="58">
        <f>'Non-FrozenSoft'!AB54</f>
        <v>8.5813208905214573</v>
      </c>
      <c r="D52" s="58">
        <f>'Non-FrozenSoft'!G54</f>
        <v>0.60187138566925624</v>
      </c>
      <c r="E52" s="58">
        <f>'Non-FrozenSoft'!D54</f>
        <v>9.3072894691122093E-2</v>
      </c>
      <c r="F52" s="58">
        <v>9.0891736611019081</v>
      </c>
      <c r="G52" s="58">
        <f>AmCheese!M53</f>
        <v>5.499073224501358</v>
      </c>
      <c r="H52" s="59">
        <f>OthCheese!K53</f>
        <v>2.3708210430380996</v>
      </c>
      <c r="I52" s="60">
        <f t="shared" si="0"/>
        <v>7.8698942675394576</v>
      </c>
      <c r="J52" s="60">
        <v>3.8</v>
      </c>
      <c r="K52" s="60">
        <f>FrozenDairy!D52</f>
        <v>16.538444248757628</v>
      </c>
      <c r="L52" s="60">
        <f>SUM(FrozenDairy!F52,FrozenDairy!H52)</f>
        <v>2.2173981316698588</v>
      </c>
      <c r="M52" s="60">
        <f>FrozenDairy!J52</f>
        <v>1.2625083902433019</v>
      </c>
      <c r="N52" s="60" t="str">
        <f>FrozenDairy!N52</f>
        <v>NA</v>
      </c>
      <c r="O52" s="58">
        <f t="shared" si="2"/>
        <v>1.1580198410010425</v>
      </c>
      <c r="P52" s="60">
        <f>FrozenDairy!T52</f>
        <v>21.176370611671832</v>
      </c>
      <c r="Q52" s="60">
        <f>'C&amp;EMilkPcc'!H52</f>
        <v>16.922120068230385</v>
      </c>
      <c r="R52" s="58">
        <f>'C&amp;EMilkPcc'!J52</f>
        <v>4.9017494811904605</v>
      </c>
      <c r="S52" s="58">
        <f t="shared" si="1"/>
        <v>21.823869549420845</v>
      </c>
      <c r="T52" s="58">
        <f>DryMilkPcc!D52</f>
        <v>0.2</v>
      </c>
      <c r="U52" s="58">
        <f>DryMilkPcc!F52</f>
        <v>4.9635694096347702</v>
      </c>
      <c r="V52" s="58">
        <f>DryMilkPcc!H52</f>
        <v>0.2</v>
      </c>
      <c r="W52" s="58">
        <f>DryMilkPcc!J52</f>
        <v>5.3635694096347706</v>
      </c>
      <c r="X52" s="58">
        <f>DryMilkPcc!L52</f>
        <v>0.2</v>
      </c>
      <c r="Y52" s="58">
        <f>AllDairy!U53</f>
        <v>702.98846610957514</v>
      </c>
    </row>
    <row r="53" spans="1:25" ht="12" customHeight="1">
      <c r="A53" s="42">
        <v>1955</v>
      </c>
      <c r="B53" s="329">
        <v>312.00550186235608</v>
      </c>
      <c r="C53" s="58">
        <f>'Non-FrozenSoft'!AB55</f>
        <v>8.3927745453660201</v>
      </c>
      <c r="D53" s="58">
        <f>'Non-FrozenSoft'!G55</f>
        <v>0.61469922340969396</v>
      </c>
      <c r="E53" s="58">
        <f>'Non-FrozenSoft'!D55</f>
        <v>0.10346422572242374</v>
      </c>
      <c r="F53" s="58">
        <v>9.3057026168507022</v>
      </c>
      <c r="G53" s="58">
        <f>AmCheese!M54</f>
        <v>5.3547118438965358</v>
      </c>
      <c r="H53" s="59">
        <f>OthCheese!K54</f>
        <v>2.4928150052942066</v>
      </c>
      <c r="I53" s="60">
        <f t="shared" si="0"/>
        <v>7.8475268491907428</v>
      </c>
      <c r="J53" s="60">
        <v>3.9</v>
      </c>
      <c r="K53" s="60">
        <f>FrozenDairy!D53</f>
        <v>17.113069127212224</v>
      </c>
      <c r="L53" s="60">
        <f>SUM(FrozenDairy!F53,FrozenDairy!H53)</f>
        <v>2.4554984117380121</v>
      </c>
      <c r="M53" s="60">
        <f>FrozenDairy!J53</f>
        <v>1.3564664952352139</v>
      </c>
      <c r="N53" s="60" t="str">
        <f>FrozenDairy!N53</f>
        <v>NA</v>
      </c>
      <c r="O53" s="58">
        <f t="shared" si="2"/>
        <v>2.01897806685826</v>
      </c>
      <c r="P53" s="60">
        <f>FrozenDairy!T53</f>
        <v>22.944012101043711</v>
      </c>
      <c r="Q53" s="60">
        <f>'C&amp;EMilkPcc'!H53</f>
        <v>16.40901527756769</v>
      </c>
      <c r="R53" s="58">
        <f>'C&amp;EMilkPcc'!J53</f>
        <v>4.7012554832854336</v>
      </c>
      <c r="S53" s="58">
        <f t="shared" si="1"/>
        <v>21.110270760853123</v>
      </c>
      <c r="T53" s="58">
        <f>DryMilkPcc!D53</f>
        <v>0.2</v>
      </c>
      <c r="U53" s="58">
        <f>DryMilkPcc!F53</f>
        <v>5.7352896687339276</v>
      </c>
      <c r="V53" s="58">
        <f>DryMilkPcc!H53</f>
        <v>0.2</v>
      </c>
      <c r="W53" s="58">
        <f>DryMilkPcc!J53</f>
        <v>6.135289668733928</v>
      </c>
      <c r="X53" s="58">
        <f>DryMilkPcc!L53</f>
        <v>0.2</v>
      </c>
      <c r="Y53" s="58">
        <f>AllDairy!U54</f>
        <v>713.24156708516102</v>
      </c>
    </row>
    <row r="54" spans="1:25" ht="12" customHeight="1">
      <c r="A54" s="40">
        <v>1956</v>
      </c>
      <c r="B54" s="52">
        <v>312.55304651357392</v>
      </c>
      <c r="C54" s="52">
        <f>'Non-FrozenSoft'!AB56</f>
        <v>8.2662905096051542</v>
      </c>
      <c r="D54" s="52">
        <f>'Non-FrozenSoft'!G56</f>
        <v>0.63356962691116869</v>
      </c>
      <c r="E54" s="52">
        <f>'Non-FrozenSoft'!D56</f>
        <v>0.11356436708785099</v>
      </c>
      <c r="F54" s="53">
        <v>8.9762871460756983</v>
      </c>
      <c r="G54" s="54">
        <f>AmCheese!M55</f>
        <v>5.4154950927648748</v>
      </c>
      <c r="H54" s="55">
        <f>OthCheese!K55</f>
        <v>2.5442721182254298</v>
      </c>
      <c r="I54" s="56">
        <f t="shared" si="0"/>
        <v>7.9597672109903046</v>
      </c>
      <c r="J54" s="56">
        <v>4.4000000000000004</v>
      </c>
      <c r="K54" s="56">
        <f>FrozenDairy!D54</f>
        <v>17.155994198108441</v>
      </c>
      <c r="L54" s="56">
        <f>SUM(FrozenDairy!F54,FrozenDairy!H54)</f>
        <v>2.7566950618531574</v>
      </c>
      <c r="M54" s="56">
        <f>FrozenDairy!J54</f>
        <v>1.2740739860065033</v>
      </c>
      <c r="N54" s="56" t="str">
        <f>FrozenDairy!N54</f>
        <v>NA</v>
      </c>
      <c r="O54" s="54">
        <f t="shared" si="2"/>
        <v>1.9655298684468647</v>
      </c>
      <c r="P54" s="56">
        <f>FrozenDairy!T54</f>
        <v>23.152293114414967</v>
      </c>
      <c r="Q54" s="56">
        <f>'C&amp;EMilkPcc'!H54</f>
        <v>16.002758276315085</v>
      </c>
      <c r="R54" s="54">
        <f>'C&amp;EMilkPcc'!J54</f>
        <v>4.5000326950856309</v>
      </c>
      <c r="S54" s="54">
        <f t="shared" si="1"/>
        <v>20.502790971400714</v>
      </c>
      <c r="T54" s="54">
        <f>DryMilkPcc!D54</f>
        <v>0.3</v>
      </c>
      <c r="U54" s="54">
        <f>DryMilkPcc!F54</f>
        <v>5.5968042039935559</v>
      </c>
      <c r="V54" s="54">
        <f>DryMilkPcc!H54</f>
        <v>0.2</v>
      </c>
      <c r="W54" s="54">
        <f>DryMilkPcc!J54</f>
        <v>6.0968042039935559</v>
      </c>
      <c r="X54" s="54">
        <f>DryMilkPcc!L54</f>
        <v>0.2</v>
      </c>
      <c r="Y54" s="54">
        <f>AllDairy!U55</f>
        <v>708.99590419745448</v>
      </c>
    </row>
    <row r="55" spans="1:25" ht="12" customHeight="1">
      <c r="A55" s="40">
        <v>1957</v>
      </c>
      <c r="B55" s="52">
        <v>309.20168338508313</v>
      </c>
      <c r="C55" s="52">
        <f>'Non-FrozenSoft'!AB57</f>
        <v>7.9767096512904185</v>
      </c>
      <c r="D55" s="52">
        <f>'Non-FrozenSoft'!G57</f>
        <v>0.66325841839280153</v>
      </c>
      <c r="E55" s="52">
        <f>'Non-FrozenSoft'!D57</f>
        <v>0.12326041403760028</v>
      </c>
      <c r="F55" s="53">
        <v>8.5301913892359611</v>
      </c>
      <c r="G55" s="54">
        <f>AmCheese!M56</f>
        <v>5.1029344792554623</v>
      </c>
      <c r="H55" s="55">
        <f>OthCheese!K56</f>
        <v>2.5339514462206756</v>
      </c>
      <c r="I55" s="56">
        <f t="shared" si="0"/>
        <v>7.6368859254761379</v>
      </c>
      <c r="J55" s="56">
        <v>4.5</v>
      </c>
      <c r="K55" s="56">
        <f>FrozenDairy!D55</f>
        <v>17.093216133213449</v>
      </c>
      <c r="L55" s="56">
        <f>SUM(FrozenDairy!F55,FrozenDairy!H55)</f>
        <v>2.920714761142964</v>
      </c>
      <c r="M55" s="56">
        <f>FrozenDairy!J55</f>
        <v>1.2860796151196328</v>
      </c>
      <c r="N55" s="56" t="str">
        <f>FrozenDairy!N55</f>
        <v>NA</v>
      </c>
      <c r="O55" s="54">
        <f t="shared" si="2"/>
        <v>1.9890724803531192</v>
      </c>
      <c r="P55" s="56">
        <f>FrozenDairy!T55</f>
        <v>23.289082989829165</v>
      </c>
      <c r="Q55" s="56">
        <f>'C&amp;EMilkPcc'!H55</f>
        <v>15.460606980627533</v>
      </c>
      <c r="R55" s="54">
        <f>'C&amp;EMilkPcc'!J55</f>
        <v>4.6008150682532083</v>
      </c>
      <c r="S55" s="54">
        <f t="shared" si="1"/>
        <v>20.061422048880743</v>
      </c>
      <c r="T55" s="54">
        <f>DryMilkPcc!D55</f>
        <v>0.2</v>
      </c>
      <c r="U55" s="54">
        <f>DryMilkPcc!F55</f>
        <v>5.3451428704882247</v>
      </c>
      <c r="V55" s="54">
        <f>DryMilkPcc!H55</f>
        <v>0.3</v>
      </c>
      <c r="W55" s="54">
        <f>DryMilkPcc!J55</f>
        <v>5.8451428704882247</v>
      </c>
      <c r="X55" s="54">
        <f>DryMilkPcc!L55</f>
        <v>0.3</v>
      </c>
      <c r="Y55" s="54">
        <f>AllDairy!U56</f>
        <v>691.43010614570801</v>
      </c>
    </row>
    <row r="56" spans="1:25" ht="12" customHeight="1">
      <c r="A56" s="40">
        <v>1958</v>
      </c>
      <c r="B56" s="52">
        <v>302.85598892222481</v>
      </c>
      <c r="C56" s="52">
        <f>'Non-FrozenSoft'!AB58</f>
        <v>7.7429033002538663</v>
      </c>
      <c r="D56" s="52">
        <f>'Non-FrozenSoft'!G58</f>
        <v>0.71543964920378489</v>
      </c>
      <c r="E56" s="52">
        <f>'Non-FrozenSoft'!D58</f>
        <v>0.15001153934918071</v>
      </c>
      <c r="F56" s="53">
        <v>8.4299504424575495</v>
      </c>
      <c r="G56" s="54">
        <f>AmCheese!M57</f>
        <v>5.4610918738263825</v>
      </c>
      <c r="H56" s="55">
        <f>OthCheese!K57</f>
        <v>2.6128252393175648</v>
      </c>
      <c r="I56" s="56">
        <f t="shared" si="0"/>
        <v>8.0739171131439473</v>
      </c>
      <c r="J56" s="56">
        <v>4.5999999999999996</v>
      </c>
      <c r="K56" s="56">
        <f>FrozenDairy!D56</f>
        <v>16.982143780040314</v>
      </c>
      <c r="L56" s="56">
        <f>SUM(FrozenDairy!F56,FrozenDairy!H56)</f>
        <v>3.0310610367460851</v>
      </c>
      <c r="M56" s="56">
        <f>FrozenDairy!J56</f>
        <v>1.2771719468706393</v>
      </c>
      <c r="N56" s="56" t="str">
        <f>FrozenDairy!N56</f>
        <v>NA</v>
      </c>
      <c r="O56" s="54">
        <f t="shared" si="2"/>
        <v>2.1059463308468409</v>
      </c>
      <c r="P56" s="56">
        <f>FrozenDairy!T56</f>
        <v>23.396323094503877</v>
      </c>
      <c r="Q56" s="56">
        <f>'C&amp;EMilkPcc'!H56</f>
        <v>14.850035316209279</v>
      </c>
      <c r="R56" s="54">
        <f>'C&amp;EMilkPcc'!J56</f>
        <v>4.1977478020684389</v>
      </c>
      <c r="S56" s="54">
        <f t="shared" si="1"/>
        <v>19.047783118277717</v>
      </c>
      <c r="T56" s="54">
        <f>DryMilkPcc!D56</f>
        <v>0.3</v>
      </c>
      <c r="U56" s="54">
        <f>DryMilkPcc!F56</f>
        <v>5.6095118323657269</v>
      </c>
      <c r="V56" s="54">
        <f>DryMilkPcc!H56</f>
        <v>0.3</v>
      </c>
      <c r="W56" s="54">
        <f>DryMilkPcc!J56</f>
        <v>6.2095118323657266</v>
      </c>
      <c r="X56" s="54">
        <f>DryMilkPcc!L56</f>
        <v>0.3</v>
      </c>
      <c r="Y56" s="54">
        <f>AllDairy!U57</f>
        <v>686.19681752143379</v>
      </c>
    </row>
    <row r="57" spans="1:25" ht="12" customHeight="1">
      <c r="A57" s="40">
        <v>1959</v>
      </c>
      <c r="B57" s="52">
        <v>296.59819954733422</v>
      </c>
      <c r="C57" s="52">
        <f>'Non-FrozenSoft'!AB59</f>
        <v>7.4877048482888897</v>
      </c>
      <c r="D57" s="52">
        <f>'Non-FrozenSoft'!G59</f>
        <v>0.77713300319361966</v>
      </c>
      <c r="E57" s="52">
        <f>'Non-FrozenSoft'!D59</f>
        <v>0.21555513957195288</v>
      </c>
      <c r="F57" s="53">
        <v>8.0305862553861971</v>
      </c>
      <c r="G57" s="54">
        <f>AmCheese!M58</f>
        <v>5.1843025192999495</v>
      </c>
      <c r="H57" s="55">
        <f>OthCheese!K58</f>
        <v>2.8067520175294933</v>
      </c>
      <c r="I57" s="56">
        <f t="shared" si="0"/>
        <v>7.9910545368294432</v>
      </c>
      <c r="J57" s="56">
        <v>4.7</v>
      </c>
      <c r="K57" s="56">
        <f>FrozenDairy!D57</f>
        <v>17.762106588808006</v>
      </c>
      <c r="L57" s="56">
        <f>SUM(FrozenDairy!F57,FrozenDairy!H57)</f>
        <v>3.4108644457370687</v>
      </c>
      <c r="M57" s="56">
        <f>FrozenDairy!J57</f>
        <v>1.3687914024159527</v>
      </c>
      <c r="N57" s="56" t="str">
        <f>FrozenDairy!N57</f>
        <v>NA</v>
      </c>
      <c r="O57" s="54">
        <f t="shared" si="2"/>
        <v>2.3751379374608277</v>
      </c>
      <c r="P57" s="56">
        <f>FrozenDairy!T57</f>
        <v>24.916900374421854</v>
      </c>
      <c r="Q57" s="56">
        <f>'C&amp;EMilkPcc'!H57</f>
        <v>14.366956001197245</v>
      </c>
      <c r="R57" s="54">
        <f>'C&amp;EMilkPcc'!J57</f>
        <v>4.6026215176791494</v>
      </c>
      <c r="S57" s="54">
        <f t="shared" si="1"/>
        <v>18.969577518876395</v>
      </c>
      <c r="T57" s="54">
        <f>DryMilkPcc!D57</f>
        <v>0.3</v>
      </c>
      <c r="U57" s="54">
        <f>DryMilkPcc!F57</f>
        <v>6.2149904276767209</v>
      </c>
      <c r="V57" s="54">
        <f>DryMilkPcc!H57</f>
        <v>0.4</v>
      </c>
      <c r="W57" s="54">
        <f>DryMilkPcc!J57</f>
        <v>6.9149904276767211</v>
      </c>
      <c r="X57" s="54">
        <f>DryMilkPcc!L57</f>
        <v>0.3</v>
      </c>
      <c r="Y57" s="54">
        <f>AllDairy!U58</f>
        <v>672.18040017393946</v>
      </c>
    </row>
    <row r="58" spans="1:25" ht="12" customHeight="1">
      <c r="A58" s="40">
        <v>1960</v>
      </c>
      <c r="B58" s="52">
        <v>291.84515971307763</v>
      </c>
      <c r="C58" s="52">
        <f>'Non-FrozenSoft'!AB60</f>
        <v>7.3897510265086481</v>
      </c>
      <c r="D58" s="52">
        <f>'Non-FrozenSoft'!G60</f>
        <v>0.85565538201679081</v>
      </c>
      <c r="E58" s="52">
        <f>'Non-FrozenSoft'!D60</f>
        <v>0.24447296629051166</v>
      </c>
      <c r="F58" s="53">
        <v>7.6547979476507022</v>
      </c>
      <c r="G58" s="54">
        <f>AmCheese!M59</f>
        <v>5.3854796840666186</v>
      </c>
      <c r="H58" s="55">
        <f>OthCheese!K59</f>
        <v>2.9058343619064488</v>
      </c>
      <c r="I58" s="56">
        <f t="shared" si="0"/>
        <v>8.291314045973067</v>
      </c>
      <c r="J58" s="56">
        <v>4.7</v>
      </c>
      <c r="K58" s="56">
        <f>FrozenDairy!D58</f>
        <v>17.374033464142006</v>
      </c>
      <c r="L58" s="56">
        <f>SUM(FrozenDairy!F58,FrozenDairy!H58)</f>
        <v>3.6022964393842956</v>
      </c>
      <c r="M58" s="56">
        <f>FrozenDairy!J58</f>
        <v>1.3474769055354761</v>
      </c>
      <c r="N58" s="56" t="str">
        <f>FrozenDairy!N58</f>
        <v>NA</v>
      </c>
      <c r="O58" s="54">
        <f t="shared" si="2"/>
        <v>2.3783529177344427</v>
      </c>
      <c r="P58" s="56">
        <f>FrozenDairy!T58</f>
        <v>24.702159726796221</v>
      </c>
      <c r="Q58" s="56">
        <f>'C&amp;EMilkPcc'!H58</f>
        <v>13.804096949704158</v>
      </c>
      <c r="R58" s="54">
        <f>'C&amp;EMilkPcc'!J58</f>
        <v>4.4998920690094151</v>
      </c>
      <c r="S58" s="54">
        <f t="shared" si="1"/>
        <v>18.303989018713573</v>
      </c>
      <c r="T58" s="54">
        <f>DryMilkPcc!D58</f>
        <v>0.3</v>
      </c>
      <c r="U58" s="54">
        <f>DryMilkPcc!F58</f>
        <v>6.2681614647619153</v>
      </c>
      <c r="V58" s="54">
        <f>DryMilkPcc!H58</f>
        <v>0.4</v>
      </c>
      <c r="W58" s="54">
        <f>DryMilkPcc!J58</f>
        <v>6.9681614647619154</v>
      </c>
      <c r="X58" s="54">
        <f>DryMilkPcc!L58</f>
        <v>0.3</v>
      </c>
      <c r="Y58" s="54">
        <f>AllDairy!U59</f>
        <v>658.08015674900787</v>
      </c>
    </row>
    <row r="59" spans="1:25" ht="12" customHeight="1">
      <c r="A59" s="42">
        <v>1961</v>
      </c>
      <c r="B59" s="329">
        <v>284.6080702981551</v>
      </c>
      <c r="C59" s="58">
        <f>'Non-FrozenSoft'!AB61</f>
        <v>7.0877415406137976</v>
      </c>
      <c r="D59" s="58">
        <f>'Non-FrozenSoft'!G61</f>
        <v>0.89074932237474869</v>
      </c>
      <c r="E59" s="58">
        <f>'Non-FrozenSoft'!D61</f>
        <v>0.26777126868934165</v>
      </c>
      <c r="F59" s="58">
        <v>7.5180602206967135</v>
      </c>
      <c r="G59" s="58">
        <f>AmCheese!M60</f>
        <v>5.6235743721793661</v>
      </c>
      <c r="H59" s="59">
        <f>OthCheese!K60</f>
        <v>2.847172697628082</v>
      </c>
      <c r="I59" s="60">
        <f t="shared" si="0"/>
        <v>8.4707470698074481</v>
      </c>
      <c r="J59" s="60">
        <v>4.5999999999999996</v>
      </c>
      <c r="K59" s="60">
        <f>FrozenDairy!D59</f>
        <v>17.078569445427377</v>
      </c>
      <c r="L59" s="60">
        <f>SUM(FrozenDairy!F59,FrozenDairy!H59)</f>
        <v>4.0020605255565052</v>
      </c>
      <c r="M59" s="60">
        <f>FrozenDairy!J59</f>
        <v>1.3118007959018134</v>
      </c>
      <c r="N59" s="60" t="str">
        <f>FrozenDairy!N59</f>
        <v>NA</v>
      </c>
      <c r="O59" s="58">
        <f t="shared" si="2"/>
        <v>2.3378401772541935</v>
      </c>
      <c r="P59" s="60">
        <f>FrozenDairy!T59</f>
        <v>24.730270944139889</v>
      </c>
      <c r="Q59" s="60">
        <f>'C&amp;EMilkPcc'!H59</f>
        <v>13.326728037846165</v>
      </c>
      <c r="R59" s="58">
        <f>'C&amp;EMilkPcc'!J59</f>
        <v>4.801541719518104</v>
      </c>
      <c r="S59" s="58">
        <f t="shared" si="1"/>
        <v>18.128269757364269</v>
      </c>
      <c r="T59" s="58">
        <f>DryMilkPcc!D59</f>
        <v>0.3</v>
      </c>
      <c r="U59" s="58">
        <f>DryMilkPcc!F59</f>
        <v>6.3239189726225016</v>
      </c>
      <c r="V59" s="58">
        <f>DryMilkPcc!H59</f>
        <v>0.4</v>
      </c>
      <c r="W59" s="58">
        <f>DryMilkPcc!J59</f>
        <v>7.0239189726225018</v>
      </c>
      <c r="X59" s="58">
        <f>DryMilkPcc!L59</f>
        <v>0.3</v>
      </c>
      <c r="Y59" s="58">
        <f>AllDairy!U60</f>
        <v>645.64948745447521</v>
      </c>
    </row>
    <row r="60" spans="1:25" ht="12" customHeight="1">
      <c r="A60" s="42">
        <v>1962</v>
      </c>
      <c r="B60" s="329">
        <v>283.21966291832422</v>
      </c>
      <c r="C60" s="58">
        <f>'Non-FrozenSoft'!AB62</f>
        <v>6.7610122139623519</v>
      </c>
      <c r="D60" s="58">
        <f>'Non-FrozenSoft'!G62</f>
        <v>0.94202001388806655</v>
      </c>
      <c r="E60" s="58">
        <f>'Non-FrozenSoft'!D62</f>
        <v>0.2476166893648632</v>
      </c>
      <c r="F60" s="58">
        <v>7.5319773987069656</v>
      </c>
      <c r="G60" s="58">
        <f>AmCheese!M61</f>
        <v>6.0148602429531781</v>
      </c>
      <c r="H60" s="59">
        <f>OthCheese!K61</f>
        <v>3.0449559875199688</v>
      </c>
      <c r="I60" s="60">
        <f t="shared" si="0"/>
        <v>9.059816230473146</v>
      </c>
      <c r="J60" s="60">
        <v>4.5999999999999996</v>
      </c>
      <c r="K60" s="60">
        <f>FrozenDairy!D60</f>
        <v>16.993459777632438</v>
      </c>
      <c r="L60" s="60">
        <f>SUM(FrozenDairy!F60,FrozenDairy!H60)</f>
        <v>4.5386462811866748</v>
      </c>
      <c r="M60" s="60">
        <f>FrozenDairy!J60</f>
        <v>1.3075405547395169</v>
      </c>
      <c r="N60" s="60" t="str">
        <f>FrozenDairy!N60</f>
        <v>NA</v>
      </c>
      <c r="O60" s="58">
        <f t="shared" si="2"/>
        <v>2.4120479473351253</v>
      </c>
      <c r="P60" s="60">
        <f>FrozenDairy!T60</f>
        <v>25.251694560893757</v>
      </c>
      <c r="Q60" s="60">
        <f>'C&amp;EMilkPcc'!H60</f>
        <v>12.522917582476492</v>
      </c>
      <c r="R60" s="58">
        <f>'C&amp;EMilkPcc'!J60</f>
        <v>4.4977430871993906</v>
      </c>
      <c r="S60" s="58">
        <f t="shared" si="1"/>
        <v>17.020660669675884</v>
      </c>
      <c r="T60" s="58">
        <f>DryMilkPcc!D60</f>
        <v>0.3</v>
      </c>
      <c r="U60" s="58">
        <f>DryMilkPcc!F60</f>
        <v>6.1850293237838931</v>
      </c>
      <c r="V60" s="58">
        <f>DryMilkPcc!H60</f>
        <v>0.4</v>
      </c>
      <c r="W60" s="58">
        <f>DryMilkPcc!J60</f>
        <v>6.8850293237838933</v>
      </c>
      <c r="X60" s="58">
        <f>DryMilkPcc!L60</f>
        <v>0.4</v>
      </c>
      <c r="Y60" s="58">
        <f>AllDairy!U61</f>
        <v>647.29438505827227</v>
      </c>
    </row>
    <row r="61" spans="1:25" ht="12" customHeight="1">
      <c r="A61" s="42">
        <v>1963</v>
      </c>
      <c r="B61" s="329">
        <v>284.41822339415228</v>
      </c>
      <c r="C61" s="58">
        <f>'Non-FrozenSoft'!AB63</f>
        <v>6.3613164051930413</v>
      </c>
      <c r="D61" s="58">
        <f>'Non-FrozenSoft'!G63</f>
        <v>0.97621536159759759</v>
      </c>
      <c r="E61" s="58">
        <f>'Non-FrozenSoft'!D63</f>
        <v>0.26527591347760804</v>
      </c>
      <c r="F61" s="58">
        <v>7.0967332833092023</v>
      </c>
      <c r="G61" s="58">
        <f>AmCheese!M62</f>
        <v>6.0874435907462408</v>
      </c>
      <c r="H61" s="59">
        <f>OthCheese!K62</f>
        <v>3.0648587522854336</v>
      </c>
      <c r="I61" s="60">
        <f t="shared" si="0"/>
        <v>9.1523023430316748</v>
      </c>
      <c r="J61" s="60">
        <v>4.5999999999999996</v>
      </c>
      <c r="K61" s="60">
        <f>FrozenDairy!D61</f>
        <v>17.063793978080977</v>
      </c>
      <c r="L61" s="60">
        <f>SUM(FrozenDairy!F61,FrozenDairy!H61)</f>
        <v>4.8354276534807292</v>
      </c>
      <c r="M61" s="60">
        <f>FrozenDairy!J61</f>
        <v>1.33701820948838</v>
      </c>
      <c r="N61" s="60" t="str">
        <f>FrozenDairy!N61</f>
        <v>NA</v>
      </c>
      <c r="O61" s="58">
        <f t="shared" si="2"/>
        <v>2.3954513268724682</v>
      </c>
      <c r="P61" s="60">
        <f>FrozenDairy!T61</f>
        <v>25.631691167922554</v>
      </c>
      <c r="Q61" s="60">
        <f>'C&amp;EMilkPcc'!H61</f>
        <v>11.683452933281195</v>
      </c>
      <c r="R61" s="58">
        <f>'C&amp;EMilkPcc'!J61</f>
        <v>4.798089219095127</v>
      </c>
      <c r="S61" s="58">
        <f t="shared" si="1"/>
        <v>16.481542152376321</v>
      </c>
      <c r="T61" s="58">
        <f>DryMilkPcc!D61</f>
        <v>0.3</v>
      </c>
      <c r="U61" s="58">
        <f>DryMilkPcc!F61</f>
        <v>5.8796725885374288</v>
      </c>
      <c r="V61" s="58">
        <f>DryMilkPcc!H61</f>
        <v>0.4</v>
      </c>
      <c r="W61" s="58">
        <f>DryMilkPcc!J61</f>
        <v>6.579672588537429</v>
      </c>
      <c r="X61" s="58">
        <f>DryMilkPcc!L61</f>
        <v>0.4</v>
      </c>
      <c r="Y61" s="58">
        <f>AllDairy!U62</f>
        <v>638.5844579955824</v>
      </c>
    </row>
    <row r="62" spans="1:25" ht="12" customHeight="1">
      <c r="A62" s="42">
        <v>1964</v>
      </c>
      <c r="B62" s="329">
        <v>284.33460115830724</v>
      </c>
      <c r="C62" s="58">
        <f>'Non-FrozenSoft'!AB64</f>
        <v>6.0321961274661113</v>
      </c>
      <c r="D62" s="58">
        <f>'Non-FrozenSoft'!G64</f>
        <v>0.89985926619615886</v>
      </c>
      <c r="E62" s="58">
        <f>'Non-FrozenSoft'!D64</f>
        <v>0.27728221574649081</v>
      </c>
      <c r="F62" s="58">
        <v>7.1030647926665935</v>
      </c>
      <c r="G62" s="58">
        <f>AmCheese!M63</f>
        <v>6.1441771023873173</v>
      </c>
      <c r="H62" s="59">
        <f>OthCheese!K63</f>
        <v>3.2310346085497343</v>
      </c>
      <c r="I62" s="60">
        <f t="shared" si="0"/>
        <v>9.3752117109370516</v>
      </c>
      <c r="J62" s="60">
        <v>4.7</v>
      </c>
      <c r="K62" s="60">
        <f>FrozenDairy!D62</f>
        <v>17.324304676140894</v>
      </c>
      <c r="L62" s="60">
        <f>SUM(FrozenDairy!F62,FrozenDairy!H62)</f>
        <v>5.105811172083861</v>
      </c>
      <c r="M62" s="60">
        <f>FrozenDairy!J62</f>
        <v>1.3760455263199036</v>
      </c>
      <c r="N62" s="60" t="str">
        <f>FrozenDairy!N62</f>
        <v>NA</v>
      </c>
      <c r="O62" s="58">
        <f t="shared" si="2"/>
        <v>2.4593384717206241</v>
      </c>
      <c r="P62" s="60">
        <f>FrozenDairy!T62</f>
        <v>26.265499846265282</v>
      </c>
      <c r="Q62" s="60">
        <f>'C&amp;EMilkPcc'!H62</f>
        <v>11.402425360494869</v>
      </c>
      <c r="R62" s="58">
        <f>'C&amp;EMilkPcc'!J62</f>
        <v>4.7996497975392023</v>
      </c>
      <c r="S62" s="58">
        <f t="shared" si="1"/>
        <v>16.20207515803407</v>
      </c>
      <c r="T62" s="58">
        <f>DryMilkPcc!D62</f>
        <v>0.3</v>
      </c>
      <c r="U62" s="58">
        <f>DryMilkPcc!F62</f>
        <v>5.9625929573868222</v>
      </c>
      <c r="V62" s="58">
        <f>DryMilkPcc!H62</f>
        <v>0.4</v>
      </c>
      <c r="W62" s="58">
        <f>DryMilkPcc!J62</f>
        <v>6.6625929573868223</v>
      </c>
      <c r="X62" s="58">
        <f>DryMilkPcc!L62</f>
        <v>0.5</v>
      </c>
      <c r="Y62" s="58">
        <f>AllDairy!U63</f>
        <v>638.85371230242481</v>
      </c>
    </row>
    <row r="63" spans="1:25" ht="12" customHeight="1">
      <c r="A63" s="42">
        <v>1965</v>
      </c>
      <c r="B63" s="329">
        <v>283.72931802445146</v>
      </c>
      <c r="C63" s="58">
        <f>'Non-FrozenSoft'!AB65</f>
        <v>5.7666670111509566</v>
      </c>
      <c r="D63" s="58">
        <f>'Non-FrozenSoft'!G65</f>
        <v>0.92494031809679311</v>
      </c>
      <c r="E63" s="58">
        <f>'Non-FrozenSoft'!D65</f>
        <v>0.31520312516147697</v>
      </c>
      <c r="F63" s="58">
        <v>6.6494083982233931</v>
      </c>
      <c r="G63" s="58">
        <f>AmCheese!M64</f>
        <v>6.1193085026993925</v>
      </c>
      <c r="H63" s="59">
        <f>OthCheese!K64</f>
        <v>3.3607304056036194</v>
      </c>
      <c r="I63" s="60">
        <f t="shared" si="0"/>
        <v>9.4800389083030119</v>
      </c>
      <c r="J63" s="60">
        <v>4.5999999999999996</v>
      </c>
      <c r="K63" s="60">
        <f>FrozenDairy!D63</f>
        <v>17.531896059247671</v>
      </c>
      <c r="L63" s="60">
        <f>SUM(FrozenDairy!F63,FrozenDairy!H63)</f>
        <v>5.3497063864170906</v>
      </c>
      <c r="M63" s="60">
        <f>FrozenDairy!J63</f>
        <v>1.4034471933011843</v>
      </c>
      <c r="N63" s="60" t="str">
        <f>FrozenDairy!N63</f>
        <v>NA</v>
      </c>
      <c r="O63" s="58">
        <f t="shared" si="2"/>
        <v>2.5294308374034387</v>
      </c>
      <c r="P63" s="60">
        <f>FrozenDairy!T63</f>
        <v>26.814480476369383</v>
      </c>
      <c r="Q63" s="60">
        <f>'C&amp;EMilkPcc'!H63</f>
        <v>10.766689140157384</v>
      </c>
      <c r="R63" s="58">
        <f>'C&amp;EMilkPcc'!J63</f>
        <v>5.0024961014497977</v>
      </c>
      <c r="S63" s="58">
        <f t="shared" si="1"/>
        <v>15.769185241607182</v>
      </c>
      <c r="T63" s="58">
        <f>DryMilkPcc!D63</f>
        <v>0.3</v>
      </c>
      <c r="U63" s="58">
        <f>DryMilkPcc!F63</f>
        <v>5.6670355063997997</v>
      </c>
      <c r="V63" s="58">
        <f>DryMilkPcc!H63</f>
        <v>0.4</v>
      </c>
      <c r="W63" s="58">
        <f>DryMilkPcc!J63</f>
        <v>6.3670355063997999</v>
      </c>
      <c r="X63" s="58">
        <f>DryMilkPcc!L63</f>
        <v>0.6</v>
      </c>
      <c r="Y63" s="58">
        <f>AllDairy!U64</f>
        <v>624.10770806420896</v>
      </c>
    </row>
    <row r="64" spans="1:25" ht="12" customHeight="1">
      <c r="A64" s="40">
        <v>1966</v>
      </c>
      <c r="B64" s="52">
        <v>284.27312144639427</v>
      </c>
      <c r="C64" s="52">
        <f>'Non-FrozenSoft'!AB66</f>
        <v>5.4352272262445291</v>
      </c>
      <c r="D64" s="52">
        <f>'Non-FrozenSoft'!G66</f>
        <v>0.95103693704749048</v>
      </c>
      <c r="E64" s="52">
        <f>'Non-FrozenSoft'!D66</f>
        <v>0.35791712684582977</v>
      </c>
      <c r="F64" s="53">
        <v>5.753968253968254</v>
      </c>
      <c r="G64" s="54">
        <f>AmCheese!M65</f>
        <v>6.1609686609686607</v>
      </c>
      <c r="H64" s="55">
        <f>OthCheese!K65</f>
        <v>3.5409035409035408</v>
      </c>
      <c r="I64" s="56">
        <f t="shared" si="0"/>
        <v>9.7018722018722023</v>
      </c>
      <c r="J64" s="56">
        <v>4.5999999999999996</v>
      </c>
      <c r="K64" s="56">
        <f>FrozenDairy!D64</f>
        <v>17.196863553113552</v>
      </c>
      <c r="L64" s="56">
        <f>SUM(FrozenDairy!F64,FrozenDairy!H64)</f>
        <v>5.495283882783883</v>
      </c>
      <c r="M64" s="56">
        <f>FrozenDairy!J64</f>
        <v>1.4490537240537242</v>
      </c>
      <c r="N64" s="56" t="str">
        <f>FrozenDairy!N64</f>
        <v>NA</v>
      </c>
      <c r="O64" s="54">
        <f t="shared" si="2"/>
        <v>2.6134920634920604</v>
      </c>
      <c r="P64" s="56">
        <f>FrozenDairy!T64</f>
        <v>26.754693223443219</v>
      </c>
      <c r="Q64" s="56">
        <f>'C&amp;EMilkPcc'!H64</f>
        <v>9.8951973951973944</v>
      </c>
      <c r="R64" s="54">
        <f>'C&amp;EMilkPcc'!J64</f>
        <v>5.2808302808302807</v>
      </c>
      <c r="S64" s="54">
        <f t="shared" si="1"/>
        <v>15.176027676027676</v>
      </c>
      <c r="T64" s="54">
        <f>DryMilkPcc!D64</f>
        <v>0.3306878306878307</v>
      </c>
      <c r="U64" s="54">
        <f>DryMilkPcc!F64</f>
        <v>5.8557183557183556</v>
      </c>
      <c r="V64" s="54">
        <f>DryMilkPcc!H64</f>
        <v>0.32051282051282048</v>
      </c>
      <c r="W64" s="54">
        <f>DryMilkPcc!J64</f>
        <v>6.5069190069190066</v>
      </c>
      <c r="X64" s="54">
        <f>DryMilkPcc!L64</f>
        <v>0.71733821733821734</v>
      </c>
      <c r="Y64" s="54">
        <f>AllDairy!U65</f>
        <v>606.14061864061864</v>
      </c>
    </row>
    <row r="65" spans="1:25" ht="12" customHeight="1">
      <c r="A65" s="40">
        <v>1967</v>
      </c>
      <c r="B65" s="52">
        <v>270.20566503086746</v>
      </c>
      <c r="C65" s="52">
        <f>'Non-FrozenSoft'!AB67</f>
        <v>4.9985566477764785</v>
      </c>
      <c r="D65" s="52">
        <f>'Non-FrozenSoft'!G67</f>
        <v>0.92678405931417984</v>
      </c>
      <c r="E65" s="52">
        <f>'Non-FrozenSoft'!D67</f>
        <v>0.45579543900697367</v>
      </c>
      <c r="F65" s="53">
        <v>5.5205523571802413</v>
      </c>
      <c r="G65" s="54">
        <f>AmCheese!M66</f>
        <v>6.3559322033898304</v>
      </c>
      <c r="H65" s="55">
        <f>OthCheese!K66</f>
        <v>3.6635935424131407</v>
      </c>
      <c r="I65" s="56">
        <f t="shared" si="0"/>
        <v>10.019525745802971</v>
      </c>
      <c r="J65" s="56">
        <v>4.5</v>
      </c>
      <c r="K65" s="56">
        <f>FrozenDairy!D65</f>
        <v>16.88041235556987</v>
      </c>
      <c r="L65" s="56">
        <f>SUM(FrozenDairy!F65,FrozenDairy!H65)</f>
        <v>5.6342847940738352</v>
      </c>
      <c r="M65" s="56">
        <f>FrozenDairy!J65</f>
        <v>1.3887334433753373</v>
      </c>
      <c r="N65" s="56" t="str">
        <f>FrozenDairy!N65</f>
        <v>NA</v>
      </c>
      <c r="O65" s="54">
        <f t="shared" si="2"/>
        <v>2.6816931035871008</v>
      </c>
      <c r="P65" s="56">
        <f>FrozenDairy!T65</f>
        <v>26.585123696606143</v>
      </c>
      <c r="Q65" s="56">
        <f>'C&amp;EMilkPcc'!H65</f>
        <v>8.9325254639880836</v>
      </c>
      <c r="R65" s="54">
        <f>'C&amp;EMilkPcc'!J65</f>
        <v>4.9518901727122673</v>
      </c>
      <c r="S65" s="54">
        <f t="shared" si="1"/>
        <v>13.88441563670035</v>
      </c>
      <c r="T65" s="54">
        <f>DryMilkPcc!D65</f>
        <v>0.25665284431740409</v>
      </c>
      <c r="U65" s="54">
        <f>DryMilkPcc!F65</f>
        <v>5.5054551310439228</v>
      </c>
      <c r="V65" s="54">
        <f>DryMilkPcc!H65</f>
        <v>0.3371713837110995</v>
      </c>
      <c r="W65" s="54">
        <f>DryMilkPcc!J65</f>
        <v>6.099279359072427</v>
      </c>
      <c r="X65" s="54">
        <f>DryMilkPcc!L65</f>
        <v>0.86557429848222556</v>
      </c>
      <c r="Y65" s="54">
        <f>AllDairy!U66</f>
        <v>580.36253472362012</v>
      </c>
    </row>
    <row r="66" spans="1:25" ht="12" customHeight="1">
      <c r="A66" s="40">
        <v>1968</v>
      </c>
      <c r="B66" s="52">
        <v>269.59011830550804</v>
      </c>
      <c r="C66" s="52">
        <f>'Non-FrozenSoft'!AB68</f>
        <v>4.633924944458097</v>
      </c>
      <c r="D66" s="52">
        <f>'Non-FrozenSoft'!G68</f>
        <v>0.93781814352128146</v>
      </c>
      <c r="E66" s="52">
        <f>'Non-FrozenSoft'!D68</f>
        <v>0.62186871549004763</v>
      </c>
      <c r="F66" s="53">
        <v>5.8443693761023594</v>
      </c>
      <c r="G66" s="54">
        <f>AmCheese!M67</f>
        <v>6.5419070680497846</v>
      </c>
      <c r="H66" s="55">
        <f>OthCheese!K67</f>
        <v>3.9560351957589712</v>
      </c>
      <c r="I66" s="56">
        <f t="shared" si="0"/>
        <v>10.497942263808756</v>
      </c>
      <c r="J66" s="56">
        <v>4.5999999999999996</v>
      </c>
      <c r="K66" s="56">
        <f>FrozenDairy!D66</f>
        <v>17.335961555708352</v>
      </c>
      <c r="L66" s="56">
        <f>SUM(FrozenDairy!F66,FrozenDairy!H66)</f>
        <v>5.8270903709904038</v>
      </c>
      <c r="M66" s="56">
        <f>FrozenDairy!J66</f>
        <v>1.4717945651848976</v>
      </c>
      <c r="N66" s="56" t="str">
        <f>FrozenDairy!N66</f>
        <v>NA</v>
      </c>
      <c r="O66" s="54">
        <f t="shared" si="2"/>
        <v>2.8060895040506963</v>
      </c>
      <c r="P66" s="56">
        <f>FrozenDairy!T66</f>
        <v>27.44093599593435</v>
      </c>
      <c r="Q66" s="56">
        <f>'C&amp;EMilkPcc'!H66</f>
        <v>8.7590804460255303</v>
      </c>
      <c r="R66" s="54">
        <f>'C&amp;EMilkPcc'!J66</f>
        <v>4.723326656901139</v>
      </c>
      <c r="S66" s="54">
        <f t="shared" si="1"/>
        <v>13.482407102926668</v>
      </c>
      <c r="T66" s="54">
        <f>DryMilkPcc!D66</f>
        <v>0.24912060426693772</v>
      </c>
      <c r="U66" s="54">
        <f>DryMilkPcc!F66</f>
        <v>5.6849321893715192</v>
      </c>
      <c r="V66" s="54">
        <f>DryMilkPcc!H66</f>
        <v>0.33382160971769653</v>
      </c>
      <c r="W66" s="54">
        <f>DryMilkPcc!J66</f>
        <v>6.2678744033561529</v>
      </c>
      <c r="X66" s="54">
        <f>DryMilkPcc!L66</f>
        <v>1.1110778950305422</v>
      </c>
      <c r="Y66" s="54">
        <f>AllDairy!U67</f>
        <v>581.14854563391236</v>
      </c>
    </row>
    <row r="67" spans="1:25" ht="12" customHeight="1">
      <c r="A67" s="40">
        <v>1969</v>
      </c>
      <c r="B67" s="52">
        <v>267.56709784740673</v>
      </c>
      <c r="C67" s="52">
        <f>'Non-FrozenSoft'!AB69</f>
        <v>4.3101521960424067</v>
      </c>
      <c r="D67" s="52">
        <f>'Non-FrozenSoft'!G69</f>
        <v>0.94346649452541154</v>
      </c>
      <c r="E67" s="52">
        <f>'Non-FrozenSoft'!D69</f>
        <v>0.83918861881470819</v>
      </c>
      <c r="F67" s="53">
        <v>5.639515090513477</v>
      </c>
      <c r="G67" s="54">
        <f>AmCheese!M68</f>
        <v>6.660844595094658</v>
      </c>
      <c r="H67" s="55">
        <f>OthCheese!K68</f>
        <v>4.1889311564706411</v>
      </c>
      <c r="I67" s="56">
        <f t="shared" si="0"/>
        <v>10.8497757515653</v>
      </c>
      <c r="J67" s="56">
        <v>4.8</v>
      </c>
      <c r="K67" s="56">
        <f>FrozenDairy!D67</f>
        <v>16.996277327965188</v>
      </c>
      <c r="L67" s="56">
        <f>SUM(FrozenDairy!F67,FrozenDairy!H67)</f>
        <v>6.1167646057520093</v>
      </c>
      <c r="M67" s="56">
        <f>FrozenDairy!J67</f>
        <v>1.5156825885522285</v>
      </c>
      <c r="N67" s="56" t="str">
        <f>FrozenDairy!N67</f>
        <v>NA</v>
      </c>
      <c r="O67" s="54">
        <f t="shared" si="2"/>
        <v>2.6046714723426945</v>
      </c>
      <c r="P67" s="56">
        <f>FrozenDairy!T67</f>
        <v>27.23339599461212</v>
      </c>
      <c r="Q67" s="56">
        <f>'C&amp;EMilkPcc'!H67</f>
        <v>7.8449947453337083</v>
      </c>
      <c r="R67" s="54">
        <f>'C&amp;EMilkPcc'!J67</f>
        <v>4.8796854107767533</v>
      </c>
      <c r="S67" s="54">
        <f t="shared" si="1"/>
        <v>12.724680156110463</v>
      </c>
      <c r="T67" s="54">
        <f>DryMilkPcc!D67</f>
        <v>0.21709419421049256</v>
      </c>
      <c r="U67" s="54">
        <f>DryMilkPcc!F67</f>
        <v>5.7085905159440884</v>
      </c>
      <c r="V67" s="54">
        <f>DryMilkPcc!H67</f>
        <v>0.30097149651909194</v>
      </c>
      <c r="W67" s="54">
        <f>DryMilkPcc!J67</f>
        <v>6.226656206673673</v>
      </c>
      <c r="X67" s="54">
        <f>DryMilkPcc!L67</f>
        <v>1.1397445196050859</v>
      </c>
      <c r="Y67" s="54">
        <f>AllDairy!U68</f>
        <v>573.29642732031755</v>
      </c>
    </row>
    <row r="68" spans="1:25" ht="12" customHeight="1">
      <c r="A68" s="40">
        <v>1970</v>
      </c>
      <c r="B68" s="52">
        <v>269.40838497137031</v>
      </c>
      <c r="C68" s="52">
        <f>'Non-FrozenSoft'!AB70</f>
        <v>3.9561926425602012</v>
      </c>
      <c r="D68" s="52">
        <f>'Non-FrozenSoft'!G70</f>
        <v>1.0883206526002041</v>
      </c>
      <c r="E68" s="52">
        <f>'Non-FrozenSoft'!D70</f>
        <v>0.82849635265511024</v>
      </c>
      <c r="F68" s="53">
        <v>5.3657023584261561</v>
      </c>
      <c r="G68" s="54">
        <f>AmCheese!M69</f>
        <v>6.9952938766751842</v>
      </c>
      <c r="H68" s="55">
        <f>OthCheese!K69</f>
        <v>4.3722080252813917</v>
      </c>
      <c r="I68" s="56">
        <f t="shared" si="0"/>
        <v>11.367501901956576</v>
      </c>
      <c r="J68" s="56">
        <f>CottageCheese!H7</f>
        <v>5.0649640091293913</v>
      </c>
      <c r="K68" s="56">
        <f>FrozenDairy!D68</f>
        <v>16.716706006281335</v>
      </c>
      <c r="L68" s="56">
        <f>SUM(FrozenDairy!F68,FrozenDairy!H68)</f>
        <v>6.2910066714784545</v>
      </c>
      <c r="M68" s="56">
        <f>FrozenDairy!J68</f>
        <v>1.43047617189786</v>
      </c>
      <c r="N68" s="56" t="str">
        <f>FrozenDairy!N68</f>
        <v>NA</v>
      </c>
      <c r="O68" s="54">
        <f t="shared" si="2"/>
        <v>2.4068060784581498</v>
      </c>
      <c r="P68" s="56">
        <f>FrozenDairy!T68</f>
        <v>26.844994928115799</v>
      </c>
      <c r="Q68" s="56">
        <f>'C&amp;EMilkPcc'!H68</f>
        <v>7.0136014279304764</v>
      </c>
      <c r="R68" s="54">
        <f>'C&amp;EMilkPcc'!J68</f>
        <v>4.9548407233287168</v>
      </c>
      <c r="S68" s="54">
        <f t="shared" si="1"/>
        <v>11.968442151259193</v>
      </c>
      <c r="T68" s="54">
        <f>DryMilkPcc!D68</f>
        <v>0.20970290462906971</v>
      </c>
      <c r="U68" s="54">
        <f>DryMilkPcc!F68</f>
        <v>5.3146536034054392</v>
      </c>
      <c r="V68" s="54">
        <f>DryMilkPcc!H68</f>
        <v>0.24871739851354779</v>
      </c>
      <c r="W68" s="54">
        <f>DryMilkPcc!J68</f>
        <v>5.7730739065480563</v>
      </c>
      <c r="X68" s="54">
        <f>DryMilkPcc!L68</f>
        <v>1.4337826502545696</v>
      </c>
      <c r="Y68" s="54">
        <f>AllDairy!U69</f>
        <v>563.9106177945107</v>
      </c>
    </row>
    <row r="69" spans="1:25" ht="12" customHeight="1">
      <c r="A69" s="42">
        <v>1971</v>
      </c>
      <c r="B69" s="329">
        <v>269.71817025823515</v>
      </c>
      <c r="C69" s="58">
        <f>'Non-FrozenSoft'!AB71</f>
        <v>3.6987433942376962</v>
      </c>
      <c r="D69" s="58">
        <f>'Non-FrozenSoft'!G71</f>
        <v>1.1893998365783964</v>
      </c>
      <c r="E69" s="58">
        <f>'Non-FrozenSoft'!D71</f>
        <v>1.0878657041875577</v>
      </c>
      <c r="F69" s="58">
        <v>5.1459831167142598</v>
      </c>
      <c r="G69" s="58">
        <f>AmCheese!M70</f>
        <v>7.3220681784254147</v>
      </c>
      <c r="H69" s="59">
        <f>OthCheese!K70</f>
        <v>4.7093002537789959</v>
      </c>
      <c r="I69" s="60">
        <f t="shared" si="0"/>
        <v>12.03136843220441</v>
      </c>
      <c r="J69" s="60">
        <f>CottageCheese!H8</f>
        <v>5.2435893114258336</v>
      </c>
      <c r="K69" s="60">
        <f>FrozenDairy!D69</f>
        <v>16.595766658159214</v>
      </c>
      <c r="L69" s="60">
        <f>SUM(FrozenDairy!F69,FrozenDairy!H69)</f>
        <v>6.2343097644719041</v>
      </c>
      <c r="M69" s="60">
        <f>FrozenDairy!J69</f>
        <v>1.4108860113357828</v>
      </c>
      <c r="N69" s="60" t="str">
        <f>FrozenDairy!N69</f>
        <v>NA</v>
      </c>
      <c r="O69" s="58">
        <f t="shared" si="2"/>
        <v>2.3373334424855905</v>
      </c>
      <c r="P69" s="60">
        <f>FrozenDairy!T69</f>
        <v>26.57829587645249</v>
      </c>
      <c r="Q69" s="60">
        <f>'C&amp;EMilkPcc'!H69</f>
        <v>6.7339750843923509</v>
      </c>
      <c r="R69" s="58">
        <f>'C&amp;EMilkPcc'!J69</f>
        <v>5.0033468007955273</v>
      </c>
      <c r="S69" s="58">
        <f t="shared" si="1"/>
        <v>11.737321885187878</v>
      </c>
      <c r="T69" s="58">
        <f>DryMilkPcc!D69</f>
        <v>0.15409730281564665</v>
      </c>
      <c r="U69" s="58">
        <f>DryMilkPcc!F69</f>
        <v>5.2532102474770364</v>
      </c>
      <c r="V69" s="58">
        <f>DryMilkPcc!H69</f>
        <v>0.26485473921439268</v>
      </c>
      <c r="W69" s="58">
        <f>DryMilkPcc!J69</f>
        <v>5.6721622895070754</v>
      </c>
      <c r="X69" s="58">
        <f>DryMilkPcc!L69</f>
        <v>1.5361574874434776</v>
      </c>
      <c r="Y69" s="58">
        <f>AllDairy!U70</f>
        <v>557.92854700690066</v>
      </c>
    </row>
    <row r="70" spans="1:25" ht="12" customHeight="1">
      <c r="A70" s="42">
        <v>1972</v>
      </c>
      <c r="B70" s="329">
        <v>267.5789835821181</v>
      </c>
      <c r="C70" s="58">
        <f>'Non-FrozenSoft'!AB72</f>
        <v>3.516752355650695</v>
      </c>
      <c r="D70" s="58">
        <f>'Non-FrozenSoft'!G72</f>
        <v>1.261443779744271</v>
      </c>
      <c r="E70" s="58">
        <f>'Non-FrozenSoft'!D72</f>
        <v>1.2901129565566407</v>
      </c>
      <c r="F70" s="58">
        <v>4.9514378549376836</v>
      </c>
      <c r="G70" s="58">
        <f>AmCheese!M71</f>
        <v>7.6765969813621995</v>
      </c>
      <c r="H70" s="59">
        <f>OthCheese!K71</f>
        <v>5.3296870831268812</v>
      </c>
      <c r="I70" s="60">
        <f t="shared" si="0"/>
        <v>13.00628406448908</v>
      </c>
      <c r="J70" s="60">
        <f>CottageCheese!H9</f>
        <v>5.312592903152038</v>
      </c>
      <c r="K70" s="60">
        <f>FrozenDairy!D70</f>
        <v>16.459937302283038</v>
      </c>
      <c r="L70" s="60">
        <f>SUM(FrozenDairy!F70,FrozenDairy!H70)</f>
        <v>6.2346447764607236</v>
      </c>
      <c r="M70" s="60">
        <f>FrozenDairy!J70</f>
        <v>1.4297652170598774</v>
      </c>
      <c r="N70" s="60" t="str">
        <f>FrozenDairy!N70</f>
        <v>NA</v>
      </c>
      <c r="O70" s="58">
        <f t="shared" si="2"/>
        <v>2.3589463353279747</v>
      </c>
      <c r="P70" s="60">
        <f>FrozenDairy!T70</f>
        <v>26.483293631131612</v>
      </c>
      <c r="Q70" s="60">
        <f>'C&amp;EMilkPcc'!H70</f>
        <v>6.2795670236688652</v>
      </c>
      <c r="R70" s="58">
        <f>'C&amp;EMilkPcc'!J70</f>
        <v>4.6689789228951479</v>
      </c>
      <c r="S70" s="58">
        <f t="shared" si="1"/>
        <v>10.948545946564014</v>
      </c>
      <c r="T70" s="58">
        <f>DryMilkPcc!D70</f>
        <v>0.11434234096886077</v>
      </c>
      <c r="U70" s="58">
        <f>DryMilkPcc!F70</f>
        <v>4.5882806134734011</v>
      </c>
      <c r="V70" s="58">
        <f>DryMilkPcc!H70</f>
        <v>0.22868468193772154</v>
      </c>
      <c r="W70" s="58">
        <f>DryMilkPcc!J70</f>
        <v>4.9313076363799837</v>
      </c>
      <c r="X70" s="58">
        <f>DryMilkPcc!L70</f>
        <v>1.7961276060525213</v>
      </c>
      <c r="Y70" s="58">
        <f>AllDairy!U71</f>
        <v>559.6152380226398</v>
      </c>
    </row>
    <row r="71" spans="1:25" ht="12" customHeight="1">
      <c r="A71" s="42">
        <v>1973</v>
      </c>
      <c r="B71" s="329">
        <v>262.70717317145869</v>
      </c>
      <c r="C71" s="58">
        <f>'Non-FrozenSoft'!AB73</f>
        <v>3.6762444584281573</v>
      </c>
      <c r="D71" s="58">
        <f>'Non-FrozenSoft'!G73</f>
        <v>1.2869221270173214</v>
      </c>
      <c r="E71" s="58">
        <f>'Non-FrozenSoft'!D73</f>
        <v>1.3720860913052324</v>
      </c>
      <c r="F71" s="58">
        <v>4.8072946406240415</v>
      </c>
      <c r="G71" s="58">
        <f>AmCheese!M72</f>
        <v>7.8312624758740785</v>
      </c>
      <c r="H71" s="59">
        <f>OthCheese!K72</f>
        <v>5.659655795648133</v>
      </c>
      <c r="I71" s="60">
        <f t="shared" si="0"/>
        <v>13.490918271522212</v>
      </c>
      <c r="J71" s="60">
        <f>CottageCheese!H10</f>
        <v>5.1258889428952994</v>
      </c>
      <c r="K71" s="60">
        <f>FrozenDairy!D71</f>
        <v>16.429377704580741</v>
      </c>
      <c r="L71" s="60">
        <f>SUM(FrozenDairy!F71,FrozenDairy!H71)</f>
        <v>6.194361730742914</v>
      </c>
      <c r="M71" s="60">
        <f>FrozenDairy!J71</f>
        <v>1.5071846877669191</v>
      </c>
      <c r="N71" s="60" t="str">
        <f>FrozenDairy!N71</f>
        <v>NA</v>
      </c>
      <c r="O71" s="58">
        <f t="shared" si="2"/>
        <v>2.3455030225238112</v>
      </c>
      <c r="P71" s="60">
        <f>FrozenDairy!T71</f>
        <v>26.476427145614387</v>
      </c>
      <c r="Q71" s="60">
        <f>'C&amp;EMilkPcc'!H71</f>
        <v>5.9107541444676723</v>
      </c>
      <c r="R71" s="58">
        <f>'C&amp;EMilkPcc'!J71</f>
        <v>4.2187920286538088</v>
      </c>
      <c r="S71" s="58">
        <f t="shared" si="1"/>
        <v>10.129546173121481</v>
      </c>
      <c r="T71" s="58">
        <f>DryMilkPcc!D71</f>
        <v>9.9099141612673372E-2</v>
      </c>
      <c r="U71" s="58">
        <f>DryMilkPcc!F71</f>
        <v>5.2571221506420791</v>
      </c>
      <c r="V71" s="58">
        <f>DryMilkPcc!H71</f>
        <v>0.18404126299496482</v>
      </c>
      <c r="W71" s="58">
        <f>DryMilkPcc!J71</f>
        <v>5.5402625552497176</v>
      </c>
      <c r="X71" s="58">
        <f>DryMilkPcc!L71</f>
        <v>1.8120985894888844</v>
      </c>
      <c r="Y71" s="58">
        <f>AllDairy!U72</f>
        <v>554.79474680169324</v>
      </c>
    </row>
    <row r="72" spans="1:25" ht="12" customHeight="1">
      <c r="A72" s="42">
        <v>1974</v>
      </c>
      <c r="B72" s="329">
        <v>254.04749182064481</v>
      </c>
      <c r="C72" s="58">
        <f>'Non-FrozenSoft'!AB74</f>
        <v>3.4920456356460523</v>
      </c>
      <c r="D72" s="58">
        <f>'Non-FrozenSoft'!G74</f>
        <v>1.4530659691950016</v>
      </c>
      <c r="E72" s="58">
        <f>'Non-FrozenSoft'!D74</f>
        <v>1.4530659691950016</v>
      </c>
      <c r="F72" s="58">
        <v>4.4604075677798871</v>
      </c>
      <c r="G72" s="58">
        <f>AmCheese!M73</f>
        <v>8.4665332423054966</v>
      </c>
      <c r="H72" s="59">
        <f>OthCheese!K73</f>
        <v>5.9393792026335728</v>
      </c>
      <c r="I72" s="60">
        <f t="shared" ref="I72:I98" si="3">SUM(G72:H72)</f>
        <v>14.405912444939069</v>
      </c>
      <c r="J72" s="60">
        <f>CottageCheese!H11</f>
        <v>4.571450615840714</v>
      </c>
      <c r="K72" s="60">
        <f>FrozenDairy!D72</f>
        <v>16.454541416106313</v>
      </c>
      <c r="L72" s="60">
        <f>SUM(FrozenDairy!F72,FrozenDairy!H72)</f>
        <v>6.2306526882826603</v>
      </c>
      <c r="M72" s="60">
        <f>FrozenDairy!J72</f>
        <v>1.4009183835700991</v>
      </c>
      <c r="N72" s="60" t="str">
        <f>FrozenDairy!N72</f>
        <v>NA</v>
      </c>
      <c r="O72" s="58">
        <f t="shared" ref="O72:O98" si="4">P72-SUM(K72:N72)</f>
        <v>2.1766981211480747</v>
      </c>
      <c r="P72" s="60">
        <f>FrozenDairy!T72</f>
        <v>26.262810609107145</v>
      </c>
      <c r="Q72" s="60">
        <f>'C&amp;EMilkPcc'!H72</f>
        <v>5.5024268893731225</v>
      </c>
      <c r="R72" s="58">
        <f>'C&amp;EMilkPcc'!J72</f>
        <v>3.4228959944635124</v>
      </c>
      <c r="S72" s="58">
        <f t="shared" ref="S72:S98" si="5">SUM(Q72:R72)</f>
        <v>8.9253228838366354</v>
      </c>
      <c r="T72" s="58">
        <f>DryMilkPcc!D72</f>
        <v>7.0141311361957212E-2</v>
      </c>
      <c r="U72" s="58">
        <f>DryMilkPcc!F72</f>
        <v>4.139961594049054</v>
      </c>
      <c r="V72" s="58">
        <f>DryMilkPcc!H72</f>
        <v>0.20574784666174117</v>
      </c>
      <c r="W72" s="58">
        <f>DryMilkPcc!J72</f>
        <v>4.4158507520727523</v>
      </c>
      <c r="X72" s="58">
        <f>DryMilkPcc!L72</f>
        <v>2.1182676031311081</v>
      </c>
      <c r="Y72" s="58">
        <f>AllDairy!U73</f>
        <v>534.98648610734426</v>
      </c>
    </row>
    <row r="73" spans="1:25" ht="12" customHeight="1">
      <c r="A73" s="42">
        <v>1975</v>
      </c>
      <c r="B73" s="329">
        <v>254.3475738519017</v>
      </c>
      <c r="C73" s="58">
        <f>'Non-FrozenSoft'!AB75</f>
        <v>3.4344325064395611</v>
      </c>
      <c r="D73" s="58">
        <f>'Non-FrozenSoft'!G75</f>
        <v>1.6243937530457382</v>
      </c>
      <c r="E73" s="58">
        <f>'Non-FrozenSoft'!D75</f>
        <v>1.9724781286983966</v>
      </c>
      <c r="F73" s="58">
        <v>4.728192875961347</v>
      </c>
      <c r="G73" s="58">
        <f>AmCheese!M74</f>
        <v>8.1472221064670105</v>
      </c>
      <c r="H73" s="59">
        <f>OthCheese!K74</f>
        <v>6.1264093196834777</v>
      </c>
      <c r="I73" s="60">
        <f t="shared" si="3"/>
        <v>14.273631426150487</v>
      </c>
      <c r="J73" s="60">
        <f>CottageCheese!H12</f>
        <v>4.5884670769031315</v>
      </c>
      <c r="K73" s="60">
        <f>FrozenDairy!D73</f>
        <v>18.20505340945396</v>
      </c>
      <c r="L73" s="60">
        <f>SUM(FrozenDairy!F73,FrozenDairy!H73)</f>
        <v>6.5022016640969005</v>
      </c>
      <c r="M73" s="60">
        <f>FrozenDairy!J73</f>
        <v>1.3487797085746829</v>
      </c>
      <c r="N73" s="60" t="str">
        <f>FrozenDairy!N73</f>
        <v>NA</v>
      </c>
      <c r="O73" s="58">
        <f t="shared" si="4"/>
        <v>1.980933727827086</v>
      </c>
      <c r="P73" s="60">
        <f>FrozenDairy!T73</f>
        <v>28.036968509952629</v>
      </c>
      <c r="Q73" s="60">
        <f>'C&amp;EMilkPcc'!H73</f>
        <v>5.1885281956540865</v>
      </c>
      <c r="R73" s="58">
        <f>'C&amp;EMilkPcc'!J73</f>
        <v>3.5235885967227381</v>
      </c>
      <c r="S73" s="58">
        <f t="shared" si="5"/>
        <v>8.7121167923768255</v>
      </c>
      <c r="T73" s="58">
        <f>DryMilkPcc!D73</f>
        <v>7.408333449088543E-2</v>
      </c>
      <c r="U73" s="58">
        <f>DryMilkPcc!F73</f>
        <v>3.2624550455154964</v>
      </c>
      <c r="V73" s="58">
        <f>DryMilkPcc!H73</f>
        <v>0.20372916984993494</v>
      </c>
      <c r="W73" s="58">
        <f>DryMilkPcc!J73</f>
        <v>3.540267549856317</v>
      </c>
      <c r="X73" s="58">
        <f>DryMilkPcc!L73</f>
        <v>2.2086094095095219</v>
      </c>
      <c r="Y73" s="58">
        <f>AllDairy!U74</f>
        <v>539.13220634060735</v>
      </c>
    </row>
    <row r="74" spans="1:25" ht="12" customHeight="1">
      <c r="A74" s="40">
        <v>1976</v>
      </c>
      <c r="B74" s="52">
        <v>252.96121123536633</v>
      </c>
      <c r="C74" s="52">
        <f>'Non-FrozenSoft'!AB76</f>
        <v>3.4610664497180128</v>
      </c>
      <c r="D74" s="52">
        <f>'Non-FrozenSoft'!G76</f>
        <v>1.6087294254997404</v>
      </c>
      <c r="E74" s="52">
        <f>'Non-FrozenSoft'!D76</f>
        <v>2.1373119510210836</v>
      </c>
      <c r="F74" s="53">
        <v>4.3132020088517899</v>
      </c>
      <c r="G74" s="54">
        <f>AmCheese!M75</f>
        <v>8.8831059233609277</v>
      </c>
      <c r="H74" s="55">
        <f>OthCheese!K75</f>
        <v>6.6278716719792694</v>
      </c>
      <c r="I74" s="56">
        <f t="shared" si="3"/>
        <v>15.510977595340197</v>
      </c>
      <c r="J74" s="56">
        <f>CottageCheese!H13</f>
        <v>4.632141628637604</v>
      </c>
      <c r="K74" s="56">
        <f>FrozenDairy!D74</f>
        <v>17.638452542023067</v>
      </c>
      <c r="L74" s="56">
        <f>SUM(FrozenDairy!F74,FrozenDairy!H74)</f>
        <v>6.1691930194693505</v>
      </c>
      <c r="M74" s="56">
        <f>FrozenDairy!J74</f>
        <v>1.3644598344302521</v>
      </c>
      <c r="N74" s="56" t="str">
        <f>FrozenDairy!N74</f>
        <v>NA</v>
      </c>
      <c r="O74" s="54">
        <f t="shared" si="4"/>
        <v>1.8027766184328229</v>
      </c>
      <c r="P74" s="56">
        <f>FrozenDairy!T74</f>
        <v>26.974882014355494</v>
      </c>
      <c r="Q74" s="56">
        <f>'C&amp;EMilkPcc'!H74</f>
        <v>4.8925677070195155</v>
      </c>
      <c r="R74" s="54">
        <f>'C&amp;EMilkPcc'!J74</f>
        <v>3.5911665558281927</v>
      </c>
      <c r="S74" s="54">
        <f t="shared" si="5"/>
        <v>8.4837342628477082</v>
      </c>
      <c r="T74" s="54">
        <f>DryMilkPcc!D74</f>
        <v>0.15135184718049854</v>
      </c>
      <c r="U74" s="54">
        <f>DryMilkPcc!F74</f>
        <v>3.5110398940794738</v>
      </c>
      <c r="V74" s="54">
        <f>DryMilkPcc!H74</f>
        <v>0.17428394523814983</v>
      </c>
      <c r="W74" s="54">
        <f>DryMilkPcc!J74</f>
        <v>3.8366756864981224</v>
      </c>
      <c r="X74" s="54">
        <f>DryMilkPcc!L74</f>
        <v>2.4170431352764465</v>
      </c>
      <c r="Y74" s="54">
        <f>AllDairy!U75</f>
        <v>539.72068704565777</v>
      </c>
    </row>
    <row r="75" spans="1:25" ht="12" customHeight="1">
      <c r="A75" s="40">
        <v>1977</v>
      </c>
      <c r="B75" s="52">
        <v>250.14106297779398</v>
      </c>
      <c r="C75" s="52">
        <f>'Non-FrozenSoft'!AB77</f>
        <v>3.3991627229705133</v>
      </c>
      <c r="D75" s="52">
        <f>'Non-FrozenSoft'!G77</f>
        <v>1.6563523844193666</v>
      </c>
      <c r="E75" s="52">
        <f>'Non-FrozenSoft'!D77</f>
        <v>2.3434655988350928</v>
      </c>
      <c r="F75" s="53">
        <v>4.2941804130966821</v>
      </c>
      <c r="G75" s="54">
        <f>AmCheese!M76</f>
        <v>9.2130049627904249</v>
      </c>
      <c r="H75" s="55">
        <f>OthCheese!K76</f>
        <v>6.7818460853890548</v>
      </c>
      <c r="I75" s="56">
        <f t="shared" si="3"/>
        <v>15.994851048179481</v>
      </c>
      <c r="J75" s="56">
        <f>CottageCheese!H14</f>
        <v>4.6176426518464035</v>
      </c>
      <c r="K75" s="56">
        <f>FrozenDairy!D75</f>
        <v>17.288945191360298</v>
      </c>
      <c r="L75" s="56">
        <f>SUM(FrozenDairy!F75,FrozenDairy!H75)</f>
        <v>6.5742216410354217</v>
      </c>
      <c r="M75" s="56">
        <f>FrozenDairy!J75</f>
        <v>1.3562538878218664</v>
      </c>
      <c r="N75" s="56" t="str">
        <f>FrozenDairy!N75</f>
        <v>NA</v>
      </c>
      <c r="O75" s="54">
        <f t="shared" si="4"/>
        <v>1.7332071068248602</v>
      </c>
      <c r="P75" s="56">
        <f>FrozenDairy!T75</f>
        <v>26.952627827042445</v>
      </c>
      <c r="Q75" s="56">
        <f>'C&amp;EMilkPcc'!H75</f>
        <v>4.2693710015029129</v>
      </c>
      <c r="R75" s="54">
        <f>'C&amp;EMilkPcc'!J75</f>
        <v>3.8776056919982387</v>
      </c>
      <c r="S75" s="54">
        <f t="shared" si="5"/>
        <v>8.1469766935011521</v>
      </c>
      <c r="T75" s="54">
        <f>DryMilkPcc!D75</f>
        <v>0.15437774417791583</v>
      </c>
      <c r="U75" s="54">
        <f>DryMilkPcc!F75</f>
        <v>3.3110963308440482</v>
      </c>
      <c r="V75" s="54">
        <f>DryMilkPcc!H75</f>
        <v>0.25880974759238828</v>
      </c>
      <c r="W75" s="54">
        <f>DryMilkPcc!J75</f>
        <v>3.7242838226143524</v>
      </c>
      <c r="X75" s="54">
        <f>DryMilkPcc!L75</f>
        <v>2.4064766004204525</v>
      </c>
      <c r="Y75" s="54">
        <f>AllDairy!U76</f>
        <v>540.21313209740333</v>
      </c>
    </row>
    <row r="76" spans="1:25" ht="12" customHeight="1">
      <c r="A76" s="40">
        <v>1978</v>
      </c>
      <c r="B76" s="52">
        <v>246.42157635246178</v>
      </c>
      <c r="C76" s="52">
        <f>'Non-FrozenSoft'!AB78</f>
        <v>3.3544204056822533</v>
      </c>
      <c r="D76" s="52">
        <f>'Non-FrozenSoft'!G78</f>
        <v>1.6839640694297486</v>
      </c>
      <c r="E76" s="52">
        <f>'Non-FrozenSoft'!D78</f>
        <v>2.453904860532655</v>
      </c>
      <c r="F76" s="53">
        <v>4.3545926275355473</v>
      </c>
      <c r="G76" s="54">
        <f>AmCheese!M77</f>
        <v>9.5253588516746426</v>
      </c>
      <c r="H76" s="55">
        <f>OthCheese!K77</f>
        <v>7.3096030729833545</v>
      </c>
      <c r="I76" s="56">
        <f t="shared" si="3"/>
        <v>16.834961924657996</v>
      </c>
      <c r="J76" s="56">
        <f>CottageCheese!H15</f>
        <v>4.5989981355437246</v>
      </c>
      <c r="K76" s="56">
        <f>FrozenDairy!D76</f>
        <v>17.22532964934744</v>
      </c>
      <c r="L76" s="56">
        <f>SUM(FrozenDairy!F76,FrozenDairy!H76)</f>
        <v>6.550306624435609</v>
      </c>
      <c r="M76" s="56">
        <f>FrozenDairy!J76</f>
        <v>1.2947862614282184</v>
      </c>
      <c r="N76" s="56" t="str">
        <f>FrozenDairy!N76</f>
        <v>NA</v>
      </c>
      <c r="O76" s="54">
        <f t="shared" si="4"/>
        <v>1.6033407462317761</v>
      </c>
      <c r="P76" s="56">
        <f>FrozenDairy!T76</f>
        <v>26.673763281443044</v>
      </c>
      <c r="Q76" s="56">
        <f>'C&amp;EMilkPcc'!H76</f>
        <v>4.0491767190062227</v>
      </c>
      <c r="R76" s="54">
        <f>'C&amp;EMilkPcc'!J76</f>
        <v>3.4683379383156994</v>
      </c>
      <c r="S76" s="54">
        <f t="shared" si="5"/>
        <v>7.5175146573219216</v>
      </c>
      <c r="T76" s="54">
        <f>DryMilkPcc!D76</f>
        <v>0.2515892804995844</v>
      </c>
      <c r="U76" s="54">
        <f>DryMilkPcc!F76</f>
        <v>3.1091218896831667</v>
      </c>
      <c r="V76" s="54">
        <f>DryMilkPcc!H76</f>
        <v>0.22014062043713636</v>
      </c>
      <c r="W76" s="54">
        <f>DryMilkPcc!J76</f>
        <v>3.5808517906198878</v>
      </c>
      <c r="X76" s="54">
        <f>DryMilkPcc!L76</f>
        <v>2.4395174877013277</v>
      </c>
      <c r="Y76" s="54">
        <f>AllDairy!U77</f>
        <v>544.26848170361882</v>
      </c>
    </row>
    <row r="77" spans="1:25" ht="12" customHeight="1">
      <c r="A77" s="40">
        <v>1979</v>
      </c>
      <c r="B77" s="52">
        <v>242.97425712593571</v>
      </c>
      <c r="C77" s="52">
        <f>'Non-FrozenSoft'!AB79</f>
        <v>3.393196685176362</v>
      </c>
      <c r="D77" s="52">
        <f>'Non-FrozenSoft'!G79</f>
        <v>1.7589405389037571</v>
      </c>
      <c r="E77" s="52">
        <f>'Non-FrozenSoft'!D79</f>
        <v>2.4491577123976365</v>
      </c>
      <c r="F77" s="53">
        <v>4.4912310324142988</v>
      </c>
      <c r="G77" s="54">
        <f>AmCheese!M78</f>
        <v>9.5972051276354655</v>
      </c>
      <c r="H77" s="55">
        <f>OthCheese!K78</f>
        <v>7.5676567950056652</v>
      </c>
      <c r="I77" s="56">
        <f t="shared" si="3"/>
        <v>17.16486192264113</v>
      </c>
      <c r="J77" s="56">
        <f>CottageCheese!H16</f>
        <v>4.4349958898935817</v>
      </c>
      <c r="K77" s="56">
        <f>FrozenDairy!D77</f>
        <v>16.943413832174357</v>
      </c>
      <c r="L77" s="56">
        <f>SUM(FrozenDairy!F77,FrozenDairy!H77)</f>
        <v>6.1971518073359846</v>
      </c>
      <c r="M77" s="56">
        <f>FrozenDairy!J77</f>
        <v>1.202817089155984</v>
      </c>
      <c r="N77" s="56" t="str">
        <f>FrozenDairy!N77</f>
        <v>NA</v>
      </c>
      <c r="O77" s="54">
        <f t="shared" si="4"/>
        <v>1.5002146142054116</v>
      </c>
      <c r="P77" s="56">
        <f>FrozenDairy!T77</f>
        <v>25.843597342871739</v>
      </c>
      <c r="Q77" s="56">
        <f>'C&amp;EMilkPcc'!H77</f>
        <v>4.0578480815800582</v>
      </c>
      <c r="R77" s="54">
        <f>'C&amp;EMilkPcc'!J77</f>
        <v>3.3325187176467974</v>
      </c>
      <c r="S77" s="54">
        <f t="shared" si="5"/>
        <v>7.3903667992268556</v>
      </c>
      <c r="T77" s="54">
        <f>DryMilkPcc!D77</f>
        <v>0.29326164715291819</v>
      </c>
      <c r="U77" s="54">
        <f>DryMilkPcc!F77</f>
        <v>3.2916460897992845</v>
      </c>
      <c r="V77" s="54">
        <f>DryMilkPcc!H77</f>
        <v>0.18217768989802491</v>
      </c>
      <c r="W77" s="54">
        <f>DryMilkPcc!J77</f>
        <v>3.7670854268502274</v>
      </c>
      <c r="X77" s="54">
        <f>DryMilkPcc!L77</f>
        <v>2.6526848992468506</v>
      </c>
      <c r="Y77" s="54">
        <f>AllDairy!U78</f>
        <v>548.20377241118831</v>
      </c>
    </row>
    <row r="78" spans="1:25" ht="12" customHeight="1">
      <c r="A78" s="40">
        <v>1980</v>
      </c>
      <c r="B78" s="52">
        <v>237.84354714490044</v>
      </c>
      <c r="C78" s="52">
        <f>'Non-FrozenSoft'!AB80</f>
        <v>3.3667070084717792</v>
      </c>
      <c r="D78" s="52">
        <f>'Non-FrozenSoft'!G80</f>
        <v>1.7955770711849488</v>
      </c>
      <c r="E78" s="52">
        <f>'Non-FrozenSoft'!D80</f>
        <v>2.5085267906260316</v>
      </c>
      <c r="F78" s="53">
        <v>4.4675091996522136</v>
      </c>
      <c r="G78" s="54">
        <f>AmCheese!M79</f>
        <v>9.6201399927983626</v>
      </c>
      <c r="H78" s="55">
        <f>OthCheese!K79</f>
        <v>7.903713234325461</v>
      </c>
      <c r="I78" s="56">
        <f t="shared" si="3"/>
        <v>17.523853227123823</v>
      </c>
      <c r="J78" s="56">
        <f>CottageCheese!H17</f>
        <v>4.4104845296540578</v>
      </c>
      <c r="K78" s="56">
        <f>FrozenDairy!D78</f>
        <v>17.11750085629221</v>
      </c>
      <c r="L78" s="56">
        <f>SUM(FrozenDairy!F78,FrozenDairy!H78)</f>
        <v>6.0520098715122561</v>
      </c>
      <c r="M78" s="56">
        <f>FrozenDairy!J78</f>
        <v>1.1904657351378412</v>
      </c>
      <c r="N78" s="56" t="str">
        <f>FrozenDairy!N78</f>
        <v>NA</v>
      </c>
      <c r="O78" s="54">
        <f t="shared" si="4"/>
        <v>1.4219351325716048</v>
      </c>
      <c r="P78" s="56">
        <f>FrozenDairy!T78</f>
        <v>25.781911595513911</v>
      </c>
      <c r="Q78" s="56">
        <f>'C&amp;EMilkPcc'!H78</f>
        <v>3.7625655392884427</v>
      </c>
      <c r="R78" s="54">
        <f>'C&amp;EMilkPcc'!J78</f>
        <v>3.2802578537365079</v>
      </c>
      <c r="S78" s="54">
        <f t="shared" si="5"/>
        <v>7.0428233930249506</v>
      </c>
      <c r="T78" s="54">
        <f>DryMilkPcc!D78</f>
        <v>0.27664825272476573</v>
      </c>
      <c r="U78" s="54">
        <f>DryMilkPcc!F78</f>
        <v>3.0163824134168844</v>
      </c>
      <c r="V78" s="54">
        <f>DryMilkPcc!H78</f>
        <v>0.18004092637643485</v>
      </c>
      <c r="W78" s="54">
        <f>DryMilkPcc!J78</f>
        <v>3.4730715925180848</v>
      </c>
      <c r="X78" s="54">
        <f>DryMilkPcc!L78</f>
        <v>2.6523102324723573</v>
      </c>
      <c r="Y78" s="54">
        <f>AllDairy!U79</f>
        <v>543.1439536987433</v>
      </c>
    </row>
    <row r="79" spans="1:25" ht="12" customHeight="1">
      <c r="A79" s="42">
        <v>1981</v>
      </c>
      <c r="B79" s="329">
        <v>233.95622880949682</v>
      </c>
      <c r="C79" s="58">
        <f>'Non-FrozenSoft'!AB81</f>
        <v>3.4427758360715748</v>
      </c>
      <c r="D79" s="58">
        <f>'Non-FrozenSoft'!G81</f>
        <v>1.8477682968282882</v>
      </c>
      <c r="E79" s="58">
        <f>'Non-FrozenSoft'!D81</f>
        <v>2.4404486939241541</v>
      </c>
      <c r="F79" s="58">
        <v>4.2382439143177688</v>
      </c>
      <c r="G79" s="58">
        <f>AmCheese!M80</f>
        <v>10.150470069488533</v>
      </c>
      <c r="H79" s="59">
        <f>OthCheese!K80</f>
        <v>8.0313611577363613</v>
      </c>
      <c r="I79" s="60">
        <f t="shared" si="3"/>
        <v>18.181831227224894</v>
      </c>
      <c r="J79" s="60">
        <f>CottageCheese!H18</f>
        <v>4.2686918935842684</v>
      </c>
      <c r="K79" s="60">
        <f>FrozenDairy!D79</f>
        <v>16.99642555856083</v>
      </c>
      <c r="L79" s="60">
        <f>SUM(FrozenDairy!F79,FrozenDairy!H79)</f>
        <v>5.9413130636702816</v>
      </c>
      <c r="M79" s="60">
        <f>FrozenDairy!J79</f>
        <v>1.193219867284729</v>
      </c>
      <c r="N79" s="60" t="str">
        <f>FrozenDairy!N79</f>
        <v>NA</v>
      </c>
      <c r="O79" s="58">
        <f t="shared" si="4"/>
        <v>1.7496438603967519</v>
      </c>
      <c r="P79" s="60">
        <f>FrozenDairy!T79</f>
        <v>25.880602349912593</v>
      </c>
      <c r="Q79" s="60">
        <f>'C&amp;EMilkPcc'!H79</f>
        <v>4.0435934007635916</v>
      </c>
      <c r="R79" s="58">
        <f>'C&amp;EMilkPcc'!J79</f>
        <v>3.1569884243757773</v>
      </c>
      <c r="S79" s="58">
        <f t="shared" si="5"/>
        <v>7.200581825139369</v>
      </c>
      <c r="T79" s="58">
        <f>DryMilkPcc!D79</f>
        <v>0.3609229190402059</v>
      </c>
      <c r="U79" s="58">
        <f>DryMilkPcc!F79</f>
        <v>2.1569279737260669</v>
      </c>
      <c r="V79" s="58">
        <f>DryMilkPcc!H79</f>
        <v>0.18698416287625128</v>
      </c>
      <c r="W79" s="58">
        <f>DryMilkPcc!J79</f>
        <v>2.704835055642524</v>
      </c>
      <c r="X79" s="58">
        <f>DryMilkPcc!L79</f>
        <v>2.735186940678187</v>
      </c>
      <c r="Y79" s="58">
        <f>AllDairy!U80</f>
        <v>540.53207865510547</v>
      </c>
    </row>
    <row r="80" spans="1:25" ht="12" customHeight="1">
      <c r="A80" s="42">
        <v>1982</v>
      </c>
      <c r="B80" s="329">
        <v>227.58391463498862</v>
      </c>
      <c r="C80" s="58">
        <f>'Non-FrozenSoft'!AB82</f>
        <v>3.4662269493749571</v>
      </c>
      <c r="D80" s="58">
        <f>'Non-FrozenSoft'!G82</f>
        <v>1.9467849989640169</v>
      </c>
      <c r="E80" s="58">
        <f>'Non-FrozenSoft'!D82</f>
        <v>2.5899578700186479</v>
      </c>
      <c r="F80" s="58">
        <v>4.3513273726463035</v>
      </c>
      <c r="G80" s="58">
        <f>AmCheese!M81</f>
        <v>11.306777266697676</v>
      </c>
      <c r="H80" s="59">
        <f>OthCheese!K81</f>
        <v>8.597416748496908</v>
      </c>
      <c r="I80" s="60">
        <f t="shared" si="3"/>
        <v>19.904194015194584</v>
      </c>
      <c r="J80" s="60">
        <f>CottageCheese!H19</f>
        <v>4.162321050183472</v>
      </c>
      <c r="K80" s="60">
        <f>FrozenDairy!D80</f>
        <v>17.228711216772616</v>
      </c>
      <c r="L80" s="60">
        <f>SUM(FrozenDairy!F80,FrozenDairy!H80)</f>
        <v>5.6725584440195016</v>
      </c>
      <c r="M80" s="60">
        <f>FrozenDairy!J80</f>
        <v>1.177924785087946</v>
      </c>
      <c r="N80" s="60" t="str">
        <f>FrozenDairy!N80</f>
        <v>NA</v>
      </c>
      <c r="O80" s="58">
        <f t="shared" si="4"/>
        <v>1.7684514272916765</v>
      </c>
      <c r="P80" s="60">
        <f>FrozenDairy!T80</f>
        <v>25.847645873171739</v>
      </c>
      <c r="Q80" s="60">
        <f>'C&amp;EMilkPcc'!H80</f>
        <v>3.9857744586283532</v>
      </c>
      <c r="R80" s="58">
        <f>'C&amp;EMilkPcc'!J80</f>
        <v>3.0191052078488125</v>
      </c>
      <c r="S80" s="58">
        <f t="shared" si="5"/>
        <v>7.0048796664771658</v>
      </c>
      <c r="T80" s="58">
        <f>DryMilkPcc!D80</f>
        <v>0.37900322152738303</v>
      </c>
      <c r="U80" s="58">
        <f>DryMilkPcc!F80</f>
        <v>2.133092268573924</v>
      </c>
      <c r="V80" s="58">
        <f>DryMilkPcc!H80</f>
        <v>0.17227419160335591</v>
      </c>
      <c r="W80" s="58">
        <f>DryMilkPcc!J80</f>
        <v>2.6843696817046632</v>
      </c>
      <c r="X80" s="58">
        <f>DryMilkPcc!L80</f>
        <v>2.8812858545661277</v>
      </c>
      <c r="Y80" s="58">
        <f>AllDairy!U81</f>
        <v>554.49463365893155</v>
      </c>
    </row>
    <row r="81" spans="1:25" ht="12" customHeight="1">
      <c r="A81" s="42">
        <v>1983</v>
      </c>
      <c r="B81" s="329">
        <v>226.96670544757734</v>
      </c>
      <c r="C81" s="58">
        <f>'Non-FrozenSoft'!AB83</f>
        <v>3.6870380509170544</v>
      </c>
      <c r="D81" s="58">
        <f>'Non-FrozenSoft'!G83</f>
        <v>2.0702162606077197</v>
      </c>
      <c r="E81" s="58">
        <f>'Non-FrozenSoft'!D83</f>
        <v>3.165206679441555</v>
      </c>
      <c r="F81" s="58">
        <v>4.9067974921790638</v>
      </c>
      <c r="G81" s="58">
        <f>AmCheese!M82</f>
        <v>11.607489319567918</v>
      </c>
      <c r="H81" s="59">
        <f>OthCheese!K82</f>
        <v>8.9568557490813347</v>
      </c>
      <c r="I81" s="60">
        <f t="shared" si="3"/>
        <v>20.564345068649253</v>
      </c>
      <c r="J81" s="60">
        <f>CottageCheese!H20</f>
        <v>4.0905606746704111</v>
      </c>
      <c r="K81" s="60">
        <f>FrozenDairy!D81</f>
        <v>17.665285288104926</v>
      </c>
      <c r="L81" s="60">
        <f>SUM(FrozenDairy!F81,FrozenDairy!H81)</f>
        <v>5.9097679540090562</v>
      </c>
      <c r="M81" s="60">
        <f>FrozenDairy!J81</f>
        <v>1.2223279714221085</v>
      </c>
      <c r="N81" s="60" t="str">
        <f>FrozenDairy!N81</f>
        <v>NA</v>
      </c>
      <c r="O81" s="58">
        <f t="shared" si="4"/>
        <v>1.7625636451322428</v>
      </c>
      <c r="P81" s="60">
        <f>FrozenDairy!T81</f>
        <v>26.559944858668331</v>
      </c>
      <c r="Q81" s="60">
        <f>'C&amp;EMilkPcc'!H81</f>
        <v>3.8207864041620616</v>
      </c>
      <c r="R81" s="58">
        <f>'C&amp;EMilkPcc'!J81</f>
        <v>3.2478756503220136</v>
      </c>
      <c r="S81" s="58">
        <f t="shared" si="5"/>
        <v>7.0686620544840757</v>
      </c>
      <c r="T81" s="58">
        <f>DryMilkPcc!D81</f>
        <v>0.40118306324608316</v>
      </c>
      <c r="U81" s="58">
        <f>DryMilkPcc!F81</f>
        <v>2.2617673923789869</v>
      </c>
      <c r="V81" s="58">
        <f>DryMilkPcc!H81</f>
        <v>0.18351991191044228</v>
      </c>
      <c r="W81" s="58">
        <f>DryMilkPcc!J81</f>
        <v>2.8464703675355123</v>
      </c>
      <c r="X81" s="58">
        <f>DryMilkPcc!L81</f>
        <v>3.0686236433397212</v>
      </c>
      <c r="Y81" s="58">
        <f>AllDairy!U82</f>
        <v>572.85100317105332</v>
      </c>
    </row>
    <row r="82" spans="1:25" ht="12" customHeight="1">
      <c r="A82" s="42">
        <v>1984</v>
      </c>
      <c r="B82" s="329">
        <v>227.74939043782467</v>
      </c>
      <c r="C82" s="58">
        <f>'Non-FrozenSoft'!AB84</f>
        <v>4.032651330435705</v>
      </c>
      <c r="D82" s="58">
        <f>'Non-FrozenSoft'!G84</f>
        <v>2.2177462101134315</v>
      </c>
      <c r="E82" s="58">
        <f>'Non-FrozenSoft'!D84</f>
        <v>3.5619633202586667</v>
      </c>
      <c r="F82" s="58">
        <v>4.9762976627684603</v>
      </c>
      <c r="G82" s="58">
        <f>AmCheese!M83</f>
        <v>11.853110667321067</v>
      </c>
      <c r="H82" s="59">
        <f>OthCheese!K83</f>
        <v>9.6214861136967524</v>
      </c>
      <c r="I82" s="60">
        <f t="shared" si="3"/>
        <v>21.474596781017819</v>
      </c>
      <c r="J82" s="60">
        <f>CottageCheese!H21</f>
        <v>4.0846209826188504</v>
      </c>
      <c r="K82" s="60">
        <f>FrozenDairy!D82</f>
        <v>17.769560140132349</v>
      </c>
      <c r="L82" s="60">
        <f>SUM(FrozenDairy!F82,FrozenDairy!H82)</f>
        <v>5.956047861627769</v>
      </c>
      <c r="M82" s="60">
        <f>FrozenDairy!J82</f>
        <v>1.2054258974055205</v>
      </c>
      <c r="N82" s="60" t="str">
        <f>FrozenDairy!N82</f>
        <v>NA</v>
      </c>
      <c r="O82" s="58">
        <f t="shared" si="4"/>
        <v>1.8426125882173672</v>
      </c>
      <c r="P82" s="60">
        <f>FrozenDairy!T82</f>
        <v>26.773646487383008</v>
      </c>
      <c r="Q82" s="60">
        <f>'C&amp;EMilkPcc'!H82</f>
        <v>3.7275415912129568</v>
      </c>
      <c r="R82" s="58">
        <f>'C&amp;EMilkPcc'!J82</f>
        <v>3.6937058913128098</v>
      </c>
      <c r="S82" s="58">
        <f t="shared" si="5"/>
        <v>7.4212474825257662</v>
      </c>
      <c r="T82" s="58">
        <f>DryMilkPcc!D82</f>
        <v>0.41464281483236581</v>
      </c>
      <c r="U82" s="58">
        <f>DryMilkPcc!F82</f>
        <v>2.5355263168709818</v>
      </c>
      <c r="V82" s="58">
        <f>DryMilkPcc!H82</f>
        <v>0.18193511263052786</v>
      </c>
      <c r="W82" s="58">
        <f>DryMilkPcc!J82</f>
        <v>3.1321042443338754</v>
      </c>
      <c r="X82" s="58">
        <f>DryMilkPcc!L82</f>
        <v>3.2240594377781915</v>
      </c>
      <c r="Y82" s="58">
        <f>AllDairy!U83</f>
        <v>581.87503173286848</v>
      </c>
    </row>
    <row r="83" spans="1:25" ht="12" customHeight="1">
      <c r="A83" s="42">
        <v>1985</v>
      </c>
      <c r="B83" s="329">
        <v>230.19535650039506</v>
      </c>
      <c r="C83" s="58">
        <f>'Non-FrozenSoft'!AB85</f>
        <v>4.3795497721961629</v>
      </c>
      <c r="D83" s="58">
        <f>'Non-FrozenSoft'!G85</f>
        <v>2.2864444108202617</v>
      </c>
      <c r="E83" s="58">
        <f>'Non-FrozenSoft'!D85</f>
        <v>3.9508414451673644</v>
      </c>
      <c r="F83" s="58">
        <v>4.8720907802370146</v>
      </c>
      <c r="G83" s="58">
        <f>AmCheese!M84</f>
        <v>12.187188110674057</v>
      </c>
      <c r="H83" s="59">
        <f>OthCheese!K84</f>
        <v>10.357803628190181</v>
      </c>
      <c r="I83" s="60">
        <f t="shared" si="3"/>
        <v>22.54499173886424</v>
      </c>
      <c r="J83" s="60">
        <f>CottageCheese!H22</f>
        <v>4.0256095208541263</v>
      </c>
      <c r="K83" s="60">
        <f>FrozenDairy!D83</f>
        <v>17.747603431935786</v>
      </c>
      <c r="L83" s="60">
        <f>SUM(FrozenDairy!F83,FrozenDairy!H83)</f>
        <v>5.9325019080288177</v>
      </c>
      <c r="M83" s="60">
        <f>FrozenDairy!J83</f>
        <v>1.2127515033589693</v>
      </c>
      <c r="N83" s="60" t="str">
        <f>FrozenDairy!N83</f>
        <v>NA</v>
      </c>
      <c r="O83" s="58">
        <f t="shared" si="4"/>
        <v>2.72449238046514</v>
      </c>
      <c r="P83" s="60">
        <f>FrozenDairy!T83</f>
        <v>27.617349223788715</v>
      </c>
      <c r="Q83" s="60">
        <f>'C&amp;EMilkPcc'!H83</f>
        <v>3.6769057224090647</v>
      </c>
      <c r="R83" s="58">
        <f>'C&amp;EMilkPcc'!J83</f>
        <v>3.820251104979326</v>
      </c>
      <c r="S83" s="58">
        <f t="shared" si="5"/>
        <v>7.4971568273883911</v>
      </c>
      <c r="T83" s="58">
        <f>DryMilkPcc!D83</f>
        <v>0.44031434250584989</v>
      </c>
      <c r="U83" s="58">
        <f>DryMilkPcc!F83</f>
        <v>2.2869846705232062</v>
      </c>
      <c r="V83" s="58">
        <f>DryMilkPcc!H83</f>
        <v>0.2012865565741028</v>
      </c>
      <c r="W83" s="58">
        <f>DryMilkPcc!J83</f>
        <v>2.9285855696031589</v>
      </c>
      <c r="X83" s="58">
        <f>DryMilkPcc!L83</f>
        <v>3.5225147400467991</v>
      </c>
      <c r="Y83" s="58">
        <f>AllDairy!U84</f>
        <v>593.67792473560166</v>
      </c>
    </row>
    <row r="84" spans="1:25" ht="12" customHeight="1">
      <c r="A84" s="40">
        <v>1986</v>
      </c>
      <c r="B84" s="52">
        <v>229.11053457875425</v>
      </c>
      <c r="C84" s="52">
        <f>'Non-FrozenSoft'!AB86</f>
        <v>4.6724107057339053</v>
      </c>
      <c r="D84" s="52">
        <f>'Non-FrozenSoft'!G86</f>
        <v>2.3528627885380184</v>
      </c>
      <c r="E84" s="52">
        <f>'Non-FrozenSoft'!D86</f>
        <v>4.1643589177664042</v>
      </c>
      <c r="F84" s="53">
        <v>4.832487710418822</v>
      </c>
      <c r="G84" s="54">
        <f>AmCheese!M85</f>
        <v>12.121952537076512</v>
      </c>
      <c r="H84" s="55">
        <f>OthCheese!K85</f>
        <v>10.996189502640753</v>
      </c>
      <c r="I84" s="56">
        <f t="shared" si="3"/>
        <v>23.118142039717263</v>
      </c>
      <c r="J84" s="56">
        <f>CottageCheese!H23</f>
        <v>4.0319549887596562</v>
      </c>
      <c r="K84" s="56">
        <f>FrozenDairy!D84</f>
        <v>18.011975848843342</v>
      </c>
      <c r="L84" s="56">
        <f>SUM(FrozenDairy!F84,FrozenDairy!H84)</f>
        <v>6.137103107820038</v>
      </c>
      <c r="M84" s="56">
        <f>FrozenDairy!J84</f>
        <v>1.2387232963918704</v>
      </c>
      <c r="N84" s="56" t="str">
        <f>FrozenDairy!N84</f>
        <v>NA</v>
      </c>
      <c r="O84" s="54">
        <f t="shared" si="4"/>
        <v>2.306868452655511</v>
      </c>
      <c r="P84" s="56">
        <f>FrozenDairy!T84</f>
        <v>27.694670705710763</v>
      </c>
      <c r="Q84" s="56">
        <f>'C&amp;EMilkPcc'!H84</f>
        <v>3.6474354978786705</v>
      </c>
      <c r="R84" s="54">
        <f>'C&amp;EMilkPcc'!J84</f>
        <v>4.2800570120215582</v>
      </c>
      <c r="S84" s="54">
        <f t="shared" si="5"/>
        <v>7.9274925099002287</v>
      </c>
      <c r="T84" s="54">
        <f>DryMilkPcc!D84</f>
        <v>0.46955965277518064</v>
      </c>
      <c r="U84" s="54">
        <f>DryMilkPcc!F84</f>
        <v>2.477618482932439</v>
      </c>
      <c r="V84" s="54">
        <f>DryMilkPcc!H84</f>
        <v>0.27010068522466141</v>
      </c>
      <c r="W84" s="54">
        <f>DryMilkPcc!J84</f>
        <v>3.2172788209322807</v>
      </c>
      <c r="X84" s="54">
        <f>DryMilkPcc!L84</f>
        <v>3.7190786657857227</v>
      </c>
      <c r="Y84" s="54">
        <f>AllDairy!U85</f>
        <v>591.45401431949165</v>
      </c>
    </row>
    <row r="85" spans="1:25" ht="12" customHeight="1">
      <c r="A85" s="40">
        <v>1987</v>
      </c>
      <c r="B85" s="52">
        <v>225.76757508595108</v>
      </c>
      <c r="C85" s="52">
        <f>'Non-FrozenSoft'!AB87</f>
        <v>4.6638518463487824</v>
      </c>
      <c r="D85" s="52">
        <f>'Non-FrozenSoft'!G87</f>
        <v>2.4309811836278166</v>
      </c>
      <c r="E85" s="52">
        <f>'Non-FrozenSoft'!D87</f>
        <v>4.4327229052907891</v>
      </c>
      <c r="F85" s="53">
        <v>4.4352069982372608</v>
      </c>
      <c r="G85" s="54">
        <f>AmCheese!M86</f>
        <v>12.40366303685277</v>
      </c>
      <c r="H85" s="55">
        <f>OthCheese!K86</f>
        <v>11.692402102107048</v>
      </c>
      <c r="I85" s="56">
        <f t="shared" si="3"/>
        <v>24.096065138959815</v>
      </c>
      <c r="J85" s="56">
        <f>CottageCheese!H24</f>
        <v>3.8933996145038794</v>
      </c>
      <c r="K85" s="56">
        <f>FrozenDairy!D85</f>
        <v>17.930923708011399</v>
      </c>
      <c r="L85" s="56">
        <f>SUM(FrozenDairy!F85,FrozenDairy!H85)</f>
        <v>6.3265020345628571</v>
      </c>
      <c r="M85" s="56">
        <f>FrozenDairy!J85</f>
        <v>1.235564488229189</v>
      </c>
      <c r="N85" s="56" t="str">
        <f>FrozenDairy!N85</f>
        <v>NA</v>
      </c>
      <c r="O85" s="54">
        <f t="shared" si="4"/>
        <v>2.3448938238249717</v>
      </c>
      <c r="P85" s="56">
        <f>FrozenDairy!T85</f>
        <v>27.837884054628418</v>
      </c>
      <c r="Q85" s="56">
        <f>'C&amp;EMilkPcc'!H85</f>
        <v>3.7465157081431935</v>
      </c>
      <c r="R85" s="54">
        <f>'C&amp;EMilkPcc'!J85</f>
        <v>4.2379861946261181</v>
      </c>
      <c r="S85" s="54">
        <f t="shared" si="5"/>
        <v>7.9845019027693116</v>
      </c>
      <c r="T85" s="54">
        <f>DryMilkPcc!D85</f>
        <v>0.54776692311494046</v>
      </c>
      <c r="U85" s="54">
        <f>DryMilkPcc!F85</f>
        <v>2.5420004971386416</v>
      </c>
      <c r="V85" s="54">
        <f>DryMilkPcc!H85</f>
        <v>0.21416451129305941</v>
      </c>
      <c r="W85" s="54">
        <f>DryMilkPcc!J85</f>
        <v>3.3039319315466416</v>
      </c>
      <c r="X85" s="54">
        <f>DryMilkPcc!L85</f>
        <v>3.6490337885702049</v>
      </c>
      <c r="Y85" s="54">
        <f>AllDairy!U86</f>
        <v>601.23391706891152</v>
      </c>
    </row>
    <row r="86" spans="1:25" ht="12" customHeight="1">
      <c r="A86" s="40">
        <v>1988</v>
      </c>
      <c r="B86" s="52">
        <v>225.26881500537834</v>
      </c>
      <c r="C86" s="52">
        <f>'Non-FrozenSoft'!AB88</f>
        <v>4.6830457384283779</v>
      </c>
      <c r="D86" s="52">
        <f>'Non-FrozenSoft'!G88</f>
        <v>2.4867177370868592</v>
      </c>
      <c r="E86" s="52">
        <f>'Non-FrozenSoft'!D88</f>
        <v>4.7034957198188954</v>
      </c>
      <c r="F86" s="53">
        <v>4.4855951122556847</v>
      </c>
      <c r="G86" s="54">
        <f>AmCheese!M87</f>
        <v>11.499328628974661</v>
      </c>
      <c r="H86" s="55">
        <f>OthCheese!K87</f>
        <v>12.212871549785531</v>
      </c>
      <c r="I86" s="56">
        <f t="shared" si="3"/>
        <v>23.712200178760192</v>
      </c>
      <c r="J86" s="56">
        <f>CottageCheese!H25</f>
        <v>3.8279861726137758</v>
      </c>
      <c r="K86" s="56">
        <f>FrozenDairy!D86</f>
        <v>16.87814513857996</v>
      </c>
      <c r="L86" s="56">
        <f>SUM(FrozenDairy!F86,FrozenDairy!H86)</f>
        <v>6.7896221140228805</v>
      </c>
      <c r="M86" s="56">
        <f>FrozenDairy!J86</f>
        <v>1.2778496537031521</v>
      </c>
      <c r="N86" s="56" t="str">
        <f>FrozenDairy!N86</f>
        <v>NA</v>
      </c>
      <c r="O86" s="54">
        <f t="shared" si="4"/>
        <v>2.391224425661477</v>
      </c>
      <c r="P86" s="56">
        <f>FrozenDairy!T86</f>
        <v>27.33684133196747</v>
      </c>
      <c r="Q86" s="56">
        <f>'C&amp;EMilkPcc'!H86</f>
        <v>3.4983858526412024</v>
      </c>
      <c r="R86" s="54">
        <f>'C&amp;EMilkPcc'!J86</f>
        <v>4.2526967076291422</v>
      </c>
      <c r="S86" s="54">
        <f t="shared" si="5"/>
        <v>7.7510825602703441</v>
      </c>
      <c r="T86" s="54">
        <f>DryMilkPcc!D86</f>
        <v>0.58362344452108195</v>
      </c>
      <c r="U86" s="54">
        <f>DryMilkPcc!F86</f>
        <v>2.614708613791529</v>
      </c>
      <c r="V86" s="54">
        <f>DryMilkPcc!H86</f>
        <v>0.216307989927394</v>
      </c>
      <c r="W86" s="54">
        <f>DryMilkPcc!J86</f>
        <v>3.4146400482400048</v>
      </c>
      <c r="X86" s="54">
        <f>DryMilkPcc!L86</f>
        <v>3.5670411923875913</v>
      </c>
      <c r="Y86" s="54">
        <f>AllDairy!U87</f>
        <v>582.51741687447202</v>
      </c>
    </row>
    <row r="87" spans="1:25" ht="12" customHeight="1">
      <c r="A87" s="40">
        <v>1989</v>
      </c>
      <c r="B87" s="52">
        <v>225.06776220631315</v>
      </c>
      <c r="C87" s="52">
        <f>'Non-FrozenSoft'!AB89</f>
        <v>4.8132437130042662</v>
      </c>
      <c r="D87" s="52">
        <f>'Non-FrozenSoft'!G89</f>
        <v>2.5200653110173854</v>
      </c>
      <c r="E87" s="52">
        <f>'Non-FrozenSoft'!D89</f>
        <v>3.6785584162495599</v>
      </c>
      <c r="F87" s="53">
        <v>4.4306062051734036</v>
      </c>
      <c r="G87" s="54">
        <f>AmCheese!M88</f>
        <v>11.029566349427109</v>
      </c>
      <c r="H87" s="55">
        <f>OthCheese!K88</f>
        <v>12.762696994444939</v>
      </c>
      <c r="I87" s="56">
        <f t="shared" si="3"/>
        <v>23.792263343872047</v>
      </c>
      <c r="J87" s="56">
        <f>CottageCheese!H26</f>
        <v>3.5301081094193463</v>
      </c>
      <c r="K87" s="56">
        <f>FrozenDairy!D87</f>
        <v>15.75025672954856</v>
      </c>
      <c r="L87" s="56">
        <f>SUM(FrozenDairy!F87,FrozenDairy!H87)</f>
        <v>7.1346556589661265</v>
      </c>
      <c r="M87" s="56">
        <f>FrozenDairy!J87</f>
        <v>1.2755617727680701</v>
      </c>
      <c r="N87" s="56">
        <f>FrozenDairy!N87</f>
        <v>1.9964260012452393</v>
      </c>
      <c r="O87" s="54">
        <f t="shared" si="4"/>
        <v>2.1917587793419635</v>
      </c>
      <c r="P87" s="56">
        <f>FrozenDairy!T87</f>
        <v>28.34865894186996</v>
      </c>
      <c r="Q87" s="56">
        <f>'C&amp;EMilkPcc'!H87</f>
        <v>3.0729677935813569</v>
      </c>
      <c r="R87" s="54">
        <f>'C&amp;EMilkPcc'!J87</f>
        <v>4.7141205294693176</v>
      </c>
      <c r="S87" s="54">
        <f t="shared" si="5"/>
        <v>7.7870883230506749</v>
      </c>
      <c r="T87" s="54">
        <f>DryMilkPcc!D87</f>
        <v>0.54175999223746873</v>
      </c>
      <c r="U87" s="54">
        <f>DryMilkPcc!F87</f>
        <v>2.1507263062224742</v>
      </c>
      <c r="V87" s="54">
        <f>DryMilkPcc!H87</f>
        <v>0.23045014595175908</v>
      </c>
      <c r="W87" s="54">
        <f>DryMilkPcc!J87</f>
        <v>2.9229364444117016</v>
      </c>
      <c r="X87" s="54">
        <f>DryMilkPcc!L87</f>
        <v>3.4688811443264789</v>
      </c>
      <c r="Y87" s="54">
        <f>AllDairy!U88</f>
        <v>563.83064744362048</v>
      </c>
    </row>
    <row r="88" spans="1:25" ht="12" customHeight="1">
      <c r="A88" s="40">
        <v>1990</v>
      </c>
      <c r="B88" s="52">
        <v>221.95871374032041</v>
      </c>
      <c r="C88" s="52">
        <f>'Non-FrozenSoft'!AB90</f>
        <v>4.6109533176029451</v>
      </c>
      <c r="D88" s="52">
        <f>'Non-FrozenSoft'!G90</f>
        <v>2.5037756937461695</v>
      </c>
      <c r="E88" s="52">
        <f>'Non-FrozenSoft'!D90</f>
        <v>3.90307043273988</v>
      </c>
      <c r="F88" s="53">
        <v>4.3070938544448527</v>
      </c>
      <c r="G88" s="54">
        <f>AmCheese!M89</f>
        <v>11.12700893928006</v>
      </c>
      <c r="H88" s="55">
        <f>OthCheese!K89</f>
        <v>13.480358370780229</v>
      </c>
      <c r="I88" s="56">
        <f t="shared" si="3"/>
        <v>24.60736731006029</v>
      </c>
      <c r="J88" s="56">
        <f>CottageCheese!H27</f>
        <v>3.3281187532982588</v>
      </c>
      <c r="K88" s="56">
        <f>FrozenDairy!D88</f>
        <v>15.397470135768314</v>
      </c>
      <c r="L88" s="56">
        <f>SUM(FrozenDairy!F88,FrozenDairy!H88)</f>
        <v>6.5857227383941277</v>
      </c>
      <c r="M88" s="56">
        <f>FrozenDairy!J88</f>
        <v>1.2029648345673483</v>
      </c>
      <c r="N88" s="56">
        <f>FrozenDairy!N88</f>
        <v>2.8129147809956345</v>
      </c>
      <c r="O88" s="54">
        <f t="shared" si="4"/>
        <v>2.2408384373051042</v>
      </c>
      <c r="P88" s="56">
        <f>FrozenDairy!T88</f>
        <v>28.239910927030525</v>
      </c>
      <c r="Q88" s="56">
        <f>'C&amp;EMilkPcc'!H88</f>
        <v>3.1480778149137252</v>
      </c>
      <c r="R88" s="54">
        <f>'C&amp;EMilkPcc'!J88</f>
        <v>4.7534901571969996</v>
      </c>
      <c r="S88" s="54">
        <f t="shared" si="5"/>
        <v>7.9015679721107244</v>
      </c>
      <c r="T88" s="54">
        <f>DryMilkPcc!D88</f>
        <v>0.67866554859034434</v>
      </c>
      <c r="U88" s="54">
        <f>DryMilkPcc!F88</f>
        <v>2.8959622345543106</v>
      </c>
      <c r="V88" s="54">
        <f>DryMilkPcc!H88</f>
        <v>0.19149888858682615</v>
      </c>
      <c r="W88" s="54">
        <f>DryMilkPcc!J88</f>
        <v>3.766126671731481</v>
      </c>
      <c r="X88" s="54">
        <f>DryMilkPcc!L88</f>
        <v>3.7380263221019301</v>
      </c>
      <c r="Y88" s="54">
        <f>AllDairy!U89</f>
        <v>567.9601170581933</v>
      </c>
    </row>
    <row r="89" spans="1:25" ht="12" customHeight="1">
      <c r="A89" s="42">
        <v>1991</v>
      </c>
      <c r="B89" s="329">
        <v>220.01257011396112</v>
      </c>
      <c r="C89" s="58">
        <f>'Non-FrozenSoft'!AB91</f>
        <v>4.6011360536957318</v>
      </c>
      <c r="D89" s="58">
        <f>'Non-FrozenSoft'!G91</f>
        <v>2.6049387108122746</v>
      </c>
      <c r="E89" s="58">
        <f>'Non-FrozenSoft'!D91</f>
        <v>4.1112089080595391</v>
      </c>
      <c r="F89" s="58">
        <v>4.3765942254815711</v>
      </c>
      <c r="G89" s="58">
        <f>AmCheese!M90</f>
        <v>11.0335393876754</v>
      </c>
      <c r="H89" s="59">
        <f>OthCheese!K90</f>
        <v>13.901693537888621</v>
      </c>
      <c r="I89" s="60">
        <f t="shared" si="3"/>
        <v>24.935232925564023</v>
      </c>
      <c r="J89" s="60">
        <f>CottageCheese!H28</f>
        <v>3.2310044064333141</v>
      </c>
      <c r="K89" s="60">
        <f>FrozenDairy!D89</f>
        <v>15.85842607093687</v>
      </c>
      <c r="L89" s="60">
        <f>SUM(FrozenDairy!F89,FrozenDairy!H89)</f>
        <v>6.2834082203453354</v>
      </c>
      <c r="M89" s="60">
        <f>FrozenDairy!J89</f>
        <v>1.1175851009692577</v>
      </c>
      <c r="N89" s="60">
        <f>FrozenDairy!N89</f>
        <v>3.4707072779129993</v>
      </c>
      <c r="O89" s="58">
        <f t="shared" si="4"/>
        <v>2.4774301460000885</v>
      </c>
      <c r="P89" s="60">
        <f>FrozenDairy!T89</f>
        <v>29.207556816164551</v>
      </c>
      <c r="Q89" s="60">
        <f>'C&amp;EMilkPcc'!H89</f>
        <v>3.1547616699474936</v>
      </c>
      <c r="R89" s="58">
        <f>'C&amp;EMilkPcc'!J89</f>
        <v>4.9863309834985579</v>
      </c>
      <c r="S89" s="58">
        <f t="shared" si="5"/>
        <v>8.1410926534460515</v>
      </c>
      <c r="T89" s="58">
        <f>DryMilkPcc!D89</f>
        <v>0.40875795781343077</v>
      </c>
      <c r="U89" s="58">
        <f>DryMilkPcc!F89</f>
        <v>2.5913427701175307</v>
      </c>
      <c r="V89" s="58">
        <f>DryMilkPcc!H89</f>
        <v>0.23748190285333323</v>
      </c>
      <c r="W89" s="58">
        <f>DryMilkPcc!J89</f>
        <v>3.2375826307842948</v>
      </c>
      <c r="X89" s="58">
        <f>DryMilkPcc!L89</f>
        <v>3.5744576773323131</v>
      </c>
      <c r="Y89" s="58">
        <f>AllDairy!U90</f>
        <v>563.70787359019778</v>
      </c>
    </row>
    <row r="90" spans="1:25" ht="12" customHeight="1">
      <c r="A90" s="44">
        <v>1992</v>
      </c>
      <c r="B90" s="329">
        <v>216.71331779162151</v>
      </c>
      <c r="C90" s="58">
        <f>'Non-FrozenSoft'!AB92</f>
        <v>4.7833646506623415</v>
      </c>
      <c r="D90" s="58">
        <f>'Non-FrozenSoft'!G92</f>
        <v>2.697708507138012</v>
      </c>
      <c r="E90" s="58">
        <f>'Non-FrozenSoft'!D92</f>
        <v>4.4115250295130091</v>
      </c>
      <c r="F90" s="58">
        <v>4.3241570453183025</v>
      </c>
      <c r="G90" s="58">
        <f>AmCheese!M91</f>
        <v>11.255852608468864</v>
      </c>
      <c r="H90" s="59">
        <f>OthCheese!K91</f>
        <v>14.59112707965153</v>
      </c>
      <c r="I90" s="60">
        <f t="shared" si="3"/>
        <v>25.846979688120392</v>
      </c>
      <c r="J90" s="60">
        <f>CottageCheese!H29</f>
        <v>3.0629131081302017</v>
      </c>
      <c r="K90" s="60">
        <f>FrozenDairy!D90</f>
        <v>15.64302786363247</v>
      </c>
      <c r="L90" s="60">
        <f>SUM(FrozenDairy!F90,FrozenDairy!H90)</f>
        <v>5.9277367318816321</v>
      </c>
      <c r="M90" s="60">
        <f>FrozenDairy!J90</f>
        <v>1.1580651942046136</v>
      </c>
      <c r="N90" s="60">
        <f>FrozenDairy!N90</f>
        <v>3.1094537046408242</v>
      </c>
      <c r="O90" s="58">
        <f t="shared" si="4"/>
        <v>2.7603221562200773</v>
      </c>
      <c r="P90" s="60">
        <f>FrozenDairy!T90</f>
        <v>28.598605650579618</v>
      </c>
      <c r="Q90" s="60">
        <f>'C&amp;EMilkPcc'!H90</f>
        <v>3.1870382336683614</v>
      </c>
      <c r="R90" s="58">
        <f>'C&amp;EMilkPcc'!J90</f>
        <v>5.2122665379495041</v>
      </c>
      <c r="S90" s="58">
        <f t="shared" si="5"/>
        <v>8.3993047716178655</v>
      </c>
      <c r="T90" s="58">
        <f>DryMilkPcc!D90</f>
        <v>0.50632851292751102</v>
      </c>
      <c r="U90" s="58">
        <f>DryMilkPcc!F90</f>
        <v>2.8091452465421849</v>
      </c>
      <c r="V90" s="58">
        <f>DryMilkPcc!H90</f>
        <v>0.23589496056739356</v>
      </c>
      <c r="W90" s="58">
        <f>DryMilkPcc!J90</f>
        <v>3.5513687200370896</v>
      </c>
      <c r="X90" s="58">
        <f>DryMilkPcc!L90</f>
        <v>3.7571916821724138</v>
      </c>
      <c r="Y90" s="58">
        <f>AllDairy!U91</f>
        <v>562.41484814748492</v>
      </c>
    </row>
    <row r="91" spans="1:25" ht="12" customHeight="1">
      <c r="A91" s="44">
        <v>1993</v>
      </c>
      <c r="B91" s="329">
        <v>211.20810714107088</v>
      </c>
      <c r="C91" s="58">
        <f>'Non-FrozenSoft'!AB93</f>
        <v>4.851511432407789</v>
      </c>
      <c r="D91" s="58">
        <f>'Non-FrozenSoft'!G93</f>
        <v>2.670062596424271</v>
      </c>
      <c r="E91" s="58">
        <f>'Non-FrozenSoft'!D93</f>
        <v>4.8796581281822418</v>
      </c>
      <c r="F91" s="58">
        <v>4.6541123129238642</v>
      </c>
      <c r="G91" s="58">
        <f>AmCheese!M92</f>
        <v>11.312981498914526</v>
      </c>
      <c r="H91" s="59">
        <f>OthCheese!K92</f>
        <v>14.715432940769629</v>
      </c>
      <c r="I91" s="60">
        <f t="shared" si="3"/>
        <v>26.028414439684155</v>
      </c>
      <c r="J91" s="60">
        <f>CottageCheese!H30</f>
        <v>2.8722867956427351</v>
      </c>
      <c r="K91" s="60">
        <f>FrozenDairy!D91</f>
        <v>15.453689650535052</v>
      </c>
      <c r="L91" s="60">
        <f>SUM(FrozenDairy!F91,FrozenDairy!H91)</f>
        <v>5.8039230754452369</v>
      </c>
      <c r="M91" s="60">
        <f>FrozenDairy!J91</f>
        <v>1.1630900463007434</v>
      </c>
      <c r="N91" s="60">
        <f>FrozenDairy!N91</f>
        <v>3.4312501200745422</v>
      </c>
      <c r="O91" s="58">
        <f t="shared" si="4"/>
        <v>3.2196622543274884</v>
      </c>
      <c r="P91" s="60">
        <f>FrozenDairy!T91</f>
        <v>29.071615146683062</v>
      </c>
      <c r="Q91" s="60">
        <f>'C&amp;EMilkPcc'!H91</f>
        <v>2.8116731667018886</v>
      </c>
      <c r="R91" s="58">
        <f>'C&amp;EMilkPcc'!J91</f>
        <v>5.1449539874354002</v>
      </c>
      <c r="S91" s="58">
        <f t="shared" si="5"/>
        <v>7.9566271541372888</v>
      </c>
      <c r="T91" s="58">
        <f>DryMilkPcc!D91</f>
        <v>0.47437662292751348</v>
      </c>
      <c r="U91" s="58">
        <f>DryMilkPcc!F91</f>
        <v>2.4522692442509086</v>
      </c>
      <c r="V91" s="58">
        <f>DryMilkPcc!H91</f>
        <v>0.19019807496493824</v>
      </c>
      <c r="W91" s="58">
        <f>DryMilkPcc!J91</f>
        <v>3.1168439421433605</v>
      </c>
      <c r="X91" s="58">
        <f>DryMilkPcc!L91</f>
        <v>3.7828283798582159</v>
      </c>
      <c r="Y91" s="58">
        <f>AllDairy!U92</f>
        <v>569.26475956273657</v>
      </c>
    </row>
    <row r="92" spans="1:25" ht="12" customHeight="1">
      <c r="A92" s="42">
        <v>1994</v>
      </c>
      <c r="B92" s="329">
        <v>209.68661401761895</v>
      </c>
      <c r="C92" s="58">
        <f>'Non-FrozenSoft'!AB94</f>
        <v>4.8189840608681775</v>
      </c>
      <c r="D92" s="58">
        <f>'Non-FrozenSoft'!G94</f>
        <v>2.6983270372369135</v>
      </c>
      <c r="E92" s="58">
        <f>'Non-FrozenSoft'!D94</f>
        <v>5.2232463350122948</v>
      </c>
      <c r="F92" s="58">
        <v>4.7303709439863955</v>
      </c>
      <c r="G92" s="58">
        <f>AmCheese!M93</f>
        <v>11.423723409101264</v>
      </c>
      <c r="H92" s="59">
        <f>OthCheese!K93</f>
        <v>15.128794090405263</v>
      </c>
      <c r="I92" s="60">
        <f t="shared" si="3"/>
        <v>26.552517499506529</v>
      </c>
      <c r="J92" s="60">
        <f>CottageCheese!H31</f>
        <v>2.7749851956452423</v>
      </c>
      <c r="K92" s="60">
        <f>FrozenDairy!D92</f>
        <v>15.415129291364886</v>
      </c>
      <c r="L92" s="60">
        <f>SUM(FrozenDairy!F92,FrozenDairy!H92)</f>
        <v>6.3093123187415552</v>
      </c>
      <c r="M92" s="60">
        <f>FrozenDairy!J92</f>
        <v>1.2249654565055652</v>
      </c>
      <c r="N92" s="60">
        <f>FrozenDairy!N92</f>
        <v>3.4087975827145875</v>
      </c>
      <c r="O92" s="58">
        <f t="shared" si="4"/>
        <v>3.1666173188174724</v>
      </c>
      <c r="P92" s="60">
        <f>FrozenDairy!T92</f>
        <v>29.524821968144067</v>
      </c>
      <c r="Q92" s="60">
        <f>'C&amp;EMilkPcc'!H92</f>
        <v>2.5336514371612084</v>
      </c>
      <c r="R92" s="58">
        <f>'C&amp;EMilkPcc'!J92</f>
        <v>5.4852032372189079</v>
      </c>
      <c r="S92" s="58">
        <f t="shared" si="5"/>
        <v>8.0188546743801155</v>
      </c>
      <c r="T92" s="58">
        <f>DryMilkPcc!D92</f>
        <v>0.41006744332589329</v>
      </c>
      <c r="U92" s="58">
        <f>DryMilkPcc!F92</f>
        <v>3.4758456749504192</v>
      </c>
      <c r="V92" s="58">
        <f>DryMilkPcc!H92</f>
        <v>0.18372583853383745</v>
      </c>
      <c r="W92" s="58">
        <f>DryMilkPcc!J92</f>
        <v>4.0696389568101505</v>
      </c>
      <c r="X92" s="58">
        <f>DryMilkPcc!L92</f>
        <v>3.786878027300749</v>
      </c>
      <c r="Y92" s="58">
        <f>AllDairy!U93</f>
        <v>579.18787998901109</v>
      </c>
    </row>
    <row r="93" spans="1:25" ht="12" customHeight="1">
      <c r="A93" s="42">
        <v>1995</v>
      </c>
      <c r="B93" s="329">
        <v>206.67122330797136</v>
      </c>
      <c r="C93" s="58">
        <f>'Non-FrozenSoft'!AB95</f>
        <v>4.9872689444865888</v>
      </c>
      <c r="D93" s="58">
        <f>'Non-FrozenSoft'!G95</f>
        <v>2.8804482533292273</v>
      </c>
      <c r="E93" s="58">
        <f>'Non-FrozenSoft'!D95</f>
        <v>6.1453647982090143</v>
      </c>
      <c r="F93" s="58">
        <v>4.6103068587428977</v>
      </c>
      <c r="G93" s="58">
        <f>AmCheese!M94</f>
        <v>11.687227794927004</v>
      </c>
      <c r="H93" s="59">
        <f>OthCheese!K94</f>
        <v>14.984726029577795</v>
      </c>
      <c r="I93" s="60">
        <f t="shared" si="3"/>
        <v>26.671953824504797</v>
      </c>
      <c r="J93" s="60">
        <f>CottageCheese!H32</f>
        <v>2.6666604140952965</v>
      </c>
      <c r="K93" s="60">
        <f>FrozenDairy!D93</f>
        <v>14.989664499525428</v>
      </c>
      <c r="L93" s="60">
        <f>SUM(FrozenDairy!F93,FrozenDairy!H93)</f>
        <v>6.9658647118627535</v>
      </c>
      <c r="M93" s="60">
        <f>FrozenDairy!J93</f>
        <v>1.2016191658819688</v>
      </c>
      <c r="N93" s="60">
        <f>FrozenDairy!N93</f>
        <v>3.4169052022644313</v>
      </c>
      <c r="O93" s="58">
        <f t="shared" si="4"/>
        <v>2.387941791061575</v>
      </c>
      <c r="P93" s="60">
        <f>FrozenDairy!T93</f>
        <v>28.961995370596156</v>
      </c>
      <c r="Q93" s="60">
        <f>'C&amp;EMilkPcc'!H93</f>
        <v>1.9996246416975656</v>
      </c>
      <c r="R93" s="58">
        <f>'C&amp;EMilkPcc'!J93</f>
        <v>4.4680206466460142</v>
      </c>
      <c r="S93" s="58">
        <f t="shared" si="5"/>
        <v>6.4676452883435793</v>
      </c>
      <c r="T93" s="58">
        <f>DryMilkPcc!D93</f>
        <v>0.41353687954171153</v>
      </c>
      <c r="U93" s="58">
        <f>DryMilkPcc!F93</f>
        <v>3.4219558346004346</v>
      </c>
      <c r="V93" s="58">
        <f>DryMilkPcc!H93</f>
        <v>0.21008639803119031</v>
      </c>
      <c r="W93" s="58">
        <f>DryMilkPcc!J93</f>
        <v>4.0455791121733364</v>
      </c>
      <c r="X93" s="58">
        <f>DryMilkPcc!L93</f>
        <v>3.1592847080959987</v>
      </c>
      <c r="Y93" s="58">
        <f>AllDairy!U94</f>
        <v>572.09506845373664</v>
      </c>
    </row>
    <row r="94" spans="1:25" ht="12" customHeight="1">
      <c r="A94" s="40">
        <v>1996</v>
      </c>
      <c r="B94" s="52">
        <v>205.76553301112867</v>
      </c>
      <c r="C94" s="52">
        <f>'Non-FrozenSoft'!AB96</f>
        <v>5.3119223145281635</v>
      </c>
      <c r="D94" s="52">
        <f>'Non-FrozenSoft'!G96</f>
        <v>2.828570792222544</v>
      </c>
      <c r="E94" s="52">
        <f>'Non-FrozenSoft'!D96</f>
        <v>5.8710265865368569</v>
      </c>
      <c r="F94" s="53">
        <v>4.2934740994452074</v>
      </c>
      <c r="G94" s="54">
        <f>AmCheese!M95</f>
        <v>11.808697425219354</v>
      </c>
      <c r="H94" s="55">
        <f>OthCheese!K95</f>
        <v>15.260577453721647</v>
      </c>
      <c r="I94" s="56">
        <f t="shared" si="3"/>
        <v>27.069274878941002</v>
      </c>
      <c r="J94" s="56">
        <f>CottageCheese!H33</f>
        <v>2.5598349074970241</v>
      </c>
      <c r="K94" s="56">
        <f>FrozenDairy!D94</f>
        <v>15.090834251131954</v>
      </c>
      <c r="L94" s="56">
        <f>SUM(FrozenDairy!F94,FrozenDairy!H94)</f>
        <v>7.0004857843191788</v>
      </c>
      <c r="M94" s="56">
        <f>FrozenDairy!J94</f>
        <v>1.1673656769274701</v>
      </c>
      <c r="N94" s="56">
        <f>FrozenDairy!N94</f>
        <v>2.5334950142212436</v>
      </c>
      <c r="O94" s="54">
        <f t="shared" si="4"/>
        <v>1.7988852918599569</v>
      </c>
      <c r="P94" s="56">
        <f>FrozenDairy!T94</f>
        <v>27.591066018459806</v>
      </c>
      <c r="Q94" s="56">
        <f>'C&amp;EMilkPcc'!H94</f>
        <v>2.0215054696867392</v>
      </c>
      <c r="R94" s="54">
        <f>'C&amp;EMilkPcc'!J94</f>
        <v>3.9977456720992413</v>
      </c>
      <c r="S94" s="54">
        <f t="shared" si="5"/>
        <v>6.0192511417859809</v>
      </c>
      <c r="T94" s="54">
        <f>DryMilkPcc!D94</f>
        <v>0.35971554546904155</v>
      </c>
      <c r="U94" s="54">
        <f>DryMilkPcc!F94</f>
        <v>3.7250614666318334</v>
      </c>
      <c r="V94" s="54">
        <f>DryMilkPcc!H94</f>
        <v>0.17683661701283435</v>
      </c>
      <c r="W94" s="54">
        <f>DryMilkPcc!J94</f>
        <v>4.2616136291137092</v>
      </c>
      <c r="X94" s="54">
        <f>DryMilkPcc!L94</f>
        <v>3.0556533650028275</v>
      </c>
      <c r="Y94" s="54">
        <f>AllDairy!U95</f>
        <v>562.65615392500933</v>
      </c>
    </row>
    <row r="95" spans="1:25" ht="12" customHeight="1">
      <c r="A95" s="40">
        <v>1997</v>
      </c>
      <c r="B95" s="52">
        <v>202.23952583377041</v>
      </c>
      <c r="C95" s="52">
        <f>'Non-FrozenSoft'!AB97</f>
        <v>5.5236257871900296</v>
      </c>
      <c r="D95" s="52">
        <f>'Non-FrozenSoft'!G97</f>
        <v>2.912190488066988</v>
      </c>
      <c r="E95" s="52">
        <f>'Non-FrozenSoft'!D97</f>
        <v>5.7526843394583613</v>
      </c>
      <c r="F95" s="53">
        <v>4.1871378745892116</v>
      </c>
      <c r="G95" s="54">
        <f>AmCheese!M96</f>
        <v>11.814854424547772</v>
      </c>
      <c r="H95" s="55">
        <f>OthCheese!K96</f>
        <v>15.47328002981015</v>
      </c>
      <c r="I95" s="56">
        <f t="shared" si="3"/>
        <v>27.288134454357923</v>
      </c>
      <c r="J95" s="56">
        <f>CottageCheese!H34</f>
        <v>2.5876912704461512</v>
      </c>
      <c r="K95" s="56">
        <f>FrozenDairy!D95</f>
        <v>15.533945007914639</v>
      </c>
      <c r="L95" s="56">
        <f>SUM(FrozenDairy!F95,FrozenDairy!H95)</f>
        <v>7.2473911004279774</v>
      </c>
      <c r="M95" s="56">
        <f>FrozenDairy!J95</f>
        <v>1.1608137421586446</v>
      </c>
      <c r="N95" s="56">
        <f>FrozenDairy!N95</f>
        <v>2.0156680541713081</v>
      </c>
      <c r="O95" s="54">
        <f t="shared" si="4"/>
        <v>1.8401536026264935</v>
      </c>
      <c r="P95" s="56">
        <f>FrozenDairy!T95</f>
        <v>27.79797150729906</v>
      </c>
      <c r="Q95" s="56">
        <f>'C&amp;EMilkPcc'!H95</f>
        <v>2.4799724750320924</v>
      </c>
      <c r="R95" s="54">
        <f>'C&amp;EMilkPcc'!J95</f>
        <v>3.940134606396354</v>
      </c>
      <c r="S95" s="54">
        <f t="shared" si="5"/>
        <v>6.420107081428446</v>
      </c>
      <c r="T95" s="54">
        <f>DryMilkPcc!D95</f>
        <v>0.37967286524594013</v>
      </c>
      <c r="U95" s="54">
        <f>DryMilkPcc!F95</f>
        <v>3.3236945650491769</v>
      </c>
      <c r="V95" s="54">
        <f>DryMilkPcc!H95</f>
        <v>0.19160755115201972</v>
      </c>
      <c r="W95" s="54">
        <f>DryMilkPcc!J95</f>
        <v>3.8949749814471368</v>
      </c>
      <c r="X95" s="54">
        <f>DryMilkPcc!L95</f>
        <v>3.1438480513958265</v>
      </c>
      <c r="Y95" s="54">
        <f>AllDairy!U96</f>
        <v>565.09242059361384</v>
      </c>
    </row>
    <row r="96" spans="1:25" ht="12" customHeight="1">
      <c r="A96" s="40">
        <v>1998</v>
      </c>
      <c r="B96" s="52">
        <v>198.84794130228309</v>
      </c>
      <c r="C96" s="52">
        <f>'Non-FrozenSoft'!AB98</f>
        <v>5.5971637170387236</v>
      </c>
      <c r="D96" s="52">
        <f>'Non-FrozenSoft'!G98</f>
        <v>2.9617116300651793</v>
      </c>
      <c r="E96" s="52">
        <f>'Non-FrozenSoft'!D98</f>
        <v>5.9309241341454833</v>
      </c>
      <c r="F96" s="53">
        <v>4.3377695094862405</v>
      </c>
      <c r="G96" s="54">
        <f>AmCheese!M97</f>
        <v>11.978405912269441</v>
      </c>
      <c r="H96" s="55">
        <f>OthCheese!K97</f>
        <v>15.630749786497367</v>
      </c>
      <c r="I96" s="56">
        <f t="shared" si="3"/>
        <v>27.609155698766806</v>
      </c>
      <c r="J96" s="56">
        <f>CottageCheese!H35</f>
        <v>2.636607935099506</v>
      </c>
      <c r="K96" s="56">
        <f>FrozenDairy!D96</f>
        <v>15.710482950944352</v>
      </c>
      <c r="L96" s="56">
        <f>SUM(FrozenDairy!F96,FrozenDairy!H96)</f>
        <v>7.5519258280064472</v>
      </c>
      <c r="M96" s="56">
        <f>FrozenDairy!J96</f>
        <v>1.1813918113829383</v>
      </c>
      <c r="N96" s="56">
        <f>FrozenDairy!N96</f>
        <v>2.1045578834905747</v>
      </c>
      <c r="O96" s="54">
        <f t="shared" si="4"/>
        <v>1.9231117469170478</v>
      </c>
      <c r="P96" s="56">
        <f>FrozenDairy!T96</f>
        <v>28.471470220741359</v>
      </c>
      <c r="Q96" s="56">
        <f>'C&amp;EMilkPcc'!H96</f>
        <v>1.9645055942581038</v>
      </c>
      <c r="R96" s="54">
        <f>'C&amp;EMilkPcc'!J96</f>
        <v>4.0535200761281471</v>
      </c>
      <c r="S96" s="54">
        <f t="shared" si="5"/>
        <v>6.0180256703862511</v>
      </c>
      <c r="T96" s="54">
        <f>DryMilkPcc!D96</f>
        <v>0.44712850804918247</v>
      </c>
      <c r="U96" s="54">
        <f>DryMilkPcc!F96</f>
        <v>3.1891569510841706</v>
      </c>
      <c r="V96" s="54">
        <f>DryMilkPcc!H96</f>
        <v>0.16877025876899118</v>
      </c>
      <c r="W96" s="54">
        <f>DryMilkPcc!J96</f>
        <v>3.8050557179023441</v>
      </c>
      <c r="X96" s="54">
        <f>DryMilkPcc!L96</f>
        <v>3.1886028028239117</v>
      </c>
      <c r="Y96" s="54">
        <f>AllDairy!U97</f>
        <v>570.8891176610241</v>
      </c>
    </row>
    <row r="97" spans="1:27" ht="12" customHeight="1">
      <c r="A97" s="40">
        <v>1999</v>
      </c>
      <c r="B97" s="52">
        <v>197.94653096330273</v>
      </c>
      <c r="C97" s="52">
        <f>'Non-FrozenSoft'!AB99</f>
        <v>6.0313933486238529</v>
      </c>
      <c r="D97" s="52">
        <f>'Non-FrozenSoft'!G99</f>
        <v>3.0139048165137612</v>
      </c>
      <c r="E97" s="52">
        <f>'Non-FrozenSoft'!D99</f>
        <v>6.1365136599514871</v>
      </c>
      <c r="F97" s="53">
        <v>4.6149737897887535</v>
      </c>
      <c r="G97" s="54">
        <f>AmCheese!M98</f>
        <v>12.698653093500271</v>
      </c>
      <c r="H97" s="55">
        <f>OthCheese!K98</f>
        <v>16.180385545822013</v>
      </c>
      <c r="I97" s="56">
        <f t="shared" si="3"/>
        <v>28.879038639322282</v>
      </c>
      <c r="J97" s="56">
        <f>CottageCheese!H36</f>
        <v>2.5774396247695086</v>
      </c>
      <c r="K97" s="56">
        <f>FrozenDairy!D97</f>
        <v>16.178950571975868</v>
      </c>
      <c r="L97" s="56">
        <f>SUM(FrozenDairy!F97,FrozenDairy!H97)</f>
        <v>7.0072862027605209</v>
      </c>
      <c r="M97" s="56">
        <f>FrozenDairy!J97</f>
        <v>1.1697309296621849</v>
      </c>
      <c r="N97" s="56">
        <f>FrozenDairy!N97</f>
        <v>1.9502676381603676</v>
      </c>
      <c r="O97" s="54">
        <f t="shared" si="4"/>
        <v>1.870423745502066</v>
      </c>
      <c r="P97" s="56">
        <f>FrozenDairy!T97</f>
        <v>28.176659088061008</v>
      </c>
      <c r="Q97" s="56">
        <f>'C&amp;EMilkPcc'!H97</f>
        <v>2.0445454301408583</v>
      </c>
      <c r="R97" s="54">
        <f>'C&amp;EMilkPcc'!J97</f>
        <v>4.400489920488404</v>
      </c>
      <c r="S97" s="54">
        <f t="shared" si="5"/>
        <v>6.4450353506292624</v>
      </c>
      <c r="T97" s="54">
        <f>DryMilkPcc!D97</f>
        <v>0.41046347410444156</v>
      </c>
      <c r="U97" s="54">
        <f>DryMilkPcc!F97</f>
        <v>2.6832189777213085</v>
      </c>
      <c r="V97" s="54">
        <f>DryMilkPcc!H97</f>
        <v>0.16909719114198249</v>
      </c>
      <c r="W97" s="54">
        <f>DryMilkPcc!J97</f>
        <v>3.2627796429677325</v>
      </c>
      <c r="X97" s="54">
        <f>DryMilkPcc!L97</f>
        <v>2.9285729021291886</v>
      </c>
      <c r="Y97" s="54">
        <f>AllDairy!U98</f>
        <v>583.91242902498902</v>
      </c>
    </row>
    <row r="98" spans="1:27" ht="12" customHeight="1">
      <c r="A98" s="40">
        <v>2000</v>
      </c>
      <c r="B98" s="52">
        <v>196.46740286066651</v>
      </c>
      <c r="C98" s="52">
        <f>'Non-FrozenSoft'!AB100</f>
        <v>6.2054349829182192</v>
      </c>
      <c r="D98" s="52">
        <f>'Non-FrozenSoft'!G100</f>
        <v>3.2391590944530284</v>
      </c>
      <c r="E98" s="52">
        <f>'Non-FrozenSoft'!D100</f>
        <v>6.5024045646345732</v>
      </c>
      <c r="F98" s="53">
        <v>4.4661703493656288</v>
      </c>
      <c r="G98" s="54">
        <f>AmCheese!M99</f>
        <v>12.68387484645841</v>
      </c>
      <c r="H98" s="55">
        <f>OthCheese!K99</f>
        <v>16.854008572852067</v>
      </c>
      <c r="I98" s="56">
        <f t="shared" si="3"/>
        <v>29.537883419310475</v>
      </c>
      <c r="J98" s="56">
        <f>CottageCheese!H37</f>
        <v>2.6032473396249798</v>
      </c>
      <c r="K98" s="56">
        <f>FrozenDairy!D98</f>
        <v>16.096109920852737</v>
      </c>
      <c r="L98" s="56">
        <f>SUM(FrozenDairy!F98,FrozenDairy!H98)</f>
        <v>6.6402252244276436</v>
      </c>
      <c r="M98" s="56">
        <f>FrozenDairy!J98</f>
        <v>1.1013332861164724</v>
      </c>
      <c r="N98" s="56">
        <f>FrozenDairy!N98</f>
        <v>2.003647502523151</v>
      </c>
      <c r="O98" s="54">
        <f t="shared" si="4"/>
        <v>1.6923703454503638</v>
      </c>
      <c r="P98" s="56">
        <f>FrozenDairy!T98</f>
        <v>27.533686279370365</v>
      </c>
      <c r="Q98" s="56">
        <f>'C&amp;EMilkPcc'!H98</f>
        <v>2.0081852651573766</v>
      </c>
      <c r="R98" s="54">
        <f>'C&amp;EMilkPcc'!J98</f>
        <v>3.8225324614941809</v>
      </c>
      <c r="S98" s="54">
        <f t="shared" si="5"/>
        <v>5.8307177266515575</v>
      </c>
      <c r="T98" s="54">
        <f>DryMilkPcc!D98</f>
        <v>0.30447898082405228</v>
      </c>
      <c r="U98" s="54">
        <f>DryMilkPcc!F98</f>
        <v>2.6575032924508455</v>
      </c>
      <c r="V98" s="54">
        <f>DryMilkPcc!H98</f>
        <v>0.20563415195566337</v>
      </c>
      <c r="W98" s="54">
        <f>DryMilkPcc!J98</f>
        <v>3.1676164252305612</v>
      </c>
      <c r="X98" s="54">
        <f>DryMilkPcc!L98</f>
        <v>2.7430547250173838</v>
      </c>
      <c r="Y98" s="54">
        <f>AllDairy!U99</f>
        <v>591.08015210648625</v>
      </c>
    </row>
    <row r="99" spans="1:27" ht="12" customHeight="1">
      <c r="A99" s="42">
        <v>2001</v>
      </c>
      <c r="B99" s="329">
        <v>192.65329111645511</v>
      </c>
      <c r="C99" s="58">
        <f>'Non-FrozenSoft'!AB101</f>
        <v>6.8155934998474619</v>
      </c>
      <c r="D99" s="58">
        <f>'Non-FrozenSoft'!G101</f>
        <v>3.4726904605501736</v>
      </c>
      <c r="E99" s="58">
        <f>'Non-FrozenSoft'!D101</f>
        <v>7.0272599626045267</v>
      </c>
      <c r="F99" s="58">
        <v>4.3430245757062327</v>
      </c>
      <c r="G99" s="58">
        <f>AmCheese!M100</f>
        <v>12.81325828076683</v>
      </c>
      <c r="H99" s="59">
        <f>OthCheese!K100</f>
        <v>16.991948006722314</v>
      </c>
      <c r="I99" s="60">
        <f t="shared" ref="I99:I104" si="6">SUM(G99:H99)</f>
        <v>29.805206287489142</v>
      </c>
      <c r="J99" s="60">
        <f>CottageCheese!H38</f>
        <v>2.6001841883589387</v>
      </c>
      <c r="K99" s="60">
        <f>FrozenDairy!D99</f>
        <v>15.77447504384711</v>
      </c>
      <c r="L99" s="60">
        <f>SUM(FrozenDairy!F99,FrozenDairy!H99)</f>
        <v>6.5458849024327543</v>
      </c>
      <c r="M99" s="60">
        <f>FrozenDairy!J99</f>
        <v>1.1047670385772139</v>
      </c>
      <c r="N99" s="60">
        <f>FrozenDairy!N99</f>
        <v>1.4934683855893109</v>
      </c>
      <c r="O99" s="58">
        <f t="shared" ref="O99:O104" si="7">P99-SUM(K99:N99)</f>
        <v>1.5972155440343769</v>
      </c>
      <c r="P99" s="60">
        <f>FrozenDairy!T99</f>
        <v>26.515810914480767</v>
      </c>
      <c r="Q99" s="60">
        <f>'C&amp;EMilkPcc'!H99</f>
        <v>2.0119216204205275</v>
      </c>
      <c r="R99" s="58">
        <f>'C&amp;EMilkPcc'!J99</f>
        <v>3.4484083362486659</v>
      </c>
      <c r="S99" s="58">
        <f t="shared" ref="S99:S104" si="8">SUM(Q99:R99)</f>
        <v>5.4603299566691934</v>
      </c>
      <c r="T99" s="58">
        <f>DryMilkPcc!D99</f>
        <v>0.18545138245349338</v>
      </c>
      <c r="U99" s="58">
        <f>DryMilkPcc!F99</f>
        <v>3.3446357301629681</v>
      </c>
      <c r="V99" s="58">
        <f>DryMilkPcc!H99</f>
        <v>0.16852253801342329</v>
      </c>
      <c r="W99" s="58">
        <f>DryMilkPcc!J99</f>
        <v>3.6986096506298849</v>
      </c>
      <c r="X99" s="58">
        <f>DryMilkPcc!L99</f>
        <v>2.3978584309720241</v>
      </c>
      <c r="Y99" s="58">
        <f>AllDairy!U100</f>
        <v>586.2598945280406</v>
      </c>
    </row>
    <row r="100" spans="1:27" ht="12" customHeight="1">
      <c r="A100" s="42">
        <v>2002</v>
      </c>
      <c r="B100" s="329">
        <v>191.31880187008159</v>
      </c>
      <c r="C100" s="58">
        <f>'Non-FrozenSoft'!AB102</f>
        <v>6.4627335123732887</v>
      </c>
      <c r="D100" s="58">
        <f>'Non-FrozenSoft'!G102</f>
        <v>3.5823001350843335</v>
      </c>
      <c r="E100" s="58">
        <f>'Non-FrozenSoft'!D102</f>
        <v>8.0345139244371726</v>
      </c>
      <c r="F100" s="58">
        <v>4.3975735354624357</v>
      </c>
      <c r="G100" s="58">
        <f>AmCheese!M101</f>
        <v>12.831410153805924</v>
      </c>
      <c r="H100" s="59">
        <f>OthCheese!K101</f>
        <v>17.40138193899471</v>
      </c>
      <c r="I100" s="60">
        <f t="shared" si="6"/>
        <v>30.232792092800636</v>
      </c>
      <c r="J100" s="60">
        <f>CottageCheese!H39</f>
        <v>2.597856589819334</v>
      </c>
      <c r="K100" s="60">
        <f>FrozenDairy!D100</f>
        <v>16.197577091543121</v>
      </c>
      <c r="L100" s="60">
        <f>SUM(FrozenDairy!F100,FrozenDairy!H100)</f>
        <v>5.7951130827669806</v>
      </c>
      <c r="M100" s="60">
        <f>FrozenDairy!J100</f>
        <v>1.1849853895883127</v>
      </c>
      <c r="N100" s="60">
        <f>FrozenDairy!N100</f>
        <v>1.4713395039440125</v>
      </c>
      <c r="O100" s="58">
        <f t="shared" si="7"/>
        <v>1.6188552598242154</v>
      </c>
      <c r="P100" s="60">
        <f>FrozenDairy!T100</f>
        <v>26.267870327666643</v>
      </c>
      <c r="Q100" s="60">
        <f>'C&amp;EMilkPcc'!H100</f>
        <v>2.337018486754912</v>
      </c>
      <c r="R100" s="58">
        <f>'C&amp;EMilkPcc'!J100</f>
        <v>3.7377163743798989</v>
      </c>
      <c r="S100" s="58">
        <f t="shared" si="8"/>
        <v>6.0747348611348109</v>
      </c>
      <c r="T100" s="58">
        <f>DryMilkPcc!D100</f>
        <v>0.19395542354310782</v>
      </c>
      <c r="U100" s="58">
        <f>DryMilkPcc!F100</f>
        <v>3.081027107444394</v>
      </c>
      <c r="V100" s="58">
        <f>DryMilkPcc!H100</f>
        <v>0.19071184016089587</v>
      </c>
      <c r="W100" s="58">
        <f>DryMilkPcc!J100</f>
        <v>3.4656943711483978</v>
      </c>
      <c r="X100" s="58">
        <f>DryMilkPcc!L100</f>
        <v>2.5046531996291597</v>
      </c>
      <c r="Y100" s="58">
        <f>AllDairy!U101</f>
        <v>588.61671728527347</v>
      </c>
    </row>
    <row r="101" spans="1:27" ht="12" customHeight="1">
      <c r="A101" s="42">
        <v>2003</v>
      </c>
      <c r="B101" s="329">
        <v>188.67556172583647</v>
      </c>
      <c r="C101" s="58">
        <f>'Non-FrozenSoft'!AB103</f>
        <v>7.4089020724252519</v>
      </c>
      <c r="D101" s="58">
        <f>'Non-FrozenSoft'!G103</f>
        <v>3.2205129882462162</v>
      </c>
      <c r="E101" s="58">
        <f>'Non-FrozenSoft'!D103</f>
        <v>8.6468390889778455</v>
      </c>
      <c r="F101" s="58">
        <v>4.453272553650728</v>
      </c>
      <c r="G101" s="58">
        <f>AmCheese!M102</f>
        <v>12.561873819060779</v>
      </c>
      <c r="H101" s="59">
        <f>OthCheese!K102</f>
        <v>17.695864891565986</v>
      </c>
      <c r="I101" s="60">
        <f t="shared" si="6"/>
        <v>30.257738710626764</v>
      </c>
      <c r="J101" s="60">
        <f>CottageCheese!H40</f>
        <v>2.6460661868517446</v>
      </c>
      <c r="K101" s="60">
        <f>FrozenDairy!D101</f>
        <v>15.901952479590836</v>
      </c>
      <c r="L101" s="60">
        <f>SUM(FrozenDairy!F101,FrozenDairy!H101)</f>
        <v>6.7048430437127911</v>
      </c>
      <c r="M101" s="60">
        <f>FrozenDairy!J101</f>
        <v>1.1147803040010704</v>
      </c>
      <c r="N101" s="60">
        <f>FrozenDairy!N101</f>
        <v>1.4500396489736314</v>
      </c>
      <c r="O101" s="58">
        <f t="shared" si="7"/>
        <v>1.4789235310020352</v>
      </c>
      <c r="P101" s="60">
        <f>FrozenDairy!T101</f>
        <v>26.650539007280365</v>
      </c>
      <c r="Q101" s="60">
        <f>'C&amp;EMilkPcc'!H101</f>
        <v>2.649269492578556</v>
      </c>
      <c r="R101" s="58">
        <f>'C&amp;EMilkPcc'!J101</f>
        <v>3.2952946424313243</v>
      </c>
      <c r="S101" s="58">
        <f t="shared" si="8"/>
        <v>5.9445641350098803</v>
      </c>
      <c r="T101" s="58">
        <f>DryMilkPcc!D101</f>
        <v>0.18262432033732631</v>
      </c>
      <c r="U101" s="58">
        <f>DryMilkPcc!F101</f>
        <v>3.3740164479881503</v>
      </c>
      <c r="V101" s="58">
        <f>DryMilkPcc!H101</f>
        <v>0.18807189613614603</v>
      </c>
      <c r="W101" s="58">
        <f>DryMilkPcc!J101</f>
        <v>3.7447126644616224</v>
      </c>
      <c r="X101" s="58">
        <f>DryMilkPcc!L101</f>
        <v>2.4462836383340751</v>
      </c>
      <c r="Y101" s="58">
        <f>AllDairy!U102</f>
        <v>597.1372859919536</v>
      </c>
    </row>
    <row r="102" spans="1:27" ht="12" customHeight="1">
      <c r="A102" s="42">
        <v>2004</v>
      </c>
      <c r="B102" s="329">
        <v>185.83993128799597</v>
      </c>
      <c r="C102" s="58">
        <f>'Non-FrozenSoft'!AB104</f>
        <v>7.8929658144594272</v>
      </c>
      <c r="D102" s="58">
        <f>'Non-FrozenSoft'!G104</f>
        <v>3.3680749065592108</v>
      </c>
      <c r="E102" s="58">
        <f>'Non-FrozenSoft'!D104</f>
        <v>9.2417613308404167</v>
      </c>
      <c r="F102" s="58">
        <v>4.4941753656080241</v>
      </c>
      <c r="G102" s="58">
        <f>AmCheese!M103</f>
        <v>12.8611823379202</v>
      </c>
      <c r="H102" s="59">
        <f>OthCheese!K103</f>
        <v>18.096215076212559</v>
      </c>
      <c r="I102" s="60">
        <f t="shared" si="6"/>
        <v>30.957397414132757</v>
      </c>
      <c r="J102" s="60">
        <f>CottageCheese!H41</f>
        <v>2.6538831438089927</v>
      </c>
      <c r="K102" s="60">
        <f>FrozenDairy!D102</f>
        <v>14.620914033901734</v>
      </c>
      <c r="L102" s="60">
        <f>SUM(FrozenDairy!F102,FrozenDairy!H102)</f>
        <v>6.5129123436726823</v>
      </c>
      <c r="M102" s="60">
        <f>FrozenDairy!J102</f>
        <v>1.1214353854981844</v>
      </c>
      <c r="N102" s="60">
        <f>FrozenDairy!N102</f>
        <v>1.3187344095648659</v>
      </c>
      <c r="O102" s="58">
        <f t="shared" si="7"/>
        <v>1.59100024761198</v>
      </c>
      <c r="P102" s="60">
        <f>FrozenDairy!T102</f>
        <v>25.164996420249444</v>
      </c>
      <c r="Q102" s="60">
        <f>'C&amp;EMilkPcc'!H102</f>
        <v>2.2899316130669614</v>
      </c>
      <c r="R102" s="58">
        <f>'C&amp;EMilkPcc'!J102</f>
        <v>3.2408138079411284</v>
      </c>
      <c r="S102" s="58">
        <f t="shared" si="8"/>
        <v>5.5307454210080902</v>
      </c>
      <c r="T102" s="58">
        <f>DryMilkPcc!D102</f>
        <v>0.14315935404299526</v>
      </c>
      <c r="U102" s="58">
        <f>DryMilkPcc!F102</f>
        <v>4.2909402787496438</v>
      </c>
      <c r="V102" s="58">
        <f>DryMilkPcc!H102</f>
        <v>0.16282791996549753</v>
      </c>
      <c r="W102" s="58">
        <f>DryMilkPcc!J102</f>
        <v>4.596927552758137</v>
      </c>
      <c r="X102" s="58">
        <f>DryMilkPcc!L102</f>
        <v>2.1496723504835784</v>
      </c>
      <c r="Y102" s="58">
        <f>AllDairy!U103</f>
        <v>594.78979973428784</v>
      </c>
    </row>
    <row r="103" spans="1:27" ht="12" customHeight="1">
      <c r="A103" s="42">
        <v>2005</v>
      </c>
      <c r="B103" s="329">
        <v>184.91671116633344</v>
      </c>
      <c r="C103" s="58">
        <f>'Non-FrozenSoft'!AB105</f>
        <v>7.9525779929898359</v>
      </c>
      <c r="D103" s="58">
        <f>'Non-FrozenSoft'!G105</f>
        <v>3.4961588625644091</v>
      </c>
      <c r="E103" s="58">
        <f>'Non-FrozenSoft'!D105</f>
        <v>10.359074642611166</v>
      </c>
      <c r="F103" s="58">
        <v>4.5133205736709234</v>
      </c>
      <c r="G103" s="58">
        <f>AmCheese!M104</f>
        <v>12.648997347793342</v>
      </c>
      <c r="H103" s="59">
        <f>OthCheese!K104</f>
        <v>18.662967319508706</v>
      </c>
      <c r="I103" s="60">
        <f t="shared" si="6"/>
        <v>31.31196466730205</v>
      </c>
      <c r="J103" s="60">
        <f>CottageCheese!H42</f>
        <v>2.6490766876200613</v>
      </c>
      <c r="K103" s="60">
        <f>FrozenDairy!D103</f>
        <v>15.107387711790073</v>
      </c>
      <c r="L103" s="60">
        <f>SUM(FrozenDairy!F103,FrozenDairy!H103)</f>
        <v>5.9965653499553806</v>
      </c>
      <c r="M103" s="60">
        <f>FrozenDairy!J103</f>
        <v>1.1394858429198473</v>
      </c>
      <c r="N103" s="60">
        <f>FrozenDairy!N103</f>
        <v>1.3366590969243486</v>
      </c>
      <c r="O103" s="58">
        <f t="shared" si="7"/>
        <v>1.6131743281395678</v>
      </c>
      <c r="P103" s="60">
        <f>FrozenDairy!T103</f>
        <v>25.193272329729215</v>
      </c>
      <c r="Q103" s="60">
        <f>'C&amp;EMilkPcc'!H103</f>
        <v>2.353722588222654</v>
      </c>
      <c r="R103" s="58">
        <f>'C&amp;EMilkPcc'!J103</f>
        <v>3.7162745842781084</v>
      </c>
      <c r="S103" s="58">
        <f t="shared" si="8"/>
        <v>6.0699971725007629</v>
      </c>
      <c r="T103" s="58">
        <f>DryMilkPcc!D103</f>
        <v>0.15175837217218777</v>
      </c>
      <c r="U103" s="58">
        <f>DryMilkPcc!F103</f>
        <v>4.1979415755607388</v>
      </c>
      <c r="V103" s="58">
        <f>DryMilkPcc!H103</f>
        <v>0.21457446892126811</v>
      </c>
      <c r="W103" s="58">
        <f>DryMilkPcc!J103</f>
        <v>4.564274416654194</v>
      </c>
      <c r="X103" s="58">
        <f>DryMilkPcc!L103</f>
        <v>1.9481423429719673</v>
      </c>
      <c r="Y103" s="58">
        <f>AllDairy!U104</f>
        <v>604.2784171824477</v>
      </c>
    </row>
    <row r="104" spans="1:27" ht="12" customHeight="1">
      <c r="A104" s="40">
        <v>2006</v>
      </c>
      <c r="B104" s="52">
        <v>185.21552994982355</v>
      </c>
      <c r="C104" s="52">
        <f>'Non-FrozenSoft'!AB106</f>
        <v>8.2352843305761425</v>
      </c>
      <c r="D104" s="52">
        <f>'Non-FrozenSoft'!G106</f>
        <v>3.7542715472044956</v>
      </c>
      <c r="E104" s="52">
        <f>'Non-FrozenSoft'!D106</f>
        <v>11.083532436478727</v>
      </c>
      <c r="F104" s="53">
        <v>4.6649714323232647</v>
      </c>
      <c r="G104" s="54">
        <f>AmCheese!M105</f>
        <v>13.065612198172914</v>
      </c>
      <c r="H104" s="55">
        <f>OthCheese!K105</f>
        <v>19.097723845864472</v>
      </c>
      <c r="I104" s="56">
        <f t="shared" si="6"/>
        <v>32.163336044037386</v>
      </c>
      <c r="J104" s="56">
        <f>CottageCheese!H43</f>
        <v>2.6021199459892119</v>
      </c>
      <c r="K104" s="56">
        <f>FrozenDairy!D104</f>
        <v>15.311919489176812</v>
      </c>
      <c r="L104" s="56">
        <f>SUM(FrozenDairy!F104,FrozenDairy!H104)</f>
        <v>6.1234968749145571</v>
      </c>
      <c r="M104" s="56">
        <f>FrozenDairy!J104</f>
        <v>1.1899831711696975</v>
      </c>
      <c r="N104" s="56">
        <f>FrozenDairy!N104</f>
        <v>1.3274432845341571</v>
      </c>
      <c r="O104" s="54">
        <f t="shared" si="7"/>
        <v>1.668250718885453</v>
      </c>
      <c r="P104" s="56">
        <f>FrozenDairy!T104</f>
        <v>25.621093538680679</v>
      </c>
      <c r="Q104" s="56">
        <f>'C&amp;EMilkPcc'!H104</f>
        <v>2.2711768842636717</v>
      </c>
      <c r="R104" s="54">
        <f>'C&amp;EMilkPcc'!J104</f>
        <v>4.2206124114504071</v>
      </c>
      <c r="S104" s="54">
        <f t="shared" si="8"/>
        <v>6.4917892957140788</v>
      </c>
      <c r="T104" s="54">
        <f>DryMilkPcc!D104</f>
        <v>0.11132470829651216</v>
      </c>
      <c r="U104" s="54">
        <f>DryMilkPcc!F104</f>
        <v>3.2105935976286388</v>
      </c>
      <c r="V104" s="54">
        <f>DryMilkPcc!H104</f>
        <v>0.24641146745109233</v>
      </c>
      <c r="W104" s="54">
        <f>DryMilkPcc!J104</f>
        <v>3.5683297733762434</v>
      </c>
      <c r="X104" s="54">
        <f>DryMilkPcc!L104</f>
        <v>1.9404163053488848</v>
      </c>
      <c r="Y104" s="54">
        <f>AllDairy!U105</f>
        <v>612.77581078265882</v>
      </c>
    </row>
    <row r="105" spans="1:27" ht="12" customHeight="1">
      <c r="A105" s="40">
        <v>2007</v>
      </c>
      <c r="B105" s="52">
        <v>183.45818443898585</v>
      </c>
      <c r="C105" s="52" t="str">
        <f>'Non-FrozenSoft'!AB107</f>
        <v>NA</v>
      </c>
      <c r="D105" s="52">
        <f>'Non-FrozenSoft'!G107</f>
        <v>3.7635134795706455</v>
      </c>
      <c r="E105" s="52">
        <f>'Non-FrozenSoft'!D107</f>
        <v>11.569818832277575</v>
      </c>
      <c r="F105" s="53">
        <v>4.6837043290688323</v>
      </c>
      <c r="G105" s="54">
        <f>AmCheese!M106</f>
        <v>12.792852971172797</v>
      </c>
      <c r="H105" s="55">
        <f>OthCheese!K106</f>
        <v>19.881054721210401</v>
      </c>
      <c r="I105" s="56">
        <f t="shared" ref="I105:I110" si="9">SUM(G105:H105)</f>
        <v>32.673907692383196</v>
      </c>
      <c r="J105" s="56">
        <f>CottageCheese!H44</f>
        <v>2.5629800026732763</v>
      </c>
      <c r="K105" s="56">
        <f>FrozenDairy!D105</f>
        <v>14.761729067242531</v>
      </c>
      <c r="L105" s="56">
        <f>SUM(FrozenDairy!F105,FrozenDairy!H105)</f>
        <v>6.1191259317341897</v>
      </c>
      <c r="M105" s="56">
        <f>FrozenDairy!J105</f>
        <v>1.2470036936640128</v>
      </c>
      <c r="N105" s="56">
        <f>FrozenDairy!N105</f>
        <v>1.4867356836302226</v>
      </c>
      <c r="O105" s="54">
        <f t="shared" ref="O105:O110" si="10">P105-SUM(K105:N105)</f>
        <v>1.6436872903208126</v>
      </c>
      <c r="P105" s="56">
        <f>FrozenDairy!T105</f>
        <v>25.258281666591767</v>
      </c>
      <c r="Q105" s="56">
        <f>'C&amp;EMilkPcc'!H105</f>
        <v>2.0880593306120194</v>
      </c>
      <c r="R105" s="54">
        <f>'C&amp;EMilkPcc'!J105</f>
        <v>5.5772008222846061</v>
      </c>
      <c r="S105" s="54">
        <f t="shared" ref="S105:S110" si="11">SUM(Q105:R105)</f>
        <v>7.6652601528966251</v>
      </c>
      <c r="T105" s="54">
        <f>DryMilkPcc!D105</f>
        <v>0.16455616699832401</v>
      </c>
      <c r="U105" s="54">
        <f>DryMilkPcc!F105</f>
        <v>2.8605723189831354</v>
      </c>
      <c r="V105" s="54">
        <f>DryMilkPcc!H105</f>
        <v>0.2310830955215723</v>
      </c>
      <c r="W105" s="54">
        <f>DryMilkPcc!J105</f>
        <v>3.2562115815030319</v>
      </c>
      <c r="X105" s="54">
        <f>DryMilkPcc!L105</f>
        <v>1.6660362241643591</v>
      </c>
      <c r="Y105" s="54">
        <f>AllDairy!U106</f>
        <v>613.04866895641476</v>
      </c>
    </row>
    <row r="106" spans="1:27" ht="12" customHeight="1">
      <c r="A106" s="40">
        <v>2008</v>
      </c>
      <c r="B106" s="52">
        <v>181.66251491097262</v>
      </c>
      <c r="C106" s="52" t="str">
        <f>'Non-FrozenSoft'!AB108</f>
        <v>NA</v>
      </c>
      <c r="D106" s="52">
        <f>'Non-FrozenSoft'!G108</f>
        <v>3.7815214204658689</v>
      </c>
      <c r="E106" s="52">
        <f>'Non-FrozenSoft'!D108</f>
        <v>11.739178538098901</v>
      </c>
      <c r="F106" s="53">
        <v>4.973427440996872</v>
      </c>
      <c r="G106" s="54">
        <f>AmCheese!M107</f>
        <v>13.130551733447874</v>
      </c>
      <c r="H106" s="55">
        <f>OthCheese!K107</f>
        <v>19.018256667725581</v>
      </c>
      <c r="I106" s="56">
        <f t="shared" si="9"/>
        <v>32.148808401173454</v>
      </c>
      <c r="J106" s="56">
        <f>CottageCheese!H45</f>
        <v>2.3431110440473346</v>
      </c>
      <c r="K106" s="56">
        <f>FrozenDairy!D106</f>
        <v>14.235340790446294</v>
      </c>
      <c r="L106" s="56">
        <f>SUM(FrozenDairy!F106,FrozenDairy!H106)</f>
        <v>6.1073283277825663</v>
      </c>
      <c r="M106" s="56">
        <f>FrozenDairy!J106</f>
        <v>1.1361632016712879</v>
      </c>
      <c r="N106" s="56">
        <f>FrozenDairy!N106</f>
        <v>1.5472554603181616</v>
      </c>
      <c r="O106" s="54">
        <f t="shared" si="10"/>
        <v>1.5292107083424433</v>
      </c>
      <c r="P106" s="56">
        <f>FrozenDairy!T106</f>
        <v>24.555298488560755</v>
      </c>
      <c r="Q106" s="56">
        <f>'C&amp;EMilkPcc'!H106</f>
        <v>2.3421979042813241</v>
      </c>
      <c r="R106" s="54">
        <f>'C&amp;EMilkPcc'!J106</f>
        <v>5.1024772796193876</v>
      </c>
      <c r="S106" s="54">
        <f t="shared" si="11"/>
        <v>7.4446751839007117</v>
      </c>
      <c r="T106" s="54">
        <f>DryMilkPcc!D106</f>
        <v>9.4962616867779445E-2</v>
      </c>
      <c r="U106" s="54">
        <f>DryMilkPcc!F106</f>
        <v>3.061304354557576</v>
      </c>
      <c r="V106" s="54">
        <f>DryMilkPcc!H106</f>
        <v>0.25665870951066472</v>
      </c>
      <c r="W106" s="54">
        <f>DryMilkPcc!J106</f>
        <v>3.41292568093602</v>
      </c>
      <c r="X106" s="54">
        <f>DryMilkPcc!L106</f>
        <v>1.982111884398031</v>
      </c>
      <c r="Y106" s="54">
        <f>AllDairy!U107</f>
        <v>607.3562082127246</v>
      </c>
    </row>
    <row r="107" spans="1:27" ht="12" customHeight="1">
      <c r="A107" s="40">
        <v>2009</v>
      </c>
      <c r="B107" s="52">
        <v>180.92415292116732</v>
      </c>
      <c r="C107" s="52" t="str">
        <f>'Non-FrozenSoft'!AB109</f>
        <v>NA</v>
      </c>
      <c r="D107" s="52">
        <f>'Non-FrozenSoft'!G109</f>
        <v>3.8924250964678113</v>
      </c>
      <c r="E107" s="52">
        <f>'Non-FrozenSoft'!D109</f>
        <v>12.475272625079214</v>
      </c>
      <c r="F107" s="53">
        <v>4.9510931672112362</v>
      </c>
      <c r="G107" s="54">
        <f>AmCheese!M108</f>
        <v>13.3553020748826</v>
      </c>
      <c r="H107" s="55">
        <f>OthCheese!K108</f>
        <v>18.901668706765363</v>
      </c>
      <c r="I107" s="56">
        <f t="shared" si="9"/>
        <v>32.256970781647965</v>
      </c>
      <c r="J107" s="56">
        <f>CottageCheese!H46</f>
        <v>2.3789208075688255</v>
      </c>
      <c r="K107" s="56">
        <f>FrozenDairy!D107</f>
        <v>13.922743527548969</v>
      </c>
      <c r="L107" s="56">
        <f>SUM(FrozenDairy!F107,FrozenDairy!H107)</f>
        <v>6.3140897429394585</v>
      </c>
      <c r="M107" s="56">
        <f>FrozenDairy!J107</f>
        <v>1.0402049761961873</v>
      </c>
      <c r="N107" s="56">
        <f>FrozenDairy!N107</f>
        <v>0.89838841283735749</v>
      </c>
      <c r="O107" s="54">
        <f t="shared" si="10"/>
        <v>1.6130007745331163</v>
      </c>
      <c r="P107" s="56">
        <f>FrozenDairy!T107</f>
        <v>23.788427434055084</v>
      </c>
      <c r="Q107" s="56">
        <f>'C&amp;EMilkPcc'!H107</f>
        <v>2.2898271118126599</v>
      </c>
      <c r="R107" s="54">
        <f>'C&amp;EMilkPcc'!J107</f>
        <v>4.9810084009475357</v>
      </c>
      <c r="S107" s="54">
        <f t="shared" si="11"/>
        <v>7.2708355127601951</v>
      </c>
      <c r="T107" s="54">
        <f>DryMilkPcc!D107</f>
        <v>0.25219150664114925</v>
      </c>
      <c r="U107" s="54">
        <f>DryMilkPcc!F107</f>
        <v>4.0012678373714099</v>
      </c>
      <c r="V107" s="54">
        <f>DryMilkPcc!H107</f>
        <v>0.23830061654490706</v>
      </c>
      <c r="W107" s="54">
        <f>DryMilkPcc!J107</f>
        <v>4.4917599605574665</v>
      </c>
      <c r="X107" s="54">
        <f>DryMilkPcc!L107</f>
        <v>1.7545293523993701</v>
      </c>
      <c r="Y107" s="54">
        <f>AllDairy!U108</f>
        <v>607.77327104738129</v>
      </c>
    </row>
    <row r="108" spans="1:27" ht="12" customHeight="1">
      <c r="A108" s="40">
        <v>2010</v>
      </c>
      <c r="B108" s="52">
        <v>177.73536755747332</v>
      </c>
      <c r="C108" s="52" t="str">
        <f>'Non-FrozenSoft'!AB110</f>
        <v>NA</v>
      </c>
      <c r="D108" s="52">
        <f>'Non-FrozenSoft'!G110</f>
        <v>3.9699773245111127</v>
      </c>
      <c r="E108" s="52">
        <f>'Non-FrozenSoft'!D110</f>
        <v>13.4569750134924</v>
      </c>
      <c r="F108" s="53">
        <v>4.9121094561424732</v>
      </c>
      <c r="G108" s="54">
        <f>AmCheese!M109</f>
        <v>13.304768995830193</v>
      </c>
      <c r="H108" s="55">
        <f>OthCheese!K109</f>
        <v>19.419315193192659</v>
      </c>
      <c r="I108" s="56">
        <f t="shared" si="9"/>
        <v>32.724084189022854</v>
      </c>
      <c r="J108" s="56">
        <f>CottageCheese!H47</f>
        <v>2.3214116062328265</v>
      </c>
      <c r="K108" s="56">
        <f>FrozenDairy!D108</f>
        <v>13.952612367174991</v>
      </c>
      <c r="L108" s="56">
        <f>SUM(FrozenDairy!F108,FrozenDairy!H108)</f>
        <v>6.4789556189570714</v>
      </c>
      <c r="M108" s="56">
        <f>FrozenDairy!J108</f>
        <v>0.95499056811216954</v>
      </c>
      <c r="N108" s="56">
        <f>FrozenDairy!N108</f>
        <v>0.97048737246287409</v>
      </c>
      <c r="O108" s="54">
        <f t="shared" si="10"/>
        <v>1.5900366964004213</v>
      </c>
      <c r="P108" s="56">
        <f>FrozenDairy!T108</f>
        <v>23.947082623107526</v>
      </c>
      <c r="Q108" s="56">
        <f>'C&amp;EMilkPcc'!H108</f>
        <v>1.9688467213045642</v>
      </c>
      <c r="R108" s="54">
        <f>'C&amp;EMilkPcc'!J108</f>
        <v>5.2057347551143174</v>
      </c>
      <c r="S108" s="54">
        <f t="shared" si="11"/>
        <v>7.1745814764188811</v>
      </c>
      <c r="T108" s="54">
        <f>DryMilkPcc!D108</f>
        <v>0.20534922308498635</v>
      </c>
      <c r="U108" s="54">
        <f>DryMilkPcc!F108</f>
        <v>3.2375930611322352</v>
      </c>
      <c r="V108" s="54">
        <f>DryMilkPcc!H108</f>
        <v>0.26004929100844837</v>
      </c>
      <c r="W108" s="54">
        <f>DryMilkPcc!J108</f>
        <v>3.7029915752256701</v>
      </c>
      <c r="X108" s="54">
        <f>DryMilkPcc!L108</f>
        <v>1.3947004435824322</v>
      </c>
      <c r="Y108" s="54">
        <f>AllDairy!U109</f>
        <v>604.12701914678144</v>
      </c>
    </row>
    <row r="109" spans="1:27" ht="12" customHeight="1">
      <c r="A109" s="124">
        <v>2011</v>
      </c>
      <c r="B109" s="329">
        <v>173.43767545953742</v>
      </c>
      <c r="C109" s="58" t="str">
        <f>'Non-FrozenSoft'!AB111</f>
        <v>NA</v>
      </c>
      <c r="D109" s="58">
        <f>'Non-FrozenSoft'!G111</f>
        <v>4.0281569906879993</v>
      </c>
      <c r="E109" s="58">
        <f>'Non-FrozenSoft'!D111</f>
        <v>13.665144806431805</v>
      </c>
      <c r="F109" s="58">
        <v>5.3799296943450727</v>
      </c>
      <c r="G109" s="123">
        <f>AmCheese!M110</f>
        <v>13.039124551898825</v>
      </c>
      <c r="H109" s="125">
        <f>OthCheese!K110</f>
        <v>19.976373091095965</v>
      </c>
      <c r="I109" s="121">
        <f t="shared" si="9"/>
        <v>33.015497642994788</v>
      </c>
      <c r="J109" s="121">
        <f>CottageCheese!H48</f>
        <v>2.255310359057777</v>
      </c>
      <c r="K109" s="121">
        <f>FrozenDairy!D109</f>
        <v>13.21681017214792</v>
      </c>
      <c r="L109" s="60">
        <f>SUM(FrozenDairy!F109,FrozenDairy!H109)</f>
        <v>6.436115040054279</v>
      </c>
      <c r="M109" s="121">
        <f>FrozenDairy!J109</f>
        <v>0.88020179789775643</v>
      </c>
      <c r="N109" s="121">
        <f>FrozenDairy!N109</f>
        <v>1.2161273201835716</v>
      </c>
      <c r="O109" s="123">
        <f t="shared" si="10"/>
        <v>1.5597457933614294</v>
      </c>
      <c r="P109" s="121">
        <f>FrozenDairy!T109</f>
        <v>23.309000123644957</v>
      </c>
      <c r="Q109" s="121">
        <f>'C&amp;EMilkPcc'!H109</f>
        <v>1.9290702852181503</v>
      </c>
      <c r="R109" s="123">
        <f>'C&amp;EMilkPcc'!J109</f>
        <v>5.2398409329091651</v>
      </c>
      <c r="S109" s="123">
        <f t="shared" si="11"/>
        <v>7.1689112181273149</v>
      </c>
      <c r="T109" s="123">
        <f>DryMilkPcc!D109</f>
        <v>0.20874501705934301</v>
      </c>
      <c r="U109" s="123">
        <f>DryMilkPcc!F109</f>
        <v>2.9993936446420704</v>
      </c>
      <c r="V109" s="123">
        <f>DryMilkPcc!H109</f>
        <v>0.30247400749025449</v>
      </c>
      <c r="W109" s="123">
        <f>DryMilkPcc!J109</f>
        <v>3.5106126691916679</v>
      </c>
      <c r="X109" s="123">
        <f>DryMilkPcc!L109</f>
        <v>0.99783342782948237</v>
      </c>
      <c r="Y109" s="123">
        <f>AllDairy!U110</f>
        <v>602.82452496663359</v>
      </c>
      <c r="AA109" s="9"/>
    </row>
    <row r="110" spans="1:27" ht="12" customHeight="1">
      <c r="A110" s="124">
        <v>2012</v>
      </c>
      <c r="B110" s="329">
        <v>169.45808952774232</v>
      </c>
      <c r="C110" s="58" t="str">
        <f>'Non-FrozenSoft'!AB112</f>
        <v>NA</v>
      </c>
      <c r="D110" s="58">
        <f>'Non-FrozenSoft'!G112</f>
        <v>4.081814864746149</v>
      </c>
      <c r="E110" s="58">
        <f>'Non-FrozenSoft'!D112</f>
        <v>14.049970178038537</v>
      </c>
      <c r="F110" s="58">
        <v>5.5114144516801549</v>
      </c>
      <c r="G110" s="123">
        <f>AmCheese!M111</f>
        <v>13.256856861431041</v>
      </c>
      <c r="H110" s="125">
        <f>OthCheese!K111</f>
        <v>20.040397982434889</v>
      </c>
      <c r="I110" s="121">
        <f t="shared" si="9"/>
        <v>33.297254843865929</v>
      </c>
      <c r="J110" s="121">
        <f>CottageCheese!H49</f>
        <v>2.2577920028267213</v>
      </c>
      <c r="K110" s="121">
        <f>FrozenDairy!D110</f>
        <v>13.173861828215886</v>
      </c>
      <c r="L110" s="60">
        <f>SUM(FrozenDairy!F110,FrozenDairy!H110)</f>
        <v>6.9908554975622277</v>
      </c>
      <c r="M110" s="121">
        <f>FrozenDairy!J110</f>
        <v>0.8403159182973311</v>
      </c>
      <c r="N110" s="121">
        <f>FrozenDairy!N110</f>
        <v>1.1099172754177247</v>
      </c>
      <c r="O110" s="123">
        <f t="shared" si="10"/>
        <v>1.6449820703638629</v>
      </c>
      <c r="P110" s="121">
        <f>FrozenDairy!T110</f>
        <v>23.759932589857033</v>
      </c>
      <c r="Q110" s="121">
        <f>'C&amp;EMilkPcc'!H110</f>
        <v>2.0088020623813794</v>
      </c>
      <c r="R110" s="123">
        <f>'C&amp;EMilkPcc'!J110</f>
        <v>5.3395869827074902</v>
      </c>
      <c r="S110" s="123">
        <f t="shared" si="11"/>
        <v>7.3483890450888696</v>
      </c>
      <c r="T110" s="123">
        <f>DryMilkPcc!D110</f>
        <v>0.16766452378256061</v>
      </c>
      <c r="U110" s="123">
        <f>DryMilkPcc!F110</f>
        <v>3.6200202724596622</v>
      </c>
      <c r="V110" s="123">
        <f>DryMilkPcc!H110</f>
        <v>0.31015933223760805</v>
      </c>
      <c r="W110" s="123">
        <f>DryMilkPcc!J110</f>
        <v>4.0978441284798306</v>
      </c>
      <c r="X110" s="123">
        <f>DryMilkPcc!L110</f>
        <v>1.2774679936876228</v>
      </c>
      <c r="Y110" s="123">
        <f>AllDairy!U111</f>
        <v>613.58211976244093</v>
      </c>
    </row>
    <row r="111" spans="1:27" ht="12" customHeight="1">
      <c r="A111" s="124">
        <v>2013</v>
      </c>
      <c r="B111" s="329">
        <v>164.63397064716935</v>
      </c>
      <c r="C111" s="58" t="str">
        <f>'Non-FrozenSoft'!AB113</f>
        <v>NA</v>
      </c>
      <c r="D111" s="58">
        <f>'Non-FrozenSoft'!G113</f>
        <v>4.053878096910883</v>
      </c>
      <c r="E111" s="58">
        <f>'Non-FrozenSoft'!D113</f>
        <v>14.956286906112926</v>
      </c>
      <c r="F111" s="58">
        <v>5.4793878480891811</v>
      </c>
      <c r="G111" s="123">
        <f>AmCheese!M112</f>
        <v>13.357236521580635</v>
      </c>
      <c r="H111" s="125">
        <f>OthCheese!K112</f>
        <v>20.091192403733924</v>
      </c>
      <c r="I111" s="121">
        <f t="shared" ref="I111:I119" si="12">SUM(G111:H111)</f>
        <v>33.448428925314559</v>
      </c>
      <c r="J111" s="121">
        <f>CottageCheese!H50</f>
        <v>2.1426658701016885</v>
      </c>
      <c r="K111" s="121">
        <f>FrozenDairy!D111</f>
        <v>13.051117007734488</v>
      </c>
      <c r="L111" s="60">
        <f>SUM(FrozenDairy!F111,FrozenDairy!H111)</f>
        <v>6.0377224199783317</v>
      </c>
      <c r="M111" s="121">
        <f>FrozenDairy!J111</f>
        <v>0.87987545136930922</v>
      </c>
      <c r="N111" s="121">
        <f>FrozenDairy!N111</f>
        <v>1.4217750286768893</v>
      </c>
      <c r="O111" s="123">
        <f t="shared" ref="O111:O119" si="13">P111-SUM(K111:N111)</f>
        <v>1.5820685442515341</v>
      </c>
      <c r="P111" s="121">
        <f>FrozenDairy!T111</f>
        <v>22.972558452010553</v>
      </c>
      <c r="Q111" s="121">
        <f>'C&amp;EMilkPcc'!H111</f>
        <v>1.9106024819741636</v>
      </c>
      <c r="R111" s="123">
        <f>'C&amp;EMilkPcc'!J111</f>
        <v>5.304985253776441</v>
      </c>
      <c r="S111" s="123">
        <f t="shared" ref="S111:S119" si="14">SUM(Q111:R111)</f>
        <v>7.2155877357506046</v>
      </c>
      <c r="T111" s="123">
        <f>DryMilkPcc!D111</f>
        <v>0.16121794756477253</v>
      </c>
      <c r="U111" s="123">
        <f>DryMilkPcc!F111</f>
        <v>2.8837219925750808</v>
      </c>
      <c r="V111" s="123">
        <f>DryMilkPcc!H111</f>
        <v>0.39270646672667359</v>
      </c>
      <c r="W111" s="123">
        <f>DryMilkPcc!J111</f>
        <v>3.4376464068665271</v>
      </c>
      <c r="X111" s="123">
        <f>DryMilkPcc!L111</f>
        <v>1.0863031479945513</v>
      </c>
      <c r="Y111" s="123">
        <f>AllDairy!U112</f>
        <v>606.3407445365026</v>
      </c>
    </row>
    <row r="112" spans="1:27" ht="12" customHeight="1">
      <c r="A112" s="124">
        <v>2014</v>
      </c>
      <c r="B112" s="329">
        <v>158.52950110670088</v>
      </c>
      <c r="C112" s="58" t="str">
        <f>'Non-FrozenSoft'!AB114</f>
        <v>NA</v>
      </c>
      <c r="D112" s="58">
        <f>'Non-FrozenSoft'!G114</f>
        <v>4.0932952370669211</v>
      </c>
      <c r="E112" s="58">
        <f>'Non-FrozenSoft'!D114</f>
        <v>14.876698846943713</v>
      </c>
      <c r="F112" s="58">
        <v>5.5077105067270198</v>
      </c>
      <c r="G112" s="123">
        <f>AmCheese!M113</f>
        <v>13.665429754641233</v>
      </c>
      <c r="H112" s="125">
        <f>OthCheese!K113</f>
        <v>20.508319567559433</v>
      </c>
      <c r="I112" s="121">
        <f t="shared" si="12"/>
        <v>34.173749322200663</v>
      </c>
      <c r="J112" s="121">
        <f>CottageCheese!H51</f>
        <v>2.0959676760046877</v>
      </c>
      <c r="K112" s="121">
        <f>FrozenDairy!D112</f>
        <v>12.480814878778661</v>
      </c>
      <c r="L112" s="60">
        <f>SUM(FrozenDairy!F112,FrozenDairy!H112)</f>
        <v>6.1991301285430396</v>
      </c>
      <c r="M112" s="121">
        <f>FrozenDairy!J112</f>
        <v>0.91249538121801699</v>
      </c>
      <c r="N112" s="121">
        <f>FrozenDairy!N112</f>
        <v>1.2537002244873612</v>
      </c>
      <c r="O112" s="123">
        <f t="shared" si="13"/>
        <v>1.6281780331537199</v>
      </c>
      <c r="P112" s="121">
        <f>FrozenDairy!T112</f>
        <v>22.474318646180794</v>
      </c>
      <c r="Q112" s="121">
        <f>'C&amp;EMilkPcc'!H112</f>
        <v>1.4395017576815052</v>
      </c>
      <c r="R112" s="123">
        <f>'C&amp;EMilkPcc'!J112</f>
        <v>5.4247755796478634</v>
      </c>
      <c r="S112" s="123">
        <f t="shared" si="14"/>
        <v>6.8642773373293684</v>
      </c>
      <c r="T112" s="123">
        <f>DryMilkPcc!D112</f>
        <v>0.19341683707159543</v>
      </c>
      <c r="U112" s="123">
        <f>DryMilkPcc!F112</f>
        <v>3.0942158637934121</v>
      </c>
      <c r="V112" s="123">
        <f>DryMilkPcc!H112</f>
        <v>0.29230613997173777</v>
      </c>
      <c r="W112" s="123">
        <f>DryMilkPcc!J112</f>
        <v>3.5799388408367454</v>
      </c>
      <c r="X112" s="123">
        <f>DryMilkPcc!L112</f>
        <v>0.91173261418108542</v>
      </c>
      <c r="Y112" s="123">
        <f>AllDairy!U113</f>
        <v>614.59926129064957</v>
      </c>
    </row>
    <row r="113" spans="1:27" ht="12" customHeight="1">
      <c r="A113" s="124">
        <v>2015</v>
      </c>
      <c r="B113" s="329">
        <v>155.12521937589236</v>
      </c>
      <c r="C113" s="58" t="str">
        <f>'Non-FrozenSoft'!AB115</f>
        <v>NA</v>
      </c>
      <c r="D113" s="58">
        <f>'Non-FrozenSoft'!G115</f>
        <v>4.1343843501032351</v>
      </c>
      <c r="E113" s="58">
        <f>'Non-FrozenSoft'!D115</f>
        <v>14.412035110434241</v>
      </c>
      <c r="F113" s="58">
        <v>5.6146074367805214</v>
      </c>
      <c r="G113" s="123">
        <f>AmCheese!M114</f>
        <v>14.044326757996354</v>
      </c>
      <c r="H113" s="125">
        <f>OthCheese!K114</f>
        <v>21.071724332526554</v>
      </c>
      <c r="I113" s="121">
        <f t="shared" si="12"/>
        <v>35.116051090522909</v>
      </c>
      <c r="J113" s="121">
        <f>CottageCheese!H52</f>
        <v>2.1209010160083084</v>
      </c>
      <c r="K113" s="121">
        <f>FrozenDairy!D113</f>
        <v>12.873097984268135</v>
      </c>
      <c r="L113" s="60">
        <f>SUM(FrozenDairy!F113,FrozenDairy!H113)</f>
        <v>6.497632786375017</v>
      </c>
      <c r="M113" s="121">
        <f>FrozenDairy!J113</f>
        <v>0.82868269840141806</v>
      </c>
      <c r="N113" s="121">
        <f>FrozenDairy!N113</f>
        <v>1.3746970224327397</v>
      </c>
      <c r="O113" s="123">
        <f t="shared" si="13"/>
        <v>1.6894655539804759</v>
      </c>
      <c r="P113" s="121">
        <f>FrozenDairy!T113</f>
        <v>23.263576045457789</v>
      </c>
      <c r="Q113" s="121">
        <f>'C&amp;EMilkPcc'!H113</f>
        <v>2.1926908410503758</v>
      </c>
      <c r="R113" s="123">
        <f>'C&amp;EMilkPcc'!J113</f>
        <v>5.5019161163788066</v>
      </c>
      <c r="S113" s="123">
        <f t="shared" si="14"/>
        <v>7.6946069574291824</v>
      </c>
      <c r="T113" s="123">
        <f>DryMilkPcc!D113</f>
        <v>0.32651239586681752</v>
      </c>
      <c r="U113" s="123">
        <f>DryMilkPcc!F113</f>
        <v>3.2298425200882241</v>
      </c>
      <c r="V113" s="123">
        <f>DryMilkPcc!H113</f>
        <v>0.32787349862851145</v>
      </c>
      <c r="W113" s="123">
        <f>DryMilkPcc!J113</f>
        <v>3.8842284145835535</v>
      </c>
      <c r="X113" s="123">
        <f>DryMilkPcc!L113</f>
        <v>1.503471633557022</v>
      </c>
      <c r="Y113" s="123">
        <f>AllDairy!U114</f>
        <v>628.04847806474856</v>
      </c>
    </row>
    <row r="114" spans="1:27" ht="12" customHeight="1">
      <c r="A114" s="165">
        <v>2016</v>
      </c>
      <c r="B114" s="52">
        <v>153.10305097510431</v>
      </c>
      <c r="C114" s="52" t="str">
        <f>'Non-FrozenSoft'!AB116</f>
        <v>NA</v>
      </c>
      <c r="D114" s="52">
        <f>'Non-FrozenSoft'!G116</f>
        <v>4.2548257320971858</v>
      </c>
      <c r="E114" s="52">
        <f>'Non-FrozenSoft'!D116</f>
        <v>13.762363371635795</v>
      </c>
      <c r="F114" s="53">
        <v>5.7088910394577281</v>
      </c>
      <c r="G114" s="160">
        <f>AmCheese!M115</f>
        <v>14.361976977476411</v>
      </c>
      <c r="H114" s="154">
        <f>OthCheese!K115</f>
        <v>22.079813953794076</v>
      </c>
      <c r="I114" s="159">
        <f t="shared" si="12"/>
        <v>36.441790931270489</v>
      </c>
      <c r="J114" s="159">
        <f>CottageCheese!H53</f>
        <v>2.1576210503933595</v>
      </c>
      <c r="K114" s="159">
        <f>FrozenDairy!D114</f>
        <v>12.937823121242804</v>
      </c>
      <c r="L114" s="183">
        <f>SUM(FrozenDairy!F114,FrozenDairy!H114)</f>
        <v>6.3971207219672932</v>
      </c>
      <c r="M114" s="159">
        <f>FrozenDairy!J114</f>
        <v>0.82126243874141136</v>
      </c>
      <c r="N114" s="159">
        <f>FrozenDairy!N114</f>
        <v>1.2396297398636371</v>
      </c>
      <c r="O114" s="160">
        <f t="shared" si="13"/>
        <v>1.557118534946035</v>
      </c>
      <c r="P114" s="159">
        <f>FrozenDairy!T114</f>
        <v>22.952954556761181</v>
      </c>
      <c r="Q114" s="159">
        <f>'C&amp;EMilkPcc'!H114</f>
        <v>2.0608734799863004</v>
      </c>
      <c r="R114" s="160">
        <f>'C&amp;EMilkPcc'!J114</f>
        <v>5.3963086756617651</v>
      </c>
      <c r="S114" s="160">
        <f t="shared" si="14"/>
        <v>7.4571821556480655</v>
      </c>
      <c r="T114" s="160">
        <f>DryMilkPcc!D114</f>
        <v>0.26605780113740268</v>
      </c>
      <c r="U114" s="160">
        <f>DryMilkPcc!F114</f>
        <v>2.9458345146716973</v>
      </c>
      <c r="V114" s="160">
        <f>DryMilkPcc!H114</f>
        <v>0.30292020592793606</v>
      </c>
      <c r="W114" s="160">
        <f>DryMilkPcc!J114</f>
        <v>3.5148125217370358</v>
      </c>
      <c r="X114" s="160">
        <f>DryMilkPcc!L114</f>
        <v>1.304947025308075</v>
      </c>
      <c r="Y114" s="160">
        <f>AllDairy!U115</f>
        <v>644.21670590919359</v>
      </c>
    </row>
    <row r="115" spans="1:27" ht="12" customHeight="1">
      <c r="A115" s="185">
        <v>2017</v>
      </c>
      <c r="B115" s="52">
        <v>148.80631350184476</v>
      </c>
      <c r="C115" s="52" t="str">
        <f>'Non-FrozenSoft'!AB117</f>
        <v>NA</v>
      </c>
      <c r="D115" s="52">
        <f>'Non-FrozenSoft'!G117</f>
        <v>4.2683406906914705</v>
      </c>
      <c r="E115" s="52">
        <f>'Non-FrozenSoft'!D117</f>
        <v>13.75694114891064</v>
      </c>
      <c r="F115" s="53">
        <v>5.7013272478373169</v>
      </c>
      <c r="G115" s="163">
        <f>AmCheese!M116</f>
        <v>15.090132246317818</v>
      </c>
      <c r="H115" s="164">
        <f>OthCheese!K116</f>
        <v>21.868521318623767</v>
      </c>
      <c r="I115" s="90">
        <f t="shared" si="12"/>
        <v>36.958653564941585</v>
      </c>
      <c r="J115" s="90">
        <f>CottageCheese!H54</f>
        <v>2.0753151471391842</v>
      </c>
      <c r="K115" s="90">
        <f>FrozenDairy!D115</f>
        <v>12.326954700071212</v>
      </c>
      <c r="L115" s="56">
        <f>SUM(FrozenDairy!F115,FrozenDairy!H115)</f>
        <v>6.6905278478384913</v>
      </c>
      <c r="M115" s="90">
        <f>FrozenDairy!J115</f>
        <v>0.79395821781041387</v>
      </c>
      <c r="N115" s="90">
        <f>FrozenDairy!N115</f>
        <v>1.1617250762539675</v>
      </c>
      <c r="O115" s="163">
        <f t="shared" si="13"/>
        <v>1.7293652273298861</v>
      </c>
      <c r="P115" s="90">
        <f>FrozenDairy!T115</f>
        <v>22.702531069303973</v>
      </c>
      <c r="Q115" s="90">
        <f>'C&amp;EMilkPcc'!H115</f>
        <v>1.7959642287794286</v>
      </c>
      <c r="R115" s="163">
        <f>'C&amp;EMilkPcc'!J115</f>
        <v>5.1328801614824462</v>
      </c>
      <c r="S115" s="163">
        <f t="shared" si="14"/>
        <v>6.928844390261875</v>
      </c>
      <c r="T115" s="163">
        <f>DryMilkPcc!D115</f>
        <v>0.33686296960729795</v>
      </c>
      <c r="U115" s="163">
        <f>DryMilkPcc!F115</f>
        <v>2.7743946383773994</v>
      </c>
      <c r="V115" s="163">
        <f>DryMilkPcc!H115</f>
        <v>0.33221708711858755</v>
      </c>
      <c r="W115" s="163">
        <f>DryMilkPcc!J115</f>
        <v>3.4434746951032849</v>
      </c>
      <c r="X115" s="163">
        <f>DryMilkPcc!L115</f>
        <v>1.3741903863221721</v>
      </c>
      <c r="Y115" s="163">
        <f>AllDairy!U116</f>
        <v>643.20152548329679</v>
      </c>
    </row>
    <row r="116" spans="1:27" ht="12" customHeight="1">
      <c r="A116" s="185">
        <v>2018</v>
      </c>
      <c r="B116" s="52">
        <v>144.85923047297729</v>
      </c>
      <c r="C116" s="52" t="str">
        <f>'Non-FrozenSoft'!AB118</f>
        <v>NA</v>
      </c>
      <c r="D116" s="52">
        <f>'Non-FrozenSoft'!G118</f>
        <v>4.2888968684479911</v>
      </c>
      <c r="E116" s="52">
        <f>'Non-FrozenSoft'!D118</f>
        <v>13.614375427725527</v>
      </c>
      <c r="F116" s="53">
        <v>6.0467483119072307</v>
      </c>
      <c r="G116" s="160">
        <f>AmCheese!M117</f>
        <v>15.403871755187511</v>
      </c>
      <c r="H116" s="154">
        <f>OthCheese!K117</f>
        <v>22.594467039028061</v>
      </c>
      <c r="I116" s="159">
        <f t="shared" si="12"/>
        <v>37.99833879421557</v>
      </c>
      <c r="J116" s="159">
        <f>CottageCheese!H55</f>
        <v>2.125475801750313</v>
      </c>
      <c r="K116" s="159">
        <f>FrozenDairy!D116</f>
        <v>11.970672961593984</v>
      </c>
      <c r="L116" s="183">
        <f>SUM(FrozenDairy!F116,FrozenDairy!H116)</f>
        <v>6.6235582550237915</v>
      </c>
      <c r="M116" s="159">
        <f>FrozenDairy!J116</f>
        <v>0.70383335849310735</v>
      </c>
      <c r="N116" s="159">
        <f>FrozenDairy!N116</f>
        <v>1.0133854483649127</v>
      </c>
      <c r="O116" s="160">
        <f t="shared" si="13"/>
        <v>1.7774774646690368</v>
      </c>
      <c r="P116" s="159">
        <f>FrozenDairy!T116</f>
        <v>22.088927488144829</v>
      </c>
      <c r="Q116" s="90">
        <f>'C&amp;EMilkPcc'!H116</f>
        <v>1.9536140006064857</v>
      </c>
      <c r="R116" s="163">
        <f>'C&amp;EMilkPcc'!J116</f>
        <v>4.9034846277957982</v>
      </c>
      <c r="S116" s="163">
        <f t="shared" si="14"/>
        <v>6.8570986284022837</v>
      </c>
      <c r="T116" s="163">
        <f>DryMilkPcc!D116</f>
        <v>0.33105836507995978</v>
      </c>
      <c r="U116" s="163">
        <f>DryMilkPcc!F116</f>
        <v>2.274213641644931</v>
      </c>
      <c r="V116" s="163">
        <f>DryMilkPcc!H116</f>
        <v>0.35880513089073657</v>
      </c>
      <c r="W116" s="163">
        <f>DryMilkPcc!J116</f>
        <v>2.9640771376156274</v>
      </c>
      <c r="X116" s="163">
        <f>DryMilkPcc!L116</f>
        <v>1.3958260436671062</v>
      </c>
      <c r="Y116" s="160">
        <f>AllDairy!U117</f>
        <v>644.20234562734151</v>
      </c>
    </row>
    <row r="117" spans="1:27" ht="12" customHeight="1">
      <c r="A117" s="214">
        <v>2019</v>
      </c>
      <c r="B117" s="325">
        <v>141.68190221261074</v>
      </c>
      <c r="C117" s="325" t="str">
        <f>'Non-FrozenSoft'!AB119</f>
        <v>NA</v>
      </c>
      <c r="D117" s="325">
        <f>'Non-FrozenSoft'!G119</f>
        <v>4.3392550262754312</v>
      </c>
      <c r="E117" s="325">
        <f>'Non-FrozenSoft'!D119</f>
        <v>13.371123731242747</v>
      </c>
      <c r="F117" s="326">
        <v>6.164666558072228</v>
      </c>
      <c r="G117" s="160">
        <f>AmCheese!M118</f>
        <v>15.540733664199111</v>
      </c>
      <c r="H117" s="154">
        <f>OthCheese!K118</f>
        <v>22.793875490409501</v>
      </c>
      <c r="I117" s="159">
        <f t="shared" si="12"/>
        <v>38.334609154608614</v>
      </c>
      <c r="J117" s="159">
        <f>CottageCheese!H56</f>
        <v>2.0869652704426827</v>
      </c>
      <c r="K117" s="159">
        <f>FrozenDairy!D117</f>
        <v>12.303486478789846</v>
      </c>
      <c r="L117" s="183">
        <f>SUM(FrozenDairy!F117,FrozenDairy!H117)</f>
        <v>6.7691399479361651</v>
      </c>
      <c r="M117" s="159">
        <f>FrozenDairy!J117</f>
        <v>0.81436696023068311</v>
      </c>
      <c r="N117" s="159">
        <f>FrozenDairy!N117</f>
        <v>1.0429985815889049</v>
      </c>
      <c r="O117" s="160">
        <f t="shared" si="13"/>
        <v>1.8053069436141911</v>
      </c>
      <c r="P117" s="159">
        <f>FrozenDairy!T117</f>
        <v>22.735298912159788</v>
      </c>
      <c r="Q117" s="159">
        <f>'C&amp;EMilkPcc'!H117</f>
        <v>1.902780946476806</v>
      </c>
      <c r="R117" s="160">
        <f>'C&amp;EMilkPcc'!J117</f>
        <v>4.8075132291473164</v>
      </c>
      <c r="S117" s="160">
        <f t="shared" si="14"/>
        <v>6.7102941756241226</v>
      </c>
      <c r="T117" s="160">
        <f>DryMilkPcc!D117</f>
        <v>0.2957066592122814</v>
      </c>
      <c r="U117" s="160">
        <f>DryMilkPcc!F117</f>
        <v>2.6839421308341671</v>
      </c>
      <c r="V117" s="160">
        <f>DryMilkPcc!H117</f>
        <v>0.35003166350072251</v>
      </c>
      <c r="W117" s="160">
        <f>DryMilkPcc!J117</f>
        <v>3.3296804535471707</v>
      </c>
      <c r="X117" s="160">
        <f>DryMilkPcc!L117</f>
        <v>1.3842320375566679</v>
      </c>
      <c r="Y117" s="160">
        <f>AllDairy!U118</f>
        <v>651.38795400775393</v>
      </c>
      <c r="AA117" s="332"/>
    </row>
    <row r="118" spans="1:27" ht="12" customHeight="1">
      <c r="A118" s="185">
        <v>2020</v>
      </c>
      <c r="B118" s="52">
        <v>140.811662801924</v>
      </c>
      <c r="C118" s="52" t="str">
        <f>'Non-FrozenSoft'!AB120</f>
        <v>NA</v>
      </c>
      <c r="D118" s="52">
        <f>'Non-FrozenSoft'!G120</f>
        <v>4.428531736348619</v>
      </c>
      <c r="E118" s="52">
        <f>'Non-FrozenSoft'!D120</f>
        <v>13.720484804097151</v>
      </c>
      <c r="F118" s="53">
        <v>6.3442057194911907</v>
      </c>
      <c r="G118" s="163">
        <f>AmCheese!M119</f>
        <v>15.538378592751505</v>
      </c>
      <c r="H118" s="164">
        <f>OthCheese!K119</f>
        <v>22.520760859627934</v>
      </c>
      <c r="I118" s="90">
        <f t="shared" si="12"/>
        <v>38.059139452379441</v>
      </c>
      <c r="J118" s="90">
        <f>CottageCheese!H57</f>
        <v>2.0339792940607966</v>
      </c>
      <c r="K118" s="90">
        <f>FrozenDairy!D118</f>
        <v>12.750747484247713</v>
      </c>
      <c r="L118" s="56">
        <f>SUM(FrozenDairy!F118,FrozenDairy!H118)</f>
        <v>6.5737900588154439</v>
      </c>
      <c r="M118" s="90">
        <f>FrozenDairy!J118</f>
        <v>0.68188569293551271</v>
      </c>
      <c r="N118" s="90">
        <f>FrozenDairy!N118</f>
        <v>0.65038142280432953</v>
      </c>
      <c r="O118" s="163">
        <f t="shared" si="13"/>
        <v>1.6788140871828539</v>
      </c>
      <c r="P118" s="90">
        <f>FrozenDairy!T118</f>
        <v>22.335618745985855</v>
      </c>
      <c r="Q118" s="90">
        <f>'C&amp;EMilkPcc'!H118</f>
        <v>2.1486739437482414</v>
      </c>
      <c r="R118" s="163">
        <f>'C&amp;EMilkPcc'!J118</f>
        <v>4.7711706017952338</v>
      </c>
      <c r="S118" s="163">
        <f t="shared" si="14"/>
        <v>6.9198445455434747</v>
      </c>
      <c r="T118" s="163">
        <f>DryMilkPcc!D118</f>
        <v>0.29238020261837133</v>
      </c>
      <c r="U118" s="163">
        <f>DryMilkPcc!F118</f>
        <v>2.4389612642275855</v>
      </c>
      <c r="V118" s="163">
        <f>DryMilkPcc!H118</f>
        <v>0.36527080737386519</v>
      </c>
      <c r="W118" s="163">
        <f>DryMilkPcc!J118</f>
        <v>3.0966122742198223</v>
      </c>
      <c r="X118" s="163">
        <f>DryMilkPcc!L118</f>
        <v>1.0893479882312154</v>
      </c>
      <c r="Y118" s="163">
        <f>AllDairy!U119</f>
        <v>653.56567036541674</v>
      </c>
    </row>
    <row r="119" spans="1:27" ht="12" customHeight="1" thickBot="1">
      <c r="A119" s="304">
        <v>2021</v>
      </c>
      <c r="B119" s="327">
        <v>134.36890773581766</v>
      </c>
      <c r="C119" s="327" t="str">
        <f>'Non-FrozenSoft'!AB121</f>
        <v>NA</v>
      </c>
      <c r="D119" s="327">
        <f>'Non-FrozenSoft'!G121</f>
        <v>4.5017781217901529</v>
      </c>
      <c r="E119" s="327">
        <f>'Non-FrozenSoft'!D121</f>
        <v>14.303439417034221</v>
      </c>
      <c r="F119" s="328">
        <v>6.4593593718162499</v>
      </c>
      <c r="G119" s="283">
        <f>AmCheese!M120</f>
        <v>16.058085751855103</v>
      </c>
      <c r="H119" s="285">
        <f>OthCheese!K120</f>
        <v>23.065701019565147</v>
      </c>
      <c r="I119" s="284">
        <f t="shared" si="12"/>
        <v>39.123786771420249</v>
      </c>
      <c r="J119" s="284">
        <f>CottageCheese!H58</f>
        <v>1.9322604607327603</v>
      </c>
      <c r="K119" s="284">
        <f>FrozenDairy!D119</f>
        <v>12.04821370140373</v>
      </c>
      <c r="L119" s="284">
        <f>SUM(FrozenDairy!F119,FrozenDairy!H119)</f>
        <v>6.4861100974421007</v>
      </c>
      <c r="M119" s="284">
        <f>FrozenDairy!J119</f>
        <v>0.77376887854180931</v>
      </c>
      <c r="N119" s="284">
        <f>FrozenDairy!N119</f>
        <v>0.88546858824570485</v>
      </c>
      <c r="O119" s="283">
        <f t="shared" si="13"/>
        <v>1.8025503018793039</v>
      </c>
      <c r="P119" s="284">
        <f>FrozenDairy!T119</f>
        <v>21.996111567512649</v>
      </c>
      <c r="Q119" s="284">
        <f>'C&amp;EMilkPcc'!H119</f>
        <v>2.0455908023165956</v>
      </c>
      <c r="R119" s="283">
        <f>'C&amp;EMilkPcc'!J119</f>
        <v>4.4658778249250259</v>
      </c>
      <c r="S119" s="283">
        <f t="shared" si="14"/>
        <v>6.5114686272416211</v>
      </c>
      <c r="T119" s="283">
        <f>DryMilkPcc!D119</f>
        <v>0.22402366946400581</v>
      </c>
      <c r="U119" s="283">
        <f>DryMilkPcc!F119</f>
        <v>2.3391400693374593</v>
      </c>
      <c r="V119" s="283">
        <f>DryMilkPcc!H119</f>
        <v>0.36054016811432554</v>
      </c>
      <c r="W119" s="283">
        <f>DryMilkPcc!J119</f>
        <v>2.9237039069157906</v>
      </c>
      <c r="X119" s="283">
        <f>DryMilkPcc!L119</f>
        <v>1.0327044616594405</v>
      </c>
      <c r="Y119" s="283">
        <f>AllDairy!U120</f>
        <v>661.3231492327501</v>
      </c>
    </row>
    <row r="120" spans="1:27" ht="12" customHeight="1" thickTop="1">
      <c r="A120" s="25" t="s">
        <v>26</v>
      </c>
      <c r="B120" s="25"/>
      <c r="C120" s="25"/>
      <c r="D120" s="25"/>
      <c r="E120" s="25"/>
      <c r="F120" s="25"/>
      <c r="G120" s="25"/>
      <c r="H120" s="25"/>
      <c r="I120" s="25"/>
      <c r="J120" s="25"/>
      <c r="K120" s="25"/>
      <c r="L120" s="25"/>
      <c r="M120" s="25"/>
      <c r="N120" s="25"/>
      <c r="O120" s="25"/>
      <c r="P120" s="25"/>
      <c r="Q120" s="25"/>
      <c r="T120" s="31"/>
      <c r="U120" s="31"/>
      <c r="V120" s="31"/>
      <c r="W120" s="31"/>
      <c r="X120" s="31"/>
    </row>
    <row r="121" spans="1:27" ht="12" customHeight="1">
      <c r="A121" s="25" t="s">
        <v>138</v>
      </c>
      <c r="B121" s="25"/>
      <c r="C121" s="25"/>
      <c r="D121" s="25"/>
      <c r="E121" s="25"/>
      <c r="F121" s="25"/>
      <c r="G121" s="25"/>
      <c r="H121" s="25"/>
      <c r="I121" s="25"/>
      <c r="J121" s="25"/>
      <c r="K121" s="25"/>
      <c r="L121" s="25"/>
      <c r="M121" s="25"/>
      <c r="N121" s="25"/>
      <c r="O121" s="25"/>
      <c r="P121" s="25"/>
      <c r="Q121" s="25"/>
      <c r="U121" s="31"/>
      <c r="V121" s="31"/>
      <c r="W121" s="31"/>
      <c r="X121" s="31"/>
    </row>
    <row r="122" spans="1:27" ht="12" customHeight="1">
      <c r="A122" s="25" t="s">
        <v>76</v>
      </c>
      <c r="B122" s="25"/>
      <c r="C122" s="25"/>
      <c r="D122" s="25"/>
      <c r="E122" s="25"/>
      <c r="F122" s="25"/>
      <c r="G122" s="25"/>
      <c r="H122" s="25"/>
      <c r="I122" s="25"/>
      <c r="J122" s="25"/>
      <c r="K122" s="25"/>
      <c r="L122" s="25"/>
      <c r="M122" s="25"/>
      <c r="N122" s="25"/>
      <c r="O122" s="25"/>
      <c r="P122" s="25"/>
      <c r="Q122" s="25"/>
      <c r="U122" s="31"/>
      <c r="V122" s="31"/>
      <c r="W122" s="31"/>
      <c r="X122" s="31"/>
    </row>
    <row r="123" spans="1:27" ht="12" customHeight="1">
      <c r="A123" s="25" t="s">
        <v>151</v>
      </c>
      <c r="B123" s="25"/>
      <c r="C123" s="25"/>
      <c r="D123" s="25"/>
      <c r="E123" s="25"/>
      <c r="F123" s="25"/>
      <c r="G123" s="25"/>
      <c r="H123" s="25"/>
      <c r="I123" s="25"/>
      <c r="J123" s="25"/>
      <c r="K123" s="25"/>
      <c r="L123" s="25"/>
      <c r="M123" s="25"/>
      <c r="N123" s="25"/>
      <c r="O123" s="25"/>
      <c r="P123" s="25"/>
      <c r="Q123" s="25"/>
      <c r="U123" s="31"/>
      <c r="V123" s="31"/>
      <c r="W123" s="31"/>
      <c r="X123" s="31"/>
    </row>
    <row r="124" spans="1:27" ht="12" customHeight="1">
      <c r="A124" s="8"/>
      <c r="B124" s="8"/>
      <c r="C124" s="8"/>
      <c r="D124" s="8"/>
      <c r="E124" s="8"/>
      <c r="F124" s="25"/>
      <c r="G124" s="25"/>
      <c r="H124" s="25"/>
      <c r="I124" s="25"/>
      <c r="J124" s="25"/>
      <c r="K124" s="25"/>
      <c r="L124" s="25"/>
      <c r="M124" s="25"/>
      <c r="N124" s="25"/>
      <c r="O124" s="25"/>
      <c r="P124" s="25"/>
      <c r="Q124" s="25"/>
      <c r="U124" s="92"/>
      <c r="V124" s="92"/>
      <c r="W124" s="92"/>
      <c r="X124" s="92"/>
    </row>
    <row r="125" spans="1:27" ht="12" customHeight="1">
      <c r="A125" s="338" t="s">
        <v>252</v>
      </c>
      <c r="B125" s="36"/>
      <c r="C125" s="36"/>
      <c r="D125" s="36"/>
      <c r="E125" s="36"/>
      <c r="F125" s="7"/>
      <c r="H125" s="7"/>
      <c r="I125" s="37"/>
      <c r="J125" s="7"/>
      <c r="K125" s="7"/>
      <c r="L125" s="7"/>
      <c r="M125" s="7"/>
      <c r="N125" s="7"/>
      <c r="O125" s="7"/>
      <c r="P125" s="7"/>
      <c r="Q125" s="12"/>
    </row>
    <row r="126" spans="1:27" ht="12" customHeight="1">
      <c r="A126" s="5" t="s">
        <v>197</v>
      </c>
      <c r="P126"/>
      <c r="Q126"/>
    </row>
    <row r="127" spans="1:27" ht="12" customHeight="1">
      <c r="A127" s="5" t="s">
        <v>198</v>
      </c>
      <c r="P127"/>
      <c r="Q127"/>
    </row>
    <row r="128" spans="1:27" ht="12" customHeight="1">
      <c r="A128" s="5" t="s">
        <v>199</v>
      </c>
      <c r="P128"/>
      <c r="Q128"/>
    </row>
    <row r="129" spans="1:18" ht="12" customHeight="1">
      <c r="A129" s="5" t="s">
        <v>200</v>
      </c>
      <c r="P129"/>
      <c r="Q129"/>
    </row>
    <row r="130" spans="1:18" ht="12" customHeight="1">
      <c r="A130" s="5" t="s">
        <v>201</v>
      </c>
      <c r="P130"/>
      <c r="Q130"/>
    </row>
    <row r="131" spans="1:18" ht="12" customHeight="1">
      <c r="A131" s="5" t="s">
        <v>202</v>
      </c>
      <c r="P131"/>
      <c r="Q131"/>
    </row>
    <row r="132" spans="1:18" ht="12" customHeight="1">
      <c r="A132" s="5" t="s">
        <v>203</v>
      </c>
      <c r="P132"/>
      <c r="Q132"/>
    </row>
    <row r="133" spans="1:18" ht="12" customHeight="1">
      <c r="A133" s="5" t="s">
        <v>205</v>
      </c>
      <c r="N133"/>
      <c r="O133"/>
      <c r="P133"/>
      <c r="Q133"/>
      <c r="R133"/>
    </row>
    <row r="134" spans="1:18" ht="12" customHeight="1">
      <c r="A134" s="5" t="s">
        <v>204</v>
      </c>
      <c r="N134"/>
      <c r="O134"/>
      <c r="P134"/>
      <c r="Q134"/>
      <c r="R134"/>
    </row>
    <row r="135" spans="1:18" ht="12" customHeight="1">
      <c r="N135"/>
      <c r="O135"/>
      <c r="P135"/>
      <c r="Q135"/>
      <c r="R135"/>
    </row>
    <row r="136" spans="1:18" ht="12" customHeight="1">
      <c r="A136" s="338" t="s">
        <v>192</v>
      </c>
      <c r="N136"/>
      <c r="O136"/>
      <c r="P136"/>
      <c r="Q136"/>
      <c r="R136"/>
    </row>
    <row r="137" spans="1:18" ht="12" customHeight="1">
      <c r="N137"/>
      <c r="O137"/>
      <c r="P137"/>
      <c r="Q137"/>
      <c r="R137"/>
    </row>
    <row r="138" spans="1:18" ht="12" customHeight="1">
      <c r="N138"/>
      <c r="O138"/>
      <c r="P138"/>
      <c r="Q138"/>
      <c r="R138"/>
    </row>
    <row r="139" spans="1:18" ht="12" customHeight="1">
      <c r="N139"/>
      <c r="O139"/>
      <c r="P139"/>
      <c r="Q139"/>
      <c r="R139"/>
    </row>
    <row r="140" spans="1:18" ht="12" customHeight="1">
      <c r="N140"/>
      <c r="O140"/>
      <c r="P140"/>
      <c r="Q140"/>
      <c r="R140"/>
    </row>
    <row r="141" spans="1:18" ht="12" customHeight="1">
      <c r="P141"/>
      <c r="Q141"/>
    </row>
    <row r="142" spans="1:18" ht="12" customHeight="1">
      <c r="P142"/>
      <c r="Q142"/>
    </row>
    <row r="143" spans="1:18" ht="12" customHeight="1">
      <c r="P143"/>
      <c r="Q143"/>
    </row>
    <row r="144" spans="1:18" ht="12" customHeight="1">
      <c r="P144"/>
      <c r="Q144"/>
    </row>
    <row r="145" spans="16:17" ht="12" customHeight="1">
      <c r="P145"/>
      <c r="Q145"/>
    </row>
    <row r="146" spans="16:17" ht="12" customHeight="1">
      <c r="P146"/>
      <c r="Q146"/>
    </row>
    <row r="147" spans="16:17" ht="12" customHeight="1">
      <c r="P147"/>
      <c r="Q147"/>
    </row>
    <row r="148" spans="16:17" ht="12" customHeight="1">
      <c r="P148"/>
      <c r="Q148"/>
    </row>
    <row r="149" spans="16:17" ht="12" customHeight="1">
      <c r="P149"/>
      <c r="Q149"/>
    </row>
    <row r="150" spans="16:17" ht="12" customHeight="1">
      <c r="P150"/>
      <c r="Q150"/>
    </row>
    <row r="151" spans="16:17" ht="12" customHeight="1">
      <c r="P151"/>
      <c r="Q151"/>
    </row>
    <row r="152" spans="16:17" ht="12" customHeight="1">
      <c r="P152"/>
      <c r="Q152"/>
    </row>
    <row r="153" spans="16:17" ht="12" customHeight="1">
      <c r="P153"/>
      <c r="Q153"/>
    </row>
    <row r="154" spans="16:17" ht="12" customHeight="1">
      <c r="P154"/>
      <c r="Q154"/>
    </row>
    <row r="155" spans="16:17" ht="12" customHeight="1">
      <c r="P155"/>
      <c r="Q155"/>
    </row>
    <row r="156" spans="16:17" ht="12" customHeight="1">
      <c r="P156"/>
      <c r="Q156"/>
    </row>
    <row r="157" spans="16:17" ht="12" customHeight="1">
      <c r="P157"/>
      <c r="Q157"/>
    </row>
    <row r="158" spans="16:17" ht="12" customHeight="1">
      <c r="P158"/>
      <c r="Q158"/>
    </row>
    <row r="159" spans="16:17" ht="12" customHeight="1">
      <c r="P159"/>
      <c r="Q159"/>
    </row>
    <row r="160" spans="16:17" ht="12" customHeight="1">
      <c r="P160"/>
      <c r="Q160"/>
    </row>
    <row r="161" spans="16:17" ht="12" customHeight="1">
      <c r="P161"/>
      <c r="Q161"/>
    </row>
    <row r="162" spans="16:17" ht="12" customHeight="1">
      <c r="P162"/>
      <c r="Q162"/>
    </row>
    <row r="163" spans="16:17" ht="12" customHeight="1">
      <c r="P163"/>
      <c r="Q163"/>
    </row>
    <row r="164" spans="16:17" ht="12" customHeight="1">
      <c r="P164"/>
      <c r="Q164"/>
    </row>
    <row r="165" spans="16:17" ht="12" customHeight="1">
      <c r="P165"/>
      <c r="Q165"/>
    </row>
    <row r="166" spans="16:17" ht="12" customHeight="1">
      <c r="P166"/>
      <c r="Q166"/>
    </row>
    <row r="167" spans="16:17" ht="12" customHeight="1">
      <c r="P167"/>
      <c r="Q167"/>
    </row>
    <row r="168" spans="16:17" ht="12" customHeight="1">
      <c r="P168"/>
      <c r="Q168"/>
    </row>
    <row r="169" spans="16:17" ht="12" customHeight="1">
      <c r="P169"/>
      <c r="Q169"/>
    </row>
    <row r="170" spans="16:17" ht="12" customHeight="1">
      <c r="P170"/>
      <c r="Q170"/>
    </row>
    <row r="171" spans="16:17" ht="12" customHeight="1">
      <c r="P171"/>
      <c r="Q171"/>
    </row>
    <row r="172" spans="16:17" ht="12" customHeight="1">
      <c r="P172"/>
      <c r="Q172"/>
    </row>
    <row r="173" spans="16:17" ht="12" customHeight="1">
      <c r="P173"/>
      <c r="Q173"/>
    </row>
    <row r="174" spans="16:17" ht="12" customHeight="1">
      <c r="P174"/>
      <c r="Q174"/>
    </row>
    <row r="175" spans="16:17" ht="12" customHeight="1">
      <c r="P175"/>
      <c r="Q175"/>
    </row>
    <row r="176" spans="16:17" ht="12" customHeight="1">
      <c r="P176"/>
      <c r="Q176"/>
    </row>
    <row r="177" spans="16:17" ht="12" customHeight="1">
      <c r="P177"/>
      <c r="Q177"/>
    </row>
    <row r="178" spans="16:17" ht="12" customHeight="1">
      <c r="P178"/>
      <c r="Q178"/>
    </row>
    <row r="179" spans="16:17" ht="12" customHeight="1">
      <c r="P179"/>
      <c r="Q179"/>
    </row>
    <row r="180" spans="16:17" ht="12" customHeight="1">
      <c r="P180"/>
      <c r="Q180"/>
    </row>
    <row r="181" spans="16:17" ht="12" customHeight="1">
      <c r="P181"/>
      <c r="Q181"/>
    </row>
    <row r="182" spans="16:17" ht="12" customHeight="1">
      <c r="P182"/>
      <c r="Q182"/>
    </row>
    <row r="183" spans="16:17" ht="12" customHeight="1">
      <c r="P183"/>
      <c r="Q183"/>
    </row>
    <row r="184" spans="16:17" ht="12" customHeight="1">
      <c r="P184"/>
      <c r="Q184"/>
    </row>
    <row r="185" spans="16:17" ht="12" customHeight="1">
      <c r="P185"/>
      <c r="Q185"/>
    </row>
    <row r="186" spans="16:17" ht="12" customHeight="1">
      <c r="P186"/>
      <c r="Q186"/>
    </row>
    <row r="187" spans="16:17" ht="12" customHeight="1">
      <c r="P187"/>
      <c r="Q187"/>
    </row>
    <row r="188" spans="16:17" ht="12" customHeight="1">
      <c r="P188"/>
      <c r="Q188"/>
    </row>
    <row r="189" spans="16:17" ht="12" customHeight="1">
      <c r="P189"/>
      <c r="Q189"/>
    </row>
    <row r="190" spans="16:17" ht="12" customHeight="1">
      <c r="P190"/>
      <c r="Q190"/>
    </row>
    <row r="191" spans="16:17" ht="12" customHeight="1">
      <c r="P191"/>
      <c r="Q191"/>
    </row>
    <row r="192" spans="16:17" ht="12" customHeight="1">
      <c r="P192"/>
      <c r="Q192"/>
    </row>
    <row r="193" spans="16:17" ht="12" customHeight="1">
      <c r="P193"/>
      <c r="Q193"/>
    </row>
    <row r="194" spans="16:17" ht="12" customHeight="1">
      <c r="P194"/>
      <c r="Q194"/>
    </row>
    <row r="195" spans="16:17" ht="12" customHeight="1">
      <c r="P195"/>
      <c r="Q195"/>
    </row>
    <row r="196" spans="16:17" ht="12" customHeight="1">
      <c r="P196"/>
      <c r="Q196"/>
    </row>
    <row r="197" spans="16:17" ht="12" customHeight="1">
      <c r="P197"/>
      <c r="Q197"/>
    </row>
    <row r="198" spans="16:17" ht="12" customHeight="1">
      <c r="P198"/>
      <c r="Q198"/>
    </row>
    <row r="199" spans="16:17" ht="12" customHeight="1">
      <c r="P199"/>
      <c r="Q199"/>
    </row>
    <row r="200" spans="16:17" ht="12" customHeight="1">
      <c r="P200"/>
      <c r="Q200"/>
    </row>
    <row r="201" spans="16:17" ht="12" customHeight="1">
      <c r="P201"/>
      <c r="Q201"/>
    </row>
    <row r="202" spans="16:17" ht="12" customHeight="1">
      <c r="P202"/>
      <c r="Q202"/>
    </row>
    <row r="203" spans="16:17" ht="12" customHeight="1">
      <c r="P203"/>
      <c r="Q203"/>
    </row>
    <row r="204" spans="16:17" ht="12" customHeight="1">
      <c r="P204"/>
      <c r="Q204"/>
    </row>
    <row r="205" spans="16:17" ht="12" customHeight="1">
      <c r="P205"/>
      <c r="Q205"/>
    </row>
    <row r="206" spans="16:17" ht="12" customHeight="1">
      <c r="P206"/>
      <c r="Q206"/>
    </row>
    <row r="207" spans="16:17" ht="12" customHeight="1">
      <c r="P207"/>
      <c r="Q207"/>
    </row>
    <row r="208" spans="16:17" ht="12" customHeight="1">
      <c r="P208"/>
      <c r="Q208"/>
    </row>
    <row r="209" spans="16:17" ht="12" customHeight="1">
      <c r="P209"/>
      <c r="Q209"/>
    </row>
    <row r="210" spans="16:17" ht="12" customHeight="1">
      <c r="P210"/>
      <c r="Q210"/>
    </row>
    <row r="211" spans="16:17" ht="12" customHeight="1">
      <c r="P211"/>
      <c r="Q211"/>
    </row>
    <row r="212" spans="16:17" ht="12" customHeight="1">
      <c r="P212"/>
      <c r="Q212"/>
    </row>
    <row r="213" spans="16:17" ht="12" customHeight="1">
      <c r="P213"/>
      <c r="Q213"/>
    </row>
    <row r="214" spans="16:17" ht="12" customHeight="1">
      <c r="P214"/>
      <c r="Q214"/>
    </row>
    <row r="215" spans="16:17" ht="12" customHeight="1">
      <c r="P215"/>
      <c r="Q215"/>
    </row>
    <row r="216" spans="16:17" ht="12" customHeight="1">
      <c r="P216"/>
      <c r="Q216"/>
    </row>
    <row r="217" spans="16:17" ht="12" customHeight="1">
      <c r="P217"/>
      <c r="Q217"/>
    </row>
    <row r="218" spans="16:17" ht="12" customHeight="1">
      <c r="P218"/>
      <c r="Q218"/>
    </row>
    <row r="219" spans="16:17" ht="12" customHeight="1">
      <c r="P219"/>
      <c r="Q219"/>
    </row>
    <row r="220" spans="16:17" ht="12" customHeight="1">
      <c r="P220"/>
      <c r="Q220"/>
    </row>
    <row r="221" spans="16:17" ht="12" customHeight="1">
      <c r="P221"/>
      <c r="Q221"/>
    </row>
    <row r="222" spans="16:17" ht="12" customHeight="1">
      <c r="P222"/>
      <c r="Q222"/>
    </row>
    <row r="223" spans="16:17" ht="12" customHeight="1">
      <c r="P223"/>
      <c r="Q223"/>
    </row>
    <row r="224" spans="16:17" ht="12" customHeight="1">
      <c r="P224"/>
      <c r="Q224"/>
    </row>
    <row r="225" spans="16:17" ht="12" customHeight="1">
      <c r="P225"/>
      <c r="Q225"/>
    </row>
    <row r="226" spans="16:17" ht="12" customHeight="1">
      <c r="P226"/>
      <c r="Q226"/>
    </row>
    <row r="227" spans="16:17" ht="12" customHeight="1">
      <c r="P227"/>
      <c r="Q227"/>
    </row>
    <row r="228" spans="16:17" ht="12" customHeight="1">
      <c r="P228"/>
      <c r="Q228"/>
    </row>
    <row r="229" spans="16:17" ht="12" customHeight="1">
      <c r="P229"/>
      <c r="Q229"/>
    </row>
    <row r="230" spans="16:17" ht="12" customHeight="1">
      <c r="P230"/>
      <c r="Q230"/>
    </row>
    <row r="231" spans="16:17" ht="12" customHeight="1">
      <c r="P231"/>
      <c r="Q231"/>
    </row>
    <row r="232" spans="16:17" ht="12" customHeight="1">
      <c r="P232"/>
      <c r="Q232"/>
    </row>
    <row r="233" spans="16:17" ht="12" customHeight="1">
      <c r="P233"/>
      <c r="Q233"/>
    </row>
    <row r="234" spans="16:17" ht="12" customHeight="1">
      <c r="P234"/>
      <c r="Q234"/>
    </row>
    <row r="235" spans="16:17" ht="12" customHeight="1">
      <c r="P235"/>
      <c r="Q235"/>
    </row>
    <row r="236" spans="16:17" ht="12" customHeight="1">
      <c r="P236"/>
      <c r="Q236"/>
    </row>
    <row r="237" spans="16:17" ht="12" customHeight="1">
      <c r="P237"/>
      <c r="Q237"/>
    </row>
    <row r="238" spans="16:17" ht="12" customHeight="1">
      <c r="P238"/>
      <c r="Q238"/>
    </row>
    <row r="239" spans="16:17" ht="12" customHeight="1">
      <c r="P239"/>
      <c r="Q239"/>
    </row>
    <row r="240" spans="16:17" ht="12" customHeight="1">
      <c r="P240"/>
      <c r="Q240"/>
    </row>
    <row r="241" spans="16:17" ht="12" customHeight="1">
      <c r="P241"/>
      <c r="Q241"/>
    </row>
    <row r="242" spans="16:17" ht="12" customHeight="1">
      <c r="P242"/>
      <c r="Q242"/>
    </row>
  </sheetData>
  <mergeCells count="30">
    <mergeCell ref="T2:X2"/>
    <mergeCell ref="K3:K5"/>
    <mergeCell ref="V4:V5"/>
    <mergeCell ref="S4:S5"/>
    <mergeCell ref="Q2:S2"/>
    <mergeCell ref="T3:W3"/>
    <mergeCell ref="Q3:S3"/>
    <mergeCell ref="O3:O5"/>
    <mergeCell ref="U4:U5"/>
    <mergeCell ref="B6:Y6"/>
    <mergeCell ref="T4:T5"/>
    <mergeCell ref="W4:W5"/>
    <mergeCell ref="J3:J5"/>
    <mergeCell ref="G3:I4"/>
    <mergeCell ref="A1:W1"/>
    <mergeCell ref="X1:Y1"/>
    <mergeCell ref="B2:B5"/>
    <mergeCell ref="Q4:Q5"/>
    <mergeCell ref="C2:C5"/>
    <mergeCell ref="N3:N5"/>
    <mergeCell ref="A2:A5"/>
    <mergeCell ref="Y2:Y5"/>
    <mergeCell ref="X3:X5"/>
    <mergeCell ref="D2:D5"/>
    <mergeCell ref="L3:L5"/>
    <mergeCell ref="P3:P5"/>
    <mergeCell ref="M3:M5"/>
    <mergeCell ref="R4:R5"/>
    <mergeCell ref="E2:E5"/>
    <mergeCell ref="F2:F5"/>
  </mergeCells>
  <phoneticPr fontId="6" type="noConversion"/>
  <printOptions horizontalCentered="1"/>
  <pageMargins left="0.4" right="0.4" top="0.5" bottom="0.5" header="0" footer="0"/>
  <pageSetup scale="51" fitToHeight="2" orientation="landscape" horizontalDpi="300" r:id="rId1"/>
  <headerFooter alignWithMargins="0"/>
  <rowBreaks count="2" manualBreakCount="2">
    <brk id="38" max="26" man="1"/>
    <brk id="67" max="2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outlinePr summaryBelow="0" summaryRight="0"/>
    <pageSetUpPr autoPageBreaks="0" fitToPage="1"/>
  </sheetPr>
  <dimension ref="A1:AA131"/>
  <sheetViews>
    <sheetView showZeros="0" showOutlineSymbols="0" zoomScaleNormal="100" workbookViewId="0">
      <pane ySplit="7" topLeftCell="A8" activePane="bottomLeft" state="frozen"/>
      <selection pane="bottomLeft" sqref="A1:J1"/>
    </sheetView>
  </sheetViews>
  <sheetFormatPr defaultColWidth="12.83203125" defaultRowHeight="12" customHeight="1"/>
  <cols>
    <col min="1" max="1" width="12.83203125" style="5" customWidth="1"/>
    <col min="2" max="2" width="12.83203125" style="6" customWidth="1"/>
    <col min="3" max="12" width="12.83203125" style="8" customWidth="1"/>
    <col min="13" max="13" width="13.83203125" style="8" customWidth="1"/>
    <col min="14" max="27" width="12.83203125" style="9" customWidth="1"/>
    <col min="28" max="16384" width="12.83203125" style="10"/>
  </cols>
  <sheetData>
    <row r="1" spans="1:27" s="82" customFormat="1" ht="12" customHeight="1" thickBot="1">
      <c r="A1" s="393" t="s">
        <v>96</v>
      </c>
      <c r="B1" s="393"/>
      <c r="C1" s="393"/>
      <c r="D1" s="393"/>
      <c r="E1" s="393"/>
      <c r="F1" s="393"/>
      <c r="G1" s="393"/>
      <c r="H1" s="393"/>
      <c r="I1" s="393"/>
      <c r="J1" s="393"/>
      <c r="K1" s="221"/>
      <c r="L1" s="392" t="s">
        <v>63</v>
      </c>
      <c r="M1" s="392"/>
      <c r="N1" s="83"/>
      <c r="O1" s="83"/>
      <c r="P1" s="83"/>
      <c r="Q1" s="83"/>
      <c r="R1" s="83"/>
      <c r="S1" s="83"/>
      <c r="T1" s="83"/>
      <c r="U1" s="83"/>
      <c r="V1" s="83"/>
      <c r="W1" s="83"/>
      <c r="X1" s="83"/>
      <c r="Y1" s="83"/>
      <c r="Z1" s="83"/>
      <c r="AA1" s="83"/>
    </row>
    <row r="2" spans="1:27" ht="12" customHeight="1" thickTop="1">
      <c r="A2" s="450" t="s">
        <v>0</v>
      </c>
      <c r="B2" s="456" t="s">
        <v>51</v>
      </c>
      <c r="C2" s="34" t="s">
        <v>1</v>
      </c>
      <c r="D2" s="33"/>
      <c r="E2" s="33"/>
      <c r="F2" s="33"/>
      <c r="G2" s="439" t="s">
        <v>104</v>
      </c>
      <c r="H2" s="440"/>
      <c r="I2" s="440"/>
      <c r="J2" s="463" t="s">
        <v>102</v>
      </c>
      <c r="K2" s="464"/>
      <c r="L2" s="464"/>
      <c r="M2" s="464"/>
    </row>
    <row r="3" spans="1:27" ht="12" customHeight="1">
      <c r="A3" s="451"/>
      <c r="B3" s="457"/>
      <c r="C3" s="410" t="s">
        <v>3</v>
      </c>
      <c r="D3" s="410" t="s">
        <v>4</v>
      </c>
      <c r="E3" s="410" t="s">
        <v>27</v>
      </c>
      <c r="F3" s="460" t="s">
        <v>34</v>
      </c>
      <c r="G3" s="460" t="s">
        <v>18</v>
      </c>
      <c r="H3" s="460" t="s">
        <v>54</v>
      </c>
      <c r="I3" s="459" t="s">
        <v>28</v>
      </c>
      <c r="J3" s="465"/>
      <c r="K3" s="466"/>
      <c r="L3" s="466"/>
      <c r="M3" s="466"/>
    </row>
    <row r="4" spans="1:27" ht="12" customHeight="1">
      <c r="A4" s="451"/>
      <c r="B4" s="457"/>
      <c r="C4" s="448"/>
      <c r="D4" s="448"/>
      <c r="E4" s="448"/>
      <c r="F4" s="448"/>
      <c r="G4" s="448"/>
      <c r="H4" s="448"/>
      <c r="I4" s="448"/>
      <c r="J4" s="460" t="s">
        <v>249</v>
      </c>
      <c r="K4" s="453" t="s">
        <v>174</v>
      </c>
      <c r="L4" s="453" t="s">
        <v>173</v>
      </c>
      <c r="M4" s="410" t="s">
        <v>5</v>
      </c>
    </row>
    <row r="5" spans="1:27" ht="12" customHeight="1">
      <c r="A5" s="451"/>
      <c r="B5" s="457"/>
      <c r="C5" s="448"/>
      <c r="D5" s="448"/>
      <c r="E5" s="448"/>
      <c r="F5" s="448"/>
      <c r="G5" s="448"/>
      <c r="H5" s="448"/>
      <c r="I5" s="448"/>
      <c r="J5" s="461"/>
      <c r="K5" s="469"/>
      <c r="L5" s="454"/>
      <c r="M5" s="448"/>
    </row>
    <row r="6" spans="1:27" ht="12" customHeight="1">
      <c r="A6" s="452"/>
      <c r="B6" s="458"/>
      <c r="C6" s="449"/>
      <c r="D6" s="449"/>
      <c r="E6" s="449"/>
      <c r="F6" s="449"/>
      <c r="G6" s="449"/>
      <c r="H6" s="449"/>
      <c r="I6" s="449"/>
      <c r="J6" s="462"/>
      <c r="K6" s="470"/>
      <c r="L6" s="455"/>
      <c r="M6" s="449"/>
    </row>
    <row r="7" spans="1:27" ht="12" customHeight="1">
      <c r="A7"/>
      <c r="B7" s="105" t="s">
        <v>74</v>
      </c>
      <c r="C7" s="467" t="s">
        <v>82</v>
      </c>
      <c r="D7" s="468"/>
      <c r="E7" s="468"/>
      <c r="F7" s="468"/>
      <c r="G7" s="468"/>
      <c r="H7" s="468"/>
      <c r="I7" s="468"/>
      <c r="J7" s="468"/>
      <c r="K7" s="468"/>
      <c r="L7" s="468"/>
      <c r="M7" s="106" t="s">
        <v>75</v>
      </c>
      <c r="N7"/>
      <c r="O7"/>
      <c r="P7"/>
      <c r="Q7"/>
      <c r="R7"/>
      <c r="S7"/>
      <c r="T7"/>
      <c r="U7"/>
      <c r="V7"/>
      <c r="W7"/>
      <c r="X7"/>
      <c r="Y7"/>
      <c r="Z7"/>
      <c r="AA7"/>
    </row>
    <row r="8" spans="1:27" ht="12" customHeight="1">
      <c r="A8" s="40">
        <v>1909</v>
      </c>
      <c r="B8" s="77">
        <v>90.49</v>
      </c>
      <c r="C8" s="54">
        <f>SUM(AmCheese!C8,OthCheese!C8)</f>
        <v>313</v>
      </c>
      <c r="D8" s="54">
        <f>SUM(AmCheese!D8,OthCheese!D8)</f>
        <v>38</v>
      </c>
      <c r="E8" s="56" t="s">
        <v>7</v>
      </c>
      <c r="F8" s="54">
        <f>SUM(AmCheese!F8,OthCheese!F8)</f>
        <v>351</v>
      </c>
      <c r="G8" s="54">
        <f>SUM(AmCheese!G8,OthCheese!G8)</f>
        <v>5</v>
      </c>
      <c r="H8" s="56" t="s">
        <v>7</v>
      </c>
      <c r="I8" s="56" t="s">
        <v>7</v>
      </c>
      <c r="J8" s="54" t="str">
        <f>AmCheese!J8</f>
        <v>NA</v>
      </c>
      <c r="K8" s="54">
        <f>L8</f>
        <v>346</v>
      </c>
      <c r="L8" s="54">
        <f>SUM(AmCheese!L8,OthCheese!J8)</f>
        <v>346</v>
      </c>
      <c r="M8" s="54">
        <f>SUM(AmCheese!M8,OthCheese!K8)</f>
        <v>3.8236269201016686</v>
      </c>
      <c r="N8" s="13"/>
      <c r="O8" s="13"/>
      <c r="P8" s="13"/>
      <c r="Q8" s="13"/>
      <c r="R8" s="13"/>
      <c r="S8" s="13"/>
      <c r="T8" s="13"/>
      <c r="U8" s="13"/>
      <c r="V8" s="13"/>
      <c r="W8" s="13"/>
      <c r="X8" s="13"/>
      <c r="Y8" s="13"/>
      <c r="Z8" s="13"/>
      <c r="AA8" s="13"/>
    </row>
    <row r="9" spans="1:27" ht="12" customHeight="1">
      <c r="A9" s="40">
        <v>1910</v>
      </c>
      <c r="B9" s="77">
        <v>92.406999999999996</v>
      </c>
      <c r="C9" s="54">
        <f>SUM(AmCheese!C9,OthCheese!C9)</f>
        <v>355</v>
      </c>
      <c r="D9" s="54">
        <f>SUM(AmCheese!D9,OthCheese!D9)</f>
        <v>44</v>
      </c>
      <c r="E9" s="56" t="s">
        <v>7</v>
      </c>
      <c r="F9" s="54">
        <f>SUM(AmCheese!F9,OthCheese!F9)</f>
        <v>399</v>
      </c>
      <c r="G9" s="54">
        <f>SUM(AmCheese!G9,OthCheese!G9)</f>
        <v>4</v>
      </c>
      <c r="H9" s="56" t="s">
        <v>7</v>
      </c>
      <c r="I9" s="56" t="s">
        <v>7</v>
      </c>
      <c r="J9" s="54" t="str">
        <f>AmCheese!J9</f>
        <v>NA</v>
      </c>
      <c r="K9" s="54">
        <f t="shared" ref="K9:K47" si="0">L9</f>
        <v>395</v>
      </c>
      <c r="L9" s="54">
        <f>SUM(AmCheese!L9,OthCheese!J9)</f>
        <v>395</v>
      </c>
      <c r="M9" s="54">
        <f>SUM(AmCheese!M9,OthCheese!K9)</f>
        <v>4.2745679439869271</v>
      </c>
      <c r="N9" s="13"/>
      <c r="O9" s="13"/>
      <c r="P9" s="13"/>
      <c r="Q9" s="13"/>
      <c r="R9" s="13"/>
      <c r="S9" s="13"/>
      <c r="T9" s="13"/>
      <c r="U9" s="13"/>
      <c r="V9" s="13"/>
      <c r="W9" s="13"/>
      <c r="X9" s="13"/>
      <c r="Y9" s="13"/>
      <c r="Z9" s="13"/>
      <c r="AA9" s="13"/>
    </row>
    <row r="10" spans="1:27" ht="12" customHeight="1">
      <c r="A10" s="42">
        <v>1911</v>
      </c>
      <c r="B10" s="78">
        <v>93.863</v>
      </c>
      <c r="C10" s="58">
        <f>SUM(AmCheese!C10,OthCheese!C10)</f>
        <v>345</v>
      </c>
      <c r="D10" s="58">
        <f>SUM(AmCheese!D10,OthCheese!D10)</f>
        <v>45</v>
      </c>
      <c r="E10" s="60" t="s">
        <v>7</v>
      </c>
      <c r="F10" s="58">
        <f>SUM(AmCheese!F10,OthCheese!F10)</f>
        <v>390</v>
      </c>
      <c r="G10" s="58">
        <f>SUM(AmCheese!G10,OthCheese!G10)</f>
        <v>15</v>
      </c>
      <c r="H10" s="60" t="s">
        <v>7</v>
      </c>
      <c r="I10" s="60" t="s">
        <v>7</v>
      </c>
      <c r="J10" s="58" t="str">
        <f>AmCheese!J10</f>
        <v>NA</v>
      </c>
      <c r="K10" s="58">
        <f t="shared" si="0"/>
        <v>375</v>
      </c>
      <c r="L10" s="58">
        <f>SUM(AmCheese!L10,OthCheese!J10)</f>
        <v>375</v>
      </c>
      <c r="M10" s="58">
        <f>SUM(AmCheese!M10,OthCheese!K10)</f>
        <v>3.9951844709843067</v>
      </c>
      <c r="N10" s="13"/>
      <c r="O10" s="13"/>
      <c r="P10" s="13"/>
      <c r="Q10" s="13"/>
      <c r="R10" s="13"/>
      <c r="S10" s="13"/>
      <c r="T10" s="13"/>
      <c r="U10" s="13"/>
      <c r="V10" s="13"/>
      <c r="W10" s="13"/>
      <c r="X10" s="13"/>
      <c r="Y10" s="13"/>
      <c r="Z10" s="13"/>
      <c r="AA10" s="13"/>
    </row>
    <row r="11" spans="1:27" ht="12" customHeight="1">
      <c r="A11" s="42">
        <v>1912</v>
      </c>
      <c r="B11" s="78">
        <v>95.334999999999994</v>
      </c>
      <c r="C11" s="58">
        <f>SUM(AmCheese!C11,OthCheese!C11)</f>
        <v>323</v>
      </c>
      <c r="D11" s="58">
        <f>SUM(AmCheese!D11,OthCheese!D11)</f>
        <v>49</v>
      </c>
      <c r="E11" s="60" t="s">
        <v>7</v>
      </c>
      <c r="F11" s="58">
        <f>SUM(AmCheese!F11,OthCheese!F11)</f>
        <v>372</v>
      </c>
      <c r="G11" s="58">
        <f>SUM(AmCheese!G11,OthCheese!G11)</f>
        <v>4</v>
      </c>
      <c r="H11" s="60" t="s">
        <v>7</v>
      </c>
      <c r="I11" s="60" t="s">
        <v>7</v>
      </c>
      <c r="J11" s="58" t="str">
        <f>AmCheese!J11</f>
        <v>NA</v>
      </c>
      <c r="K11" s="58">
        <f t="shared" si="0"/>
        <v>368</v>
      </c>
      <c r="L11" s="58">
        <f>SUM(AmCheese!L11,OthCheese!J11)</f>
        <v>368</v>
      </c>
      <c r="M11" s="58">
        <f>SUM(AmCheese!M11,OthCheese!K11)</f>
        <v>3.8600723763570568</v>
      </c>
      <c r="N11" s="13"/>
      <c r="O11" s="13"/>
      <c r="P11" s="13"/>
      <c r="Q11" s="13"/>
      <c r="R11" s="13"/>
      <c r="S11" s="13"/>
      <c r="T11" s="13"/>
      <c r="U11" s="13"/>
      <c r="V11" s="13"/>
      <c r="W11" s="13"/>
      <c r="X11" s="13"/>
      <c r="Y11" s="13"/>
      <c r="Z11" s="13"/>
      <c r="AA11" s="13"/>
    </row>
    <row r="12" spans="1:27" ht="12" customHeight="1">
      <c r="A12" s="42">
        <v>1913</v>
      </c>
      <c r="B12" s="78">
        <v>97.224999999999994</v>
      </c>
      <c r="C12" s="58">
        <f>SUM(AmCheese!C12,OthCheese!C12)</f>
        <v>359</v>
      </c>
      <c r="D12" s="58">
        <f>SUM(AmCheese!D12,OthCheese!D12)</f>
        <v>56</v>
      </c>
      <c r="E12" s="60" t="s">
        <v>7</v>
      </c>
      <c r="F12" s="58">
        <f>SUM(AmCheese!F12,OthCheese!F12)</f>
        <v>415</v>
      </c>
      <c r="G12" s="58">
        <f>SUM(AmCheese!G12,OthCheese!G12)</f>
        <v>4</v>
      </c>
      <c r="H12" s="60" t="s">
        <v>7</v>
      </c>
      <c r="I12" s="60" t="s">
        <v>7</v>
      </c>
      <c r="J12" s="58" t="str">
        <f>AmCheese!J12</f>
        <v>NA</v>
      </c>
      <c r="K12" s="58">
        <f t="shared" si="0"/>
        <v>411</v>
      </c>
      <c r="L12" s="58">
        <f>SUM(AmCheese!L12,OthCheese!J12)</f>
        <v>411</v>
      </c>
      <c r="M12" s="58">
        <f>SUM(AmCheese!M12,OthCheese!K12)</f>
        <v>4.2273077912059662</v>
      </c>
      <c r="N12" s="13"/>
      <c r="O12" s="13"/>
      <c r="P12" s="13"/>
      <c r="Q12" s="13"/>
      <c r="R12" s="13"/>
      <c r="S12" s="13"/>
      <c r="T12" s="13"/>
      <c r="U12" s="13"/>
      <c r="V12" s="13"/>
      <c r="W12" s="13"/>
      <c r="X12" s="13"/>
      <c r="Y12" s="13"/>
      <c r="Z12" s="13"/>
      <c r="AA12" s="13"/>
    </row>
    <row r="13" spans="1:27" ht="12" customHeight="1">
      <c r="A13" s="42">
        <v>1914</v>
      </c>
      <c r="B13" s="78">
        <v>99.111000000000004</v>
      </c>
      <c r="C13" s="58">
        <f>SUM(AmCheese!C13,OthCheese!C13)</f>
        <v>367</v>
      </c>
      <c r="D13" s="58">
        <f>SUM(AmCheese!D13,OthCheese!D13)</f>
        <v>55</v>
      </c>
      <c r="E13" s="60" t="s">
        <v>7</v>
      </c>
      <c r="F13" s="58">
        <f>SUM(AmCheese!F13,OthCheese!F13)</f>
        <v>422</v>
      </c>
      <c r="G13" s="58">
        <f>SUM(AmCheese!G13,OthCheese!G13)</f>
        <v>5</v>
      </c>
      <c r="H13" s="60" t="s">
        <v>7</v>
      </c>
      <c r="I13" s="60" t="s">
        <v>7</v>
      </c>
      <c r="J13" s="58" t="str">
        <f>AmCheese!J13</f>
        <v>NA</v>
      </c>
      <c r="K13" s="58">
        <f t="shared" si="0"/>
        <v>417</v>
      </c>
      <c r="L13" s="58">
        <f>SUM(AmCheese!L13,OthCheese!J13)</f>
        <v>417</v>
      </c>
      <c r="M13" s="58">
        <f>SUM(AmCheese!M13,OthCheese!K13)</f>
        <v>4.2074038199594392</v>
      </c>
      <c r="N13" s="13"/>
      <c r="O13" s="13"/>
      <c r="P13" s="13"/>
      <c r="Q13" s="13"/>
      <c r="R13" s="13"/>
      <c r="S13" s="13"/>
      <c r="T13" s="13"/>
      <c r="U13" s="13"/>
      <c r="V13" s="13"/>
      <c r="W13" s="13"/>
      <c r="X13" s="13"/>
      <c r="Y13" s="13"/>
      <c r="Z13" s="13"/>
      <c r="AA13" s="13"/>
    </row>
    <row r="14" spans="1:27" ht="12" customHeight="1">
      <c r="A14" s="42">
        <v>1915</v>
      </c>
      <c r="B14" s="78">
        <v>100.54600000000001</v>
      </c>
      <c r="C14" s="58">
        <f>SUM(AmCheese!C14,OthCheese!C14)</f>
        <v>440</v>
      </c>
      <c r="D14" s="58">
        <f>SUM(AmCheese!D14,OthCheese!D14)</f>
        <v>39</v>
      </c>
      <c r="E14" s="60" t="s">
        <v>7</v>
      </c>
      <c r="F14" s="58">
        <f>SUM(AmCheese!F14,OthCheese!F14)</f>
        <v>479</v>
      </c>
      <c r="G14" s="58">
        <f>SUM(AmCheese!G14,OthCheese!G14)</f>
        <v>64</v>
      </c>
      <c r="H14" s="60" t="s">
        <v>7</v>
      </c>
      <c r="I14" s="60" t="s">
        <v>7</v>
      </c>
      <c r="J14" s="58" t="str">
        <f>AmCheese!J14</f>
        <v>NA</v>
      </c>
      <c r="K14" s="58">
        <f t="shared" si="0"/>
        <v>415</v>
      </c>
      <c r="L14" s="58">
        <f>SUM(AmCheese!L14,OthCheese!J14)</f>
        <v>415</v>
      </c>
      <c r="M14" s="58">
        <f>SUM(AmCheese!M14,OthCheese!K14)</f>
        <v>4.1274640463071623</v>
      </c>
      <c r="N14" s="13"/>
      <c r="O14" s="13"/>
      <c r="P14" s="13"/>
      <c r="Q14" s="13"/>
      <c r="R14" s="13"/>
      <c r="S14" s="13"/>
      <c r="T14" s="13"/>
      <c r="U14" s="13"/>
      <c r="V14" s="13"/>
      <c r="W14" s="13"/>
      <c r="X14" s="13"/>
      <c r="Y14" s="13"/>
      <c r="Z14" s="13"/>
      <c r="AA14" s="13"/>
    </row>
    <row r="15" spans="1:27" ht="12" customHeight="1">
      <c r="A15" s="40">
        <v>1916</v>
      </c>
      <c r="B15" s="77">
        <v>101.961</v>
      </c>
      <c r="C15" s="54">
        <f>SUM(AmCheese!C15,OthCheese!C15)</f>
        <v>422</v>
      </c>
      <c r="D15" s="54">
        <f>SUM(AmCheese!D15,OthCheese!D15)</f>
        <v>29</v>
      </c>
      <c r="E15" s="54">
        <f>SUM(AmCheese!E15,OthCheese!E15)</f>
        <v>29</v>
      </c>
      <c r="F15" s="54">
        <f>SUM(AmCheese!F15,OthCheese!F15)</f>
        <v>480</v>
      </c>
      <c r="G15" s="54">
        <f>SUM(AmCheese!G15,OthCheese!G15)</f>
        <v>56</v>
      </c>
      <c r="H15" s="56" t="s">
        <v>7</v>
      </c>
      <c r="I15" s="54">
        <f>SUM(AmCheese!I15,OthCheese!I15)</f>
        <v>32</v>
      </c>
      <c r="J15" s="54" t="str">
        <f>AmCheese!J15</f>
        <v>NA</v>
      </c>
      <c r="K15" s="54">
        <f t="shared" si="0"/>
        <v>392</v>
      </c>
      <c r="L15" s="54">
        <f>SUM(AmCheese!L15,OthCheese!J15)</f>
        <v>392</v>
      </c>
      <c r="M15" s="54">
        <f>SUM(AmCheese!M15,OthCheese!K15)</f>
        <v>3.8446072517923522</v>
      </c>
      <c r="N15" s="13"/>
      <c r="O15" s="13"/>
      <c r="P15" s="13"/>
      <c r="Q15" s="13"/>
      <c r="R15" s="13"/>
      <c r="S15" s="13"/>
      <c r="T15" s="13"/>
      <c r="U15" s="13"/>
      <c r="V15" s="13"/>
      <c r="W15" s="13"/>
      <c r="X15" s="13"/>
      <c r="Y15" s="13"/>
      <c r="Z15" s="13"/>
      <c r="AA15" s="13"/>
    </row>
    <row r="16" spans="1:27" ht="12" customHeight="1">
      <c r="A16" s="40">
        <v>1917</v>
      </c>
      <c r="B16" s="77">
        <v>103.414</v>
      </c>
      <c r="C16" s="54">
        <f>SUM(AmCheese!C16,OthCheese!C16)</f>
        <v>472</v>
      </c>
      <c r="D16" s="54">
        <f>SUM(AmCheese!D16,OthCheese!D16)</f>
        <v>6</v>
      </c>
      <c r="E16" s="54">
        <f>SUM(AmCheese!E16,OthCheese!E16)</f>
        <v>32</v>
      </c>
      <c r="F16" s="54">
        <f>SUM(AmCheese!F16,OthCheese!F16)</f>
        <v>510</v>
      </c>
      <c r="G16" s="54">
        <f>SUM(AmCheese!G16,OthCheese!G16)</f>
        <v>55</v>
      </c>
      <c r="H16" s="56" t="s">
        <v>7</v>
      </c>
      <c r="I16" s="54">
        <f>SUM(AmCheese!I16,OthCheese!I16)</f>
        <v>70</v>
      </c>
      <c r="J16" s="54" t="str">
        <f>AmCheese!J16</f>
        <v>NA</v>
      </c>
      <c r="K16" s="54">
        <f t="shared" si="0"/>
        <v>385</v>
      </c>
      <c r="L16" s="54">
        <f>SUM(AmCheese!L16,OthCheese!J16)</f>
        <v>385</v>
      </c>
      <c r="M16" s="54">
        <f>SUM(AmCheese!M16,OthCheese!K16)</f>
        <v>3.7229001875954899</v>
      </c>
      <c r="N16" s="13"/>
      <c r="O16" s="13"/>
      <c r="P16" s="13"/>
      <c r="Q16" s="13"/>
      <c r="R16" s="13"/>
      <c r="S16" s="13"/>
      <c r="T16" s="13"/>
      <c r="U16" s="13"/>
      <c r="V16" s="13"/>
      <c r="W16" s="13"/>
      <c r="X16" s="13"/>
      <c r="Y16" s="13"/>
      <c r="Z16" s="13"/>
      <c r="AA16" s="13"/>
    </row>
    <row r="17" spans="1:27" ht="12" customHeight="1">
      <c r="A17" s="40">
        <v>1918</v>
      </c>
      <c r="B17" s="77">
        <v>104.55</v>
      </c>
      <c r="C17" s="54">
        <f>SUM(AmCheese!C17,OthCheese!C17)</f>
        <v>415</v>
      </c>
      <c r="D17" s="54">
        <f>SUM(AmCheese!D17,OthCheese!D17)</f>
        <v>8</v>
      </c>
      <c r="E17" s="54">
        <f>SUM(AmCheese!E17,OthCheese!E17)</f>
        <v>70</v>
      </c>
      <c r="F17" s="54">
        <f>SUM(AmCheese!F17,OthCheese!F17)</f>
        <v>493</v>
      </c>
      <c r="G17" s="54">
        <f>SUM(AmCheese!G17,OthCheese!G17)</f>
        <v>50</v>
      </c>
      <c r="H17" s="56" t="s">
        <v>7</v>
      </c>
      <c r="I17" s="54">
        <f>SUM(AmCheese!I17,OthCheese!I17)</f>
        <v>30</v>
      </c>
      <c r="J17" s="54" t="str">
        <f>AmCheese!J17</f>
        <v>NA</v>
      </c>
      <c r="K17" s="54">
        <f t="shared" si="0"/>
        <v>413</v>
      </c>
      <c r="L17" s="54">
        <f>SUM(AmCheese!L17,OthCheese!J17)</f>
        <v>413</v>
      </c>
      <c r="M17" s="54">
        <f>SUM(AmCheese!M17,OthCheese!K17)</f>
        <v>3.9502630320420851</v>
      </c>
      <c r="N17" s="13"/>
      <c r="O17" s="13"/>
      <c r="P17" s="13"/>
      <c r="Q17" s="13"/>
      <c r="R17" s="13"/>
      <c r="S17" s="13"/>
      <c r="T17" s="13"/>
      <c r="U17" s="13"/>
      <c r="V17" s="13"/>
      <c r="W17" s="13"/>
      <c r="X17" s="13"/>
      <c r="Y17" s="13"/>
      <c r="Z17" s="13"/>
      <c r="AA17" s="13"/>
    </row>
    <row r="18" spans="1:27" ht="12" customHeight="1">
      <c r="A18" s="40">
        <v>1919</v>
      </c>
      <c r="B18" s="77">
        <v>105.063</v>
      </c>
      <c r="C18" s="54">
        <f>SUM(AmCheese!C18,OthCheese!C18)</f>
        <v>486</v>
      </c>
      <c r="D18" s="54">
        <f>SUM(AmCheese!D18,OthCheese!D18)</f>
        <v>11</v>
      </c>
      <c r="E18" s="54">
        <f>SUM(AmCheese!E18,OthCheese!E18)</f>
        <v>30</v>
      </c>
      <c r="F18" s="54">
        <f>SUM(AmCheese!F18,OthCheese!F18)</f>
        <v>527</v>
      </c>
      <c r="G18" s="54">
        <f>SUM(AmCheese!G18,OthCheese!G18)</f>
        <v>16</v>
      </c>
      <c r="H18" s="56" t="s">
        <v>7</v>
      </c>
      <c r="I18" s="54">
        <f>SUM(AmCheese!I18,OthCheese!I18)</f>
        <v>65</v>
      </c>
      <c r="J18" s="54" t="str">
        <f>AmCheese!J18</f>
        <v>NA</v>
      </c>
      <c r="K18" s="54">
        <f t="shared" si="0"/>
        <v>446</v>
      </c>
      <c r="L18" s="54">
        <f>SUM(AmCheese!L18,OthCheese!J18)</f>
        <v>446</v>
      </c>
      <c r="M18" s="54">
        <f>SUM(AmCheese!M18,OthCheese!K18)</f>
        <v>4.2450720044163983</v>
      </c>
      <c r="N18" s="13"/>
      <c r="O18" s="13"/>
      <c r="P18" s="13"/>
      <c r="Q18" s="13"/>
      <c r="R18" s="13"/>
      <c r="S18" s="13"/>
      <c r="T18" s="13"/>
      <c r="U18" s="13"/>
      <c r="V18" s="13"/>
      <c r="W18" s="13"/>
      <c r="X18" s="13"/>
      <c r="Y18" s="13"/>
      <c r="Z18" s="13"/>
      <c r="AA18" s="13"/>
    </row>
    <row r="19" spans="1:27" ht="12" customHeight="1">
      <c r="A19" s="40">
        <v>1920</v>
      </c>
      <c r="B19" s="77">
        <v>106.461</v>
      </c>
      <c r="C19" s="54">
        <f>SUM(AmCheese!C19,OthCheese!C19)</f>
        <v>423</v>
      </c>
      <c r="D19" s="54">
        <f>SUM(AmCheese!D19,OthCheese!D19)</f>
        <v>13</v>
      </c>
      <c r="E19" s="54">
        <f>SUM(AmCheese!E19,OthCheese!E19)</f>
        <v>65</v>
      </c>
      <c r="F19" s="54">
        <f>SUM(AmCheese!F19,OthCheese!F19)</f>
        <v>501</v>
      </c>
      <c r="G19" s="54">
        <f>SUM(AmCheese!G19,OthCheese!G19)</f>
        <v>19</v>
      </c>
      <c r="H19" s="56" t="s">
        <v>7</v>
      </c>
      <c r="I19" s="54">
        <f>SUM(AmCheese!I19,OthCheese!I19)</f>
        <v>51</v>
      </c>
      <c r="J19" s="54" t="str">
        <f>AmCheese!J19</f>
        <v>NA</v>
      </c>
      <c r="K19" s="54">
        <f t="shared" si="0"/>
        <v>431</v>
      </c>
      <c r="L19" s="54">
        <f>SUM(AmCheese!L19,OthCheese!J19)</f>
        <v>431</v>
      </c>
      <c r="M19" s="54">
        <f>SUM(AmCheese!M19,OthCheese!K19)</f>
        <v>4.0484308807920275</v>
      </c>
      <c r="N19" s="13"/>
      <c r="O19" s="13"/>
      <c r="P19" s="13"/>
      <c r="Q19" s="13"/>
      <c r="R19" s="13"/>
      <c r="S19" s="13"/>
      <c r="T19" s="13"/>
      <c r="U19" s="13"/>
      <c r="V19" s="13"/>
      <c r="W19" s="13"/>
      <c r="X19" s="13"/>
      <c r="Y19" s="13"/>
      <c r="Z19" s="13"/>
      <c r="AA19" s="13"/>
    </row>
    <row r="20" spans="1:27" ht="12" customHeight="1">
      <c r="A20" s="42">
        <v>1921</v>
      </c>
      <c r="B20" s="78">
        <v>108.538</v>
      </c>
      <c r="C20" s="58">
        <f>SUM(AmCheese!C20,OthCheese!C20)</f>
        <v>434</v>
      </c>
      <c r="D20" s="58">
        <f>SUM(AmCheese!D20,OthCheese!D20)</f>
        <v>27</v>
      </c>
      <c r="E20" s="58">
        <f>SUM(AmCheese!E20,OthCheese!E20)</f>
        <v>51</v>
      </c>
      <c r="F20" s="58">
        <f>SUM(AmCheese!F20,OthCheese!F20)</f>
        <v>512</v>
      </c>
      <c r="G20" s="58">
        <f>SUM(AmCheese!G20,OthCheese!G20)</f>
        <v>15</v>
      </c>
      <c r="H20" s="60" t="s">
        <v>7</v>
      </c>
      <c r="I20" s="58">
        <f>SUM(AmCheese!I20,OthCheese!I20)</f>
        <v>42</v>
      </c>
      <c r="J20" s="58" t="str">
        <f>AmCheese!J20</f>
        <v>NA</v>
      </c>
      <c r="K20" s="58">
        <f t="shared" si="0"/>
        <v>455</v>
      </c>
      <c r="L20" s="58">
        <f>SUM(AmCheese!L20,OthCheese!J20)</f>
        <v>455</v>
      </c>
      <c r="M20" s="58">
        <f>SUM(AmCheese!M20,OthCheese!K20)</f>
        <v>4.1920801931120897</v>
      </c>
      <c r="N20" s="13"/>
      <c r="O20" s="13"/>
      <c r="P20" s="13"/>
      <c r="Q20" s="13"/>
      <c r="R20" s="13"/>
      <c r="S20" s="13"/>
      <c r="T20" s="13"/>
      <c r="U20" s="13"/>
      <c r="V20" s="13"/>
      <c r="W20" s="13"/>
      <c r="X20" s="13"/>
      <c r="Y20" s="13"/>
      <c r="Z20" s="13"/>
      <c r="AA20" s="13"/>
    </row>
    <row r="21" spans="1:27" ht="12" customHeight="1">
      <c r="A21" s="42">
        <v>1922</v>
      </c>
      <c r="B21" s="78">
        <v>110.04900000000001</v>
      </c>
      <c r="C21" s="58">
        <f>SUM(AmCheese!C21,OthCheese!C21)</f>
        <v>432</v>
      </c>
      <c r="D21" s="58">
        <f>SUM(AmCheese!D21,OthCheese!D21)</f>
        <v>47</v>
      </c>
      <c r="E21" s="58">
        <f>SUM(AmCheese!E21,OthCheese!E21)</f>
        <v>42</v>
      </c>
      <c r="F21" s="58">
        <f>SUM(AmCheese!F21,OthCheese!F21)</f>
        <v>521</v>
      </c>
      <c r="G21" s="58">
        <f>SUM(AmCheese!G21,OthCheese!G21)</f>
        <v>8</v>
      </c>
      <c r="H21" s="60" t="s">
        <v>7</v>
      </c>
      <c r="I21" s="58">
        <f>SUM(AmCheese!I21,OthCheese!I21)</f>
        <v>45</v>
      </c>
      <c r="J21" s="58" t="str">
        <f>AmCheese!J21</f>
        <v>NA</v>
      </c>
      <c r="K21" s="58">
        <f t="shared" si="0"/>
        <v>468</v>
      </c>
      <c r="L21" s="58">
        <f>SUM(AmCheese!L21,OthCheese!J21)</f>
        <v>468</v>
      </c>
      <c r="M21" s="58">
        <f>SUM(AmCheese!M21,OthCheese!K21)</f>
        <v>4.2526510917863858</v>
      </c>
      <c r="N21" s="13"/>
      <c r="O21" s="13"/>
      <c r="P21" s="13"/>
      <c r="Q21" s="13"/>
      <c r="R21" s="13"/>
      <c r="S21" s="13"/>
      <c r="T21" s="13"/>
      <c r="U21" s="13"/>
      <c r="V21" s="13"/>
      <c r="W21" s="13"/>
      <c r="X21" s="13"/>
      <c r="Y21" s="13"/>
      <c r="Z21" s="13"/>
      <c r="AA21" s="13"/>
    </row>
    <row r="22" spans="1:27" ht="12" customHeight="1">
      <c r="A22" s="42">
        <v>1923</v>
      </c>
      <c r="B22" s="78">
        <v>111.947</v>
      </c>
      <c r="C22" s="58">
        <f>SUM(AmCheese!C22,OthCheese!C22)</f>
        <v>471</v>
      </c>
      <c r="D22" s="58">
        <f>SUM(AmCheese!D22,OthCheese!D22)</f>
        <v>64</v>
      </c>
      <c r="E22" s="58">
        <f>SUM(AmCheese!E22,OthCheese!E22)</f>
        <v>45</v>
      </c>
      <c r="F22" s="58">
        <f>SUM(AmCheese!F22,OthCheese!F22)</f>
        <v>580</v>
      </c>
      <c r="G22" s="58">
        <f>SUM(AmCheese!G22,OthCheese!G22)</f>
        <v>11</v>
      </c>
      <c r="H22" s="60" t="s">
        <v>7</v>
      </c>
      <c r="I22" s="58">
        <f>SUM(AmCheese!I22,OthCheese!I22)</f>
        <v>67</v>
      </c>
      <c r="J22" s="58" t="str">
        <f>AmCheese!J22</f>
        <v>NA</v>
      </c>
      <c r="K22" s="58">
        <f t="shared" si="0"/>
        <v>502</v>
      </c>
      <c r="L22" s="58">
        <f>SUM(AmCheese!L22,OthCheese!J22)</f>
        <v>502</v>
      </c>
      <c r="M22" s="58">
        <f>SUM(AmCheese!M22,OthCheese!K22)</f>
        <v>4.4842648753427961</v>
      </c>
      <c r="N22" s="13"/>
      <c r="O22" s="13"/>
      <c r="P22" s="13"/>
      <c r="Q22" s="13"/>
      <c r="R22" s="13"/>
      <c r="S22" s="13"/>
      <c r="T22" s="13"/>
      <c r="U22" s="13"/>
      <c r="V22" s="13"/>
      <c r="W22" s="13"/>
      <c r="X22" s="13"/>
      <c r="Y22" s="13"/>
      <c r="Z22" s="13"/>
      <c r="AA22" s="13"/>
    </row>
    <row r="23" spans="1:27" ht="12" customHeight="1">
      <c r="A23" s="42">
        <v>1924</v>
      </c>
      <c r="B23" s="78">
        <v>114.10899999999999</v>
      </c>
      <c r="C23" s="58">
        <f>SUM(AmCheese!C23,OthCheese!C23)</f>
        <v>474</v>
      </c>
      <c r="D23" s="58">
        <f>SUM(AmCheese!D23,OthCheese!D23)</f>
        <v>59</v>
      </c>
      <c r="E23" s="58">
        <f>SUM(AmCheese!E23,OthCheese!E23)</f>
        <v>67</v>
      </c>
      <c r="F23" s="58">
        <f>SUM(AmCheese!F23,OthCheese!F23)</f>
        <v>600</v>
      </c>
      <c r="G23" s="58">
        <f>SUM(AmCheese!G23,OthCheese!G23)</f>
        <v>4</v>
      </c>
      <c r="H23" s="58">
        <f>SUM(AmCheese!H23,OthCheese!H23)</f>
        <v>4</v>
      </c>
      <c r="I23" s="58">
        <f>SUM(AmCheese!I23,OthCheese!I23)</f>
        <v>68</v>
      </c>
      <c r="J23" s="58" t="str">
        <f>AmCheese!J23</f>
        <v>NA</v>
      </c>
      <c r="K23" s="58">
        <f t="shared" si="0"/>
        <v>524</v>
      </c>
      <c r="L23" s="58">
        <f>SUM(AmCheese!L23,OthCheese!J23)</f>
        <v>524</v>
      </c>
      <c r="M23" s="58">
        <f>SUM(AmCheese!M23,OthCheese!K23)</f>
        <v>4.5921005354529445</v>
      </c>
      <c r="N23" s="13"/>
      <c r="O23" s="13"/>
      <c r="P23" s="13"/>
      <c r="Q23" s="13"/>
      <c r="R23" s="13"/>
      <c r="S23" s="13"/>
      <c r="T23" s="13"/>
      <c r="U23" s="13"/>
      <c r="V23" s="13"/>
      <c r="W23" s="13"/>
      <c r="X23" s="13"/>
      <c r="Y23" s="13"/>
      <c r="Z23" s="13"/>
      <c r="AA23" s="13"/>
    </row>
    <row r="24" spans="1:27" ht="12" customHeight="1">
      <c r="A24" s="42">
        <v>1925</v>
      </c>
      <c r="B24" s="78">
        <v>115.82899999999999</v>
      </c>
      <c r="C24" s="58">
        <f>SUM(AmCheese!C24,OthCheese!C24)</f>
        <v>503</v>
      </c>
      <c r="D24" s="58">
        <f>SUM(AmCheese!D24,OthCheese!D24)</f>
        <v>62</v>
      </c>
      <c r="E24" s="58">
        <f>SUM(AmCheese!E24,OthCheese!E24)</f>
        <v>68</v>
      </c>
      <c r="F24" s="58">
        <f>SUM(AmCheese!F24,OthCheese!F24)</f>
        <v>633</v>
      </c>
      <c r="G24" s="58">
        <f>SUM(AmCheese!G24,OthCheese!G24)</f>
        <v>9</v>
      </c>
      <c r="H24" s="58">
        <f>SUM(AmCheese!H24,OthCheese!H24)</f>
        <v>4</v>
      </c>
      <c r="I24" s="58">
        <f>SUM(AmCheese!I24,OthCheese!I24)</f>
        <v>77</v>
      </c>
      <c r="J24" s="58" t="str">
        <f>AmCheese!J24</f>
        <v>NA</v>
      </c>
      <c r="K24" s="58">
        <f t="shared" si="0"/>
        <v>543</v>
      </c>
      <c r="L24" s="58">
        <f>SUM(AmCheese!L24,OthCheese!J24)</f>
        <v>543</v>
      </c>
      <c r="M24" s="58">
        <f>SUM(AmCheese!M24,OthCheese!K24)</f>
        <v>4.68794516053838</v>
      </c>
      <c r="N24" s="13"/>
      <c r="O24" s="13"/>
      <c r="P24" s="13"/>
      <c r="Q24" s="13"/>
      <c r="R24" s="13"/>
      <c r="S24" s="13"/>
      <c r="T24" s="13"/>
      <c r="U24" s="13"/>
      <c r="V24" s="13"/>
      <c r="W24" s="13"/>
      <c r="X24" s="13"/>
      <c r="Y24" s="13"/>
      <c r="Z24" s="13"/>
      <c r="AA24" s="13"/>
    </row>
    <row r="25" spans="1:27" ht="12" customHeight="1">
      <c r="A25" s="40">
        <v>1926</v>
      </c>
      <c r="B25" s="77">
        <v>117.39700000000001</v>
      </c>
      <c r="C25" s="54">
        <f>SUM(AmCheese!C25,OthCheese!C25)</f>
        <v>468</v>
      </c>
      <c r="D25" s="54">
        <f>SUM(AmCheese!D25,OthCheese!D25)</f>
        <v>78</v>
      </c>
      <c r="E25" s="54">
        <f>SUM(AmCheese!E25,OthCheese!E25)</f>
        <v>77</v>
      </c>
      <c r="F25" s="54">
        <f>SUM(AmCheese!F25,OthCheese!F25)</f>
        <v>623</v>
      </c>
      <c r="G25" s="54">
        <f>SUM(AmCheese!G25,OthCheese!G25)</f>
        <v>4</v>
      </c>
      <c r="H25" s="54">
        <f>SUM(AmCheese!H25,OthCheese!H25)</f>
        <v>3</v>
      </c>
      <c r="I25" s="54">
        <f>SUM(AmCheese!I25,OthCheese!I25)</f>
        <v>74</v>
      </c>
      <c r="J25" s="54" t="str">
        <f>AmCheese!J25</f>
        <v>NA</v>
      </c>
      <c r="K25" s="54">
        <f t="shared" si="0"/>
        <v>542</v>
      </c>
      <c r="L25" s="54">
        <f>SUM(AmCheese!L25,OthCheese!J25)</f>
        <v>542</v>
      </c>
      <c r="M25" s="54">
        <f>SUM(AmCheese!M25,OthCheese!K25)</f>
        <v>4.6168130361082476</v>
      </c>
      <c r="N25" s="13"/>
      <c r="O25" s="13"/>
      <c r="P25" s="13"/>
      <c r="Q25" s="13"/>
      <c r="R25" s="13"/>
      <c r="S25" s="13"/>
      <c r="T25" s="13"/>
      <c r="U25" s="13"/>
      <c r="V25" s="13"/>
      <c r="W25" s="13"/>
      <c r="X25" s="13"/>
      <c r="Y25" s="13"/>
      <c r="Z25" s="13"/>
      <c r="AA25" s="13"/>
    </row>
    <row r="26" spans="1:27" ht="12" customHeight="1">
      <c r="A26" s="40">
        <v>1927</v>
      </c>
      <c r="B26" s="77">
        <v>119.035</v>
      </c>
      <c r="C26" s="54">
        <f>SUM(AmCheese!C26,OthCheese!C26)</f>
        <v>462</v>
      </c>
      <c r="D26" s="54">
        <f>SUM(AmCheese!D26,OthCheese!D26)</f>
        <v>79</v>
      </c>
      <c r="E26" s="54">
        <f>SUM(AmCheese!E26,OthCheese!E26)</f>
        <v>74</v>
      </c>
      <c r="F26" s="54">
        <f>SUM(AmCheese!F26,OthCheese!F26)</f>
        <v>615</v>
      </c>
      <c r="G26" s="54">
        <f>SUM(AmCheese!G26,OthCheese!G26)</f>
        <v>3</v>
      </c>
      <c r="H26" s="54">
        <f>SUM(AmCheese!H26,OthCheese!H26)</f>
        <v>3</v>
      </c>
      <c r="I26" s="54">
        <f>SUM(AmCheese!I26,OthCheese!I26)</f>
        <v>66</v>
      </c>
      <c r="J26" s="54" t="str">
        <f>AmCheese!J26</f>
        <v>NA</v>
      </c>
      <c r="K26" s="54">
        <f t="shared" si="0"/>
        <v>543</v>
      </c>
      <c r="L26" s="54">
        <f>SUM(AmCheese!L26,OthCheese!J26)</f>
        <v>543</v>
      </c>
      <c r="M26" s="54">
        <f>SUM(AmCheese!M26,OthCheese!K26)</f>
        <v>4.5616835384550765</v>
      </c>
      <c r="N26" s="13"/>
      <c r="O26" s="13"/>
      <c r="P26" s="13"/>
      <c r="Q26" s="13"/>
      <c r="R26" s="13"/>
      <c r="S26" s="13"/>
      <c r="T26" s="13"/>
      <c r="U26" s="13"/>
      <c r="V26" s="13"/>
      <c r="W26" s="13"/>
      <c r="X26" s="13"/>
      <c r="Y26" s="13"/>
      <c r="Z26" s="13"/>
      <c r="AA26" s="13"/>
    </row>
    <row r="27" spans="1:27" ht="12" customHeight="1">
      <c r="A27" s="40">
        <v>1928</v>
      </c>
      <c r="B27" s="77">
        <v>120.509</v>
      </c>
      <c r="C27" s="54">
        <f>SUM(AmCheese!C27,OthCheese!C27)</f>
        <v>479</v>
      </c>
      <c r="D27" s="54">
        <f>SUM(AmCheese!D27,OthCheese!D27)</f>
        <v>81</v>
      </c>
      <c r="E27" s="54">
        <f>SUM(AmCheese!E27,OthCheese!E27)</f>
        <v>66</v>
      </c>
      <c r="F27" s="54">
        <f>SUM(AmCheese!F27,OthCheese!F27)</f>
        <v>626</v>
      </c>
      <c r="G27" s="54">
        <f>SUM(AmCheese!G27,OthCheese!G27)</f>
        <v>3</v>
      </c>
      <c r="H27" s="54">
        <f>SUM(AmCheese!H27,OthCheese!H27)</f>
        <v>2</v>
      </c>
      <c r="I27" s="54">
        <f>SUM(AmCheese!I27,OthCheese!I27)</f>
        <v>89</v>
      </c>
      <c r="J27" s="54" t="str">
        <f>AmCheese!J27</f>
        <v>NA</v>
      </c>
      <c r="K27" s="54">
        <f t="shared" si="0"/>
        <v>532</v>
      </c>
      <c r="L27" s="54">
        <f>SUM(AmCheese!L27,OthCheese!J27)</f>
        <v>532</v>
      </c>
      <c r="M27" s="54">
        <f>SUM(AmCheese!M27,OthCheese!K27)</f>
        <v>4.4146080375739576</v>
      </c>
      <c r="N27" s="13"/>
      <c r="O27" s="13"/>
      <c r="P27" s="13"/>
      <c r="Q27" s="13"/>
      <c r="R27" s="13"/>
      <c r="S27" s="13"/>
      <c r="T27" s="13"/>
      <c r="U27" s="13"/>
      <c r="V27" s="13"/>
      <c r="W27" s="13"/>
      <c r="X27" s="13"/>
      <c r="Y27" s="13"/>
      <c r="Z27" s="13"/>
      <c r="AA27" s="13"/>
    </row>
    <row r="28" spans="1:27" ht="12" customHeight="1">
      <c r="A28" s="40">
        <v>1929</v>
      </c>
      <c r="B28" s="77">
        <v>121.767</v>
      </c>
      <c r="C28" s="54">
        <f>SUM(AmCheese!C28,OthCheese!C28)</f>
        <v>499</v>
      </c>
      <c r="D28" s="54">
        <f>SUM(AmCheese!D28,OthCheese!D28)</f>
        <v>76</v>
      </c>
      <c r="E28" s="54">
        <f>SUM(AmCheese!E28,OthCheese!E28)</f>
        <v>89</v>
      </c>
      <c r="F28" s="54">
        <f>SUM(AmCheese!F28,OthCheese!F28)</f>
        <v>664</v>
      </c>
      <c r="G28" s="54">
        <f>SUM(AmCheese!G28,OthCheese!G28)</f>
        <v>3</v>
      </c>
      <c r="H28" s="54">
        <f>SUM(AmCheese!H28,OthCheese!H28)</f>
        <v>2</v>
      </c>
      <c r="I28" s="54">
        <f>SUM(AmCheese!I28,OthCheese!I28)</f>
        <v>86</v>
      </c>
      <c r="J28" s="54" t="str">
        <f>AmCheese!J28</f>
        <v>NA</v>
      </c>
      <c r="K28" s="54">
        <f t="shared" si="0"/>
        <v>573</v>
      </c>
      <c r="L28" s="54">
        <f>SUM(AmCheese!L28,OthCheese!J28)</f>
        <v>573</v>
      </c>
      <c r="M28" s="54">
        <f>SUM(AmCheese!M28,OthCheese!K28)</f>
        <v>4.7057084431742595</v>
      </c>
      <c r="N28" s="13"/>
      <c r="O28" s="13"/>
      <c r="P28" s="13"/>
      <c r="Q28" s="13"/>
      <c r="R28" s="13"/>
      <c r="S28" s="13"/>
      <c r="T28" s="13"/>
      <c r="U28" s="13"/>
      <c r="V28" s="13"/>
      <c r="W28" s="13"/>
      <c r="X28" s="13"/>
      <c r="Y28" s="13"/>
      <c r="Z28" s="13"/>
      <c r="AA28" s="13"/>
    </row>
    <row r="29" spans="1:27" ht="12" customHeight="1">
      <c r="A29" s="40">
        <v>1930</v>
      </c>
      <c r="B29" s="77">
        <v>123.188</v>
      </c>
      <c r="C29" s="54">
        <f>SUM(AmCheese!C29,OthCheese!C29)</f>
        <v>510</v>
      </c>
      <c r="D29" s="54">
        <f>SUM(AmCheese!D29,OthCheese!D29)</f>
        <v>68</v>
      </c>
      <c r="E29" s="54">
        <f>SUM(AmCheese!E29,OthCheese!E29)</f>
        <v>86</v>
      </c>
      <c r="F29" s="54">
        <f>SUM(AmCheese!F29,OthCheese!F29)</f>
        <v>664</v>
      </c>
      <c r="G29" s="54">
        <f>SUM(AmCheese!G29,OthCheese!G29)</f>
        <v>2</v>
      </c>
      <c r="H29" s="54">
        <f>SUM(AmCheese!H29,OthCheese!H29)</f>
        <v>2</v>
      </c>
      <c r="I29" s="54">
        <f>SUM(AmCheese!I29,OthCheese!I29)</f>
        <v>83</v>
      </c>
      <c r="J29" s="54" t="str">
        <f>AmCheese!J29</f>
        <v>NA</v>
      </c>
      <c r="K29" s="54">
        <f t="shared" si="0"/>
        <v>577</v>
      </c>
      <c r="L29" s="54">
        <f>SUM(AmCheese!L29,OthCheese!J29)</f>
        <v>577</v>
      </c>
      <c r="M29" s="54">
        <f>SUM(AmCheese!M29,OthCheese!K29)</f>
        <v>4.6838977822515178</v>
      </c>
      <c r="N29" s="13"/>
      <c r="O29" s="13"/>
      <c r="P29" s="13"/>
      <c r="Q29" s="13"/>
      <c r="R29" s="13"/>
      <c r="S29" s="13"/>
      <c r="T29" s="13"/>
      <c r="U29" s="13"/>
      <c r="V29" s="13"/>
      <c r="W29" s="13"/>
      <c r="X29" s="13"/>
      <c r="Y29" s="13"/>
      <c r="Z29" s="13"/>
      <c r="AA29" s="13"/>
    </row>
    <row r="30" spans="1:27" ht="12" customHeight="1">
      <c r="A30" s="42">
        <v>1931</v>
      </c>
      <c r="B30" s="78">
        <v>124.149</v>
      </c>
      <c r="C30" s="58">
        <f>SUM(AmCheese!C30,OthCheese!C30)</f>
        <v>499</v>
      </c>
      <c r="D30" s="58">
        <f>SUM(AmCheese!D30,OthCheese!D30)</f>
        <v>62</v>
      </c>
      <c r="E30" s="58">
        <f>SUM(AmCheese!E30,OthCheese!E30)</f>
        <v>83</v>
      </c>
      <c r="F30" s="58">
        <f>SUM(AmCheese!F30,OthCheese!F30)</f>
        <v>644</v>
      </c>
      <c r="G30" s="58">
        <f>SUM(AmCheese!G30,OthCheese!G30)</f>
        <v>2</v>
      </c>
      <c r="H30" s="58">
        <f>SUM(AmCheese!H30,OthCheese!H30)</f>
        <v>2</v>
      </c>
      <c r="I30" s="58">
        <f>SUM(AmCheese!I30,OthCheese!I30)</f>
        <v>78</v>
      </c>
      <c r="J30" s="58" t="str">
        <f>AmCheese!J30</f>
        <v>NA</v>
      </c>
      <c r="K30" s="58">
        <f t="shared" si="0"/>
        <v>562</v>
      </c>
      <c r="L30" s="58">
        <f>SUM(AmCheese!L30,OthCheese!J30)</f>
        <v>562</v>
      </c>
      <c r="M30" s="58">
        <f>SUM(AmCheese!M30,OthCheese!K30)</f>
        <v>4.5268185808987589</v>
      </c>
      <c r="N30" s="13"/>
      <c r="O30" s="13"/>
      <c r="P30" s="13"/>
      <c r="Q30" s="13"/>
      <c r="R30" s="13"/>
      <c r="S30" s="13"/>
      <c r="T30" s="13"/>
      <c r="U30" s="13"/>
      <c r="V30" s="13"/>
      <c r="W30" s="13"/>
      <c r="X30" s="13"/>
      <c r="Y30" s="13"/>
      <c r="Z30" s="13"/>
      <c r="AA30" s="13"/>
    </row>
    <row r="31" spans="1:27" ht="12" customHeight="1">
      <c r="A31" s="42">
        <v>1932</v>
      </c>
      <c r="B31" s="78">
        <v>124.949</v>
      </c>
      <c r="C31" s="58">
        <f>SUM(AmCheese!C31,OthCheese!C31)</f>
        <v>491</v>
      </c>
      <c r="D31" s="58">
        <f>SUM(AmCheese!D31,OthCheese!D31)</f>
        <v>56</v>
      </c>
      <c r="E31" s="58">
        <f>SUM(AmCheese!E31,OthCheese!E31)</f>
        <v>78</v>
      </c>
      <c r="F31" s="58">
        <f>SUM(AmCheese!F31,OthCheese!F31)</f>
        <v>625</v>
      </c>
      <c r="G31" s="58">
        <f>SUM(AmCheese!G31,OthCheese!G31)</f>
        <v>1</v>
      </c>
      <c r="H31" s="58">
        <f>SUM(AmCheese!H31,OthCheese!H31)</f>
        <v>2</v>
      </c>
      <c r="I31" s="58">
        <f>SUM(AmCheese!I31,OthCheese!I31)</f>
        <v>69</v>
      </c>
      <c r="J31" s="58" t="str">
        <f>AmCheese!J31</f>
        <v>NA</v>
      </c>
      <c r="K31" s="58">
        <f t="shared" si="0"/>
        <v>553</v>
      </c>
      <c r="L31" s="58">
        <f>SUM(AmCheese!L31,OthCheese!J31)</f>
        <v>553</v>
      </c>
      <c r="M31" s="58">
        <f>SUM(AmCheese!M31,OthCheese!K31)</f>
        <v>4.4258057287373251</v>
      </c>
      <c r="N31" s="13"/>
      <c r="O31" s="13"/>
      <c r="P31" s="13"/>
      <c r="Q31" s="13"/>
      <c r="R31" s="13"/>
      <c r="S31" s="13"/>
      <c r="T31" s="13"/>
      <c r="U31" s="13"/>
      <c r="V31" s="13"/>
      <c r="W31" s="13"/>
      <c r="X31" s="13"/>
      <c r="Y31" s="13"/>
      <c r="Z31" s="13"/>
      <c r="AA31" s="13"/>
    </row>
    <row r="32" spans="1:27" ht="12" customHeight="1">
      <c r="A32" s="42">
        <v>1933</v>
      </c>
      <c r="B32" s="78">
        <v>125.69</v>
      </c>
      <c r="C32" s="58">
        <f>SUM(AmCheese!C32,OthCheese!C32)</f>
        <v>548</v>
      </c>
      <c r="D32" s="58">
        <f>SUM(AmCheese!D32,OthCheese!D32)</f>
        <v>48</v>
      </c>
      <c r="E32" s="58">
        <f>SUM(AmCheese!E32,OthCheese!E32)</f>
        <v>69</v>
      </c>
      <c r="F32" s="58">
        <f>SUM(AmCheese!F32,OthCheese!F32)</f>
        <v>665</v>
      </c>
      <c r="G32" s="58">
        <f>SUM(AmCheese!G32,OthCheese!G32)</f>
        <v>1</v>
      </c>
      <c r="H32" s="58">
        <f>SUM(AmCheese!H32,OthCheese!H32)</f>
        <v>2</v>
      </c>
      <c r="I32" s="58">
        <f>SUM(AmCheese!I32,OthCheese!I32)</f>
        <v>92</v>
      </c>
      <c r="J32" s="58" t="str">
        <f>AmCheese!J32</f>
        <v>NA</v>
      </c>
      <c r="K32" s="58">
        <f t="shared" si="0"/>
        <v>570</v>
      </c>
      <c r="L32" s="58">
        <f>SUM(AmCheese!L32,OthCheese!J32)</f>
        <v>570</v>
      </c>
      <c r="M32" s="58">
        <f>SUM(AmCheese!M32,OthCheese!K32)</f>
        <v>4.5349669822579362</v>
      </c>
      <c r="N32" s="13"/>
      <c r="O32" s="13"/>
      <c r="P32" s="13"/>
      <c r="Q32" s="13"/>
      <c r="R32" s="13"/>
      <c r="S32" s="13"/>
      <c r="T32" s="13"/>
      <c r="U32" s="13"/>
      <c r="V32" s="13"/>
      <c r="W32" s="13"/>
      <c r="X32" s="13"/>
      <c r="Y32" s="13"/>
      <c r="Z32" s="13"/>
      <c r="AA32" s="13"/>
    </row>
    <row r="33" spans="1:27" ht="12" customHeight="1">
      <c r="A33" s="42">
        <v>1934</v>
      </c>
      <c r="B33" s="78">
        <v>126.485</v>
      </c>
      <c r="C33" s="58">
        <f>SUM(AmCheese!C33,OthCheese!C33)</f>
        <v>587</v>
      </c>
      <c r="D33" s="58">
        <f>SUM(AmCheese!D33,OthCheese!D33)</f>
        <v>48</v>
      </c>
      <c r="E33" s="58">
        <f>SUM(AmCheese!E33,OthCheese!E33)</f>
        <v>92</v>
      </c>
      <c r="F33" s="58">
        <f>SUM(AmCheese!F33,OthCheese!F33)</f>
        <v>727</v>
      </c>
      <c r="G33" s="58">
        <f>SUM(AmCheese!G33,OthCheese!G33)</f>
        <v>1</v>
      </c>
      <c r="H33" s="58">
        <f>SUM(AmCheese!H33,OthCheese!H33)</f>
        <v>3</v>
      </c>
      <c r="I33" s="58">
        <f>SUM(AmCheese!I33,OthCheese!I33)</f>
        <v>102</v>
      </c>
      <c r="J33" s="58" t="str">
        <f>AmCheese!J33</f>
        <v>NA</v>
      </c>
      <c r="K33" s="58">
        <f t="shared" si="0"/>
        <v>621</v>
      </c>
      <c r="L33" s="58">
        <f>SUM(AmCheese!L33,OthCheese!J33)</f>
        <v>621</v>
      </c>
      <c r="M33" s="58">
        <f>SUM(AmCheese!M33,OthCheese!K33)</f>
        <v>4.9096730837648739</v>
      </c>
      <c r="N33" s="13"/>
      <c r="O33" s="13"/>
      <c r="P33" s="13"/>
      <c r="Q33" s="13"/>
      <c r="R33" s="13"/>
      <c r="S33" s="13"/>
      <c r="T33" s="13"/>
      <c r="U33" s="13"/>
      <c r="V33" s="13"/>
      <c r="W33" s="13"/>
      <c r="X33" s="13"/>
      <c r="Y33" s="13"/>
      <c r="Z33" s="13"/>
      <c r="AA33" s="13"/>
    </row>
    <row r="34" spans="1:27" ht="12" customHeight="1">
      <c r="A34" s="42">
        <v>1935</v>
      </c>
      <c r="B34" s="78">
        <v>127.36199999999999</v>
      </c>
      <c r="C34" s="58">
        <f>SUM(AmCheese!C34,OthCheese!C34)</f>
        <v>628</v>
      </c>
      <c r="D34" s="58">
        <f>SUM(AmCheese!D34,OthCheese!D34)</f>
        <v>49</v>
      </c>
      <c r="E34" s="58">
        <f>SUM(AmCheese!E34,OthCheese!E34)</f>
        <v>102</v>
      </c>
      <c r="F34" s="58">
        <f>SUM(AmCheese!F34,OthCheese!F34)</f>
        <v>779</v>
      </c>
      <c r="G34" s="58">
        <f>SUM(AmCheese!G34,OthCheese!G34)</f>
        <v>1</v>
      </c>
      <c r="H34" s="58">
        <f>SUM(AmCheese!H34,OthCheese!H34)</f>
        <v>3</v>
      </c>
      <c r="I34" s="58">
        <f>SUM(AmCheese!I34,OthCheese!I34)</f>
        <v>100</v>
      </c>
      <c r="J34" s="58" t="str">
        <f>AmCheese!J34</f>
        <v>NA</v>
      </c>
      <c r="K34" s="58">
        <f t="shared" si="0"/>
        <v>675</v>
      </c>
      <c r="L34" s="58">
        <f>SUM(AmCheese!L34,OthCheese!J34)</f>
        <v>675</v>
      </c>
      <c r="M34" s="58">
        <f>SUM(AmCheese!M34,OthCheese!K34)</f>
        <v>5.2998539595797807</v>
      </c>
      <c r="N34" s="13"/>
      <c r="O34" s="13"/>
      <c r="P34" s="13"/>
      <c r="Q34" s="13"/>
      <c r="R34" s="13"/>
      <c r="S34" s="13"/>
      <c r="T34" s="13"/>
      <c r="U34" s="13"/>
      <c r="V34" s="13"/>
      <c r="W34" s="13"/>
      <c r="X34" s="13"/>
      <c r="Y34" s="13"/>
      <c r="Z34" s="13"/>
      <c r="AA34" s="13"/>
    </row>
    <row r="35" spans="1:27" ht="12" customHeight="1">
      <c r="A35" s="40">
        <v>1936</v>
      </c>
      <c r="B35" s="77">
        <v>128.18100000000001</v>
      </c>
      <c r="C35" s="54">
        <f>SUM(AmCheese!C35,OthCheese!C35)</f>
        <v>650</v>
      </c>
      <c r="D35" s="54">
        <f>SUM(AmCheese!D35,OthCheese!D35)</f>
        <v>60</v>
      </c>
      <c r="E35" s="54">
        <f>SUM(AmCheese!E35,OthCheese!E35)</f>
        <v>100</v>
      </c>
      <c r="F35" s="54">
        <f>SUM(AmCheese!F35,OthCheese!F35)</f>
        <v>810</v>
      </c>
      <c r="G35" s="54">
        <f>SUM(AmCheese!G35,OthCheese!G35)</f>
        <v>1</v>
      </c>
      <c r="H35" s="54">
        <f>SUM(AmCheese!H35,OthCheese!H35)</f>
        <v>3</v>
      </c>
      <c r="I35" s="54">
        <f>SUM(AmCheese!I35,OthCheese!I35)</f>
        <v>110</v>
      </c>
      <c r="J35" s="54" t="str">
        <f>AmCheese!J35</f>
        <v>NA</v>
      </c>
      <c r="K35" s="54">
        <f t="shared" si="0"/>
        <v>696</v>
      </c>
      <c r="L35" s="54">
        <f>SUM(AmCheese!L35,OthCheese!J35)</f>
        <v>696</v>
      </c>
      <c r="M35" s="54">
        <f>SUM(AmCheese!M35,OthCheese!K35)</f>
        <v>5.4298218924801649</v>
      </c>
      <c r="N35" s="13"/>
      <c r="O35" s="13"/>
      <c r="P35" s="13"/>
      <c r="Q35" s="13"/>
      <c r="R35" s="13"/>
      <c r="S35" s="13"/>
      <c r="T35" s="13"/>
      <c r="U35" s="13"/>
      <c r="V35" s="13"/>
      <c r="W35" s="13"/>
      <c r="X35" s="13"/>
      <c r="Y35" s="13"/>
      <c r="Z35" s="13"/>
      <c r="AA35" s="13"/>
    </row>
    <row r="36" spans="1:27" ht="12" customHeight="1">
      <c r="A36" s="40">
        <v>1937</v>
      </c>
      <c r="B36" s="77">
        <v>128.96100000000001</v>
      </c>
      <c r="C36" s="54">
        <f>SUM(AmCheese!C36,OthCheese!C36)</f>
        <v>653</v>
      </c>
      <c r="D36" s="54">
        <f>SUM(AmCheese!D36,OthCheese!D36)</f>
        <v>61</v>
      </c>
      <c r="E36" s="54">
        <f>SUM(AmCheese!E36,OthCheese!E36)</f>
        <v>110</v>
      </c>
      <c r="F36" s="54">
        <f>SUM(AmCheese!F36,OthCheese!F36)</f>
        <v>824</v>
      </c>
      <c r="G36" s="54">
        <f>SUM(AmCheese!G36,OthCheese!G36)</f>
        <v>1</v>
      </c>
      <c r="H36" s="54">
        <f>SUM(AmCheese!H36,OthCheese!H36)</f>
        <v>3</v>
      </c>
      <c r="I36" s="54">
        <f>SUM(AmCheese!I36,OthCheese!I36)</f>
        <v>104</v>
      </c>
      <c r="J36" s="54" t="str">
        <f>AmCheese!J36</f>
        <v>NA</v>
      </c>
      <c r="K36" s="54">
        <f t="shared" si="0"/>
        <v>716</v>
      </c>
      <c r="L36" s="54">
        <f>SUM(AmCheese!L36,OthCheese!J36)</f>
        <v>716</v>
      </c>
      <c r="M36" s="54">
        <f>SUM(AmCheese!M36,OthCheese!K36)</f>
        <v>5.5520661285194741</v>
      </c>
      <c r="N36" s="13"/>
      <c r="O36" s="13"/>
      <c r="P36" s="13"/>
      <c r="Q36" s="13"/>
      <c r="R36" s="13"/>
      <c r="S36" s="13"/>
      <c r="T36" s="13"/>
      <c r="U36" s="13"/>
      <c r="V36" s="13"/>
      <c r="W36" s="13"/>
      <c r="X36" s="13"/>
      <c r="Y36" s="13"/>
      <c r="Z36" s="13"/>
      <c r="AA36" s="13"/>
    </row>
    <row r="37" spans="1:27" ht="12" customHeight="1">
      <c r="A37" s="40">
        <v>1938</v>
      </c>
      <c r="B37" s="77">
        <v>129.96899999999999</v>
      </c>
      <c r="C37" s="54">
        <f>SUM(AmCheese!C37,OthCheese!C37)</f>
        <v>726</v>
      </c>
      <c r="D37" s="54">
        <f>SUM(AmCheese!D37,OthCheese!D37)</f>
        <v>54</v>
      </c>
      <c r="E37" s="54">
        <f>SUM(AmCheese!E37,OthCheese!E37)</f>
        <v>104</v>
      </c>
      <c r="F37" s="54">
        <f>SUM(AmCheese!F37,OthCheese!F37)</f>
        <v>884</v>
      </c>
      <c r="G37" s="54">
        <f>SUM(AmCheese!G37,OthCheese!G37)</f>
        <v>1</v>
      </c>
      <c r="H37" s="54">
        <f>SUM(AmCheese!H37,OthCheese!H37)</f>
        <v>3</v>
      </c>
      <c r="I37" s="54">
        <f>SUM(AmCheese!I37,OthCheese!I37)</f>
        <v>120</v>
      </c>
      <c r="J37" s="54" t="str">
        <f>AmCheese!J37</f>
        <v>NA</v>
      </c>
      <c r="K37" s="54">
        <f t="shared" si="0"/>
        <v>760</v>
      </c>
      <c r="L37" s="54">
        <f>SUM(AmCheese!L37,OthCheese!J37)</f>
        <v>760</v>
      </c>
      <c r="M37" s="54">
        <f>SUM(AmCheese!M37,OthCheese!K37)</f>
        <v>5.8475482615085141</v>
      </c>
      <c r="N37" s="13"/>
      <c r="O37" s="13"/>
      <c r="P37" s="13"/>
      <c r="Q37" s="13"/>
      <c r="R37" s="13"/>
      <c r="S37" s="13"/>
      <c r="T37" s="13"/>
      <c r="U37" s="13"/>
      <c r="V37" s="13"/>
      <c r="W37" s="13"/>
      <c r="X37" s="13"/>
      <c r="Y37" s="13"/>
      <c r="Z37" s="13"/>
      <c r="AA37" s="13"/>
    </row>
    <row r="38" spans="1:27" ht="12" customHeight="1">
      <c r="A38" s="40">
        <v>1939</v>
      </c>
      <c r="B38" s="77">
        <v>131.02799999999999</v>
      </c>
      <c r="C38" s="54">
        <f>SUM(AmCheese!C38,OthCheese!C38)</f>
        <v>710</v>
      </c>
      <c r="D38" s="54">
        <f>SUM(AmCheese!D38,OthCheese!D38)</f>
        <v>59</v>
      </c>
      <c r="E38" s="54">
        <f>SUM(AmCheese!E38,OthCheese!E38)</f>
        <v>120</v>
      </c>
      <c r="F38" s="54">
        <f>SUM(AmCheese!F38,OthCheese!F38)</f>
        <v>889</v>
      </c>
      <c r="G38" s="54">
        <f>SUM(AmCheese!G38,OthCheese!G38)</f>
        <v>1</v>
      </c>
      <c r="H38" s="54">
        <f>SUM(AmCheese!H38,OthCheese!H38)</f>
        <v>3</v>
      </c>
      <c r="I38" s="54">
        <f>SUM(AmCheese!I38,OthCheese!I38)</f>
        <v>109</v>
      </c>
      <c r="J38" s="54" t="str">
        <f>AmCheese!J38</f>
        <v>NA</v>
      </c>
      <c r="K38" s="54">
        <f t="shared" si="0"/>
        <v>776</v>
      </c>
      <c r="L38" s="54">
        <f>SUM(AmCheese!L38,OthCheese!J38)</f>
        <v>776</v>
      </c>
      <c r="M38" s="54">
        <f>SUM(AmCheese!M38,OthCheese!K38)</f>
        <v>5.9223982660194769</v>
      </c>
      <c r="N38" s="13"/>
      <c r="O38" s="13"/>
      <c r="P38" s="13"/>
      <c r="Q38" s="13"/>
      <c r="R38" s="13"/>
      <c r="S38" s="13"/>
      <c r="T38" s="13"/>
      <c r="U38" s="13"/>
      <c r="V38" s="13"/>
      <c r="W38" s="13"/>
      <c r="X38" s="13"/>
      <c r="Y38" s="13"/>
      <c r="Z38" s="13"/>
      <c r="AA38" s="13"/>
    </row>
    <row r="39" spans="1:27" ht="12" customHeight="1">
      <c r="A39" s="40">
        <v>1940</v>
      </c>
      <c r="B39" s="77">
        <v>132.12200000000001</v>
      </c>
      <c r="C39" s="54">
        <f>SUM(AmCheese!C39,OthCheese!C39)</f>
        <v>785</v>
      </c>
      <c r="D39" s="54">
        <f>SUM(AmCheese!D39,OthCheese!D39)</f>
        <v>33</v>
      </c>
      <c r="E39" s="54">
        <f>SUM(AmCheese!E39,OthCheese!E39)</f>
        <v>109</v>
      </c>
      <c r="F39" s="54">
        <f>SUM(AmCheese!F39,OthCheese!F39)</f>
        <v>927</v>
      </c>
      <c r="G39" s="54">
        <f>SUM(AmCheese!G39,OthCheese!G39)</f>
        <v>2</v>
      </c>
      <c r="H39" s="54">
        <f>SUM(AmCheese!H39,OthCheese!H39)</f>
        <v>4</v>
      </c>
      <c r="I39" s="54">
        <f>SUM(AmCheese!I39,OthCheese!I39)</f>
        <v>130</v>
      </c>
      <c r="J39" s="54" t="str">
        <f>AmCheese!J39</f>
        <v>NA</v>
      </c>
      <c r="K39" s="54">
        <f t="shared" si="0"/>
        <v>791</v>
      </c>
      <c r="L39" s="54">
        <f>SUM(AmCheese!L39,OthCheese!J39)</f>
        <v>791</v>
      </c>
      <c r="M39" s="54">
        <f>SUM(AmCheese!M39,OthCheese!K39)</f>
        <v>5.9868909038615818</v>
      </c>
      <c r="N39" s="13"/>
      <c r="O39" s="13"/>
      <c r="P39" s="13"/>
      <c r="Q39" s="13"/>
      <c r="R39" s="13"/>
      <c r="S39" s="13"/>
      <c r="T39" s="13"/>
      <c r="U39" s="13"/>
      <c r="V39" s="13"/>
      <c r="W39" s="13"/>
      <c r="X39" s="13"/>
      <c r="Y39" s="13"/>
      <c r="Z39" s="13"/>
      <c r="AA39" s="13"/>
    </row>
    <row r="40" spans="1:27" ht="12" customHeight="1">
      <c r="A40" s="42">
        <v>1941</v>
      </c>
      <c r="B40" s="78">
        <v>133.40199999999999</v>
      </c>
      <c r="C40" s="58">
        <f>SUM(AmCheese!C40,OthCheese!C40)</f>
        <v>956</v>
      </c>
      <c r="D40" s="58">
        <f>SUM(AmCheese!D40,OthCheese!D40)</f>
        <v>20</v>
      </c>
      <c r="E40" s="58">
        <f>SUM(AmCheese!E40,OthCheese!E40)</f>
        <v>130</v>
      </c>
      <c r="F40" s="58">
        <f>SUM(AmCheese!F40,OthCheese!F40)</f>
        <v>1106</v>
      </c>
      <c r="G40" s="58">
        <f>SUM(AmCheese!G40,OthCheese!G40)</f>
        <v>95</v>
      </c>
      <c r="H40" s="58">
        <f>SUM(AmCheese!H40,OthCheese!H40)</f>
        <v>5</v>
      </c>
      <c r="I40" s="58">
        <f>SUM(AmCheese!I40,OthCheese!I40)</f>
        <v>215</v>
      </c>
      <c r="J40" s="58" t="str">
        <f>AmCheese!J40</f>
        <v>NA</v>
      </c>
      <c r="K40" s="58">
        <f t="shared" si="0"/>
        <v>791</v>
      </c>
      <c r="L40" s="58">
        <f>SUM(AmCheese!L40,OthCheese!J40)</f>
        <v>791</v>
      </c>
      <c r="M40" s="58">
        <f>SUM(AmCheese!M40,OthCheese!K40)</f>
        <v>5.9294463351374045</v>
      </c>
      <c r="N40" s="13"/>
      <c r="O40" s="13"/>
      <c r="P40" s="13"/>
      <c r="Q40" s="13"/>
      <c r="R40" s="13"/>
      <c r="S40" s="13"/>
      <c r="T40" s="13"/>
      <c r="U40" s="13"/>
      <c r="V40" s="13"/>
      <c r="W40" s="13"/>
      <c r="X40" s="13"/>
      <c r="Y40" s="13"/>
      <c r="Z40" s="13"/>
      <c r="AA40" s="13"/>
    </row>
    <row r="41" spans="1:27" ht="12" customHeight="1">
      <c r="A41" s="42">
        <v>1942</v>
      </c>
      <c r="B41" s="78">
        <v>134.86000000000001</v>
      </c>
      <c r="C41" s="58">
        <f>SUM(AmCheese!C41,OthCheese!C41)</f>
        <v>1112</v>
      </c>
      <c r="D41" s="58">
        <f>SUM(AmCheese!D41,OthCheese!D41)</f>
        <v>24</v>
      </c>
      <c r="E41" s="58">
        <f>SUM(AmCheese!E41,OthCheese!E41)</f>
        <v>215</v>
      </c>
      <c r="F41" s="58">
        <f>SUM(AmCheese!F41,OthCheese!F41)</f>
        <v>1351</v>
      </c>
      <c r="G41" s="58">
        <f>SUM(AmCheese!G41,OthCheese!G41)</f>
        <v>308</v>
      </c>
      <c r="H41" s="58">
        <f>SUM(AmCheese!H41,OthCheese!H41)</f>
        <v>5</v>
      </c>
      <c r="I41" s="58">
        <f>SUM(AmCheese!I41,OthCheese!I41)</f>
        <v>139</v>
      </c>
      <c r="J41" s="58" t="str">
        <f>AmCheese!J41</f>
        <v>NA</v>
      </c>
      <c r="K41" s="58">
        <f t="shared" si="0"/>
        <v>899</v>
      </c>
      <c r="L41" s="58">
        <f>SUM(AmCheese!L41,OthCheese!J41)</f>
        <v>899</v>
      </c>
      <c r="M41" s="58">
        <f>SUM(AmCheese!M41,OthCheese!K41)</f>
        <v>6.6661723268574811</v>
      </c>
      <c r="N41" s="13"/>
      <c r="O41" s="13"/>
      <c r="P41" s="13"/>
      <c r="Q41" s="13"/>
      <c r="R41" s="13"/>
      <c r="S41" s="13"/>
      <c r="T41" s="13"/>
      <c r="U41" s="13"/>
      <c r="V41" s="13"/>
      <c r="W41" s="13"/>
      <c r="X41" s="13"/>
      <c r="Y41" s="13"/>
      <c r="Z41" s="13"/>
      <c r="AA41" s="13"/>
    </row>
    <row r="42" spans="1:27" ht="12" customHeight="1">
      <c r="A42" s="42">
        <v>1943</v>
      </c>
      <c r="B42" s="78">
        <v>136.739</v>
      </c>
      <c r="C42" s="58">
        <f>SUM(AmCheese!C42,OthCheese!C42)</f>
        <v>993</v>
      </c>
      <c r="D42" s="58">
        <f>SUM(AmCheese!D42,OthCheese!D42)</f>
        <v>25</v>
      </c>
      <c r="E42" s="58">
        <f>SUM(AmCheese!E42,OthCheese!E42)</f>
        <v>139</v>
      </c>
      <c r="F42" s="58">
        <f>SUM(AmCheese!F42,OthCheese!F42)</f>
        <v>1157</v>
      </c>
      <c r="G42" s="58">
        <f>SUM(AmCheese!G42,OthCheese!G42)</f>
        <v>165</v>
      </c>
      <c r="H42" s="58">
        <f>SUM(AmCheese!H42,OthCheese!H42)</f>
        <v>6</v>
      </c>
      <c r="I42" s="58">
        <f>SUM(AmCheese!I42,OthCheese!I42)</f>
        <v>221</v>
      </c>
      <c r="J42" s="58" t="str">
        <f>AmCheese!J42</f>
        <v>NA</v>
      </c>
      <c r="K42" s="58">
        <f t="shared" si="0"/>
        <v>765</v>
      </c>
      <c r="L42" s="58">
        <f>SUM(AmCheese!L42,OthCheese!J42)</f>
        <v>765</v>
      </c>
      <c r="M42" s="58">
        <f>SUM(AmCheese!M42,OthCheese!K42)</f>
        <v>5.5945999312558961</v>
      </c>
      <c r="N42" s="13"/>
      <c r="O42" s="13"/>
      <c r="P42" s="13"/>
      <c r="Q42" s="13"/>
      <c r="R42" s="13"/>
      <c r="S42" s="13"/>
      <c r="T42" s="13"/>
      <c r="U42" s="13"/>
      <c r="V42" s="13"/>
      <c r="W42" s="13"/>
      <c r="X42" s="13"/>
      <c r="Y42" s="13"/>
      <c r="Z42" s="13"/>
      <c r="AA42" s="13"/>
    </row>
    <row r="43" spans="1:27" ht="12" customHeight="1">
      <c r="A43" s="42">
        <v>1944</v>
      </c>
      <c r="B43" s="78">
        <v>138.39699999999999</v>
      </c>
      <c r="C43" s="58">
        <f>SUM(AmCheese!C43,OthCheese!C43)</f>
        <v>1017</v>
      </c>
      <c r="D43" s="58">
        <f>SUM(AmCheese!D43,OthCheese!D43)</f>
        <v>9</v>
      </c>
      <c r="E43" s="58">
        <f>SUM(AmCheese!E43,OthCheese!E43)</f>
        <v>221</v>
      </c>
      <c r="F43" s="58">
        <f>SUM(AmCheese!F43,OthCheese!F43)</f>
        <v>1247</v>
      </c>
      <c r="G43" s="58">
        <f>SUM(AmCheese!G43,OthCheese!G43)</f>
        <v>294</v>
      </c>
      <c r="H43" s="58">
        <f>SUM(AmCheese!H43,OthCheese!H43)</f>
        <v>7</v>
      </c>
      <c r="I43" s="58">
        <f>SUM(AmCheese!I43,OthCheese!I43)</f>
        <v>110</v>
      </c>
      <c r="J43" s="58" t="str">
        <f>AmCheese!J43</f>
        <v>NA</v>
      </c>
      <c r="K43" s="58">
        <f t="shared" si="0"/>
        <v>836</v>
      </c>
      <c r="L43" s="58">
        <f>SUM(AmCheese!L43,OthCheese!J43)</f>
        <v>836</v>
      </c>
      <c r="M43" s="58">
        <f>SUM(AmCheese!M43,OthCheese!K43)</f>
        <v>6.040593365463125</v>
      </c>
      <c r="N43" s="13"/>
      <c r="O43" s="13"/>
      <c r="P43" s="13"/>
      <c r="Q43" s="13"/>
      <c r="R43" s="13"/>
      <c r="S43" s="13"/>
      <c r="T43" s="13"/>
      <c r="U43" s="13"/>
      <c r="V43" s="13"/>
      <c r="W43" s="13"/>
      <c r="X43" s="13"/>
      <c r="Y43" s="13"/>
      <c r="Z43" s="13"/>
      <c r="AA43" s="13"/>
    </row>
    <row r="44" spans="1:27" ht="12" customHeight="1">
      <c r="A44" s="42">
        <v>1945</v>
      </c>
      <c r="B44" s="78">
        <v>139.928</v>
      </c>
      <c r="C44" s="58">
        <f>SUM(AmCheese!C44,OthCheese!C44)</f>
        <v>1117</v>
      </c>
      <c r="D44" s="58">
        <f>SUM(AmCheese!D44,OthCheese!D44)</f>
        <v>8</v>
      </c>
      <c r="E44" s="58">
        <f>SUM(AmCheese!E44,OthCheese!E44)</f>
        <v>110</v>
      </c>
      <c r="F44" s="58">
        <f>SUM(AmCheese!F44,OthCheese!F44)</f>
        <v>1235</v>
      </c>
      <c r="G44" s="58">
        <f>SUM(AmCheese!G44,OthCheese!G44)</f>
        <v>182</v>
      </c>
      <c r="H44" s="58">
        <f>SUM(AmCheese!H44,OthCheese!H44)</f>
        <v>8</v>
      </c>
      <c r="I44" s="58">
        <f>SUM(AmCheese!I44,OthCheese!I44)</f>
        <v>153</v>
      </c>
      <c r="J44" s="58" t="str">
        <f>AmCheese!J44</f>
        <v>NA</v>
      </c>
      <c r="K44" s="58">
        <f t="shared" si="0"/>
        <v>892</v>
      </c>
      <c r="L44" s="58">
        <f>SUM(AmCheese!L44,OthCheese!J44)</f>
        <v>892</v>
      </c>
      <c r="M44" s="58">
        <f>SUM(AmCheese!M44,OthCheese!K44)</f>
        <v>6.3747069921674004</v>
      </c>
      <c r="N44" s="13"/>
      <c r="O44" s="13"/>
      <c r="P44" s="13"/>
      <c r="Q44" s="13"/>
      <c r="R44" s="13"/>
      <c r="S44" s="13"/>
      <c r="T44" s="13"/>
      <c r="U44" s="13"/>
      <c r="V44" s="13"/>
      <c r="W44" s="13"/>
      <c r="X44" s="13"/>
      <c r="Y44" s="13"/>
      <c r="Z44" s="13"/>
      <c r="AA44" s="13"/>
    </row>
    <row r="45" spans="1:27" ht="12" customHeight="1">
      <c r="A45" s="40">
        <v>1946</v>
      </c>
      <c r="B45" s="77">
        <v>141.38900000000001</v>
      </c>
      <c r="C45" s="54">
        <f>SUM(AmCheese!C45,OthCheese!C45)</f>
        <v>1106</v>
      </c>
      <c r="D45" s="54">
        <f>SUM(AmCheese!D45,OthCheese!D45)</f>
        <v>21</v>
      </c>
      <c r="E45" s="54">
        <f>SUM(AmCheese!E45,OthCheese!E45)</f>
        <v>153</v>
      </c>
      <c r="F45" s="54">
        <f>SUM(AmCheese!F45,OthCheese!F45)</f>
        <v>1280</v>
      </c>
      <c r="G45" s="54">
        <f>SUM(AmCheese!G45,OthCheese!G45)</f>
        <v>207</v>
      </c>
      <c r="H45" s="54">
        <f>SUM(AmCheese!H45,OthCheese!H45)</f>
        <v>5</v>
      </c>
      <c r="I45" s="54">
        <f>SUM(AmCheese!I45,OthCheese!I45)</f>
        <v>130</v>
      </c>
      <c r="J45" s="54" t="str">
        <f>AmCheese!J45</f>
        <v>NA</v>
      </c>
      <c r="K45" s="54">
        <f t="shared" si="0"/>
        <v>938</v>
      </c>
      <c r="L45" s="54">
        <f>SUM(AmCheese!L45,OthCheese!J45)</f>
        <v>938</v>
      </c>
      <c r="M45" s="54">
        <f>SUM(AmCheese!M45,OthCheese!K45)</f>
        <v>6.6341794623344104</v>
      </c>
      <c r="N45" s="13"/>
      <c r="O45" s="13"/>
      <c r="P45" s="13"/>
      <c r="Q45" s="13"/>
      <c r="R45" s="13"/>
      <c r="S45" s="13"/>
      <c r="T45" s="13"/>
      <c r="U45" s="13"/>
      <c r="V45" s="13"/>
      <c r="W45" s="13"/>
      <c r="X45" s="13"/>
      <c r="Y45" s="13"/>
      <c r="Z45" s="13"/>
      <c r="AA45" s="13"/>
    </row>
    <row r="46" spans="1:27" ht="12" customHeight="1">
      <c r="A46" s="40">
        <v>1947</v>
      </c>
      <c r="B46" s="77">
        <v>144.126</v>
      </c>
      <c r="C46" s="54">
        <f>SUM(AmCheese!C46,OthCheese!C46)</f>
        <v>1183</v>
      </c>
      <c r="D46" s="54">
        <f>SUM(AmCheese!D46,OthCheese!D46)</f>
        <v>9</v>
      </c>
      <c r="E46" s="54">
        <f>SUM(AmCheese!E46,OthCheese!E46)</f>
        <v>130</v>
      </c>
      <c r="F46" s="54">
        <f>SUM(AmCheese!F46,OthCheese!F46)</f>
        <v>1322</v>
      </c>
      <c r="G46" s="54">
        <f>SUM(AmCheese!G46,OthCheese!G46)</f>
        <v>177</v>
      </c>
      <c r="H46" s="54">
        <f>SUM(AmCheese!H46,OthCheese!H46)</f>
        <v>5</v>
      </c>
      <c r="I46" s="54">
        <f>SUM(AmCheese!I46,OthCheese!I46)</f>
        <v>147</v>
      </c>
      <c r="J46" s="54" t="str">
        <f>AmCheese!J46</f>
        <v>NA</v>
      </c>
      <c r="K46" s="54">
        <f t="shared" si="0"/>
        <v>993</v>
      </c>
      <c r="L46" s="54">
        <f>SUM(AmCheese!L46,OthCheese!J46)</f>
        <v>993</v>
      </c>
      <c r="M46" s="54">
        <f>SUM(AmCheese!M46,OthCheese!K46)</f>
        <v>6.8898047541734311</v>
      </c>
      <c r="N46" s="13"/>
      <c r="O46" s="13"/>
      <c r="P46" s="13"/>
      <c r="Q46" s="13"/>
      <c r="R46" s="13"/>
      <c r="S46" s="13"/>
      <c r="T46" s="13"/>
      <c r="U46" s="13"/>
      <c r="V46" s="13"/>
      <c r="W46" s="13"/>
      <c r="X46" s="13"/>
      <c r="Y46" s="13"/>
      <c r="Z46" s="13"/>
      <c r="AA46" s="13"/>
    </row>
    <row r="47" spans="1:27" ht="12" customHeight="1">
      <c r="A47" s="40">
        <v>1948</v>
      </c>
      <c r="B47" s="77">
        <v>146.631</v>
      </c>
      <c r="C47" s="54">
        <f>SUM(AmCheese!C47,OthCheese!C47)</f>
        <v>1098</v>
      </c>
      <c r="D47" s="54">
        <f>SUM(AmCheese!D47,OthCheese!D47)</f>
        <v>24</v>
      </c>
      <c r="E47" s="54">
        <f>SUM(AmCheese!E47,OthCheese!E47)</f>
        <v>147</v>
      </c>
      <c r="F47" s="54">
        <f>SUM(AmCheese!F47,OthCheese!F47)</f>
        <v>1269</v>
      </c>
      <c r="G47" s="54">
        <f>SUM(AmCheese!G47,OthCheese!G47)</f>
        <v>90</v>
      </c>
      <c r="H47" s="54">
        <f>SUM(AmCheese!H47,OthCheese!H47)</f>
        <v>4</v>
      </c>
      <c r="I47" s="54">
        <f>SUM(AmCheese!I47,OthCheese!I47)</f>
        <v>148</v>
      </c>
      <c r="J47" s="54" t="str">
        <f>AmCheese!J47</f>
        <v>NA</v>
      </c>
      <c r="K47" s="54">
        <f t="shared" si="0"/>
        <v>1027</v>
      </c>
      <c r="L47" s="54">
        <f>SUM(AmCheese!L47,OthCheese!J47)</f>
        <v>1027</v>
      </c>
      <c r="M47" s="54">
        <f>SUM(AmCheese!M47,OthCheese!K47)</f>
        <v>7.0039759668828561</v>
      </c>
      <c r="N47" s="13"/>
      <c r="O47" s="13"/>
      <c r="P47" s="13"/>
      <c r="Q47" s="13"/>
      <c r="R47" s="13"/>
      <c r="S47" s="13"/>
      <c r="T47" s="13"/>
      <c r="U47" s="13"/>
      <c r="V47" s="13"/>
      <c r="W47" s="13"/>
      <c r="X47" s="13"/>
      <c r="Y47" s="13"/>
      <c r="Z47" s="13"/>
      <c r="AA47" s="13"/>
    </row>
    <row r="48" spans="1:27" ht="12" customHeight="1">
      <c r="A48" s="40">
        <v>1949</v>
      </c>
      <c r="B48" s="77">
        <v>149.18799999999999</v>
      </c>
      <c r="C48" s="54">
        <f>SUM(AmCheese!C48,OthCheese!C48)</f>
        <v>1199</v>
      </c>
      <c r="D48" s="54">
        <f>SUM(AmCheese!D48,OthCheese!D48)</f>
        <v>32</v>
      </c>
      <c r="E48" s="54">
        <f>SUM(AmCheese!E48,OthCheese!E48)</f>
        <v>148</v>
      </c>
      <c r="F48" s="54">
        <f>SUM(AmCheese!F48,OthCheese!F48)</f>
        <v>1379</v>
      </c>
      <c r="G48" s="54">
        <f>SUM(AmCheese!G48,OthCheese!G48)</f>
        <v>98</v>
      </c>
      <c r="H48" s="54">
        <f>SUM(AmCheese!H48,OthCheese!H48)</f>
        <v>5</v>
      </c>
      <c r="I48" s="54">
        <f>SUM(AmCheese!I48,OthCheese!I48)</f>
        <v>191</v>
      </c>
      <c r="J48" s="54">
        <f>AmCheese!J48</f>
        <v>16</v>
      </c>
      <c r="K48" s="54">
        <f t="shared" ref="K48:K93" si="1">L48-J48</f>
        <v>1069</v>
      </c>
      <c r="L48" s="54">
        <f>SUM(AmCheese!L48,OthCheese!J48)</f>
        <v>1085</v>
      </c>
      <c r="M48" s="54">
        <f>SUM(AmCheese!M48,OthCheese!K48)</f>
        <v>7.272702898356437</v>
      </c>
      <c r="N48" s="13"/>
      <c r="O48" s="13"/>
      <c r="P48" s="13"/>
      <c r="Q48" s="13"/>
      <c r="R48" s="13"/>
      <c r="S48" s="13"/>
      <c r="T48" s="13"/>
      <c r="U48" s="13"/>
      <c r="V48" s="13"/>
      <c r="W48" s="13"/>
      <c r="X48" s="13"/>
      <c r="Y48" s="13"/>
      <c r="Z48" s="13"/>
      <c r="AA48" s="13"/>
    </row>
    <row r="49" spans="1:27" ht="12" customHeight="1">
      <c r="A49" s="40">
        <v>1950</v>
      </c>
      <c r="B49" s="77">
        <v>151.684</v>
      </c>
      <c r="C49" s="54">
        <f>SUM(AmCheese!C49,OthCheese!C49)</f>
        <v>1191</v>
      </c>
      <c r="D49" s="54">
        <f>SUM(AmCheese!D49,OthCheese!D49)</f>
        <v>56</v>
      </c>
      <c r="E49" s="54">
        <f>SUM(AmCheese!E49,OthCheese!E49)</f>
        <v>191</v>
      </c>
      <c r="F49" s="54">
        <f>SUM(AmCheese!F49,OthCheese!F49)</f>
        <v>1438</v>
      </c>
      <c r="G49" s="54">
        <f>SUM(AmCheese!G49,OthCheese!G49)</f>
        <v>55</v>
      </c>
      <c r="H49" s="54">
        <f>SUM(AmCheese!H49,OthCheese!H49)</f>
        <v>4</v>
      </c>
      <c r="I49" s="54">
        <f>SUM(AmCheese!I49,OthCheese!I49)</f>
        <v>212</v>
      </c>
      <c r="J49" s="54">
        <f>AmCheese!J49</f>
        <v>25</v>
      </c>
      <c r="K49" s="54">
        <f t="shared" si="1"/>
        <v>1142</v>
      </c>
      <c r="L49" s="54">
        <f>SUM(AmCheese!L49,OthCheese!J49)</f>
        <v>1167</v>
      </c>
      <c r="M49" s="54">
        <f>SUM(AmCheese!M49,OthCheese!K49)</f>
        <v>7.6936262229371586</v>
      </c>
      <c r="N49" s="13"/>
      <c r="O49" s="13"/>
      <c r="P49" s="13"/>
      <c r="Q49" s="13"/>
      <c r="R49" s="13"/>
      <c r="S49" s="13"/>
      <c r="T49" s="13"/>
      <c r="U49" s="13"/>
      <c r="V49" s="13"/>
      <c r="W49" s="13"/>
      <c r="X49" s="13"/>
      <c r="Y49" s="13"/>
      <c r="Z49" s="13"/>
      <c r="AA49" s="13"/>
    </row>
    <row r="50" spans="1:27" ht="12" customHeight="1">
      <c r="A50" s="42">
        <v>1951</v>
      </c>
      <c r="B50" s="78">
        <v>154.28700000000001</v>
      </c>
      <c r="C50" s="58">
        <f>SUM(AmCheese!C50,OthCheese!C50)</f>
        <v>1161</v>
      </c>
      <c r="D50" s="58">
        <f>SUM(AmCheese!D50,OthCheese!D50)</f>
        <v>52</v>
      </c>
      <c r="E50" s="58">
        <f>SUM(AmCheese!E50,OthCheese!E50)</f>
        <v>212</v>
      </c>
      <c r="F50" s="58">
        <f>SUM(AmCheese!F50,OthCheese!F50)</f>
        <v>1425</v>
      </c>
      <c r="G50" s="58">
        <f>SUM(AmCheese!G50,OthCheese!G50)</f>
        <v>81</v>
      </c>
      <c r="H50" s="58">
        <f>SUM(AmCheese!H50,OthCheese!H50)</f>
        <v>4</v>
      </c>
      <c r="I50" s="58">
        <f>SUM(AmCheese!I50,OthCheese!I50)</f>
        <v>222</v>
      </c>
      <c r="J50" s="58">
        <f>AmCheese!J50</f>
        <v>16</v>
      </c>
      <c r="K50" s="58">
        <f t="shared" si="1"/>
        <v>1102</v>
      </c>
      <c r="L50" s="58">
        <f>SUM(AmCheese!L50,OthCheese!J50)</f>
        <v>1118</v>
      </c>
      <c r="M50" s="58">
        <f>SUM(AmCheese!M50,OthCheese!K50)</f>
        <v>7.2462359109970373</v>
      </c>
      <c r="N50" s="13"/>
      <c r="O50" s="13"/>
      <c r="P50" s="13"/>
      <c r="Q50" s="13"/>
      <c r="R50" s="13"/>
      <c r="S50" s="13"/>
      <c r="T50" s="13"/>
      <c r="U50" s="13"/>
      <c r="V50" s="13"/>
      <c r="W50" s="13"/>
      <c r="X50" s="13"/>
      <c r="Y50" s="13"/>
      <c r="Z50" s="13"/>
      <c r="AA50" s="13"/>
    </row>
    <row r="51" spans="1:27" ht="12" customHeight="1">
      <c r="A51" s="42">
        <v>1952</v>
      </c>
      <c r="B51" s="78">
        <v>156.95400000000001</v>
      </c>
      <c r="C51" s="58">
        <f>SUM(AmCheese!C51,OthCheese!C51)</f>
        <v>1170</v>
      </c>
      <c r="D51" s="58">
        <f>SUM(AmCheese!D51,OthCheese!D51)</f>
        <v>49</v>
      </c>
      <c r="E51" s="58">
        <f>SUM(AmCheese!E51,OthCheese!E51)</f>
        <v>222</v>
      </c>
      <c r="F51" s="58">
        <f>SUM(AmCheese!F51,OthCheese!F51)</f>
        <v>1441</v>
      </c>
      <c r="G51" s="58">
        <f>SUM(AmCheese!G51,OthCheese!G51)</f>
        <v>4</v>
      </c>
      <c r="H51" s="58">
        <f>SUM(AmCheese!H51,OthCheese!H51)</f>
        <v>5</v>
      </c>
      <c r="I51" s="58">
        <f>SUM(AmCheese!I51,OthCheese!I51)</f>
        <v>239</v>
      </c>
      <c r="J51" s="58">
        <f>AmCheese!J51</f>
        <v>14</v>
      </c>
      <c r="K51" s="58">
        <f t="shared" si="1"/>
        <v>1179</v>
      </c>
      <c r="L51" s="58">
        <f>SUM(AmCheese!L51,OthCheese!J51)</f>
        <v>1193</v>
      </c>
      <c r="M51" s="58">
        <f>SUM(AmCheese!M51,OthCheese!K51)</f>
        <v>7.6009531455076011</v>
      </c>
      <c r="N51" s="13"/>
      <c r="O51" s="13"/>
      <c r="P51" s="13"/>
      <c r="Q51" s="13"/>
      <c r="R51" s="13"/>
      <c r="S51" s="13"/>
      <c r="T51" s="13"/>
      <c r="U51" s="13"/>
      <c r="V51" s="13"/>
      <c r="W51" s="13"/>
      <c r="X51" s="13"/>
      <c r="Y51" s="13"/>
      <c r="Z51" s="13"/>
      <c r="AA51" s="13"/>
    </row>
    <row r="52" spans="1:27" ht="12" customHeight="1">
      <c r="A52" s="42">
        <v>1953</v>
      </c>
      <c r="B52" s="78">
        <v>159.565</v>
      </c>
      <c r="C52" s="58">
        <f>SUM(AmCheese!C52,OthCheese!C52)</f>
        <v>1344</v>
      </c>
      <c r="D52" s="58">
        <f>SUM(AmCheese!D52,OthCheese!D52)</f>
        <v>56</v>
      </c>
      <c r="E52" s="58">
        <f>SUM(AmCheese!E52,OthCheese!E52)</f>
        <v>239</v>
      </c>
      <c r="F52" s="58">
        <f>SUM(AmCheese!F52,OthCheese!F52)</f>
        <v>1639</v>
      </c>
      <c r="G52" s="58">
        <f>SUM(AmCheese!G52,OthCheese!G52)</f>
        <v>19</v>
      </c>
      <c r="H52" s="58">
        <f>SUM(AmCheese!H52,OthCheese!H52)</f>
        <v>4</v>
      </c>
      <c r="I52" s="58">
        <f>SUM(AmCheese!I52,OthCheese!I52)</f>
        <v>432</v>
      </c>
      <c r="J52" s="58">
        <f>AmCheese!J52</f>
        <v>22</v>
      </c>
      <c r="K52" s="58">
        <f t="shared" si="1"/>
        <v>1162</v>
      </c>
      <c r="L52" s="58">
        <f>SUM(AmCheese!L52,OthCheese!J52)</f>
        <v>1184</v>
      </c>
      <c r="M52" s="58">
        <f>SUM(AmCheese!M52,OthCheese!K52)</f>
        <v>7.4201735969667535</v>
      </c>
      <c r="N52" s="13"/>
      <c r="O52" s="13"/>
      <c r="P52" s="13"/>
      <c r="Q52" s="13"/>
      <c r="R52" s="13"/>
      <c r="S52" s="13"/>
      <c r="T52" s="13"/>
      <c r="U52" s="13"/>
      <c r="V52" s="13"/>
      <c r="W52" s="13"/>
      <c r="X52" s="13"/>
      <c r="Y52" s="13"/>
      <c r="Z52" s="13"/>
      <c r="AA52" s="13"/>
    </row>
    <row r="53" spans="1:27" ht="12" customHeight="1">
      <c r="A53" s="42">
        <v>1954</v>
      </c>
      <c r="B53" s="78">
        <v>162.39099999999999</v>
      </c>
      <c r="C53" s="58">
        <f>SUM(AmCheese!C53,OthCheese!C53)</f>
        <v>1383</v>
      </c>
      <c r="D53" s="58">
        <f>SUM(AmCheese!D53,OthCheese!D53)</f>
        <v>50</v>
      </c>
      <c r="E53" s="58">
        <f>SUM(AmCheese!E53,OthCheese!E53)</f>
        <v>432</v>
      </c>
      <c r="F53" s="58">
        <f>SUM(AmCheese!F53,OthCheese!F53)</f>
        <v>1865</v>
      </c>
      <c r="G53" s="58">
        <f>SUM(AmCheese!G53,OthCheese!G53)</f>
        <v>34</v>
      </c>
      <c r="H53" s="58">
        <f>SUM(AmCheese!H53,OthCheese!H53)</f>
        <v>4</v>
      </c>
      <c r="I53" s="58">
        <f>SUM(AmCheese!I53,OthCheese!I53)</f>
        <v>549</v>
      </c>
      <c r="J53" s="58">
        <f>AmCheese!J53</f>
        <v>61</v>
      </c>
      <c r="K53" s="58">
        <f t="shared" si="1"/>
        <v>1217</v>
      </c>
      <c r="L53" s="58">
        <f>SUM(AmCheese!L53,OthCheese!J53)</f>
        <v>1278</v>
      </c>
      <c r="M53" s="58">
        <f>SUM(AmCheese!M53,OthCheese!K53)</f>
        <v>7.8698942675394576</v>
      </c>
      <c r="N53" s="13"/>
      <c r="O53" s="13"/>
      <c r="P53" s="13"/>
      <c r="Q53" s="13"/>
      <c r="R53" s="13"/>
      <c r="S53" s="13"/>
      <c r="T53" s="13"/>
      <c r="U53" s="13"/>
      <c r="V53" s="13"/>
      <c r="W53" s="13"/>
      <c r="X53" s="13"/>
      <c r="Y53" s="13"/>
      <c r="Z53" s="13"/>
      <c r="AA53" s="13"/>
    </row>
    <row r="54" spans="1:27" ht="12" customHeight="1">
      <c r="A54" s="42">
        <v>1955</v>
      </c>
      <c r="B54" s="78">
        <v>165.27500000000001</v>
      </c>
      <c r="C54" s="58">
        <f>SUM(AmCheese!C54,OthCheese!C54)</f>
        <v>1367</v>
      </c>
      <c r="D54" s="58">
        <f>SUM(AmCheese!D54,OthCheese!D54)</f>
        <v>52</v>
      </c>
      <c r="E54" s="58">
        <f>SUM(AmCheese!E54,OthCheese!E54)</f>
        <v>549</v>
      </c>
      <c r="F54" s="58">
        <f>SUM(AmCheese!F54,OthCheese!F54)</f>
        <v>1968</v>
      </c>
      <c r="G54" s="58">
        <f>SUM(AmCheese!G54,OthCheese!G54)</f>
        <v>148</v>
      </c>
      <c r="H54" s="58">
        <f>SUM(AmCheese!H54,OthCheese!H54)</f>
        <v>4</v>
      </c>
      <c r="I54" s="58">
        <f>SUM(AmCheese!I54,OthCheese!I54)</f>
        <v>519</v>
      </c>
      <c r="J54" s="58">
        <f>AmCheese!J54</f>
        <v>90</v>
      </c>
      <c r="K54" s="58">
        <f t="shared" si="1"/>
        <v>1207</v>
      </c>
      <c r="L54" s="58">
        <f>SUM(AmCheese!L54,OthCheese!J54)</f>
        <v>1297</v>
      </c>
      <c r="M54" s="58">
        <f>SUM(AmCheese!M54,OthCheese!K54)</f>
        <v>7.8475268491907428</v>
      </c>
      <c r="N54" s="13"/>
      <c r="O54" s="13"/>
      <c r="P54" s="13"/>
      <c r="Q54" s="13"/>
      <c r="R54" s="13"/>
      <c r="S54" s="13"/>
      <c r="T54" s="13"/>
      <c r="U54" s="13"/>
      <c r="V54" s="13"/>
      <c r="W54" s="13"/>
      <c r="X54" s="13"/>
      <c r="Y54" s="13"/>
      <c r="Z54" s="13"/>
      <c r="AA54" s="13"/>
    </row>
    <row r="55" spans="1:27" ht="12" customHeight="1">
      <c r="A55" s="40">
        <v>1956</v>
      </c>
      <c r="B55" s="77">
        <v>168.221</v>
      </c>
      <c r="C55" s="54">
        <f>SUM(AmCheese!C55,OthCheese!C55)</f>
        <v>1388</v>
      </c>
      <c r="D55" s="54">
        <f>SUM(AmCheese!D55,OthCheese!D55)</f>
        <v>54</v>
      </c>
      <c r="E55" s="54">
        <f>SUM(AmCheese!E55,OthCheese!E55)</f>
        <v>519</v>
      </c>
      <c r="F55" s="54">
        <f>SUM(AmCheese!F55,OthCheese!F55)</f>
        <v>1961</v>
      </c>
      <c r="G55" s="54">
        <f>SUM(AmCheese!G55,OthCheese!G55)</f>
        <v>176</v>
      </c>
      <c r="H55" s="54">
        <f>SUM(AmCheese!H55,OthCheese!H55)</f>
        <v>5</v>
      </c>
      <c r="I55" s="54">
        <f>SUM(AmCheese!I55,OthCheese!I55)</f>
        <v>441</v>
      </c>
      <c r="J55" s="54">
        <f>AmCheese!J55</f>
        <v>106</v>
      </c>
      <c r="K55" s="54">
        <f t="shared" si="1"/>
        <v>1233</v>
      </c>
      <c r="L55" s="54">
        <f>SUM(AmCheese!L55,OthCheese!J55)</f>
        <v>1339</v>
      </c>
      <c r="M55" s="54">
        <f>SUM(AmCheese!M55,OthCheese!K55)</f>
        <v>7.9597672109903046</v>
      </c>
      <c r="N55" s="13"/>
      <c r="O55" s="13"/>
      <c r="P55" s="13"/>
      <c r="Q55" s="13"/>
      <c r="R55" s="13"/>
      <c r="S55" s="13"/>
      <c r="T55" s="13"/>
      <c r="U55" s="13"/>
      <c r="V55" s="13"/>
      <c r="W55" s="13"/>
      <c r="X55" s="13"/>
      <c r="Y55" s="13"/>
      <c r="Z55" s="13"/>
      <c r="AA55" s="13"/>
    </row>
    <row r="56" spans="1:27" ht="12" customHeight="1">
      <c r="A56" s="40">
        <v>1957</v>
      </c>
      <c r="B56" s="77">
        <v>171.274</v>
      </c>
      <c r="C56" s="54">
        <f>SUM(AmCheese!C56,OthCheese!C56)</f>
        <v>1407</v>
      </c>
      <c r="D56" s="54">
        <f>SUM(AmCheese!D56,OthCheese!D56)</f>
        <v>51</v>
      </c>
      <c r="E56" s="54">
        <f>SUM(AmCheese!E56,OthCheese!E56)</f>
        <v>441</v>
      </c>
      <c r="F56" s="54">
        <f>SUM(AmCheese!F56,OthCheese!F56)</f>
        <v>1899</v>
      </c>
      <c r="G56" s="54">
        <f>SUM(AmCheese!G56,OthCheese!G56)</f>
        <v>172</v>
      </c>
      <c r="H56" s="54">
        <f>SUM(AmCheese!H56,OthCheese!H56)</f>
        <v>9</v>
      </c>
      <c r="I56" s="54">
        <f>SUM(AmCheese!I56,OthCheese!I56)</f>
        <v>410</v>
      </c>
      <c r="J56" s="54">
        <f>AmCheese!J56</f>
        <v>97</v>
      </c>
      <c r="K56" s="54">
        <f t="shared" si="1"/>
        <v>1211</v>
      </c>
      <c r="L56" s="54">
        <f>SUM(AmCheese!L56,OthCheese!J56)</f>
        <v>1308</v>
      </c>
      <c r="M56" s="54">
        <f>SUM(AmCheese!M56,OthCheese!K56)</f>
        <v>7.6368859254761379</v>
      </c>
      <c r="N56" s="13"/>
      <c r="O56" s="13"/>
      <c r="P56" s="13"/>
      <c r="Q56" s="13"/>
      <c r="R56" s="13"/>
      <c r="S56" s="13"/>
      <c r="T56" s="13"/>
      <c r="U56" s="13"/>
      <c r="V56" s="13"/>
      <c r="W56" s="13"/>
      <c r="X56" s="13"/>
      <c r="Y56" s="13"/>
      <c r="Z56" s="13"/>
      <c r="AA56" s="13"/>
    </row>
    <row r="57" spans="1:27" ht="12" customHeight="1">
      <c r="A57" s="40">
        <v>1958</v>
      </c>
      <c r="B57" s="77">
        <v>174.14099999999999</v>
      </c>
      <c r="C57" s="54">
        <f>SUM(AmCheese!C57,OthCheese!C57)</f>
        <v>1399</v>
      </c>
      <c r="D57" s="54">
        <f>SUM(AmCheese!D57,OthCheese!D57)</f>
        <v>56</v>
      </c>
      <c r="E57" s="54">
        <f>SUM(AmCheese!E57,OthCheese!E57)</f>
        <v>410</v>
      </c>
      <c r="F57" s="54">
        <f>SUM(AmCheese!F57,OthCheese!F57)</f>
        <v>1865</v>
      </c>
      <c r="G57" s="54">
        <f>SUM(AmCheese!G57,OthCheese!G57)</f>
        <v>155</v>
      </c>
      <c r="H57" s="54">
        <f>SUM(AmCheese!H57,OthCheese!H57)</f>
        <v>11</v>
      </c>
      <c r="I57" s="54">
        <f>SUM(AmCheese!I57,OthCheese!I57)</f>
        <v>293</v>
      </c>
      <c r="J57" s="54">
        <f>AmCheese!J57</f>
        <v>136</v>
      </c>
      <c r="K57" s="54">
        <f t="shared" si="1"/>
        <v>1270</v>
      </c>
      <c r="L57" s="54">
        <f>SUM(AmCheese!L57,OthCheese!J57)</f>
        <v>1406</v>
      </c>
      <c r="M57" s="54">
        <f>SUM(AmCheese!M57,OthCheese!K57)</f>
        <v>8.0739171131439473</v>
      </c>
      <c r="N57" s="13"/>
      <c r="O57" s="13"/>
      <c r="P57" s="13"/>
      <c r="Q57" s="13"/>
      <c r="R57" s="13"/>
      <c r="S57" s="13"/>
      <c r="T57" s="13"/>
      <c r="U57" s="13"/>
      <c r="V57" s="13"/>
      <c r="W57" s="13"/>
      <c r="X57" s="13"/>
      <c r="Y57" s="13"/>
      <c r="Z57" s="13"/>
      <c r="AA57" s="13"/>
    </row>
    <row r="58" spans="1:27" ht="12" customHeight="1">
      <c r="A58" s="40">
        <v>1959</v>
      </c>
      <c r="B58" s="77">
        <v>177.07300000000001</v>
      </c>
      <c r="C58" s="54">
        <f>SUM(AmCheese!C58,OthCheese!C58)</f>
        <v>1383</v>
      </c>
      <c r="D58" s="54">
        <f>SUM(AmCheese!D58,OthCheese!D58)</f>
        <v>64</v>
      </c>
      <c r="E58" s="54">
        <f>SUM(AmCheese!E58,OthCheese!E58)</f>
        <v>293</v>
      </c>
      <c r="F58" s="54">
        <f>SUM(AmCheese!F58,OthCheese!F58)</f>
        <v>1740</v>
      </c>
      <c r="G58" s="54">
        <f>SUM(AmCheese!G58,OthCheese!G58)</f>
        <v>15</v>
      </c>
      <c r="H58" s="54">
        <f>SUM(AmCheese!H58,OthCheese!H58)</f>
        <v>6</v>
      </c>
      <c r="I58" s="54">
        <f>SUM(AmCheese!I58,OthCheese!I58)</f>
        <v>304</v>
      </c>
      <c r="J58" s="54">
        <f>AmCheese!J58</f>
        <v>41</v>
      </c>
      <c r="K58" s="54">
        <f t="shared" si="1"/>
        <v>1374</v>
      </c>
      <c r="L58" s="54">
        <f>SUM(AmCheese!L58,OthCheese!J58)</f>
        <v>1415</v>
      </c>
      <c r="M58" s="54">
        <f>SUM(AmCheese!M58,OthCheese!K58)</f>
        <v>7.9910545368294432</v>
      </c>
      <c r="N58" s="13"/>
      <c r="O58" s="13"/>
      <c r="P58" s="13"/>
      <c r="Q58" s="13"/>
      <c r="R58" s="13"/>
      <c r="S58" s="13"/>
      <c r="T58" s="13"/>
      <c r="U58" s="13"/>
      <c r="V58" s="13"/>
      <c r="W58" s="13"/>
      <c r="X58" s="13"/>
      <c r="Y58" s="13"/>
      <c r="Z58" s="13"/>
      <c r="AA58" s="13"/>
    </row>
    <row r="59" spans="1:27" ht="12" customHeight="1">
      <c r="A59" s="40">
        <v>1960</v>
      </c>
      <c r="B59" s="77">
        <v>180.67099999999999</v>
      </c>
      <c r="C59" s="54">
        <f>SUM(AmCheese!C59,OthCheese!C59)</f>
        <v>1478</v>
      </c>
      <c r="D59" s="54">
        <f>SUM(AmCheese!D59,OthCheese!D59)</f>
        <v>63</v>
      </c>
      <c r="E59" s="54">
        <f>SUM(AmCheese!E59,OthCheese!E59)</f>
        <v>304</v>
      </c>
      <c r="F59" s="54">
        <f>SUM(AmCheese!F59,OthCheese!F59)</f>
        <v>1845</v>
      </c>
      <c r="G59" s="54">
        <f>SUM(AmCheese!G59,OthCheese!G59)</f>
        <v>9</v>
      </c>
      <c r="H59" s="54">
        <f>SUM(AmCheese!H59,OthCheese!H59)</f>
        <v>5</v>
      </c>
      <c r="I59" s="54">
        <f>SUM(AmCheese!I59,OthCheese!I59)</f>
        <v>333</v>
      </c>
      <c r="J59" s="54">
        <f>AmCheese!J59</f>
        <v>28</v>
      </c>
      <c r="K59" s="54">
        <f t="shared" si="1"/>
        <v>1470</v>
      </c>
      <c r="L59" s="54">
        <f>SUM(AmCheese!L59,OthCheese!J59)</f>
        <v>1498</v>
      </c>
      <c r="M59" s="54">
        <f>SUM(AmCheese!M59,OthCheese!K59)</f>
        <v>8.291314045973067</v>
      </c>
      <c r="N59" s="13"/>
      <c r="O59" s="13"/>
      <c r="P59" s="13"/>
      <c r="Q59" s="13"/>
      <c r="R59" s="13"/>
      <c r="S59" s="13"/>
      <c r="T59" s="13"/>
      <c r="U59" s="13"/>
      <c r="V59" s="13"/>
      <c r="W59" s="13"/>
      <c r="X59" s="13"/>
      <c r="Y59" s="13"/>
      <c r="Z59" s="13"/>
      <c r="AA59" s="13"/>
    </row>
    <row r="60" spans="1:27" ht="12" customHeight="1">
      <c r="A60" s="42">
        <v>1961</v>
      </c>
      <c r="B60" s="78">
        <v>183.691</v>
      </c>
      <c r="C60" s="58">
        <f>SUM(AmCheese!C60,OthCheese!C60)</f>
        <v>1635</v>
      </c>
      <c r="D60" s="58">
        <f>SUM(AmCheese!D60,OthCheese!D60)</f>
        <v>76</v>
      </c>
      <c r="E60" s="58">
        <f>SUM(AmCheese!E60,OthCheese!E60)</f>
        <v>333</v>
      </c>
      <c r="F60" s="58">
        <f>SUM(AmCheese!F60,OthCheese!F60)</f>
        <v>2044</v>
      </c>
      <c r="G60" s="58">
        <f>SUM(AmCheese!G60,OthCheese!G60)</f>
        <v>9</v>
      </c>
      <c r="H60" s="58">
        <f>SUM(AmCheese!H60,OthCheese!H60)</f>
        <v>6</v>
      </c>
      <c r="I60" s="58">
        <f>SUM(AmCheese!I60,OthCheese!I60)</f>
        <v>473</v>
      </c>
      <c r="J60" s="58">
        <f>AmCheese!J60</f>
        <v>25</v>
      </c>
      <c r="K60" s="58">
        <f t="shared" si="1"/>
        <v>1531</v>
      </c>
      <c r="L60" s="58">
        <f>SUM(AmCheese!L60,OthCheese!J60)</f>
        <v>1556</v>
      </c>
      <c r="M60" s="58">
        <f>SUM(AmCheese!M60,OthCheese!K60)</f>
        <v>8.4707470698074481</v>
      </c>
      <c r="N60" s="13"/>
      <c r="O60" s="13"/>
      <c r="P60" s="13"/>
      <c r="Q60" s="13"/>
      <c r="R60" s="13"/>
      <c r="S60" s="13"/>
      <c r="T60" s="13"/>
      <c r="U60" s="13"/>
      <c r="V60" s="13"/>
      <c r="W60" s="13"/>
      <c r="X60" s="13"/>
      <c r="Y60" s="13"/>
      <c r="Z60" s="13"/>
      <c r="AA60" s="13"/>
    </row>
    <row r="61" spans="1:27" ht="12" customHeight="1">
      <c r="A61" s="42">
        <v>1962</v>
      </c>
      <c r="B61" s="78">
        <v>186.53800000000001</v>
      </c>
      <c r="C61" s="58">
        <f>SUM(AmCheese!C61,OthCheese!C61)</f>
        <v>1592</v>
      </c>
      <c r="D61" s="58">
        <f>SUM(AmCheese!D61,OthCheese!D61)</f>
        <v>78</v>
      </c>
      <c r="E61" s="58">
        <f>SUM(AmCheese!E61,OthCheese!E61)</f>
        <v>473</v>
      </c>
      <c r="F61" s="58">
        <f>SUM(AmCheese!F61,OthCheese!F61)</f>
        <v>2143</v>
      </c>
      <c r="G61" s="58">
        <f>SUM(AmCheese!G61,OthCheese!G61)</f>
        <v>19</v>
      </c>
      <c r="H61" s="58">
        <f>SUM(AmCheese!H61,OthCheese!H61)</f>
        <v>10</v>
      </c>
      <c r="I61" s="58">
        <f>SUM(AmCheese!I61,OthCheese!I61)</f>
        <v>424</v>
      </c>
      <c r="J61" s="58">
        <f>AmCheese!J61</f>
        <v>146</v>
      </c>
      <c r="K61" s="58">
        <f t="shared" si="1"/>
        <v>1544</v>
      </c>
      <c r="L61" s="58">
        <f>SUM(AmCheese!L61,OthCheese!J61)</f>
        <v>1690</v>
      </c>
      <c r="M61" s="58">
        <f>SUM(AmCheese!M61,OthCheese!K61)</f>
        <v>9.059816230473146</v>
      </c>
      <c r="N61" s="13"/>
      <c r="O61" s="13"/>
      <c r="P61" s="13"/>
      <c r="Q61" s="13"/>
      <c r="R61" s="13"/>
      <c r="S61" s="13"/>
      <c r="T61" s="13"/>
      <c r="U61" s="13"/>
      <c r="V61" s="13"/>
      <c r="W61" s="13"/>
      <c r="X61" s="13"/>
      <c r="Y61" s="13"/>
      <c r="Z61" s="13"/>
      <c r="AA61" s="13"/>
    </row>
    <row r="62" spans="1:27" ht="12" customHeight="1">
      <c r="A62" s="42">
        <v>1963</v>
      </c>
      <c r="B62" s="78">
        <v>189.24199999999999</v>
      </c>
      <c r="C62" s="58">
        <f>SUM(AmCheese!C62,OthCheese!C62)</f>
        <v>1632</v>
      </c>
      <c r="D62" s="58">
        <f>SUM(AmCheese!D62,OthCheese!D62)</f>
        <v>83</v>
      </c>
      <c r="E62" s="58">
        <f>SUM(AmCheese!E62,OthCheese!E62)</f>
        <v>424</v>
      </c>
      <c r="F62" s="58">
        <f>SUM(AmCheese!F62,OthCheese!F62)</f>
        <v>2139</v>
      </c>
      <c r="G62" s="58">
        <f>SUM(AmCheese!G62,OthCheese!G62)</f>
        <v>33</v>
      </c>
      <c r="H62" s="58">
        <f>SUM(AmCheese!H62,OthCheese!H62)</f>
        <v>13</v>
      </c>
      <c r="I62" s="58">
        <f>SUM(AmCheese!I62,OthCheese!I62)</f>
        <v>361</v>
      </c>
      <c r="J62" s="58">
        <f>AmCheese!J62</f>
        <v>133</v>
      </c>
      <c r="K62" s="58">
        <f t="shared" si="1"/>
        <v>1599</v>
      </c>
      <c r="L62" s="58">
        <f>SUM(AmCheese!L62,OthCheese!J62)</f>
        <v>1732</v>
      </c>
      <c r="M62" s="58">
        <f>SUM(AmCheese!M62,OthCheese!K62)</f>
        <v>9.1523023430316748</v>
      </c>
      <c r="N62" s="13"/>
      <c r="O62" s="13"/>
      <c r="P62" s="13"/>
      <c r="Q62" s="13"/>
      <c r="R62" s="13"/>
      <c r="S62" s="13"/>
      <c r="T62" s="13"/>
      <c r="U62" s="13"/>
      <c r="V62" s="13"/>
      <c r="W62" s="13"/>
      <c r="X62" s="13"/>
      <c r="Y62" s="13"/>
      <c r="Z62" s="13"/>
      <c r="AA62" s="13"/>
    </row>
    <row r="63" spans="1:27" ht="12" customHeight="1">
      <c r="A63" s="42">
        <v>1964</v>
      </c>
      <c r="B63" s="78">
        <v>191.88900000000001</v>
      </c>
      <c r="C63" s="58">
        <f>SUM(AmCheese!C63,OthCheese!C63)</f>
        <v>1723</v>
      </c>
      <c r="D63" s="58">
        <f>SUM(AmCheese!D63,OthCheese!D63)</f>
        <v>78</v>
      </c>
      <c r="E63" s="58">
        <f>SUM(AmCheese!E63,OthCheese!E63)</f>
        <v>361</v>
      </c>
      <c r="F63" s="58">
        <f>SUM(AmCheese!F63,OthCheese!F63)</f>
        <v>2162</v>
      </c>
      <c r="G63" s="58">
        <f>SUM(AmCheese!G63,OthCheese!G63)</f>
        <v>10</v>
      </c>
      <c r="H63" s="58">
        <f>SUM(AmCheese!H63,OthCheese!H63)</f>
        <v>15</v>
      </c>
      <c r="I63" s="58">
        <f>SUM(AmCheese!I63,OthCheese!I63)</f>
        <v>338</v>
      </c>
      <c r="J63" s="58">
        <f>AmCheese!J63</f>
        <v>147</v>
      </c>
      <c r="K63" s="58">
        <f t="shared" si="1"/>
        <v>1652</v>
      </c>
      <c r="L63" s="58">
        <f>SUM(AmCheese!L63,OthCheese!J63)</f>
        <v>1799</v>
      </c>
      <c r="M63" s="58">
        <f>SUM(AmCheese!M63,OthCheese!K63)</f>
        <v>9.3752117109370516</v>
      </c>
      <c r="N63" s="13"/>
      <c r="O63" s="13"/>
      <c r="P63" s="13"/>
      <c r="Q63" s="13"/>
      <c r="R63" s="13"/>
      <c r="S63" s="13"/>
      <c r="T63" s="13"/>
      <c r="U63" s="13"/>
      <c r="V63" s="13"/>
      <c r="W63" s="13"/>
      <c r="X63" s="13"/>
      <c r="Y63" s="13"/>
      <c r="Z63" s="13"/>
      <c r="AA63" s="13"/>
    </row>
    <row r="64" spans="1:27" ht="12" customHeight="1">
      <c r="A64" s="42">
        <v>1965</v>
      </c>
      <c r="B64" s="78">
        <v>194.303</v>
      </c>
      <c r="C64" s="58">
        <f>SUM(AmCheese!C64,OthCheese!C64)</f>
        <v>1755</v>
      </c>
      <c r="D64" s="58">
        <f>SUM(AmCheese!D64,OthCheese!D64)</f>
        <v>79</v>
      </c>
      <c r="E64" s="58">
        <f>SUM(AmCheese!E64,OthCheese!E64)</f>
        <v>338</v>
      </c>
      <c r="F64" s="58">
        <f>SUM(AmCheese!F64,OthCheese!F64)</f>
        <v>2172</v>
      </c>
      <c r="G64" s="58">
        <f>SUM(AmCheese!G64,OthCheese!G64)</f>
        <v>7</v>
      </c>
      <c r="H64" s="58">
        <f>SUM(AmCheese!H64,OthCheese!H64)</f>
        <v>15</v>
      </c>
      <c r="I64" s="58">
        <f>SUM(AmCheese!I64,OthCheese!I64)</f>
        <v>308</v>
      </c>
      <c r="J64" s="58">
        <f>AmCheese!J64</f>
        <v>83</v>
      </c>
      <c r="K64" s="58">
        <f t="shared" si="1"/>
        <v>1759</v>
      </c>
      <c r="L64" s="58">
        <f>SUM(AmCheese!L64,OthCheese!J64)</f>
        <v>1842</v>
      </c>
      <c r="M64" s="58">
        <f>SUM(AmCheese!M64,OthCheese!K64)</f>
        <v>9.4800389083030119</v>
      </c>
      <c r="N64" s="13"/>
      <c r="O64" s="13"/>
      <c r="P64" s="13"/>
      <c r="Q64" s="13"/>
      <c r="R64" s="13"/>
      <c r="S64" s="13"/>
      <c r="T64" s="13"/>
      <c r="U64" s="13"/>
      <c r="V64" s="13"/>
      <c r="W64" s="13"/>
      <c r="X64" s="13"/>
      <c r="Y64" s="13"/>
      <c r="Z64" s="13"/>
      <c r="AA64" s="13"/>
    </row>
    <row r="65" spans="1:27" ht="12" customHeight="1">
      <c r="A65" s="40">
        <v>1966</v>
      </c>
      <c r="B65" s="77">
        <v>196.56</v>
      </c>
      <c r="C65" s="54">
        <f>SUM(AmCheese!C65,OthCheese!C65)</f>
        <v>1854</v>
      </c>
      <c r="D65" s="54">
        <f>SUM(AmCheese!D65,OthCheese!D65)</f>
        <v>135</v>
      </c>
      <c r="E65" s="54">
        <f>SUM(AmCheese!E65,OthCheese!E65)</f>
        <v>308</v>
      </c>
      <c r="F65" s="54">
        <f>SUM(AmCheese!F65,OthCheese!F65)</f>
        <v>2297</v>
      </c>
      <c r="G65" s="54">
        <f>SUM(AmCheese!G65,OthCheese!G65)</f>
        <v>6</v>
      </c>
      <c r="H65" s="54">
        <f>SUM(AmCheese!H65,OthCheese!H65)</f>
        <v>12</v>
      </c>
      <c r="I65" s="54">
        <f>SUM(AmCheese!I65,OthCheese!I65)</f>
        <v>372</v>
      </c>
      <c r="J65" s="54">
        <f>AmCheese!J65</f>
        <v>5</v>
      </c>
      <c r="K65" s="54">
        <f t="shared" si="1"/>
        <v>1902</v>
      </c>
      <c r="L65" s="54">
        <f>SUM(AmCheese!L65,OthCheese!J65)</f>
        <v>1907</v>
      </c>
      <c r="M65" s="54">
        <f>SUM(AmCheese!M65,OthCheese!K65)</f>
        <v>9.7018722018722023</v>
      </c>
      <c r="N65" s="13"/>
      <c r="O65" s="13"/>
      <c r="P65" s="13"/>
      <c r="Q65" s="13"/>
      <c r="R65" s="13"/>
      <c r="S65" s="13"/>
      <c r="T65" s="13"/>
      <c r="U65" s="13"/>
      <c r="V65" s="13"/>
      <c r="W65" s="13"/>
      <c r="X65" s="13"/>
      <c r="Y65" s="13"/>
      <c r="Z65" s="13"/>
      <c r="AA65" s="13"/>
    </row>
    <row r="66" spans="1:27" ht="12" customHeight="1">
      <c r="A66" s="40">
        <v>1967</v>
      </c>
      <c r="B66" s="77">
        <v>198.71199999999999</v>
      </c>
      <c r="C66" s="54">
        <f>SUM(AmCheese!C66,OthCheese!C66)</f>
        <v>1919</v>
      </c>
      <c r="D66" s="54">
        <f>SUM(AmCheese!D66,OthCheese!D66)</f>
        <v>152</v>
      </c>
      <c r="E66" s="54">
        <f>SUM(AmCheese!E66,OthCheese!E66)</f>
        <v>372</v>
      </c>
      <c r="F66" s="54">
        <f>SUM(AmCheese!F66,OthCheese!F66)</f>
        <v>2443</v>
      </c>
      <c r="G66" s="54">
        <f>SUM(AmCheese!G66,OthCheese!G66)</f>
        <v>7</v>
      </c>
      <c r="H66" s="54">
        <f>SUM(AmCheese!H66,OthCheese!H66)</f>
        <v>16</v>
      </c>
      <c r="I66" s="54">
        <f>SUM(AmCheese!I66,OthCheese!I66)</f>
        <v>429</v>
      </c>
      <c r="J66" s="54">
        <f>AmCheese!J66</f>
        <v>81</v>
      </c>
      <c r="K66" s="54">
        <f t="shared" si="1"/>
        <v>1910</v>
      </c>
      <c r="L66" s="54">
        <f>SUM(AmCheese!L66,OthCheese!J66)</f>
        <v>1991</v>
      </c>
      <c r="M66" s="54">
        <f>SUM(AmCheese!M66,OthCheese!K66)</f>
        <v>10.019525745802971</v>
      </c>
      <c r="N66" s="13"/>
      <c r="O66" s="13"/>
      <c r="P66" s="13"/>
      <c r="Q66" s="13"/>
      <c r="R66" s="13"/>
      <c r="S66" s="13"/>
      <c r="T66" s="13"/>
      <c r="U66" s="13"/>
      <c r="V66" s="13"/>
      <c r="W66" s="13"/>
      <c r="X66" s="13"/>
      <c r="Y66" s="13"/>
      <c r="Z66" s="13"/>
      <c r="AA66" s="13"/>
    </row>
    <row r="67" spans="1:27" ht="12" customHeight="1">
      <c r="A67" s="40">
        <v>1968</v>
      </c>
      <c r="B67" s="77">
        <v>200.70599999999999</v>
      </c>
      <c r="C67" s="54">
        <f>SUM(AmCheese!C67,OthCheese!C67)</f>
        <v>1938</v>
      </c>
      <c r="D67" s="54">
        <f>SUM(AmCheese!D67,OthCheese!D67)</f>
        <v>171</v>
      </c>
      <c r="E67" s="54">
        <f>SUM(AmCheese!E67,OthCheese!E67)</f>
        <v>429</v>
      </c>
      <c r="F67" s="54">
        <f>SUM(AmCheese!F67,OthCheese!F67)</f>
        <v>2538</v>
      </c>
      <c r="G67" s="54">
        <f>SUM(AmCheese!G67,OthCheese!G67)</f>
        <v>7</v>
      </c>
      <c r="H67" s="54">
        <f>SUM(AmCheese!H67,OthCheese!H67)</f>
        <v>19</v>
      </c>
      <c r="I67" s="54">
        <f>SUM(AmCheese!I67,OthCheese!I67)</f>
        <v>405</v>
      </c>
      <c r="J67" s="54">
        <f>AmCheese!J67</f>
        <v>109</v>
      </c>
      <c r="K67" s="54">
        <f t="shared" si="1"/>
        <v>1998</v>
      </c>
      <c r="L67" s="54">
        <f>SUM(AmCheese!L67,OthCheese!J67)</f>
        <v>2107</v>
      </c>
      <c r="M67" s="54">
        <f>SUM(AmCheese!M67,OthCheese!K67)</f>
        <v>10.497942263808756</v>
      </c>
      <c r="N67" s="13"/>
      <c r="O67" s="13"/>
      <c r="P67" s="13"/>
      <c r="Q67" s="13"/>
      <c r="R67" s="13"/>
      <c r="S67" s="13"/>
      <c r="T67" s="13"/>
      <c r="U67" s="13"/>
      <c r="V67" s="13"/>
      <c r="W67" s="13"/>
      <c r="X67" s="13"/>
      <c r="Y67" s="13"/>
      <c r="Z67" s="13"/>
      <c r="AA67" s="13"/>
    </row>
    <row r="68" spans="1:27" ht="12" customHeight="1">
      <c r="A68" s="40">
        <v>1969</v>
      </c>
      <c r="B68" s="77">
        <v>202.67699999999999</v>
      </c>
      <c r="C68" s="54">
        <f>SUM(AmCheese!C68,OthCheese!C68)</f>
        <v>1990</v>
      </c>
      <c r="D68" s="54">
        <f>SUM(AmCheese!D68,OthCheese!D68)</f>
        <v>144</v>
      </c>
      <c r="E68" s="54">
        <f>SUM(AmCheese!E68,OthCheese!E68)</f>
        <v>405</v>
      </c>
      <c r="F68" s="54">
        <f>SUM(AmCheese!F68,OthCheese!F68)</f>
        <v>2539</v>
      </c>
      <c r="G68" s="54">
        <f>SUM(AmCheese!G68,OthCheese!G68)</f>
        <v>6</v>
      </c>
      <c r="H68" s="54">
        <f>SUM(AmCheese!H68,OthCheese!H68)</f>
        <v>17</v>
      </c>
      <c r="I68" s="54">
        <f>SUM(AmCheese!I68,OthCheese!I68)</f>
        <v>317</v>
      </c>
      <c r="J68" s="54">
        <f>AmCheese!J68</f>
        <v>90</v>
      </c>
      <c r="K68" s="54">
        <f t="shared" si="1"/>
        <v>2109</v>
      </c>
      <c r="L68" s="54">
        <f>SUM(AmCheese!L68,OthCheese!J68)</f>
        <v>2199</v>
      </c>
      <c r="M68" s="54">
        <f>SUM(AmCheese!M68,OthCheese!K68)</f>
        <v>10.8497757515653</v>
      </c>
      <c r="N68" s="13"/>
      <c r="O68" s="13"/>
      <c r="P68" s="13"/>
      <c r="Q68" s="13"/>
      <c r="R68" s="13"/>
      <c r="S68" s="13"/>
      <c r="T68" s="13"/>
      <c r="U68" s="13"/>
      <c r="V68" s="13"/>
      <c r="W68" s="13"/>
      <c r="X68" s="13"/>
      <c r="Y68" s="13"/>
      <c r="Z68" s="13"/>
      <c r="AA68" s="13"/>
    </row>
    <row r="69" spans="1:27" ht="12" customHeight="1">
      <c r="A69" s="40">
        <v>1970</v>
      </c>
      <c r="B69" s="77">
        <v>205.05199999999999</v>
      </c>
      <c r="C69" s="54">
        <f>SUM(AmCheese!C69,OthCheese!C69)</f>
        <v>2201.4279999999999</v>
      </c>
      <c r="D69" s="54">
        <f>SUM(AmCheese!D69,OthCheese!D69)</f>
        <v>161</v>
      </c>
      <c r="E69" s="54">
        <f>SUM(AmCheese!E69,OthCheese!E69)</f>
        <v>317</v>
      </c>
      <c r="F69" s="54">
        <f>SUM(AmCheese!F69,OthCheese!F69)</f>
        <v>2679.4279999999999</v>
      </c>
      <c r="G69" s="54">
        <f>SUM(AmCheese!G69,OthCheese!G69)</f>
        <v>7</v>
      </c>
      <c r="H69" s="54">
        <f>SUM(AmCheese!H69,OthCheese!H69)</f>
        <v>17</v>
      </c>
      <c r="I69" s="54">
        <f>SUM(AmCheese!I69,OthCheese!I69)</f>
        <v>324.49900000000002</v>
      </c>
      <c r="J69" s="54">
        <f>AmCheese!J69</f>
        <v>46</v>
      </c>
      <c r="K69" s="54">
        <f t="shared" si="1"/>
        <v>2284.9290000000001</v>
      </c>
      <c r="L69" s="54">
        <f>SUM(AmCheese!L69,OthCheese!J69)</f>
        <v>2330.9290000000001</v>
      </c>
      <c r="M69" s="54">
        <f>SUM(AmCheese!M69,OthCheese!K69)</f>
        <v>11.367501901956576</v>
      </c>
      <c r="N69" s="13"/>
      <c r="O69" s="13"/>
      <c r="P69" s="13"/>
      <c r="Q69" s="13"/>
      <c r="R69" s="13"/>
      <c r="S69" s="13"/>
      <c r="T69" s="13"/>
      <c r="U69" s="13"/>
      <c r="V69" s="13"/>
      <c r="W69" s="13"/>
      <c r="X69" s="13"/>
      <c r="Y69" s="13"/>
      <c r="Z69" s="13"/>
      <c r="AA69" s="13"/>
    </row>
    <row r="70" spans="1:27" ht="12" customHeight="1">
      <c r="A70" s="42">
        <v>1971</v>
      </c>
      <c r="B70" s="78">
        <v>207.661</v>
      </c>
      <c r="C70" s="58">
        <f>SUM(AmCheese!C70,OthCheese!C70)</f>
        <v>2374.3150000000001</v>
      </c>
      <c r="D70" s="58">
        <f>SUM(AmCheese!D70,OthCheese!D70)</f>
        <v>136</v>
      </c>
      <c r="E70" s="58">
        <f>SUM(AmCheese!E70,OthCheese!E70)</f>
        <v>324.49900000000002</v>
      </c>
      <c r="F70" s="58">
        <f>SUM(AmCheese!F70,OthCheese!F70)</f>
        <v>2834.8140000000003</v>
      </c>
      <c r="G70" s="58">
        <f>SUM(AmCheese!G70,OthCheese!G70)</f>
        <v>7</v>
      </c>
      <c r="H70" s="58">
        <f>SUM(AmCheese!H70,OthCheese!H70)</f>
        <v>22</v>
      </c>
      <c r="I70" s="58">
        <f>SUM(AmCheese!I70,OthCheese!I70)</f>
        <v>307.36799999999999</v>
      </c>
      <c r="J70" s="58">
        <f>AmCheese!J70</f>
        <v>75</v>
      </c>
      <c r="K70" s="58">
        <f t="shared" si="1"/>
        <v>2423.4459999999999</v>
      </c>
      <c r="L70" s="58">
        <f>SUM(AmCheese!L70,OthCheese!J70)</f>
        <v>2498.4459999999999</v>
      </c>
      <c r="M70" s="58">
        <f>SUM(AmCheese!M70,OthCheese!K70)</f>
        <v>12.03136843220441</v>
      </c>
      <c r="N70" s="13"/>
      <c r="O70" s="13"/>
      <c r="P70" s="13"/>
      <c r="Q70" s="13"/>
      <c r="R70" s="13"/>
      <c r="S70" s="13"/>
      <c r="T70" s="13"/>
      <c r="U70" s="13"/>
      <c r="V70" s="13"/>
      <c r="W70" s="13"/>
      <c r="X70" s="13"/>
      <c r="Y70" s="13"/>
      <c r="Z70" s="13"/>
      <c r="AA70" s="13"/>
    </row>
    <row r="71" spans="1:27" ht="12" customHeight="1">
      <c r="A71" s="42">
        <v>1972</v>
      </c>
      <c r="B71" s="78">
        <v>209.89599999999999</v>
      </c>
      <c r="C71" s="58">
        <f>SUM(AmCheese!C71,OthCheese!C71)</f>
        <v>2604.605</v>
      </c>
      <c r="D71" s="58">
        <f>SUM(AmCheese!D71,OthCheese!D71)</f>
        <v>179</v>
      </c>
      <c r="E71" s="58">
        <f>SUM(AmCheese!E71,OthCheese!E71)</f>
        <v>307.36799999999999</v>
      </c>
      <c r="F71" s="58">
        <f>SUM(AmCheese!F71,OthCheese!F71)</f>
        <v>3090.973</v>
      </c>
      <c r="G71" s="58">
        <f>SUM(AmCheese!G71,OthCheese!G71)</f>
        <v>7</v>
      </c>
      <c r="H71" s="58">
        <f>SUM(AmCheese!H71,OthCheese!H71)</f>
        <v>23</v>
      </c>
      <c r="I71" s="58">
        <f>SUM(AmCheese!I71,OthCheese!I71)</f>
        <v>331.00599999999997</v>
      </c>
      <c r="J71" s="58">
        <f>AmCheese!J71</f>
        <v>46</v>
      </c>
      <c r="K71" s="58">
        <f t="shared" si="1"/>
        <v>2683.9669999999996</v>
      </c>
      <c r="L71" s="58">
        <f>SUM(AmCheese!L71,OthCheese!J71)</f>
        <v>2729.9669999999996</v>
      </c>
      <c r="M71" s="58">
        <f>SUM(AmCheese!M71,OthCheese!K71)</f>
        <v>13.00628406448908</v>
      </c>
      <c r="N71" s="13"/>
      <c r="O71" s="13"/>
      <c r="P71" s="13"/>
      <c r="Q71" s="13"/>
      <c r="R71" s="13"/>
      <c r="S71" s="13"/>
      <c r="T71" s="13"/>
      <c r="U71" s="13"/>
      <c r="V71" s="13"/>
      <c r="W71" s="13"/>
      <c r="X71" s="13"/>
      <c r="Y71" s="13"/>
      <c r="Z71" s="13"/>
      <c r="AA71" s="13"/>
    </row>
    <row r="72" spans="1:27" ht="12" customHeight="1">
      <c r="A72" s="42">
        <v>1973</v>
      </c>
      <c r="B72" s="78">
        <v>211.90899999999999</v>
      </c>
      <c r="C72" s="58">
        <f>SUM(AmCheese!C72,OthCheese!C72)</f>
        <v>2685.3500000000004</v>
      </c>
      <c r="D72" s="58">
        <f>SUM(AmCheese!D72,OthCheese!D72)</f>
        <v>230</v>
      </c>
      <c r="E72" s="58">
        <f>SUM(AmCheese!E72,OthCheese!E72)</f>
        <v>331.00599999999997</v>
      </c>
      <c r="F72" s="58">
        <f>SUM(AmCheese!F72,OthCheese!F72)</f>
        <v>3246.3560000000002</v>
      </c>
      <c r="G72" s="58">
        <f>SUM(AmCheese!G72,OthCheese!G72)</f>
        <v>7</v>
      </c>
      <c r="H72" s="58">
        <f>SUM(AmCheese!H72,OthCheese!H72)</f>
        <v>23</v>
      </c>
      <c r="I72" s="58">
        <f>SUM(AmCheese!I72,OthCheese!I72)</f>
        <v>357.50900000000001</v>
      </c>
      <c r="J72" s="58">
        <f>AmCheese!J72</f>
        <v>4</v>
      </c>
      <c r="K72" s="58">
        <f t="shared" si="1"/>
        <v>2854.8470000000002</v>
      </c>
      <c r="L72" s="58">
        <f>SUM(AmCheese!L72,OthCheese!J72)</f>
        <v>2858.8470000000002</v>
      </c>
      <c r="M72" s="58">
        <f>SUM(AmCheese!M72,OthCheese!K72)</f>
        <v>13.490918271522212</v>
      </c>
      <c r="N72" s="13"/>
      <c r="O72" s="13"/>
      <c r="P72" s="13"/>
      <c r="Q72" s="13"/>
      <c r="R72" s="13"/>
      <c r="S72" s="13"/>
      <c r="T72" s="13"/>
      <c r="U72" s="13"/>
      <c r="V72" s="13"/>
      <c r="W72" s="13"/>
      <c r="X72" s="13"/>
      <c r="Y72" s="13"/>
      <c r="Z72" s="13"/>
      <c r="AA72" s="13"/>
    </row>
    <row r="73" spans="1:27" ht="12" customHeight="1">
      <c r="A73" s="42">
        <v>1974</v>
      </c>
      <c r="B73" s="78">
        <v>213.85400000000001</v>
      </c>
      <c r="C73" s="58">
        <f>SUM(AmCheese!C73,OthCheese!C73)</f>
        <v>2937.37</v>
      </c>
      <c r="D73" s="58">
        <f>SUM(AmCheese!D73,OthCheese!D73)</f>
        <v>316</v>
      </c>
      <c r="E73" s="58">
        <f>SUM(AmCheese!E73,OthCheese!E73)</f>
        <v>357.50900000000001</v>
      </c>
      <c r="F73" s="58">
        <f>SUM(AmCheese!F73,OthCheese!F73)</f>
        <v>3610.8789999999999</v>
      </c>
      <c r="G73" s="58">
        <f>SUM(AmCheese!G73,OthCheese!G73)</f>
        <v>8</v>
      </c>
      <c r="H73" s="58">
        <f>SUM(AmCheese!H73,OthCheese!H73)</f>
        <v>28</v>
      </c>
      <c r="I73" s="58">
        <f>SUM(AmCheese!I73,OthCheese!I73)</f>
        <v>494.11700000000002</v>
      </c>
      <c r="J73" s="58">
        <f>AmCheese!J73</f>
        <v>43</v>
      </c>
      <c r="K73" s="58">
        <f t="shared" si="1"/>
        <v>3037.7619999999997</v>
      </c>
      <c r="L73" s="58">
        <f>SUM(AmCheese!L73,OthCheese!J73)</f>
        <v>3080.7619999999997</v>
      </c>
      <c r="M73" s="58">
        <f>SUM(AmCheese!M73,OthCheese!K73)</f>
        <v>14.405912444939069</v>
      </c>
      <c r="N73" s="13"/>
      <c r="O73" s="13"/>
      <c r="P73" s="13"/>
      <c r="Q73" s="13"/>
      <c r="R73" s="13"/>
      <c r="S73" s="13"/>
      <c r="T73" s="13"/>
      <c r="U73" s="13"/>
      <c r="V73" s="13"/>
      <c r="W73" s="13"/>
      <c r="X73" s="13"/>
      <c r="Y73" s="13"/>
      <c r="Z73" s="13"/>
      <c r="AA73" s="13"/>
    </row>
    <row r="74" spans="1:27" ht="12" customHeight="1">
      <c r="A74" s="42">
        <v>1975</v>
      </c>
      <c r="B74" s="78">
        <v>215.97300000000001</v>
      </c>
      <c r="C74" s="58">
        <f>SUM(AmCheese!C74,OthCheese!C74)</f>
        <v>2811.4070000000002</v>
      </c>
      <c r="D74" s="58">
        <f>SUM(AmCheese!D74,OthCheese!D74)</f>
        <v>179</v>
      </c>
      <c r="E74" s="58">
        <f>SUM(AmCheese!E74,OthCheese!E74)</f>
        <v>494.11700000000002</v>
      </c>
      <c r="F74" s="58">
        <f>SUM(AmCheese!F74,OthCheese!F74)</f>
        <v>3484.5239999999999</v>
      </c>
      <c r="G74" s="58">
        <f>SUM(AmCheese!G74,OthCheese!G74)</f>
        <v>9</v>
      </c>
      <c r="H74" s="58">
        <f>SUM(AmCheese!H74,OthCheese!H74)</f>
        <v>24</v>
      </c>
      <c r="I74" s="58">
        <f>SUM(AmCheese!I74,OthCheese!I74)</f>
        <v>368.80500000000001</v>
      </c>
      <c r="J74" s="58">
        <f>AmCheese!J74</f>
        <v>73</v>
      </c>
      <c r="K74" s="58">
        <f t="shared" si="1"/>
        <v>3009.7190000000001</v>
      </c>
      <c r="L74" s="58">
        <f>SUM(AmCheese!L74,OthCheese!J74)</f>
        <v>3082.7190000000001</v>
      </c>
      <c r="M74" s="58">
        <f>SUM(AmCheese!M74,OthCheese!K74)</f>
        <v>14.273631426150487</v>
      </c>
      <c r="N74" s="13"/>
      <c r="O74" s="13"/>
      <c r="P74" s="13"/>
      <c r="Q74" s="13"/>
      <c r="R74" s="13"/>
      <c r="S74" s="13"/>
      <c r="T74" s="13"/>
      <c r="U74" s="13"/>
      <c r="V74" s="13"/>
      <c r="W74" s="13"/>
      <c r="X74" s="13"/>
      <c r="Y74" s="13"/>
      <c r="Z74" s="13"/>
      <c r="AA74" s="13"/>
    </row>
    <row r="75" spans="1:27" ht="12" customHeight="1">
      <c r="A75" s="40">
        <v>1976</v>
      </c>
      <c r="B75" s="77">
        <v>218.035</v>
      </c>
      <c r="C75" s="54">
        <f>SUM(AmCheese!C75,OthCheese!C75)</f>
        <v>3320.2460000000001</v>
      </c>
      <c r="D75" s="54">
        <f>SUM(AmCheese!D75,OthCheese!D75)</f>
        <v>207</v>
      </c>
      <c r="E75" s="54">
        <f>SUM(AmCheese!E75,OthCheese!E75)</f>
        <v>368.80500000000001</v>
      </c>
      <c r="F75" s="54">
        <f>SUM(AmCheese!F75,OthCheese!F75)</f>
        <v>3896.0509999999999</v>
      </c>
      <c r="G75" s="54">
        <f>SUM(AmCheese!G75,OthCheese!G75)</f>
        <v>9</v>
      </c>
      <c r="H75" s="54">
        <f>SUM(AmCheese!H75,OthCheese!H75)</f>
        <v>26</v>
      </c>
      <c r="I75" s="54">
        <f>SUM(AmCheese!I75,OthCheese!I75)</f>
        <v>479.11500000000001</v>
      </c>
      <c r="J75" s="54">
        <f>AmCheese!J75</f>
        <v>25</v>
      </c>
      <c r="K75" s="54">
        <f t="shared" si="1"/>
        <v>3356.9359999999997</v>
      </c>
      <c r="L75" s="54">
        <f>SUM(AmCheese!L75,OthCheese!J75)</f>
        <v>3381.9359999999997</v>
      </c>
      <c r="M75" s="54">
        <f>SUM(AmCheese!M75,OthCheese!K75)</f>
        <v>15.510977595340197</v>
      </c>
      <c r="N75" s="13"/>
      <c r="O75" s="13"/>
      <c r="P75" s="13"/>
      <c r="Q75" s="13"/>
      <c r="R75" s="13"/>
      <c r="S75" s="13"/>
      <c r="T75" s="13"/>
      <c r="U75" s="13"/>
      <c r="V75" s="13"/>
      <c r="W75" s="13"/>
      <c r="X75" s="13"/>
      <c r="Y75" s="13"/>
      <c r="Z75" s="13"/>
      <c r="AA75" s="13"/>
    </row>
    <row r="76" spans="1:27" ht="12" customHeight="1">
      <c r="A76" s="40">
        <v>1977</v>
      </c>
      <c r="B76" s="77">
        <v>220.23899999999998</v>
      </c>
      <c r="C76" s="54">
        <f>SUM(AmCheese!C76,OthCheese!C76)</f>
        <v>3358.5349999999999</v>
      </c>
      <c r="D76" s="54">
        <f>SUM(AmCheese!D76,OthCheese!D76)</f>
        <v>210</v>
      </c>
      <c r="E76" s="54">
        <f>SUM(AmCheese!E76,OthCheese!E76)</f>
        <v>479.11500000000001</v>
      </c>
      <c r="F76" s="54">
        <f>SUM(AmCheese!F76,OthCheese!F76)</f>
        <v>4047.65</v>
      </c>
      <c r="G76" s="54">
        <f>SUM(AmCheese!G76,OthCheese!G76)</f>
        <v>10</v>
      </c>
      <c r="H76" s="54">
        <f>SUM(AmCheese!H76,OthCheese!H76)</f>
        <v>28</v>
      </c>
      <c r="I76" s="54">
        <f>SUM(AmCheese!I76,OthCheese!I76)</f>
        <v>486.96</v>
      </c>
      <c r="J76" s="54">
        <f>AmCheese!J76</f>
        <v>117</v>
      </c>
      <c r="K76" s="54">
        <f t="shared" si="1"/>
        <v>3405.69</v>
      </c>
      <c r="L76" s="54">
        <f>SUM(AmCheese!L76,OthCheese!J76)</f>
        <v>3522.69</v>
      </c>
      <c r="M76" s="54">
        <f>SUM(AmCheese!M76,OthCheese!K76)</f>
        <v>15.994851048179481</v>
      </c>
      <c r="N76" s="13"/>
      <c r="O76" s="13"/>
      <c r="P76" s="13"/>
      <c r="Q76" s="13"/>
      <c r="R76" s="13"/>
      <c r="S76" s="13"/>
      <c r="T76" s="13"/>
      <c r="U76" s="13"/>
      <c r="V76" s="13"/>
      <c r="W76" s="13"/>
      <c r="X76" s="13"/>
      <c r="Y76" s="13"/>
      <c r="Z76" s="13"/>
      <c r="AA76" s="13"/>
    </row>
    <row r="77" spans="1:27" ht="12" customHeight="1">
      <c r="A77" s="40">
        <v>1978</v>
      </c>
      <c r="B77" s="77">
        <v>222.58500000000001</v>
      </c>
      <c r="C77" s="54">
        <f>SUM(AmCheese!C77,OthCheese!C77)</f>
        <v>3519.6840000000002</v>
      </c>
      <c r="D77" s="54">
        <f>SUM(AmCheese!D77,OthCheese!D77)</f>
        <v>242</v>
      </c>
      <c r="E77" s="54">
        <f>SUM(AmCheese!E77,OthCheese!E77)</f>
        <v>486.96</v>
      </c>
      <c r="F77" s="54">
        <f>SUM(AmCheese!F77,OthCheese!F77)</f>
        <v>4248.6440000000002</v>
      </c>
      <c r="G77" s="54">
        <f>SUM(AmCheese!G77,OthCheese!G77)</f>
        <v>10</v>
      </c>
      <c r="H77" s="54">
        <f>SUM(AmCheese!H77,OthCheese!H77)</f>
        <v>34</v>
      </c>
      <c r="I77" s="54">
        <f>SUM(AmCheese!I77,OthCheese!I77)</f>
        <v>457.43399999999997</v>
      </c>
      <c r="J77" s="54">
        <f>AmCheese!J77</f>
        <v>70</v>
      </c>
      <c r="K77" s="54">
        <f t="shared" si="1"/>
        <v>3677.21</v>
      </c>
      <c r="L77" s="54">
        <f>SUM(AmCheese!L77,OthCheese!J77)</f>
        <v>3747.21</v>
      </c>
      <c r="M77" s="54">
        <f>SUM(AmCheese!M77,OthCheese!K77)</f>
        <v>16.834961924657996</v>
      </c>
      <c r="N77" s="13"/>
      <c r="O77" s="13"/>
      <c r="P77" s="13"/>
      <c r="Q77" s="13"/>
      <c r="R77" s="13"/>
      <c r="S77" s="13"/>
      <c r="T77" s="13"/>
      <c r="U77" s="13"/>
      <c r="V77" s="13"/>
      <c r="W77" s="13"/>
      <c r="X77" s="13"/>
      <c r="Y77" s="13"/>
      <c r="Z77" s="13"/>
      <c r="AA77" s="13"/>
    </row>
    <row r="78" spans="1:27" ht="12" customHeight="1">
      <c r="A78" s="40">
        <v>1979</v>
      </c>
      <c r="B78" s="77">
        <v>225.05500000000001</v>
      </c>
      <c r="C78" s="54">
        <f>SUM(AmCheese!C78,OthCheese!C78)</f>
        <v>3717.241</v>
      </c>
      <c r="D78" s="54">
        <f>SUM(AmCheese!D78,OthCheese!D78)</f>
        <v>248</v>
      </c>
      <c r="E78" s="54">
        <f>SUM(AmCheese!E78,OthCheese!E78)</f>
        <v>457.43399999999997</v>
      </c>
      <c r="F78" s="54">
        <f>SUM(AmCheese!F78,OthCheese!F78)</f>
        <v>4422.6750000000002</v>
      </c>
      <c r="G78" s="54">
        <f>SUM(AmCheese!G78,OthCheese!G78)</f>
        <v>12</v>
      </c>
      <c r="H78" s="54">
        <f>SUM(AmCheese!H78,OthCheese!H78)</f>
        <v>35</v>
      </c>
      <c r="I78" s="54">
        <f>SUM(AmCheese!I78,OthCheese!I78)</f>
        <v>512.63699999999994</v>
      </c>
      <c r="J78" s="54">
        <f>AmCheese!J78</f>
        <v>42</v>
      </c>
      <c r="K78" s="54">
        <f t="shared" si="1"/>
        <v>3821.038</v>
      </c>
      <c r="L78" s="54">
        <f>SUM(AmCheese!L78,OthCheese!J78)</f>
        <v>3863.038</v>
      </c>
      <c r="M78" s="54">
        <f>SUM(AmCheese!M78,OthCheese!K78)</f>
        <v>17.16486192264113</v>
      </c>
      <c r="N78" s="13"/>
      <c r="O78" s="13"/>
      <c r="P78" s="13"/>
      <c r="Q78" s="13"/>
      <c r="R78" s="13"/>
      <c r="S78" s="13"/>
      <c r="T78" s="13"/>
      <c r="U78" s="13"/>
      <c r="V78" s="13"/>
      <c r="W78" s="13"/>
      <c r="X78" s="13"/>
      <c r="Y78" s="13"/>
      <c r="Z78" s="13"/>
      <c r="AA78" s="13"/>
    </row>
    <row r="79" spans="1:27" ht="12" customHeight="1">
      <c r="A79" s="40">
        <v>1980</v>
      </c>
      <c r="B79" s="77">
        <v>227.726</v>
      </c>
      <c r="C79" s="54">
        <f>SUM(AmCheese!C79,OthCheese!C79)</f>
        <v>3984.2659999999996</v>
      </c>
      <c r="D79" s="54">
        <f>SUM(AmCheese!D79,OthCheese!D79)</f>
        <v>231</v>
      </c>
      <c r="E79" s="54">
        <f>SUM(AmCheese!E79,OthCheese!E79)</f>
        <v>512.63699999999994</v>
      </c>
      <c r="F79" s="54">
        <f>SUM(AmCheese!F79,OthCheese!F79)</f>
        <v>4727.9030000000002</v>
      </c>
      <c r="G79" s="54">
        <f>SUM(AmCheese!G79,OthCheese!G79)</f>
        <v>13</v>
      </c>
      <c r="H79" s="54">
        <f>SUM(AmCheese!H79,OthCheese!H79)</f>
        <v>33</v>
      </c>
      <c r="I79" s="54">
        <f>SUM(AmCheese!I79,OthCheese!I79)</f>
        <v>691.26599999999996</v>
      </c>
      <c r="J79" s="54">
        <f>AmCheese!J79</f>
        <v>181</v>
      </c>
      <c r="K79" s="54">
        <f t="shared" si="1"/>
        <v>3809.6369999999997</v>
      </c>
      <c r="L79" s="54">
        <f>SUM(AmCheese!L79,OthCheese!J79)</f>
        <v>3990.6369999999997</v>
      </c>
      <c r="M79" s="54">
        <f>SUM(AmCheese!M79,OthCheese!K79)</f>
        <v>17.523853227123823</v>
      </c>
      <c r="N79" s="13"/>
      <c r="O79" s="13"/>
      <c r="P79" s="13"/>
      <c r="Q79" s="13"/>
      <c r="R79" s="13"/>
      <c r="S79" s="13"/>
      <c r="T79" s="13"/>
      <c r="U79" s="13"/>
      <c r="V79" s="13"/>
      <c r="W79" s="13"/>
      <c r="X79" s="13"/>
      <c r="Y79" s="13"/>
      <c r="Z79" s="13"/>
      <c r="AA79" s="13"/>
    </row>
    <row r="80" spans="1:27" ht="12" customHeight="1">
      <c r="A80" s="42">
        <v>1981</v>
      </c>
      <c r="B80" s="78">
        <v>229.96600000000001</v>
      </c>
      <c r="C80" s="58">
        <f>SUM(AmCheese!C80,OthCheese!C80)</f>
        <v>4277.5609999999997</v>
      </c>
      <c r="D80" s="58">
        <f>SUM(AmCheese!D80,OthCheese!D80)</f>
        <v>248</v>
      </c>
      <c r="E80" s="58">
        <f>SUM(AmCheese!E80,OthCheese!E80)</f>
        <v>691.26599999999996</v>
      </c>
      <c r="F80" s="58">
        <f>SUM(AmCheese!F80,OthCheese!F80)</f>
        <v>5216.8270000000002</v>
      </c>
      <c r="G80" s="58">
        <f>SUM(AmCheese!G80,OthCheese!G80)</f>
        <v>27</v>
      </c>
      <c r="H80" s="58">
        <f>SUM(AmCheese!H80,OthCheese!H80)</f>
        <v>33</v>
      </c>
      <c r="I80" s="58">
        <f>SUM(AmCheese!I80,OthCheese!I80)</f>
        <v>975.62400000000002</v>
      </c>
      <c r="J80" s="58">
        <f>AmCheese!J80</f>
        <v>198</v>
      </c>
      <c r="K80" s="58">
        <f t="shared" si="1"/>
        <v>3983.2029999999995</v>
      </c>
      <c r="L80" s="58">
        <f>SUM(AmCheese!L80,OthCheese!J80)</f>
        <v>4181.2029999999995</v>
      </c>
      <c r="M80" s="58">
        <f>SUM(AmCheese!M80,OthCheese!K80)</f>
        <v>18.181831227224894</v>
      </c>
      <c r="N80" s="13"/>
      <c r="O80" s="13"/>
      <c r="P80" s="13"/>
      <c r="Q80" s="13"/>
      <c r="R80" s="13"/>
      <c r="S80" s="13"/>
      <c r="T80" s="13"/>
      <c r="U80" s="13"/>
      <c r="V80" s="13"/>
      <c r="W80" s="13"/>
      <c r="X80" s="13"/>
      <c r="Y80" s="13"/>
      <c r="Z80" s="13"/>
      <c r="AA80" s="13"/>
    </row>
    <row r="81" spans="1:27" ht="12" customHeight="1">
      <c r="A81" s="42">
        <v>1982</v>
      </c>
      <c r="B81" s="78">
        <v>232.18799999999999</v>
      </c>
      <c r="C81" s="58">
        <f>SUM(AmCheese!C81,OthCheese!C81)</f>
        <v>4541.6689999999999</v>
      </c>
      <c r="D81" s="58">
        <f>SUM(AmCheese!D81,OthCheese!D81)</f>
        <v>269</v>
      </c>
      <c r="E81" s="58">
        <f>SUM(AmCheese!E81,OthCheese!E81)</f>
        <v>975.62400000000002</v>
      </c>
      <c r="F81" s="58">
        <f>SUM(AmCheese!F81,OthCheese!F81)</f>
        <v>5786.2929999999997</v>
      </c>
      <c r="G81" s="58">
        <f>SUM(AmCheese!G81,OthCheese!G81)</f>
        <v>63</v>
      </c>
      <c r="H81" s="58">
        <f>SUM(AmCheese!H81,OthCheese!H81)</f>
        <v>37</v>
      </c>
      <c r="I81" s="58">
        <f>SUM(AmCheese!I81,OthCheese!I81)</f>
        <v>1064.778</v>
      </c>
      <c r="J81" s="58">
        <f>AmCheese!J81</f>
        <v>474</v>
      </c>
      <c r="K81" s="58">
        <f t="shared" si="1"/>
        <v>4147.5149999999994</v>
      </c>
      <c r="L81" s="58">
        <f>SUM(AmCheese!L81,OthCheese!J81)</f>
        <v>4621.5149999999994</v>
      </c>
      <c r="M81" s="58">
        <f>SUM(AmCheese!M81,OthCheese!K81)</f>
        <v>19.904194015194584</v>
      </c>
      <c r="N81" s="13"/>
      <c r="O81" s="13"/>
      <c r="P81" s="13"/>
      <c r="Q81" s="13"/>
      <c r="R81" s="13"/>
      <c r="S81" s="13"/>
      <c r="T81" s="13"/>
      <c r="U81" s="13"/>
      <c r="V81" s="13"/>
      <c r="W81" s="13"/>
      <c r="X81" s="13"/>
      <c r="Y81" s="13"/>
      <c r="Z81" s="13"/>
      <c r="AA81" s="13"/>
    </row>
    <row r="82" spans="1:27" ht="12" customHeight="1">
      <c r="A82" s="42">
        <v>1983</v>
      </c>
      <c r="B82" s="78">
        <v>234.30699999999999</v>
      </c>
      <c r="C82" s="58">
        <f>SUM(AmCheese!C82,OthCheese!C82)</f>
        <v>4819.4709999999995</v>
      </c>
      <c r="D82" s="58">
        <f>SUM(AmCheese!D82,OthCheese!D82)</f>
        <v>287</v>
      </c>
      <c r="E82" s="58">
        <f>SUM(AmCheese!E82,OthCheese!E82)</f>
        <v>1064.778</v>
      </c>
      <c r="F82" s="58">
        <f>SUM(AmCheese!F82,OthCheese!F82)</f>
        <v>6171.2489999999998</v>
      </c>
      <c r="G82" s="58">
        <f>SUM(AmCheese!G82,OthCheese!G82)</f>
        <v>52</v>
      </c>
      <c r="H82" s="58">
        <f>SUM(AmCheese!H82,OthCheese!H82)</f>
        <v>35</v>
      </c>
      <c r="I82" s="58">
        <f>SUM(AmCheese!I82,OthCheese!I82)</f>
        <v>1265.8789999999999</v>
      </c>
      <c r="J82" s="58">
        <f>AmCheese!J82</f>
        <v>645</v>
      </c>
      <c r="K82" s="58">
        <f t="shared" si="1"/>
        <v>4173.37</v>
      </c>
      <c r="L82" s="58">
        <f>SUM(AmCheese!L82,OthCheese!J82)</f>
        <v>4818.37</v>
      </c>
      <c r="M82" s="58">
        <f>SUM(AmCheese!M82,OthCheese!K82)</f>
        <v>20.564345068649253</v>
      </c>
      <c r="N82" s="13"/>
      <c r="O82" s="13"/>
      <c r="P82" s="13"/>
      <c r="Q82" s="13"/>
      <c r="R82" s="13"/>
      <c r="S82" s="13"/>
      <c r="T82" s="13"/>
      <c r="U82" s="13"/>
      <c r="V82" s="13"/>
      <c r="W82" s="13"/>
      <c r="X82" s="13"/>
      <c r="Y82" s="13"/>
      <c r="Z82" s="13"/>
      <c r="AA82" s="13"/>
    </row>
    <row r="83" spans="1:27" ht="12" customHeight="1">
      <c r="A83" s="42">
        <v>1984</v>
      </c>
      <c r="B83" s="78">
        <v>236.34800000000001</v>
      </c>
      <c r="C83" s="58">
        <f>SUM(AmCheese!C83,OthCheese!C83)</f>
        <v>4673.9930000000004</v>
      </c>
      <c r="D83" s="58">
        <f>SUM(AmCheese!D83,OthCheese!D83)</f>
        <v>306</v>
      </c>
      <c r="E83" s="58">
        <f>SUM(AmCheese!E83,OthCheese!E83)</f>
        <v>1265.8789999999999</v>
      </c>
      <c r="F83" s="58">
        <f>SUM(AmCheese!F83,OthCheese!F83)</f>
        <v>6245.8719999999994</v>
      </c>
      <c r="G83" s="58">
        <f>SUM(AmCheese!G83,OthCheese!G83)</f>
        <v>67</v>
      </c>
      <c r="H83" s="58">
        <f>SUM(AmCheese!H83,OthCheese!H83)</f>
        <v>41</v>
      </c>
      <c r="I83" s="58">
        <f>SUM(AmCheese!I83,OthCheese!I83)</f>
        <v>1062.394</v>
      </c>
      <c r="J83" s="58">
        <f>AmCheese!J83</f>
        <v>560</v>
      </c>
      <c r="K83" s="58">
        <f t="shared" si="1"/>
        <v>4515.4780000000001</v>
      </c>
      <c r="L83" s="58">
        <f>SUM(AmCheese!L83,OthCheese!J83)</f>
        <v>5075.4780000000001</v>
      </c>
      <c r="M83" s="58">
        <f>SUM(AmCheese!M83,OthCheese!K83)</f>
        <v>21.474596781017819</v>
      </c>
      <c r="N83" s="13"/>
      <c r="O83" s="13"/>
      <c r="P83" s="13"/>
      <c r="Q83" s="13"/>
      <c r="R83" s="13"/>
      <c r="S83" s="13"/>
      <c r="T83" s="13"/>
      <c r="U83" s="13"/>
      <c r="V83" s="13"/>
      <c r="W83" s="13"/>
      <c r="X83" s="13"/>
      <c r="Y83" s="13"/>
      <c r="Z83" s="13"/>
      <c r="AA83" s="13"/>
    </row>
    <row r="84" spans="1:27" ht="12" customHeight="1">
      <c r="A84" s="42">
        <v>1985</v>
      </c>
      <c r="B84" s="78">
        <v>238.46600000000001</v>
      </c>
      <c r="C84" s="58">
        <f>SUM(AmCheese!C84,OthCheese!C84)</f>
        <v>5080.942</v>
      </c>
      <c r="D84" s="58">
        <f>SUM(AmCheese!D84,OthCheese!D84)</f>
        <v>303</v>
      </c>
      <c r="E84" s="58">
        <f>SUM(AmCheese!E84,OthCheese!E84)</f>
        <v>1062.394</v>
      </c>
      <c r="F84" s="58">
        <f>SUM(AmCheese!F84,OthCheese!F84)</f>
        <v>6446.3359999999993</v>
      </c>
      <c r="G84" s="58">
        <f>SUM(AmCheese!G84,OthCheese!G84)</f>
        <v>86</v>
      </c>
      <c r="H84" s="58">
        <f>SUM(AmCheese!H84,OthCheese!H84)</f>
        <v>39</v>
      </c>
      <c r="I84" s="58">
        <f>SUM(AmCheese!I84,OthCheese!I84)</f>
        <v>945.12199999999996</v>
      </c>
      <c r="J84" s="58">
        <f>AmCheese!J84</f>
        <v>636</v>
      </c>
      <c r="K84" s="58">
        <f t="shared" si="1"/>
        <v>4740.2139999999999</v>
      </c>
      <c r="L84" s="58">
        <f>SUM(AmCheese!L84,OthCheese!J84)</f>
        <v>5376.2139999999999</v>
      </c>
      <c r="M84" s="58">
        <f>SUM(AmCheese!M84,OthCheese!K84)</f>
        <v>22.54499173886424</v>
      </c>
      <c r="N84" s="13"/>
      <c r="O84" s="13"/>
      <c r="P84" s="13"/>
      <c r="Q84" s="13"/>
      <c r="R84" s="13"/>
      <c r="S84" s="13"/>
      <c r="T84" s="13"/>
      <c r="U84" s="13"/>
      <c r="V84" s="13"/>
      <c r="W84" s="13"/>
      <c r="X84" s="13"/>
      <c r="Y84" s="13"/>
      <c r="Z84" s="13"/>
      <c r="AA84" s="13"/>
    </row>
    <row r="85" spans="1:27" ht="12" customHeight="1">
      <c r="A85" s="40">
        <v>1986</v>
      </c>
      <c r="B85" s="77">
        <v>240.65100000000001</v>
      </c>
      <c r="C85" s="54">
        <f>SUM(AmCheese!C85,OthCheese!C85)</f>
        <v>5209.2520000000004</v>
      </c>
      <c r="D85" s="54">
        <f>SUM(AmCheese!D85,OthCheese!D85)</f>
        <v>295</v>
      </c>
      <c r="E85" s="54">
        <f>SUM(AmCheese!E85,OthCheese!E85)</f>
        <v>945.12199999999996</v>
      </c>
      <c r="F85" s="54">
        <f>SUM(AmCheese!F85,OthCheese!F85)</f>
        <v>6449.3739999999998</v>
      </c>
      <c r="G85" s="54">
        <f>SUM(AmCheese!G85,OthCheese!G85)</f>
        <v>57</v>
      </c>
      <c r="H85" s="54">
        <f>SUM(AmCheese!H85,OthCheese!H85)</f>
        <v>40</v>
      </c>
      <c r="I85" s="54">
        <f>SUM(AmCheese!I85,OthCheese!I85)</f>
        <v>788.97</v>
      </c>
      <c r="J85" s="54">
        <f>AmCheese!J85</f>
        <v>543</v>
      </c>
      <c r="K85" s="54">
        <f t="shared" si="1"/>
        <v>5020.4040000000005</v>
      </c>
      <c r="L85" s="54">
        <f>SUM(AmCheese!L85,OthCheese!J85)</f>
        <v>5563.4040000000005</v>
      </c>
      <c r="M85" s="54">
        <f>SUM(AmCheese!M85,OthCheese!K85)</f>
        <v>23.118142039717263</v>
      </c>
      <c r="N85" s="13"/>
      <c r="O85" s="13"/>
      <c r="P85" s="13"/>
      <c r="Q85" s="13"/>
      <c r="R85" s="13"/>
      <c r="S85" s="13"/>
      <c r="T85" s="13"/>
      <c r="U85" s="13"/>
      <c r="V85" s="13"/>
      <c r="W85" s="13"/>
      <c r="X85" s="13"/>
      <c r="Y85" s="13"/>
      <c r="Z85" s="13"/>
      <c r="AA85" s="13"/>
    </row>
    <row r="86" spans="1:27" ht="12" customHeight="1">
      <c r="A86" s="40">
        <v>1987</v>
      </c>
      <c r="B86" s="77">
        <v>242.804</v>
      </c>
      <c r="C86" s="54">
        <f>SUM(AmCheese!C86,OthCheese!C86)</f>
        <v>5344.3639999999996</v>
      </c>
      <c r="D86" s="54">
        <f>SUM(AmCheese!D86,OthCheese!D86)</f>
        <v>265</v>
      </c>
      <c r="E86" s="54">
        <f>SUM(AmCheese!E86,OthCheese!E86)</f>
        <v>788.97</v>
      </c>
      <c r="F86" s="54">
        <f>SUM(AmCheese!F86,OthCheese!F86)</f>
        <v>6398.3339999999998</v>
      </c>
      <c r="G86" s="54">
        <f>SUM(AmCheese!G86,OthCheese!G86)</f>
        <v>43</v>
      </c>
      <c r="H86" s="54">
        <f>SUM(AmCheese!H86,OthCheese!H86)</f>
        <v>45</v>
      </c>
      <c r="I86" s="54">
        <f>SUM(AmCheese!I86,OthCheese!I86)</f>
        <v>459.71299999999997</v>
      </c>
      <c r="J86" s="54">
        <f>AmCheese!J86</f>
        <v>586</v>
      </c>
      <c r="K86" s="54">
        <f t="shared" si="1"/>
        <v>5264.6209999999992</v>
      </c>
      <c r="L86" s="54">
        <f>SUM(AmCheese!L86,OthCheese!J86)</f>
        <v>5850.6209999999992</v>
      </c>
      <c r="M86" s="54">
        <f>SUM(AmCheese!M86,OthCheese!K86)</f>
        <v>24.096065138959815</v>
      </c>
      <c r="N86" s="13"/>
      <c r="O86" s="13"/>
      <c r="P86" s="13"/>
      <c r="Q86" s="13"/>
      <c r="R86" s="13"/>
      <c r="S86" s="13"/>
      <c r="T86" s="13"/>
      <c r="U86" s="13"/>
      <c r="V86" s="13"/>
      <c r="W86" s="13"/>
      <c r="X86" s="13"/>
      <c r="Y86" s="13"/>
      <c r="Z86" s="13"/>
      <c r="AA86" s="13"/>
    </row>
    <row r="87" spans="1:27" ht="12" customHeight="1">
      <c r="A87" s="40">
        <v>1988</v>
      </c>
      <c r="B87" s="77">
        <v>245.02099999999999</v>
      </c>
      <c r="C87" s="54">
        <f>SUM(AmCheese!C87,OthCheese!C87)</f>
        <v>5571.973</v>
      </c>
      <c r="D87" s="54">
        <f>SUM(AmCheese!D87,OthCheese!D87)</f>
        <v>252</v>
      </c>
      <c r="E87" s="54">
        <f>SUM(AmCheese!E87,OthCheese!E87)</f>
        <v>459.71299999999997</v>
      </c>
      <c r="F87" s="54">
        <f>SUM(AmCheese!F87,OthCheese!F87)</f>
        <v>6283.6860000000006</v>
      </c>
      <c r="G87" s="54">
        <f>SUM(AmCheese!G87,OthCheese!G87)</f>
        <v>33</v>
      </c>
      <c r="H87" s="54">
        <f>SUM(AmCheese!H87,OthCheese!H87)</f>
        <v>43</v>
      </c>
      <c r="I87" s="54">
        <f>SUM(AmCheese!I87,OthCheese!I87)</f>
        <v>397.69900000000001</v>
      </c>
      <c r="J87" s="54">
        <f>AmCheese!J87</f>
        <v>257</v>
      </c>
      <c r="K87" s="54">
        <f t="shared" si="1"/>
        <v>5552.987000000001</v>
      </c>
      <c r="L87" s="54">
        <f>SUM(AmCheese!L87,OthCheese!J87)</f>
        <v>5809.987000000001</v>
      </c>
      <c r="M87" s="54">
        <f>SUM(AmCheese!M87,OthCheese!K87)</f>
        <v>23.712200178760192</v>
      </c>
      <c r="N87" s="13"/>
      <c r="O87" s="13"/>
      <c r="P87" s="13"/>
      <c r="Q87" s="13"/>
      <c r="R87" s="13"/>
      <c r="S87" s="13"/>
      <c r="T87" s="13"/>
      <c r="U87" s="13"/>
      <c r="V87" s="13"/>
      <c r="W87" s="13"/>
      <c r="X87" s="13"/>
      <c r="Y87" s="13"/>
      <c r="Z87" s="13"/>
      <c r="AA87" s="13"/>
    </row>
    <row r="88" spans="1:27" ht="12" customHeight="1">
      <c r="A88" s="40">
        <v>1989</v>
      </c>
      <c r="B88" s="77">
        <v>247.34200000000001</v>
      </c>
      <c r="C88" s="54">
        <f>SUM(AmCheese!C88,OthCheese!C88)</f>
        <v>5615.3719999999994</v>
      </c>
      <c r="D88" s="54">
        <f>SUM(AmCheese!D88,OthCheese!D88)</f>
        <v>276</v>
      </c>
      <c r="E88" s="54">
        <f>SUM(AmCheese!E88,OthCheese!E88)</f>
        <v>397.69900000000001</v>
      </c>
      <c r="F88" s="54">
        <f>SUM(AmCheese!F88,OthCheese!F88)</f>
        <v>6289.0709999999999</v>
      </c>
      <c r="G88" s="54">
        <f>SUM(AmCheese!G88,OthCheese!G88)</f>
        <v>21</v>
      </c>
      <c r="H88" s="54">
        <f>SUM(AmCheese!H88,OthCheese!H88)</f>
        <v>53</v>
      </c>
      <c r="I88" s="54">
        <f>SUM(AmCheese!I88,OthCheese!I88)</f>
        <v>330.245</v>
      </c>
      <c r="J88" s="54">
        <f>AmCheese!J88</f>
        <v>67</v>
      </c>
      <c r="K88" s="54">
        <f t="shared" si="1"/>
        <v>5817.826</v>
      </c>
      <c r="L88" s="54">
        <f>SUM(AmCheese!L88,OthCheese!J88)</f>
        <v>5884.826</v>
      </c>
      <c r="M88" s="54">
        <f>SUM(AmCheese!M88,OthCheese!K88)</f>
        <v>23.792263343872047</v>
      </c>
      <c r="N88" s="13"/>
      <c r="O88" s="13"/>
      <c r="P88" s="13"/>
      <c r="Q88" s="13"/>
      <c r="R88" s="13"/>
      <c r="S88" s="13"/>
      <c r="T88" s="13"/>
      <c r="U88" s="13"/>
      <c r="V88" s="13"/>
      <c r="W88" s="13"/>
      <c r="X88" s="13"/>
      <c r="Y88" s="13"/>
      <c r="Z88" s="13"/>
      <c r="AA88" s="13"/>
    </row>
    <row r="89" spans="1:27" ht="12" customHeight="1">
      <c r="A89" s="40">
        <v>1990</v>
      </c>
      <c r="B89" s="77">
        <v>250.13200000000001</v>
      </c>
      <c r="C89" s="54">
        <f>SUM(AmCheese!C89,OthCheese!C89)</f>
        <v>6059.4359999999997</v>
      </c>
      <c r="D89" s="54">
        <f>SUM(AmCheese!D89,OthCheese!D89)</f>
        <v>298</v>
      </c>
      <c r="E89" s="54">
        <f>SUM(AmCheese!E89,OthCheese!E89)</f>
        <v>330.245</v>
      </c>
      <c r="F89" s="54">
        <f>SUM(AmCheese!F89,OthCheese!F89)</f>
        <v>6687.6810000000005</v>
      </c>
      <c r="G89" s="54">
        <f>SUM(AmCheese!G89,OthCheese!G89)</f>
        <v>26</v>
      </c>
      <c r="H89" s="54">
        <f>SUM(AmCheese!H89,OthCheese!H89)</f>
        <v>49</v>
      </c>
      <c r="I89" s="54">
        <f>SUM(AmCheese!I89,OthCheese!I89)</f>
        <v>457.59100000000001</v>
      </c>
      <c r="J89" s="54">
        <f>AmCheese!J89</f>
        <v>20.5</v>
      </c>
      <c r="K89" s="54">
        <f t="shared" si="1"/>
        <v>6134.59</v>
      </c>
      <c r="L89" s="54">
        <f>SUM(AmCheese!L89,OthCheese!J89)</f>
        <v>6155.09</v>
      </c>
      <c r="M89" s="54">
        <f>SUM(AmCheese!M89,OthCheese!K89)</f>
        <v>24.60736731006029</v>
      </c>
      <c r="N89" s="13"/>
      <c r="O89" s="13"/>
      <c r="P89" s="13"/>
      <c r="Q89" s="13"/>
      <c r="R89" s="13"/>
      <c r="S89" s="13"/>
      <c r="T89" s="13"/>
      <c r="U89" s="13"/>
      <c r="V89" s="13"/>
      <c r="W89" s="13"/>
      <c r="X89" s="13"/>
      <c r="Y89" s="13"/>
      <c r="Z89" s="13"/>
      <c r="AA89" s="13"/>
    </row>
    <row r="90" spans="1:27" ht="12" customHeight="1">
      <c r="A90" s="42">
        <v>1991</v>
      </c>
      <c r="B90" s="78">
        <v>253.49299999999999</v>
      </c>
      <c r="C90" s="58">
        <f>SUM(AmCheese!C90,OthCheese!C90)</f>
        <v>6054.8549999999996</v>
      </c>
      <c r="D90" s="58">
        <f>SUM(AmCheese!D90,OthCheese!D90)</f>
        <v>297</v>
      </c>
      <c r="E90" s="58">
        <f>SUM(AmCheese!E90,OthCheese!E90)</f>
        <v>457.59100000000001</v>
      </c>
      <c r="F90" s="58">
        <f>SUM(AmCheese!F90,OthCheese!F90)</f>
        <v>6809.4459999999999</v>
      </c>
      <c r="G90" s="58">
        <f>SUM(AmCheese!G90,OthCheese!G90)</f>
        <v>26</v>
      </c>
      <c r="H90" s="58">
        <f>SUM(AmCheese!H90,OthCheese!H90)</f>
        <v>46</v>
      </c>
      <c r="I90" s="58">
        <f>SUM(AmCheese!I90,OthCheese!I90)</f>
        <v>416.53899999999999</v>
      </c>
      <c r="J90" s="58">
        <f>AmCheese!J90</f>
        <v>61</v>
      </c>
      <c r="K90" s="58">
        <f t="shared" si="1"/>
        <v>6259.9070000000002</v>
      </c>
      <c r="L90" s="58">
        <f>SUM(AmCheese!L90,OthCheese!J90)</f>
        <v>6320.9070000000002</v>
      </c>
      <c r="M90" s="58">
        <f>SUM(AmCheese!M90,OthCheese!K90)</f>
        <v>24.935232925564023</v>
      </c>
      <c r="N90" s="13"/>
      <c r="O90" s="13"/>
      <c r="P90" s="13"/>
      <c r="Q90" s="13"/>
      <c r="R90" s="13"/>
      <c r="S90" s="13"/>
      <c r="T90" s="13"/>
      <c r="U90" s="13"/>
      <c r="V90" s="13"/>
      <c r="W90" s="13"/>
      <c r="X90" s="13"/>
      <c r="Y90" s="13"/>
      <c r="Z90" s="13"/>
      <c r="AA90" s="13"/>
    </row>
    <row r="91" spans="1:27" ht="12" customHeight="1">
      <c r="A91" s="44">
        <v>1992</v>
      </c>
      <c r="B91" s="78">
        <v>256.89400000000001</v>
      </c>
      <c r="C91" s="58">
        <f>SUM(AmCheese!C91,OthCheese!C91)</f>
        <v>6488.2910000000002</v>
      </c>
      <c r="D91" s="58">
        <f>SUM(AmCheese!D91,OthCheese!D91)</f>
        <v>285</v>
      </c>
      <c r="E91" s="58">
        <f>SUM(AmCheese!E91,OthCheese!E91)</f>
        <v>416.53899999999999</v>
      </c>
      <c r="F91" s="58">
        <f>SUM(AmCheese!F91,OthCheese!F91)</f>
        <v>7189.83</v>
      </c>
      <c r="G91" s="58">
        <f>SUM(AmCheese!G91,OthCheese!G91)</f>
        <v>32</v>
      </c>
      <c r="H91" s="58">
        <f>SUM(AmCheese!H91,OthCheese!H91)</f>
        <v>46</v>
      </c>
      <c r="I91" s="58">
        <f>SUM(AmCheese!I91,OthCheese!I91)</f>
        <v>470.89600000000002</v>
      </c>
      <c r="J91" s="58">
        <f>AmCheese!J91</f>
        <v>6</v>
      </c>
      <c r="K91" s="58">
        <f t="shared" si="1"/>
        <v>6633.9340000000002</v>
      </c>
      <c r="L91" s="58">
        <f>SUM(AmCheese!L91,OthCheese!J91)</f>
        <v>6639.9340000000002</v>
      </c>
      <c r="M91" s="58">
        <f>SUM(AmCheese!M91,OthCheese!K91)</f>
        <v>25.846979688120392</v>
      </c>
      <c r="N91" s="13"/>
      <c r="O91" s="13"/>
      <c r="P91" s="13"/>
      <c r="Q91" s="13"/>
      <c r="R91" s="13"/>
      <c r="S91" s="13"/>
      <c r="T91" s="13"/>
      <c r="U91" s="13"/>
      <c r="V91" s="13"/>
      <c r="W91" s="13"/>
      <c r="X91" s="13"/>
      <c r="Y91" s="13"/>
      <c r="Z91" s="13"/>
      <c r="AA91" s="13"/>
    </row>
    <row r="92" spans="1:27" ht="12" customHeight="1">
      <c r="A92" s="42">
        <v>1993</v>
      </c>
      <c r="B92" s="78">
        <v>260.255</v>
      </c>
      <c r="C92" s="58">
        <f>SUM(AmCheese!C92,OthCheese!C92)</f>
        <v>6528.1720000000005</v>
      </c>
      <c r="D92" s="58">
        <f>SUM(AmCheese!D92,OthCheese!D92)</f>
        <v>320</v>
      </c>
      <c r="E92" s="58">
        <f>SUM(AmCheese!E92,OthCheese!E92)</f>
        <v>470.89600000000002</v>
      </c>
      <c r="F92" s="58">
        <f>SUM(AmCheese!F92,OthCheese!F92)</f>
        <v>7319.0680000000002</v>
      </c>
      <c r="G92" s="58">
        <f>SUM(AmCheese!G92,OthCheese!G92)</f>
        <v>41</v>
      </c>
      <c r="H92" s="58">
        <f>SUM(AmCheese!H92,OthCheese!H92)</f>
        <v>38</v>
      </c>
      <c r="I92" s="58">
        <f>SUM(AmCheese!I92,OthCheese!I92)</f>
        <v>466.04300000000001</v>
      </c>
      <c r="J92" s="58">
        <f>AmCheese!J92</f>
        <v>19</v>
      </c>
      <c r="K92" s="58">
        <f t="shared" si="1"/>
        <v>6755.0249999999996</v>
      </c>
      <c r="L92" s="58">
        <f>SUM(AmCheese!L92,OthCheese!J92)</f>
        <v>6774.0249999999996</v>
      </c>
      <c r="M92" s="58">
        <f>SUM(AmCheese!M92,OthCheese!K92)</f>
        <v>26.028414439684155</v>
      </c>
      <c r="N92" s="14"/>
      <c r="O92" s="13"/>
      <c r="P92" s="13"/>
      <c r="Q92" s="13"/>
      <c r="R92" s="13"/>
      <c r="S92" s="13"/>
      <c r="T92" s="13"/>
      <c r="U92" s="13"/>
      <c r="V92" s="13"/>
      <c r="W92" s="13"/>
      <c r="X92" s="13"/>
      <c r="Y92" s="13"/>
      <c r="Z92" s="13"/>
      <c r="AA92" s="13"/>
    </row>
    <row r="93" spans="1:27" ht="12" customHeight="1">
      <c r="A93" s="42">
        <v>1994</v>
      </c>
      <c r="B93" s="78">
        <v>263.43599999999998</v>
      </c>
      <c r="C93" s="58">
        <f>SUM(AmCheese!C93,OthCheese!C93)</f>
        <v>6734.6910000000007</v>
      </c>
      <c r="D93" s="58">
        <f>SUM(AmCheese!D93,OthCheese!D93)</f>
        <v>332</v>
      </c>
      <c r="E93" s="58">
        <f>SUM(AmCheese!E93,OthCheese!E93)</f>
        <v>466.04300000000001</v>
      </c>
      <c r="F93" s="58">
        <f>SUM(AmCheese!F93,OthCheese!F93)</f>
        <v>7532.7340000000004</v>
      </c>
      <c r="G93" s="58">
        <f>SUM(AmCheese!G93,OthCheese!G93)</f>
        <v>55</v>
      </c>
      <c r="H93" s="58">
        <f>SUM(AmCheese!H93,OthCheese!H93)</f>
        <v>46</v>
      </c>
      <c r="I93" s="58">
        <f>SUM(AmCheese!I93,OthCheese!I93)</f>
        <v>436.84500000000003</v>
      </c>
      <c r="J93" s="58">
        <f>AmCheese!J93</f>
        <v>4</v>
      </c>
      <c r="K93" s="58">
        <f t="shared" si="1"/>
        <v>6990.889000000001</v>
      </c>
      <c r="L93" s="58">
        <f>SUM(AmCheese!L93,OthCheese!J93)</f>
        <v>6994.889000000001</v>
      </c>
      <c r="M93" s="58">
        <f>SUM(AmCheese!M93,OthCheese!K93)</f>
        <v>26.552517499506529</v>
      </c>
      <c r="N93" s="14"/>
      <c r="O93" s="13"/>
      <c r="P93" s="13"/>
      <c r="Q93" s="13"/>
      <c r="R93" s="13"/>
      <c r="S93" s="13"/>
      <c r="T93" s="13"/>
      <c r="U93" s="13"/>
      <c r="V93" s="13"/>
      <c r="W93" s="13"/>
      <c r="X93" s="13"/>
      <c r="Y93" s="13"/>
      <c r="Z93" s="13"/>
      <c r="AA93" s="13"/>
    </row>
    <row r="94" spans="1:27" ht="12" customHeight="1">
      <c r="A94" s="42">
        <v>1995</v>
      </c>
      <c r="B94" s="78">
        <v>266.55700000000002</v>
      </c>
      <c r="C94" s="58">
        <f>SUM(AmCheese!C94,OthCheese!C94)</f>
        <v>6916.8959999999997</v>
      </c>
      <c r="D94" s="58">
        <f>SUM(AmCheese!D94,OthCheese!D94)</f>
        <v>267.77823849633501</v>
      </c>
      <c r="E94" s="58">
        <f>SUM(AmCheese!E94,OthCheese!E94)</f>
        <v>436.84500000000003</v>
      </c>
      <c r="F94" s="58">
        <f>SUM(AmCheese!F94,OthCheese!F94)</f>
        <v>7621.5192384963339</v>
      </c>
      <c r="G94" s="58">
        <f>SUM(AmCheese!G94,OthCheese!G94)</f>
        <v>56.861242897808253</v>
      </c>
      <c r="H94" s="58">
        <f>SUM(AmCheese!H94,OthCheese!H94)</f>
        <v>43</v>
      </c>
      <c r="I94" s="58">
        <f>SUM(AmCheese!I94,OthCheese!I94)</f>
        <v>412.06200000000001</v>
      </c>
      <c r="J94" s="58" t="str">
        <f>AmCheese!J94</f>
        <v>NA</v>
      </c>
      <c r="K94" s="58">
        <f>L94</f>
        <v>7109.5959955985254</v>
      </c>
      <c r="L94" s="58">
        <f>SUM(AmCheese!L94,OthCheese!J94)</f>
        <v>7109.5959955985254</v>
      </c>
      <c r="M94" s="58">
        <f>SUM(AmCheese!M94,OthCheese!K94)</f>
        <v>26.671953824504797</v>
      </c>
      <c r="N94" s="14"/>
      <c r="O94" s="13"/>
      <c r="P94" s="13"/>
      <c r="Q94" s="13"/>
      <c r="R94" s="13"/>
      <c r="S94" s="13"/>
      <c r="T94" s="13"/>
      <c r="U94" s="13"/>
      <c r="V94" s="13"/>
      <c r="W94" s="13"/>
      <c r="X94" s="13"/>
      <c r="Y94" s="13"/>
      <c r="Z94" s="13"/>
      <c r="AA94" s="13"/>
    </row>
    <row r="95" spans="1:27" ht="12" customHeight="1">
      <c r="A95" s="40">
        <v>1996</v>
      </c>
      <c r="B95" s="77">
        <v>269.66699999999997</v>
      </c>
      <c r="C95" s="54">
        <f>SUM(AmCheese!C95,OthCheese!C95)</f>
        <v>7217.518</v>
      </c>
      <c r="D95" s="54">
        <f>SUM(AmCheese!D95,OthCheese!D95)</f>
        <v>270.64996939302006</v>
      </c>
      <c r="E95" s="54">
        <f>SUM(AmCheese!E95,OthCheese!E95)</f>
        <v>412.06200000000001</v>
      </c>
      <c r="F95" s="54">
        <f>SUM(AmCheese!F95,OthCheese!F95)</f>
        <v>7900.2299693930199</v>
      </c>
      <c r="G95" s="54">
        <f>SUM(AmCheese!G95,OthCheese!G95)</f>
        <v>71.589820613637386</v>
      </c>
      <c r="H95" s="54">
        <f>SUM(AmCheese!H95,OthCheese!H95)</f>
        <v>42</v>
      </c>
      <c r="I95" s="54">
        <f>SUM(AmCheese!I95,OthCheese!I95)</f>
        <v>486.95</v>
      </c>
      <c r="J95" s="54" t="str">
        <f>AmCheese!J95</f>
        <v>NA</v>
      </c>
      <c r="K95" s="54">
        <f t="shared" ref="K95:K101" si="2">L95</f>
        <v>7299.6901487793821</v>
      </c>
      <c r="L95" s="54">
        <f>SUM(AmCheese!L95,OthCheese!J95)</f>
        <v>7299.6901487793821</v>
      </c>
      <c r="M95" s="54">
        <f>SUM(AmCheese!M95,OthCheese!K95)</f>
        <v>27.069274878941002</v>
      </c>
      <c r="N95" s="14"/>
      <c r="O95" s="13"/>
      <c r="P95" s="13"/>
      <c r="Q95" s="13"/>
      <c r="R95" s="13"/>
      <c r="S95" s="13"/>
      <c r="T95" s="13"/>
      <c r="U95" s="13"/>
      <c r="V95" s="13"/>
      <c r="W95" s="13"/>
      <c r="X95" s="13"/>
      <c r="Y95" s="13"/>
      <c r="Z95" s="13"/>
      <c r="AA95" s="13"/>
    </row>
    <row r="96" spans="1:27" ht="12" customHeight="1">
      <c r="A96" s="40">
        <v>1997</v>
      </c>
      <c r="B96" s="77">
        <v>272.91199999999998</v>
      </c>
      <c r="C96" s="54">
        <f>SUM(AmCheese!C96,OthCheese!C96)</f>
        <v>7330.4140000000007</v>
      </c>
      <c r="D96" s="54">
        <f>SUM(AmCheese!D96,OthCheese!D96)</f>
        <v>243.89585075219406</v>
      </c>
      <c r="E96" s="54">
        <f>SUM(AmCheese!E96,OthCheese!E96)</f>
        <v>486.95</v>
      </c>
      <c r="F96" s="54">
        <f>SUM(AmCheese!F96,OthCheese!F96)</f>
        <v>8061.2598507521943</v>
      </c>
      <c r="G96" s="54">
        <f>SUM(AmCheese!G96,OthCheese!G96)</f>
        <v>80.588500544465177</v>
      </c>
      <c r="H96" s="54">
        <f>SUM(AmCheese!H96,OthCheese!H96)</f>
        <v>53</v>
      </c>
      <c r="I96" s="54">
        <f>SUM(AmCheese!I96,OthCheese!I96)</f>
        <v>480.41200000000003</v>
      </c>
      <c r="J96" s="54" t="str">
        <f>AmCheese!J96</f>
        <v>NA</v>
      </c>
      <c r="K96" s="54">
        <f t="shared" si="2"/>
        <v>7447.2593502077289</v>
      </c>
      <c r="L96" s="54">
        <f>SUM(AmCheese!L96,OthCheese!J96)</f>
        <v>7447.2593502077289</v>
      </c>
      <c r="M96" s="54">
        <f>SUM(AmCheese!M96,OthCheese!K96)</f>
        <v>27.288134454357923</v>
      </c>
      <c r="N96" s="13"/>
      <c r="O96" s="13"/>
      <c r="P96" s="13"/>
      <c r="Q96" s="13"/>
      <c r="R96" s="13"/>
      <c r="S96" s="13"/>
      <c r="T96" s="13"/>
      <c r="U96" s="13"/>
      <c r="V96" s="13"/>
      <c r="W96" s="13"/>
      <c r="X96" s="13"/>
      <c r="Y96" s="13"/>
      <c r="Z96" s="13"/>
      <c r="AA96" s="13"/>
    </row>
    <row r="97" spans="1:27" ht="12" customHeight="1">
      <c r="A97" s="40">
        <v>1998</v>
      </c>
      <c r="B97" s="77">
        <v>276.11500000000001</v>
      </c>
      <c r="C97" s="54">
        <f>SUM(AmCheese!C97,OthCheese!C97)</f>
        <v>7492.1189999999997</v>
      </c>
      <c r="D97" s="54">
        <f>SUM(AmCheese!D97,OthCheese!D97)</f>
        <v>307.16878217921601</v>
      </c>
      <c r="E97" s="54">
        <f>SUM(AmCheese!E97,OthCheese!E97)</f>
        <v>480.41200000000003</v>
      </c>
      <c r="F97" s="54">
        <f>SUM(AmCheese!F97,OthCheese!F97)</f>
        <v>8279.6997821792156</v>
      </c>
      <c r="G97" s="54">
        <f>SUM(AmCheese!G97,OthCheese!G97)</f>
        <v>85.182756414218204</v>
      </c>
      <c r="H97" s="54">
        <f>SUM(AmCheese!H97,OthCheese!H97)</f>
        <v>54</v>
      </c>
      <c r="I97" s="54">
        <f>SUM(AmCheese!I97,OthCheese!I97)</f>
        <v>517.21500000000003</v>
      </c>
      <c r="J97" s="54" t="str">
        <f>AmCheese!J97</f>
        <v>NA</v>
      </c>
      <c r="K97" s="54">
        <f t="shared" si="2"/>
        <v>7623.3020257649969</v>
      </c>
      <c r="L97" s="54">
        <f>SUM(AmCheese!L97,OthCheese!J97)</f>
        <v>7623.3020257649969</v>
      </c>
      <c r="M97" s="54">
        <f>SUM(AmCheese!M97,OthCheese!K97)</f>
        <v>27.609155698766806</v>
      </c>
      <c r="N97" s="13"/>
      <c r="O97" s="13"/>
      <c r="P97" s="13"/>
      <c r="Q97" s="13"/>
      <c r="R97" s="13"/>
      <c r="S97" s="13"/>
      <c r="T97" s="13"/>
      <c r="U97" s="13"/>
      <c r="V97" s="13"/>
      <c r="W97" s="13"/>
      <c r="X97" s="13"/>
      <c r="Y97" s="13"/>
      <c r="Z97" s="13"/>
      <c r="AA97" s="13"/>
    </row>
    <row r="98" spans="1:27" ht="12" customHeight="1">
      <c r="A98" s="40">
        <v>1999</v>
      </c>
      <c r="B98" s="77">
        <v>279.29500000000002</v>
      </c>
      <c r="C98" s="54">
        <f>SUM(AmCheese!C98,OthCheese!C98)</f>
        <v>7941.2479999999996</v>
      </c>
      <c r="D98" s="54">
        <f>SUM(AmCheese!D98,OthCheese!D98)</f>
        <v>362.16272151443707</v>
      </c>
      <c r="E98" s="54">
        <f>SUM(AmCheese!E98,OthCheese!E98)</f>
        <v>517.21500000000003</v>
      </c>
      <c r="F98" s="54">
        <f>SUM(AmCheese!F98,OthCheese!F98)</f>
        <v>8820.625721514436</v>
      </c>
      <c r="G98" s="54">
        <f>SUM(AmCheese!G98,OthCheese!G98)</f>
        <v>84.593624744919467</v>
      </c>
      <c r="H98" s="54">
        <f>SUM(AmCheese!H98,OthCheese!H98)</f>
        <v>49</v>
      </c>
      <c r="I98" s="54">
        <f>SUM(AmCheese!I98,OthCheese!I98)</f>
        <v>621.26099999999997</v>
      </c>
      <c r="J98" s="54" t="str">
        <f>AmCheese!J98</f>
        <v>NA</v>
      </c>
      <c r="K98" s="54">
        <f t="shared" si="2"/>
        <v>8065.7710967695175</v>
      </c>
      <c r="L98" s="54">
        <f>SUM(AmCheese!L98,OthCheese!J98)</f>
        <v>8065.7710967695175</v>
      </c>
      <c r="M98" s="54">
        <f>SUM(AmCheese!M98,OthCheese!K98)</f>
        <v>28.879038639322282</v>
      </c>
      <c r="N98" s="13"/>
      <c r="O98" s="13"/>
      <c r="P98" s="13"/>
      <c r="Q98" s="13"/>
      <c r="R98" s="13"/>
      <c r="S98" s="13"/>
      <c r="T98" s="13"/>
      <c r="U98" s="13"/>
      <c r="V98" s="13"/>
      <c r="W98" s="13"/>
      <c r="X98" s="13"/>
      <c r="Y98" s="13"/>
      <c r="Z98" s="13"/>
      <c r="AA98" s="13"/>
    </row>
    <row r="99" spans="1:27" ht="12" customHeight="1">
      <c r="A99" s="40">
        <v>2000</v>
      </c>
      <c r="B99" s="77">
        <v>282.38499999999999</v>
      </c>
      <c r="C99" s="54">
        <f>SUM(AmCheese!C99,OthCheese!C99)</f>
        <v>8257.9979999999996</v>
      </c>
      <c r="D99" s="54">
        <f>SUM(AmCheese!D99,OthCheese!D99)</f>
        <v>344.10814223502308</v>
      </c>
      <c r="E99" s="54">
        <f>SUM(AmCheese!E99,OthCheese!E99)</f>
        <v>621.26099999999997</v>
      </c>
      <c r="F99" s="54">
        <f>SUM(AmCheese!F99,OthCheese!F99)</f>
        <v>9223.3671422350235</v>
      </c>
      <c r="G99" s="54">
        <f>SUM(AmCheese!G99,OthCheese!G99)</f>
        <v>105.50093287303397</v>
      </c>
      <c r="H99" s="54">
        <f>SUM(AmCheese!H99,OthCheese!H99)</f>
        <v>69</v>
      </c>
      <c r="I99" s="54">
        <f>SUM(AmCheese!I99,OthCheese!I99)</f>
        <v>707.81100000000004</v>
      </c>
      <c r="J99" s="54" t="str">
        <f>AmCheese!J99</f>
        <v>NA</v>
      </c>
      <c r="K99" s="54">
        <f t="shared" si="2"/>
        <v>8341.0552093619881</v>
      </c>
      <c r="L99" s="54">
        <f>SUM(AmCheese!L99,OthCheese!J99)</f>
        <v>8341.0552093619881</v>
      </c>
      <c r="M99" s="54">
        <f>SUM(AmCheese!M99,OthCheese!K99)</f>
        <v>29.537883419310475</v>
      </c>
      <c r="N99" s="13"/>
      <c r="O99" s="13"/>
      <c r="P99" s="13"/>
      <c r="Q99" s="13"/>
      <c r="R99" s="13"/>
      <c r="S99" s="13"/>
      <c r="T99" s="13"/>
      <c r="U99" s="13"/>
      <c r="V99" s="13"/>
      <c r="W99" s="13"/>
      <c r="X99" s="13"/>
      <c r="Y99" s="13"/>
      <c r="Z99" s="13"/>
      <c r="AA99" s="13"/>
    </row>
    <row r="100" spans="1:27" ht="12" customHeight="1">
      <c r="A100" s="42">
        <v>2001</v>
      </c>
      <c r="B100" s="78">
        <v>285.30901899999998</v>
      </c>
      <c r="C100" s="58">
        <f>SUM(AmCheese!C100,OthCheese!C100)</f>
        <v>8260.6280000000006</v>
      </c>
      <c r="D100" s="58">
        <f>SUM(AmCheese!D100,OthCheese!D100)</f>
        <v>374.45805169517803</v>
      </c>
      <c r="E100" s="58">
        <f>SUM(AmCheese!E100,OthCheese!E100)</f>
        <v>707.81100000000004</v>
      </c>
      <c r="F100" s="58">
        <f>SUM(AmCheese!F100,OthCheese!F100)</f>
        <v>9342.8970516951777</v>
      </c>
      <c r="G100" s="58">
        <f>SUM(AmCheese!G100,OthCheese!G100)</f>
        <v>116.16188471901907</v>
      </c>
      <c r="H100" s="58">
        <f>SUM(AmCheese!H100,OthCheese!H100)</f>
        <v>63</v>
      </c>
      <c r="I100" s="58">
        <f>SUM(AmCheese!I100,OthCheese!I100)</f>
        <v>660.04100000000005</v>
      </c>
      <c r="J100" s="58" t="str">
        <f>AmCheese!J100</f>
        <v>NA</v>
      </c>
      <c r="K100" s="58">
        <f t="shared" si="2"/>
        <v>8503.6941669761582</v>
      </c>
      <c r="L100" s="58">
        <f>SUM(AmCheese!L100,OthCheese!J100)</f>
        <v>8503.6941669761582</v>
      </c>
      <c r="M100" s="58">
        <f>SUM(AmCheese!M100,OthCheese!K100)</f>
        <v>29.805206287489142</v>
      </c>
      <c r="N100" s="13"/>
      <c r="O100" s="13"/>
      <c r="P100" s="13"/>
      <c r="Q100" s="13"/>
      <c r="R100" s="13"/>
      <c r="S100" s="13"/>
      <c r="T100" s="13"/>
      <c r="U100" s="13"/>
      <c r="V100" s="13"/>
      <c r="W100" s="13"/>
      <c r="X100" s="13"/>
      <c r="Y100" s="13"/>
      <c r="Z100" s="13"/>
      <c r="AA100" s="13"/>
    </row>
    <row r="101" spans="1:27" ht="12" customHeight="1">
      <c r="A101" s="51">
        <v>2002</v>
      </c>
      <c r="B101" s="78">
        <v>288.10481800000002</v>
      </c>
      <c r="C101" s="58">
        <f>SUM(AmCheese!C101,OthCheese!C101)</f>
        <v>8547.2669999999998</v>
      </c>
      <c r="D101" s="58">
        <f>SUM(AmCheese!D101,OthCheese!D101)</f>
        <v>403.78218975664703</v>
      </c>
      <c r="E101" s="58">
        <f>SUM(AmCheese!E101,OthCheese!E101)</f>
        <v>660.04100000000005</v>
      </c>
      <c r="F101" s="58">
        <f>SUM(AmCheese!F101,OthCheese!F101)</f>
        <v>9611.0901897566473</v>
      </c>
      <c r="G101" s="58">
        <f>SUM(AmCheese!G101,OthCheese!G101)</f>
        <v>119.8161262284803</v>
      </c>
      <c r="H101" s="58">
        <f>SUM(AmCheese!H101,OthCheese!H101)</f>
        <v>51</v>
      </c>
      <c r="I101" s="58">
        <f>SUM(AmCheese!I101,OthCheese!I101)</f>
        <v>730.06100000000004</v>
      </c>
      <c r="J101" s="58" t="str">
        <f>AmCheese!J101</f>
        <v>NA</v>
      </c>
      <c r="K101" s="58">
        <f t="shared" si="2"/>
        <v>8710.2130635281665</v>
      </c>
      <c r="L101" s="58">
        <f>SUM(AmCheese!L101,OthCheese!J101)</f>
        <v>8710.2130635281665</v>
      </c>
      <c r="M101" s="58">
        <f>SUM(AmCheese!M101,OthCheese!K101)</f>
        <v>30.232792092800636</v>
      </c>
      <c r="N101" s="13"/>
      <c r="O101" s="13"/>
      <c r="P101" s="13"/>
      <c r="Q101" s="13"/>
      <c r="R101" s="13"/>
      <c r="S101" s="13"/>
      <c r="T101" s="13"/>
      <c r="U101" s="13"/>
      <c r="V101" s="13"/>
      <c r="W101" s="13"/>
      <c r="X101" s="13"/>
      <c r="Y101" s="13"/>
      <c r="Z101" s="13"/>
      <c r="AA101" s="13"/>
    </row>
    <row r="102" spans="1:27" ht="12" customHeight="1">
      <c r="A102" s="51">
        <v>2003</v>
      </c>
      <c r="B102" s="78">
        <v>290.81963400000001</v>
      </c>
      <c r="C102" s="58">
        <f>SUM(AmCheese!C102,OthCheese!C102)</f>
        <v>8557.2430000000004</v>
      </c>
      <c r="D102" s="58">
        <f>SUM(AmCheese!D102,OthCheese!D102)</f>
        <v>397.41912087375005</v>
      </c>
      <c r="E102" s="58">
        <f>SUM(AmCheese!E102,OthCheese!E102)</f>
        <v>730.06100000000004</v>
      </c>
      <c r="F102" s="58">
        <f>SUM(AmCheese!F102,OthCheese!F102)</f>
        <v>9684.7231208737503</v>
      </c>
      <c r="G102" s="58">
        <f>SUM(AmCheese!G102,OthCheese!G102)</f>
        <v>114.79262338164281</v>
      </c>
      <c r="H102" s="58">
        <f>SUM(AmCheese!H102,OthCheese!H102)</f>
        <v>46</v>
      </c>
      <c r="I102" s="58">
        <f>SUM(AmCheese!I102,OthCheese!I102)</f>
        <v>724.38599999999997</v>
      </c>
      <c r="J102" s="58">
        <f>AmCheese!J102</f>
        <v>11</v>
      </c>
      <c r="K102" s="58">
        <f>L102-J102</f>
        <v>8788.5444974921083</v>
      </c>
      <c r="L102" s="58">
        <f>SUM(AmCheese!L102,OthCheese!J102)</f>
        <v>8799.5444974921083</v>
      </c>
      <c r="M102" s="58">
        <f>SUM(AmCheese!M102,OthCheese!K102)</f>
        <v>30.257738710626764</v>
      </c>
      <c r="N102" s="13"/>
      <c r="O102" s="13"/>
      <c r="P102" s="13"/>
      <c r="Q102" s="13"/>
      <c r="R102" s="13"/>
      <c r="S102" s="13"/>
      <c r="T102" s="13"/>
      <c r="U102" s="13"/>
      <c r="V102" s="13"/>
      <c r="W102" s="13"/>
      <c r="X102" s="13"/>
      <c r="Y102" s="13"/>
      <c r="Z102" s="13"/>
      <c r="AA102" s="13"/>
    </row>
    <row r="103" spans="1:27" ht="12" customHeight="1">
      <c r="A103" s="51">
        <v>2004</v>
      </c>
      <c r="B103" s="78">
        <v>293.46318500000001</v>
      </c>
      <c r="C103" s="58">
        <f>SUM(AmCheese!C103,OthCheese!C103)</f>
        <v>8873.15</v>
      </c>
      <c r="D103" s="58">
        <f>SUM(AmCheese!D103,OthCheese!D103)</f>
        <v>391.34569536059303</v>
      </c>
      <c r="E103" s="58">
        <f>SUM(AmCheese!E103,OthCheese!E103)</f>
        <v>724.38599999999997</v>
      </c>
      <c r="F103" s="58">
        <f>SUM(AmCheese!F103,OthCheese!F103)</f>
        <v>9988.8816953605929</v>
      </c>
      <c r="G103" s="58">
        <f>SUM(AmCheese!G103,OthCheese!G103)</f>
        <v>135.23525089842801</v>
      </c>
      <c r="H103" s="58">
        <f>SUM(AmCheese!H103,OthCheese!H103)</f>
        <v>63</v>
      </c>
      <c r="I103" s="58">
        <f>SUM(AmCheese!I103,OthCheese!I103)</f>
        <v>705.79</v>
      </c>
      <c r="J103" s="58" t="str">
        <f>AmCheese!J103</f>
        <v>NA</v>
      </c>
      <c r="K103" s="58">
        <f>L103</f>
        <v>9084.8564444621643</v>
      </c>
      <c r="L103" s="58">
        <f>SUM(AmCheese!L103,OthCheese!J103)</f>
        <v>9084.8564444621643</v>
      </c>
      <c r="M103" s="58">
        <f>SUM(AmCheese!M103,OthCheese!K103)</f>
        <v>30.957397414132757</v>
      </c>
      <c r="N103" s="13"/>
      <c r="O103" s="13"/>
      <c r="P103" s="13"/>
      <c r="Q103" s="13"/>
      <c r="R103" s="13"/>
      <c r="S103" s="13"/>
      <c r="T103" s="13"/>
      <c r="U103" s="13"/>
      <c r="V103" s="13"/>
      <c r="W103" s="13"/>
      <c r="X103" s="13"/>
      <c r="Y103" s="13"/>
      <c r="Z103" s="13"/>
      <c r="AA103" s="13"/>
    </row>
    <row r="104" spans="1:27" ht="12" customHeight="1">
      <c r="A104" s="51">
        <v>2005</v>
      </c>
      <c r="B104" s="78">
        <v>296.186216</v>
      </c>
      <c r="C104" s="58">
        <f>SUM(AmCheese!C104,OthCheese!C104)</f>
        <v>9149.3220000000001</v>
      </c>
      <c r="D104" s="58">
        <f>SUM(AmCheese!D104,OthCheese!D104)</f>
        <v>379.91946063579712</v>
      </c>
      <c r="E104" s="58">
        <f>SUM(AmCheese!E104,OthCheese!E104)</f>
        <v>705.79</v>
      </c>
      <c r="F104" s="58">
        <f>SUM(AmCheese!F104,OthCheese!F104)</f>
        <v>10235.031460635797</v>
      </c>
      <c r="G104" s="58">
        <f>SUM(AmCheese!G104,OthCheese!G104)</f>
        <v>127.33913030190402</v>
      </c>
      <c r="H104" s="58">
        <f>SUM(AmCheese!H104,OthCheese!H104)</f>
        <v>75.36</v>
      </c>
      <c r="I104" s="58">
        <f>SUM(AmCheese!I104,OthCheese!I104)</f>
        <v>758.16</v>
      </c>
      <c r="J104" s="58">
        <f>AmCheese!J104</f>
        <v>126</v>
      </c>
      <c r="K104" s="58">
        <f>L104-J104</f>
        <v>9148.1723303338931</v>
      </c>
      <c r="L104" s="58">
        <f>SUM(AmCheese!L104,OthCheese!J104)</f>
        <v>9274.1723303338931</v>
      </c>
      <c r="M104" s="58">
        <f>SUM(AmCheese!M104,OthCheese!K104)</f>
        <v>31.31196466730205</v>
      </c>
      <c r="N104" s="13"/>
      <c r="O104" s="13"/>
      <c r="P104" s="13"/>
      <c r="Q104" s="13"/>
      <c r="R104" s="13"/>
      <c r="S104" s="13"/>
      <c r="T104" s="13"/>
      <c r="U104" s="13"/>
      <c r="V104" s="13"/>
      <c r="W104" s="13"/>
      <c r="X104" s="13"/>
      <c r="Y104" s="13"/>
      <c r="Z104" s="13"/>
      <c r="AA104" s="13"/>
    </row>
    <row r="105" spans="1:27" ht="12" customHeight="1">
      <c r="A105" s="49">
        <v>2006</v>
      </c>
      <c r="B105" s="77">
        <v>298.99582500000002</v>
      </c>
      <c r="C105" s="54">
        <f>SUM(AmCheese!C105,OthCheese!C105)</f>
        <v>9524.5669999999991</v>
      </c>
      <c r="D105" s="54">
        <f>SUM(AmCheese!D105,OthCheese!D105)</f>
        <v>375.2465593619811</v>
      </c>
      <c r="E105" s="54">
        <f>SUM(AmCheese!E105,OthCheese!E105)</f>
        <v>758.16</v>
      </c>
      <c r="F105" s="54">
        <f>SUM(AmCheese!F105,OthCheese!F105)</f>
        <v>10657.973559361981</v>
      </c>
      <c r="G105" s="54">
        <f>SUM(AmCheese!G105,OthCheese!G105)</f>
        <v>156.55175412278703</v>
      </c>
      <c r="H105" s="54">
        <f>SUM(AmCheese!H105,OthCheese!H105)</f>
        <v>67.281610000000001</v>
      </c>
      <c r="I105" s="54">
        <f>SUM(AmCheese!I105,OthCheese!I105)</f>
        <v>817.4369999999999</v>
      </c>
      <c r="J105" s="54">
        <f>AmCheese!J105</f>
        <v>144.733</v>
      </c>
      <c r="K105" s="54">
        <f>L105-J105</f>
        <v>9471.9701952391952</v>
      </c>
      <c r="L105" s="54">
        <f>SUM(AmCheese!L105,OthCheese!J105)</f>
        <v>9616.7031952391953</v>
      </c>
      <c r="M105" s="54">
        <f>SUM(AmCheese!M105,OthCheese!K105)</f>
        <v>32.163336044037386</v>
      </c>
    </row>
    <row r="106" spans="1:27" ht="12" customHeight="1">
      <c r="A106" s="49">
        <v>2007</v>
      </c>
      <c r="B106" s="77">
        <v>302.003917</v>
      </c>
      <c r="C106" s="54">
        <f>SUM(AmCheese!C106,OthCheese!C106)</f>
        <v>9776.7849999999999</v>
      </c>
      <c r="D106" s="54">
        <f>SUM(AmCheese!D106,OthCheese!D106)</f>
        <v>354.317962991831</v>
      </c>
      <c r="E106" s="54">
        <f>SUM(AmCheese!E106,OthCheese!E106)</f>
        <v>817.4369999999999</v>
      </c>
      <c r="F106" s="54">
        <f>SUM(AmCheese!F106,OthCheese!F106)</f>
        <v>10948.539962991832</v>
      </c>
      <c r="G106" s="54">
        <f>SUM(AmCheese!G106,OthCheese!G106)</f>
        <v>219.44825719567399</v>
      </c>
      <c r="H106" s="54">
        <f>SUM(AmCheese!H106,OthCheese!H106)</f>
        <v>63.136599000000004</v>
      </c>
      <c r="I106" s="54">
        <f>SUM(AmCheese!I106,OthCheese!I106)</f>
        <v>798.30700000000002</v>
      </c>
      <c r="J106" s="54">
        <f>AmCheese!J106</f>
        <v>156.06399999999999</v>
      </c>
      <c r="K106" s="54">
        <f>L106-J106</f>
        <v>9711.5841067961574</v>
      </c>
      <c r="L106" s="54">
        <f>SUM(AmCheese!L106,OthCheese!J106)</f>
        <v>9867.6481067961577</v>
      </c>
      <c r="M106" s="54">
        <f>SUM(AmCheese!M106,OthCheese!K106)</f>
        <v>32.673907692383196</v>
      </c>
    </row>
    <row r="107" spans="1:27" ht="12" customHeight="1">
      <c r="A107" s="49">
        <v>2008</v>
      </c>
      <c r="B107" s="77">
        <v>304.79776099999998</v>
      </c>
      <c r="C107" s="54">
        <f>SUM(AmCheese!C107,OthCheese!C107)</f>
        <v>9912.8279999999995</v>
      </c>
      <c r="D107" s="54">
        <f>SUM(AmCheese!D107,OthCheese!D107)</f>
        <v>302.5243999085281</v>
      </c>
      <c r="E107" s="54">
        <f>SUM(AmCheese!E107,OthCheese!E107)</f>
        <v>798.30700000000002</v>
      </c>
      <c r="F107" s="54">
        <f>SUM(AmCheese!F107,OthCheese!F107)</f>
        <v>11013.659399908527</v>
      </c>
      <c r="G107" s="54">
        <f>SUM(AmCheese!G107,OthCheese!G107)</f>
        <v>289.25026341287003</v>
      </c>
      <c r="H107" s="54">
        <f>SUM(AmCheese!H107,OthCheese!H107)</f>
        <v>73.564317000000003</v>
      </c>
      <c r="I107" s="54">
        <f>SUM(AmCheese!I107,OthCheese!I107)</f>
        <v>851.96</v>
      </c>
      <c r="J107" s="54">
        <f>AmCheese!J107</f>
        <v>142</v>
      </c>
      <c r="K107" s="54">
        <f>L107-J107</f>
        <v>9656.884819495659</v>
      </c>
      <c r="L107" s="54">
        <f>SUM(AmCheese!L107,OthCheese!J107)</f>
        <v>9798.884819495659</v>
      </c>
      <c r="M107" s="54">
        <f>SUM(AmCheese!M107,OthCheese!K107)</f>
        <v>32.148808401173454</v>
      </c>
    </row>
    <row r="108" spans="1:27" ht="12" customHeight="1">
      <c r="A108" s="49">
        <v>2009</v>
      </c>
      <c r="B108" s="77">
        <v>307.43940600000002</v>
      </c>
      <c r="C108" s="54">
        <f>SUM(AmCheese!C108,OthCheese!C108)</f>
        <v>10074.199000000001</v>
      </c>
      <c r="D108" s="54">
        <f>SUM(AmCheese!D108,OthCheese!D108)</f>
        <v>288.16655893099005</v>
      </c>
      <c r="E108" s="54">
        <f>SUM(AmCheese!E108,OthCheese!E108)</f>
        <v>851.96</v>
      </c>
      <c r="F108" s="54">
        <f>SUM(AmCheese!F108,OthCheese!F108)</f>
        <v>11214.32555893099</v>
      </c>
      <c r="G108" s="54">
        <f>SUM(AmCheese!G108,OthCheese!G108)</f>
        <v>239.04457246178404</v>
      </c>
      <c r="H108" s="54">
        <f>SUM(AmCheese!H108,OthCheese!H108)</f>
        <v>91.459050000000005</v>
      </c>
      <c r="I108" s="54">
        <f>SUM(AmCheese!I108,OthCheese!I108)</f>
        <v>966.75800000000004</v>
      </c>
      <c r="J108" s="54">
        <f>AmCheese!J108</f>
        <v>173.636</v>
      </c>
      <c r="K108" s="54">
        <f>L108-J108</f>
        <v>9743.4279364692065</v>
      </c>
      <c r="L108" s="54">
        <f>SUM(AmCheese!L108,OthCheese!J108)</f>
        <v>9917.063936469207</v>
      </c>
      <c r="M108" s="54">
        <f>SUM(AmCheese!M108,OthCheese!K108)</f>
        <v>32.256970781647965</v>
      </c>
    </row>
    <row r="109" spans="1:27" ht="12" customHeight="1">
      <c r="A109" s="49">
        <v>2010</v>
      </c>
      <c r="B109" s="77">
        <v>309.74127900000002</v>
      </c>
      <c r="C109" s="54">
        <f>SUM(AmCheese!C109,OthCheese!C109)</f>
        <v>10443.396999999999</v>
      </c>
      <c r="D109" s="54">
        <f>SUM(AmCheese!D109,OthCheese!D109)</f>
        <v>243.14238997722202</v>
      </c>
      <c r="E109" s="54">
        <f>SUM(AmCheese!E109,OthCheese!E109)</f>
        <v>966.75800000000004</v>
      </c>
      <c r="F109" s="54">
        <f>SUM(AmCheese!F109,OthCheese!F109)</f>
        <v>11653.297389977221</v>
      </c>
      <c r="G109" s="54">
        <f>SUM(AmCheese!G109,OthCheese!G109)</f>
        <v>382.16882627633106</v>
      </c>
      <c r="H109" s="54">
        <f>SUM(AmCheese!H109,OthCheese!H109)</f>
        <v>87.20287288927301</v>
      </c>
      <c r="I109" s="54">
        <f>SUM(AmCheese!I109,OthCheese!I109)</f>
        <v>1047.9259999999999</v>
      </c>
      <c r="J109" s="54" t="str">
        <f>AmCheese!J109</f>
        <v>NA</v>
      </c>
      <c r="K109" s="54">
        <f>L109</f>
        <v>10135.999690811615</v>
      </c>
      <c r="L109" s="54">
        <f>SUM(AmCheese!L109,OthCheese!J109)</f>
        <v>10135.999690811615</v>
      </c>
      <c r="M109" s="54">
        <f>SUM(AmCheese!M109,OthCheese!K109)</f>
        <v>32.724084189022854</v>
      </c>
    </row>
    <row r="110" spans="1:27" ht="12" customHeight="1">
      <c r="A110" s="129">
        <v>2011</v>
      </c>
      <c r="B110" s="119">
        <v>311.97391399999998</v>
      </c>
      <c r="C110" s="123">
        <f>SUM(AmCheese!C110,OthCheese!C110)</f>
        <v>10595.005999999999</v>
      </c>
      <c r="D110" s="123">
        <f>SUM(AmCheese!D110,OthCheese!D110)</f>
        <v>241.63900000000001</v>
      </c>
      <c r="E110" s="123">
        <f>SUM(AmCheese!E110,OthCheese!E110)</f>
        <v>1047.9259999999999</v>
      </c>
      <c r="F110" s="123">
        <f>SUM(AmCheese!F110,OthCheese!F110)</f>
        <v>11884.571</v>
      </c>
      <c r="G110" s="123">
        <f>SUM(AmCheese!G110,OthCheese!G110)</f>
        <v>496.18097765714106</v>
      </c>
      <c r="H110" s="123">
        <f>SUM(AmCheese!H110,OthCheese!H110)</f>
        <v>96.800000000000011</v>
      </c>
      <c r="I110" s="123">
        <f>SUM(AmCheese!I110,OthCheese!I110)</f>
        <v>991.61599999999999</v>
      </c>
      <c r="J110" s="123" t="str">
        <f>AmCheese!J110</f>
        <v>NA</v>
      </c>
      <c r="K110" s="123">
        <f t="shared" ref="K110:K120" si="3">L110</f>
        <v>10299.974022342858</v>
      </c>
      <c r="L110" s="123">
        <f>SUM(AmCheese!L110,OthCheese!J110)</f>
        <v>10299.974022342858</v>
      </c>
      <c r="M110" s="123">
        <f>SUM(AmCheese!M110,OthCheese!K110)</f>
        <v>33.015497642994788</v>
      </c>
    </row>
    <row r="111" spans="1:27" ht="12" customHeight="1">
      <c r="A111" s="51">
        <v>2012</v>
      </c>
      <c r="B111" s="78">
        <v>314.16755799999999</v>
      </c>
      <c r="C111" s="58">
        <f>SUM(AmCheese!C111,OthCheese!C111)</f>
        <v>10886.241000000002</v>
      </c>
      <c r="D111" s="58">
        <f>SUM(AmCheese!D111,OthCheese!D111)</f>
        <v>268.27999999999997</v>
      </c>
      <c r="E111" s="58">
        <f>SUM(AmCheese!E111,OthCheese!E111)</f>
        <v>991.61599999999999</v>
      </c>
      <c r="F111" s="58">
        <f>SUM(AmCheese!F111,OthCheese!F111)</f>
        <v>12146.137000000002</v>
      </c>
      <c r="G111" s="58">
        <f>SUM(AmCheese!G111,OthCheese!G111)</f>
        <v>573.11775759897205</v>
      </c>
      <c r="H111" s="58">
        <f>SUM(AmCheese!H111,OthCheese!H111)</f>
        <v>89</v>
      </c>
      <c r="I111" s="58">
        <f>SUM(AmCheese!I111,OthCheese!I111)</f>
        <v>1023.1020000000001</v>
      </c>
      <c r="J111" s="58" t="str">
        <f>AmCheese!J111</f>
        <v>NA</v>
      </c>
      <c r="K111" s="123">
        <f t="shared" si="3"/>
        <v>10460.91724240103</v>
      </c>
      <c r="L111" s="58">
        <f>SUM(AmCheese!L111,OthCheese!J111)</f>
        <v>10460.91724240103</v>
      </c>
      <c r="M111" s="123">
        <f>SUM(AmCheese!M111,OthCheese!K111)</f>
        <v>33.297254843865929</v>
      </c>
    </row>
    <row r="112" spans="1:27" ht="12" customHeight="1">
      <c r="A112" s="51">
        <v>2013</v>
      </c>
      <c r="B112" s="78">
        <v>316.29476599999998</v>
      </c>
      <c r="C112" s="58">
        <f>SUM(AmCheese!C112,OthCheese!C112)</f>
        <v>11101.668999999998</v>
      </c>
      <c r="D112" s="58">
        <f>SUM(AmCheese!D112,OthCheese!D112)</f>
        <v>249.096</v>
      </c>
      <c r="E112" s="58">
        <f>SUM(AmCheese!E112,OthCheese!E112)</f>
        <v>1023.1020000000001</v>
      </c>
      <c r="F112" s="58">
        <f>SUM(AmCheese!F112,OthCheese!F112)</f>
        <v>12373.866999999998</v>
      </c>
      <c r="G112" s="58">
        <f>SUM(AmCheese!G112,OthCheese!G112)</f>
        <v>697.02300000000002</v>
      </c>
      <c r="H112" s="58">
        <f>SUM(AmCheese!H112,OthCheese!H112)</f>
        <v>87.9</v>
      </c>
      <c r="I112" s="58">
        <f>SUM(AmCheese!I112,OthCheese!I112)</f>
        <v>1009.381</v>
      </c>
      <c r="J112" s="58" t="str">
        <f>AmCheese!J112</f>
        <v>NA</v>
      </c>
      <c r="K112" s="123">
        <f t="shared" si="3"/>
        <v>10579.562999999998</v>
      </c>
      <c r="L112" s="58">
        <f>SUM(AmCheese!L112,OthCheese!J112)</f>
        <v>10579.562999999998</v>
      </c>
      <c r="M112" s="58">
        <f>SUM(AmCheese!M112,OthCheese!K112)</f>
        <v>33.448428925314559</v>
      </c>
    </row>
    <row r="113" spans="1:27" ht="12" customHeight="1">
      <c r="A113" s="51">
        <v>2014</v>
      </c>
      <c r="B113" s="78">
        <v>318.576955</v>
      </c>
      <c r="C113" s="58">
        <f>SUM(AmCheese!C113,OthCheese!C113)</f>
        <v>11512.105</v>
      </c>
      <c r="D113" s="58">
        <f>SUM(AmCheese!D113,OthCheese!D113)</f>
        <v>280.86</v>
      </c>
      <c r="E113" s="58">
        <f>SUM(AmCheese!E113,OthCheese!E113)</f>
        <v>1009.381</v>
      </c>
      <c r="F113" s="58">
        <f>SUM(AmCheese!F113,OthCheese!F113)</f>
        <v>12802.346000000001</v>
      </c>
      <c r="G113" s="58">
        <f>SUM(AmCheese!G113,OthCheese!G113)</f>
        <v>811.74099999999987</v>
      </c>
      <c r="H113" s="58">
        <f>SUM(AmCheese!H113,OthCheese!H113)</f>
        <v>85.7</v>
      </c>
      <c r="I113" s="58">
        <f>SUM(AmCheese!I113,OthCheese!I113)</f>
        <v>1017.9359999999999</v>
      </c>
      <c r="J113" s="58" t="str">
        <f>AmCheese!J113</f>
        <v>NA</v>
      </c>
      <c r="K113" s="123">
        <f t="shared" si="3"/>
        <v>10886.969000000001</v>
      </c>
      <c r="L113" s="58">
        <f>SUM(AmCheese!L113,OthCheese!J113)</f>
        <v>10886.969000000001</v>
      </c>
      <c r="M113" s="58">
        <f>SUM(AmCheese!M113,OthCheese!K113)</f>
        <v>34.173749322200663</v>
      </c>
    </row>
    <row r="114" spans="1:27" ht="12" customHeight="1">
      <c r="A114" s="51">
        <v>2015</v>
      </c>
      <c r="B114" s="78">
        <v>320.87070299999999</v>
      </c>
      <c r="C114" s="58">
        <f>SUM(AmCheese!C114,OthCheese!C114)</f>
        <v>11831.395</v>
      </c>
      <c r="D114" s="58">
        <f>SUM(AmCheese!D114,OthCheese!D114)</f>
        <v>345.48</v>
      </c>
      <c r="E114" s="58">
        <f>SUM(AmCheese!E114,OthCheese!E114)</f>
        <v>1017.9359999999999</v>
      </c>
      <c r="F114" s="58">
        <f>SUM(AmCheese!F114,OthCheese!F114)</f>
        <v>13194.811000000002</v>
      </c>
      <c r="G114" s="58">
        <f>SUM(AmCheese!G114,OthCheese!G114)</f>
        <v>698.61299999999994</v>
      </c>
      <c r="H114" s="58">
        <f>SUM(AmCheese!H114,OthCheese!H114)</f>
        <v>82.4</v>
      </c>
      <c r="I114" s="58">
        <f>SUM(AmCheese!I114,OthCheese!I114)</f>
        <v>1146.086</v>
      </c>
      <c r="J114" s="58" t="str">
        <f>AmCheese!J114</f>
        <v>NA</v>
      </c>
      <c r="K114" s="123">
        <f t="shared" si="3"/>
        <v>11267.712000000001</v>
      </c>
      <c r="L114" s="58">
        <f>SUM(AmCheese!L114,OthCheese!J114)</f>
        <v>11267.712000000001</v>
      </c>
      <c r="M114" s="58">
        <f>SUM(AmCheese!M114,OthCheese!K114)</f>
        <v>35.116051090522909</v>
      </c>
    </row>
    <row r="115" spans="1:27" ht="12" customHeight="1">
      <c r="A115" s="161">
        <v>2016</v>
      </c>
      <c r="B115" s="162">
        <v>323.16101099999997</v>
      </c>
      <c r="C115" s="163">
        <f>SUM(AmCheese!C115,OthCheese!C115)</f>
        <v>12181.543000000001</v>
      </c>
      <c r="D115" s="163">
        <f>SUM(AmCheese!D115,OthCheese!D115)</f>
        <v>362.99899999999997</v>
      </c>
      <c r="E115" s="163">
        <f>SUM(AmCheese!E115,OthCheese!E115)</f>
        <v>1146.086</v>
      </c>
      <c r="F115" s="163">
        <f>SUM(AmCheese!F115,OthCheese!F115)</f>
        <v>13690.628000000001</v>
      </c>
      <c r="G115" s="163">
        <f>SUM(AmCheese!G115,OthCheese!G115)</f>
        <v>631.02800000000002</v>
      </c>
      <c r="H115" s="163">
        <f>SUM(AmCheese!H115,OthCheese!H115)</f>
        <v>84.699999999999989</v>
      </c>
      <c r="I115" s="163">
        <f>SUM(AmCheese!I115,OthCheese!I115)</f>
        <v>1198.3340000000001</v>
      </c>
      <c r="J115" s="163" t="str">
        <f>AmCheese!J115</f>
        <v>NA</v>
      </c>
      <c r="K115" s="54">
        <f t="shared" si="3"/>
        <v>11776.566000000003</v>
      </c>
      <c r="L115" s="163">
        <f>SUM(AmCheese!L115,OthCheese!J115)</f>
        <v>11776.566000000003</v>
      </c>
      <c r="M115" s="163">
        <f>SUM(AmCheese!M115,OthCheese!K115)</f>
        <v>36.441790931270489</v>
      </c>
    </row>
    <row r="116" spans="1:27" ht="12" customHeight="1">
      <c r="A116" s="161">
        <v>2017</v>
      </c>
      <c r="B116" s="162">
        <v>325.20603</v>
      </c>
      <c r="C116" s="163">
        <f>SUM(AmCheese!C116,OthCheese!C116)</f>
        <v>12639.962</v>
      </c>
      <c r="D116" s="163">
        <f>SUM(AmCheese!D116,OthCheese!D116)</f>
        <v>303.11599999999993</v>
      </c>
      <c r="E116" s="163">
        <f>SUM(AmCheese!E116,OthCheese!E116)</f>
        <v>1198.3340000000001</v>
      </c>
      <c r="F116" s="163">
        <f>SUM(AmCheese!F116,OthCheese!F116)</f>
        <v>14141.412</v>
      </c>
      <c r="G116" s="163">
        <f>SUM(AmCheese!G116,OthCheese!G116)</f>
        <v>750.65100000000007</v>
      </c>
      <c r="H116" s="163">
        <f>SUM(AmCheese!H116,OthCheese!H116)</f>
        <v>91.1</v>
      </c>
      <c r="I116" s="163">
        <f>SUM(AmCheese!I116,OthCheese!I116)</f>
        <v>1280.4839999999999</v>
      </c>
      <c r="J116" s="163" t="str">
        <f>AmCheese!J116</f>
        <v>NA</v>
      </c>
      <c r="K116" s="54">
        <f t="shared" si="3"/>
        <v>12019.177</v>
      </c>
      <c r="L116" s="163">
        <f>SUM(AmCheese!L116,OthCheese!J116)</f>
        <v>12019.177</v>
      </c>
      <c r="M116" s="163">
        <f>SUM(AmCheese!M116,OthCheese!K116)</f>
        <v>36.958653564941585</v>
      </c>
    </row>
    <row r="117" spans="1:27" ht="12" customHeight="1">
      <c r="A117" s="161">
        <v>2018</v>
      </c>
      <c r="B117" s="162">
        <v>326.92397599999998</v>
      </c>
      <c r="C117" s="163">
        <f>SUM(AmCheese!C117,OthCheese!C117)</f>
        <v>13037.376</v>
      </c>
      <c r="D117" s="163">
        <f>SUM(AmCheese!D117,OthCheese!D117)</f>
        <v>304.71800000000002</v>
      </c>
      <c r="E117" s="163">
        <f>SUM(AmCheese!E117,OthCheese!E117)</f>
        <v>1280.4839999999999</v>
      </c>
      <c r="F117" s="163">
        <f>SUM(AmCheese!F117,OthCheese!F117)</f>
        <v>14622.578</v>
      </c>
      <c r="G117" s="163">
        <f>SUM(AmCheese!G117,OthCheese!G117)</f>
        <v>766.11599999999999</v>
      </c>
      <c r="H117" s="163">
        <f>SUM(AmCheese!H117,OthCheese!H117)</f>
        <v>89.1</v>
      </c>
      <c r="I117" s="163">
        <f>SUM(AmCheese!I117,OthCheese!I117)</f>
        <v>1344.7940000000001</v>
      </c>
      <c r="J117" s="163" t="str">
        <f>AmCheese!J117</f>
        <v>NA</v>
      </c>
      <c r="K117" s="54">
        <f t="shared" si="3"/>
        <v>12422.567999999999</v>
      </c>
      <c r="L117" s="163">
        <f>SUM(AmCheese!L117,OthCheese!J117)</f>
        <v>12422.567999999999</v>
      </c>
      <c r="M117" s="163">
        <f>SUM(AmCheese!M117,OthCheese!K117)</f>
        <v>37.99833879421557</v>
      </c>
      <c r="N117" s="10"/>
      <c r="O117" s="10"/>
      <c r="P117" s="10"/>
      <c r="Q117" s="10"/>
      <c r="R117" s="10"/>
      <c r="S117" s="10"/>
      <c r="T117" s="10"/>
      <c r="U117" s="10"/>
      <c r="V117" s="10"/>
      <c r="W117" s="10"/>
      <c r="X117" s="10"/>
      <c r="Y117" s="10"/>
      <c r="Z117" s="10"/>
      <c r="AA117" s="10"/>
    </row>
    <row r="118" spans="1:27" ht="12" customHeight="1">
      <c r="A118" s="161">
        <v>2019</v>
      </c>
      <c r="B118" s="162">
        <v>328.475998</v>
      </c>
      <c r="C118" s="163">
        <f>SUM(AmCheese!C118,OthCheese!C118)</f>
        <v>13137.286</v>
      </c>
      <c r="D118" s="163">
        <f>SUM(AmCheese!D118,OthCheese!D118)</f>
        <v>307.71199999999999</v>
      </c>
      <c r="E118" s="163">
        <f>SUM(AmCheese!E118,OthCheese!E118)</f>
        <v>1344.7940000000001</v>
      </c>
      <c r="F118" s="163">
        <f>SUM(AmCheese!F118,OthCheese!F118)</f>
        <v>14789.792000000001</v>
      </c>
      <c r="G118" s="163">
        <f>SUM(AmCheese!G118,OthCheese!G118)</f>
        <v>785.97900000000004</v>
      </c>
      <c r="H118" s="163">
        <f>SUM(AmCheese!H118,OthCheese!H118)</f>
        <v>89.8</v>
      </c>
      <c r="I118" s="163">
        <f>SUM(AmCheese!I118,OthCheese!I118)</f>
        <v>1322.0139999999999</v>
      </c>
      <c r="J118" s="163" t="str">
        <f>AmCheese!J118</f>
        <v>NA</v>
      </c>
      <c r="K118" s="54">
        <f t="shared" si="3"/>
        <v>12591.999</v>
      </c>
      <c r="L118" s="163">
        <f>SUM(AmCheese!L118,OthCheese!J118)</f>
        <v>12591.999</v>
      </c>
      <c r="M118" s="163">
        <f>SUM(AmCheese!M118,OthCheese!K118)</f>
        <v>38.334609154608614</v>
      </c>
      <c r="N118" s="10"/>
      <c r="O118" s="10"/>
      <c r="P118" s="10"/>
      <c r="Q118" s="10"/>
      <c r="R118" s="10"/>
      <c r="S118" s="10"/>
      <c r="T118" s="10"/>
      <c r="U118" s="10"/>
      <c r="V118" s="10"/>
      <c r="W118" s="10"/>
      <c r="X118" s="10"/>
      <c r="Y118" s="10"/>
      <c r="Z118" s="10"/>
      <c r="AA118" s="10"/>
    </row>
    <row r="119" spans="1:27" ht="12" customHeight="1">
      <c r="A119" s="161">
        <v>2020</v>
      </c>
      <c r="B119" s="162">
        <v>330.11398000000003</v>
      </c>
      <c r="C119" s="163">
        <f>SUM(AmCheese!C119,OthCheese!C119)</f>
        <v>13239.64</v>
      </c>
      <c r="D119" s="163">
        <f>SUM(AmCheese!D119,OthCheese!D119)</f>
        <v>282.37199999999996</v>
      </c>
      <c r="E119" s="163">
        <f>SUM(AmCheese!E119,OthCheese!E119)</f>
        <v>1322.0139999999999</v>
      </c>
      <c r="F119" s="163">
        <f>SUM(AmCheese!F119,OthCheese!F119)</f>
        <v>14844.025999999998</v>
      </c>
      <c r="G119" s="163">
        <f>SUM(AmCheese!G119,OthCheese!G119)</f>
        <v>783.76099999999997</v>
      </c>
      <c r="H119" s="163">
        <f>SUM(AmCheese!H119,OthCheese!H119)</f>
        <v>100.1</v>
      </c>
      <c r="I119" s="163">
        <f>SUM(AmCheese!I119,OthCheese!I119)</f>
        <v>1396.3109999999999</v>
      </c>
      <c r="J119" s="163" t="str">
        <f>AmCheese!J119</f>
        <v>NA</v>
      </c>
      <c r="K119" s="54">
        <f t="shared" si="3"/>
        <v>12563.853999999999</v>
      </c>
      <c r="L119" s="163">
        <f>SUM(AmCheese!L119,OthCheese!J119)</f>
        <v>12563.853999999999</v>
      </c>
      <c r="M119" s="163">
        <f>SUM(AmCheese!M119,OthCheese!K119)</f>
        <v>38.059139452379441</v>
      </c>
      <c r="N119" s="10"/>
      <c r="O119" s="10"/>
      <c r="P119" s="10"/>
      <c r="Q119" s="10"/>
      <c r="R119" s="10"/>
      <c r="S119" s="10"/>
      <c r="T119" s="10"/>
      <c r="U119" s="10"/>
      <c r="V119" s="10"/>
      <c r="W119" s="10"/>
      <c r="X119" s="10"/>
      <c r="Y119" s="10"/>
      <c r="Z119" s="10"/>
      <c r="AA119" s="10"/>
    </row>
    <row r="120" spans="1:27" ht="12" customHeight="1" thickBot="1">
      <c r="A120" s="340">
        <v>2021</v>
      </c>
      <c r="B120" s="134">
        <v>332.14052299999997</v>
      </c>
      <c r="C120" s="315">
        <f>SUM(AmCheese!C120,OthCheese!C120)</f>
        <v>13706.565999999999</v>
      </c>
      <c r="D120" s="315">
        <f>SUM(AmCheese!D120,OthCheese!D120)</f>
        <v>319.01599999999996</v>
      </c>
      <c r="E120" s="315">
        <f>SUM(AmCheese!E120,OthCheese!E120)</f>
        <v>1396.3109999999999</v>
      </c>
      <c r="F120" s="315">
        <f>SUM(AmCheese!F120,OthCheese!F120)</f>
        <v>15421.893</v>
      </c>
      <c r="G120" s="315">
        <f>SUM(AmCheese!G120,OthCheese!G120)</f>
        <v>887.26700000000005</v>
      </c>
      <c r="H120" s="315">
        <f>SUM(AmCheese!H120,OthCheese!H120)</f>
        <v>98.4</v>
      </c>
      <c r="I120" s="315">
        <f>SUM(AmCheese!I120,OthCheese!I120)</f>
        <v>1441.6310000000001</v>
      </c>
      <c r="J120" s="315" t="str">
        <f>AmCheese!J120</f>
        <v>NA</v>
      </c>
      <c r="K120" s="315">
        <f t="shared" si="3"/>
        <v>12994.595000000001</v>
      </c>
      <c r="L120" s="315">
        <f>SUM(AmCheese!L120,OthCheese!J120)</f>
        <v>12994.595000000001</v>
      </c>
      <c r="M120" s="315">
        <f>SUM(AmCheese!M120,OthCheese!K120)</f>
        <v>39.123786771420249</v>
      </c>
      <c r="N120" s="10"/>
      <c r="O120" s="10"/>
      <c r="P120" s="10"/>
      <c r="Q120" s="10"/>
      <c r="R120" s="10"/>
      <c r="S120" s="10"/>
      <c r="T120" s="10"/>
      <c r="U120" s="10"/>
      <c r="V120" s="10"/>
      <c r="W120" s="10"/>
      <c r="X120" s="10"/>
      <c r="Y120" s="10"/>
      <c r="Z120" s="10"/>
      <c r="AA120" s="10"/>
    </row>
    <row r="121" spans="1:27" ht="12" customHeight="1" thickTop="1">
      <c r="A121" s="10" t="s">
        <v>78</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2" customHeight="1">
      <c r="A122" s="10" t="s">
        <v>151</v>
      </c>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2"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2" customHeight="1">
      <c r="A124" s="339" t="s">
        <v>207</v>
      </c>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2" customHeight="1">
      <c r="A125" s="10" t="s">
        <v>211</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2" customHeight="1">
      <c r="A126" s="10" t="s">
        <v>208</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2" customHeight="1">
      <c r="A127" s="10" t="s">
        <v>209</v>
      </c>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2" customHeight="1">
      <c r="A128" s="10" t="s">
        <v>206</v>
      </c>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2" customHeight="1">
      <c r="A129" s="10" t="s">
        <v>248</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2"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2" customHeight="1">
      <c r="A131" s="338" t="s">
        <v>192</v>
      </c>
    </row>
  </sheetData>
  <mergeCells count="18">
    <mergeCell ref="C7:L7"/>
    <mergeCell ref="G2:I2"/>
    <mergeCell ref="D3:D6"/>
    <mergeCell ref="K4:K6"/>
    <mergeCell ref="G3:G6"/>
    <mergeCell ref="F3:F6"/>
    <mergeCell ref="H3:H6"/>
    <mergeCell ref="A1:J1"/>
    <mergeCell ref="E3:E6"/>
    <mergeCell ref="L1:M1"/>
    <mergeCell ref="M4:M6"/>
    <mergeCell ref="A2:A6"/>
    <mergeCell ref="L4:L6"/>
    <mergeCell ref="C3:C6"/>
    <mergeCell ref="B2:B6"/>
    <mergeCell ref="I3:I6"/>
    <mergeCell ref="J4:J6"/>
    <mergeCell ref="J2:M3"/>
  </mergeCells>
  <phoneticPr fontId="6" type="noConversion"/>
  <printOptions horizontalCentered="1"/>
  <pageMargins left="0.4" right="0.4" top="0.5" bottom="0.5" header="0" footer="0"/>
  <pageSetup fitToHeight="3" orientation="landscape" horizontalDpi="300" r:id="rId1"/>
  <headerFooter alignWithMargins="0"/>
  <rowBreaks count="2" manualBreakCount="2">
    <brk id="39" max="17" man="1"/>
    <brk id="68" max="17" man="1"/>
  </rowBreaks>
  <ignoredErrors>
    <ignoredError sqref="K102:K103"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outlinePr summaryBelow="0" summaryRight="0"/>
    <pageSetUpPr autoPageBreaks="0" fitToPage="1"/>
  </sheetPr>
  <dimension ref="A1:AA131"/>
  <sheetViews>
    <sheetView showZeros="0" showOutlineSymbols="0" zoomScaleNormal="100" workbookViewId="0">
      <pane ySplit="7" topLeftCell="A8" activePane="bottomLeft" state="frozen"/>
      <selection pane="bottomLeft" sqref="A1:J1"/>
    </sheetView>
  </sheetViews>
  <sheetFormatPr defaultColWidth="12.83203125" defaultRowHeight="12" customHeight="1"/>
  <cols>
    <col min="1" max="1" width="12.83203125" style="5" customWidth="1"/>
    <col min="2" max="2" width="12.83203125" style="6" customWidth="1"/>
    <col min="3" max="13" width="12.83203125" style="8" customWidth="1"/>
    <col min="14" max="27" width="12.83203125" style="18" customWidth="1"/>
    <col min="28" max="16384" width="12.83203125" style="19"/>
  </cols>
  <sheetData>
    <row r="1" spans="1:27" s="86" customFormat="1" ht="12" customHeight="1" thickBot="1">
      <c r="A1" s="393" t="s">
        <v>97</v>
      </c>
      <c r="B1" s="393"/>
      <c r="C1" s="393"/>
      <c r="D1" s="393"/>
      <c r="E1" s="393"/>
      <c r="F1" s="393"/>
      <c r="G1" s="393"/>
      <c r="H1" s="393"/>
      <c r="I1" s="393"/>
      <c r="J1" s="393"/>
      <c r="K1" s="221"/>
      <c r="L1" s="221"/>
      <c r="M1" s="152" t="s">
        <v>63</v>
      </c>
      <c r="N1" s="85"/>
      <c r="O1" s="85"/>
      <c r="P1" s="85"/>
      <c r="Q1" s="85"/>
      <c r="R1" s="85"/>
      <c r="S1" s="85"/>
      <c r="T1" s="85"/>
      <c r="U1" s="85"/>
      <c r="V1" s="85"/>
      <c r="W1" s="85"/>
      <c r="X1" s="85"/>
      <c r="Y1" s="85"/>
      <c r="Z1" s="85"/>
      <c r="AA1" s="85"/>
    </row>
    <row r="2" spans="1:27" ht="12" customHeight="1" thickTop="1">
      <c r="A2" s="450" t="s">
        <v>0</v>
      </c>
      <c r="B2" s="456" t="s">
        <v>51</v>
      </c>
      <c r="C2" s="34" t="s">
        <v>1</v>
      </c>
      <c r="D2" s="33"/>
      <c r="E2" s="33"/>
      <c r="F2" s="33"/>
      <c r="G2" s="439" t="s">
        <v>104</v>
      </c>
      <c r="H2" s="440"/>
      <c r="I2" s="440"/>
      <c r="J2" s="463" t="s">
        <v>98</v>
      </c>
      <c r="K2" s="464"/>
      <c r="L2" s="464"/>
      <c r="M2" s="464"/>
    </row>
    <row r="3" spans="1:27" ht="12" customHeight="1">
      <c r="A3" s="451"/>
      <c r="B3" s="457"/>
      <c r="C3" s="410" t="s">
        <v>3</v>
      </c>
      <c r="D3" s="410" t="s">
        <v>4</v>
      </c>
      <c r="E3" s="410" t="s">
        <v>56</v>
      </c>
      <c r="F3" s="460" t="s">
        <v>34</v>
      </c>
      <c r="G3" s="460" t="s">
        <v>57</v>
      </c>
      <c r="H3" s="460" t="s">
        <v>29</v>
      </c>
      <c r="I3" s="459" t="s">
        <v>59</v>
      </c>
      <c r="J3" s="465"/>
      <c r="K3" s="466"/>
      <c r="L3" s="466"/>
      <c r="M3" s="466"/>
    </row>
    <row r="4" spans="1:27" ht="12" customHeight="1">
      <c r="A4" s="451"/>
      <c r="B4" s="457"/>
      <c r="C4" s="448"/>
      <c r="D4" s="448"/>
      <c r="E4" s="448"/>
      <c r="F4" s="461"/>
      <c r="G4" s="448"/>
      <c r="H4" s="448"/>
      <c r="I4" s="448"/>
      <c r="J4" s="460" t="s">
        <v>55</v>
      </c>
      <c r="K4" s="453" t="s">
        <v>177</v>
      </c>
      <c r="L4" s="453" t="s">
        <v>176</v>
      </c>
      <c r="M4" s="408" t="s">
        <v>5</v>
      </c>
    </row>
    <row r="5" spans="1:27" ht="12" customHeight="1">
      <c r="A5" s="451"/>
      <c r="B5" s="457"/>
      <c r="C5" s="448"/>
      <c r="D5" s="448"/>
      <c r="E5" s="448"/>
      <c r="F5" s="461"/>
      <c r="G5" s="448"/>
      <c r="H5" s="448"/>
      <c r="I5" s="448"/>
      <c r="J5" s="448"/>
      <c r="K5" s="471"/>
      <c r="L5" s="471"/>
      <c r="M5" s="411"/>
    </row>
    <row r="6" spans="1:27" ht="14.4" customHeight="1">
      <c r="A6" s="452"/>
      <c r="B6" s="458"/>
      <c r="C6" s="449"/>
      <c r="D6" s="449"/>
      <c r="E6" s="449"/>
      <c r="F6" s="462"/>
      <c r="G6" s="449"/>
      <c r="H6" s="449"/>
      <c r="I6" s="449"/>
      <c r="J6" s="449"/>
      <c r="K6" s="472"/>
      <c r="L6" s="472"/>
      <c r="M6" s="409"/>
    </row>
    <row r="7" spans="1:27" ht="12" customHeight="1">
      <c r="A7"/>
      <c r="B7" s="135" t="s">
        <v>74</v>
      </c>
      <c r="C7" s="368" t="s">
        <v>86</v>
      </c>
      <c r="D7" s="473"/>
      <c r="E7" s="473"/>
      <c r="F7" s="473"/>
      <c r="G7" s="473"/>
      <c r="H7" s="473"/>
      <c r="I7" s="473"/>
      <c r="J7" s="473"/>
      <c r="K7" s="473"/>
      <c r="L7" s="473"/>
      <c r="M7" s="136" t="s">
        <v>75</v>
      </c>
      <c r="N7"/>
      <c r="O7"/>
      <c r="P7"/>
      <c r="Q7"/>
      <c r="R7"/>
      <c r="S7"/>
      <c r="T7"/>
      <c r="U7"/>
      <c r="V7"/>
      <c r="W7"/>
      <c r="X7"/>
      <c r="Y7"/>
      <c r="Z7"/>
      <c r="AA7"/>
    </row>
    <row r="8" spans="1:27" ht="12" customHeight="1">
      <c r="A8" s="40">
        <v>1909</v>
      </c>
      <c r="B8" s="77">
        <v>90.49</v>
      </c>
      <c r="C8" s="61">
        <v>228</v>
      </c>
      <c r="D8" s="61" t="s">
        <v>7</v>
      </c>
      <c r="E8" s="61" t="s">
        <v>7</v>
      </c>
      <c r="F8" s="55">
        <f>SUM(C8,D8,E8)</f>
        <v>228</v>
      </c>
      <c r="G8" s="61">
        <v>5</v>
      </c>
      <c r="H8" s="67" t="s">
        <v>22</v>
      </c>
      <c r="I8" s="61" t="s">
        <v>7</v>
      </c>
      <c r="J8" s="61" t="s">
        <v>7</v>
      </c>
      <c r="K8" s="61">
        <f>L8</f>
        <v>223</v>
      </c>
      <c r="L8" s="65">
        <f t="shared" ref="L8:L39" si="0">F8-SUM(G8:I8)</f>
        <v>223</v>
      </c>
      <c r="M8" s="61">
        <f t="shared" ref="M8:M39" si="1">L8/B8</f>
        <v>2.4643607028400929</v>
      </c>
      <c r="N8" s="20"/>
      <c r="O8" s="20"/>
      <c r="P8" s="20"/>
      <c r="Q8" s="20"/>
      <c r="R8" s="20"/>
      <c r="S8" s="20"/>
      <c r="T8" s="20"/>
      <c r="U8" s="20"/>
      <c r="V8" s="20"/>
      <c r="W8" s="20"/>
      <c r="X8" s="20"/>
      <c r="Y8" s="20"/>
      <c r="Z8" s="20"/>
      <c r="AA8" s="20"/>
    </row>
    <row r="9" spans="1:27" ht="12" customHeight="1">
      <c r="A9" s="40">
        <v>1910</v>
      </c>
      <c r="B9" s="77">
        <v>92.406999999999996</v>
      </c>
      <c r="C9" s="61">
        <v>259</v>
      </c>
      <c r="D9" s="61" t="s">
        <v>7</v>
      </c>
      <c r="E9" s="61" t="s">
        <v>7</v>
      </c>
      <c r="F9" s="55">
        <f t="shared" ref="F9:F72" si="2">SUM(C9,D9,E9)</f>
        <v>259</v>
      </c>
      <c r="G9" s="61">
        <v>4</v>
      </c>
      <c r="H9" s="67" t="s">
        <v>22</v>
      </c>
      <c r="I9" s="61" t="s">
        <v>7</v>
      </c>
      <c r="J9" s="61" t="s">
        <v>7</v>
      </c>
      <c r="K9" s="61">
        <f t="shared" ref="K9:K47" si="3">L9</f>
        <v>255</v>
      </c>
      <c r="L9" s="65">
        <f t="shared" si="0"/>
        <v>255</v>
      </c>
      <c r="M9" s="61">
        <f t="shared" si="1"/>
        <v>2.7595312043459912</v>
      </c>
      <c r="N9" s="20"/>
      <c r="O9" s="20"/>
      <c r="P9" s="20"/>
      <c r="Q9" s="20"/>
      <c r="R9" s="20"/>
      <c r="S9" s="20"/>
      <c r="T9" s="20"/>
      <c r="U9" s="20"/>
      <c r="V9" s="20"/>
      <c r="W9" s="20"/>
      <c r="X9" s="20"/>
      <c r="Y9" s="20"/>
      <c r="Z9" s="20"/>
      <c r="AA9" s="20"/>
    </row>
    <row r="10" spans="1:27" ht="12" customHeight="1">
      <c r="A10" s="42">
        <v>1911</v>
      </c>
      <c r="B10" s="78">
        <v>93.863</v>
      </c>
      <c r="C10" s="62">
        <v>252</v>
      </c>
      <c r="D10" s="62" t="s">
        <v>7</v>
      </c>
      <c r="E10" s="62" t="s">
        <v>7</v>
      </c>
      <c r="F10" s="59">
        <f t="shared" si="2"/>
        <v>252</v>
      </c>
      <c r="G10" s="62">
        <v>15</v>
      </c>
      <c r="H10" s="69" t="s">
        <v>22</v>
      </c>
      <c r="I10" s="62" t="s">
        <v>7</v>
      </c>
      <c r="J10" s="62" t="s">
        <v>7</v>
      </c>
      <c r="K10" s="66">
        <f t="shared" si="3"/>
        <v>237</v>
      </c>
      <c r="L10" s="66">
        <f t="shared" si="0"/>
        <v>237</v>
      </c>
      <c r="M10" s="62">
        <f t="shared" si="1"/>
        <v>2.5249565856620819</v>
      </c>
      <c r="N10" s="20"/>
      <c r="O10" s="20"/>
      <c r="P10" s="20"/>
      <c r="Q10" s="20"/>
      <c r="R10" s="20"/>
      <c r="S10" s="20"/>
      <c r="T10" s="20"/>
      <c r="U10" s="20"/>
      <c r="V10" s="20"/>
      <c r="W10" s="20"/>
      <c r="X10" s="20"/>
      <c r="Y10" s="20"/>
      <c r="Z10" s="20"/>
      <c r="AA10" s="20"/>
    </row>
    <row r="11" spans="1:27" ht="12" customHeight="1">
      <c r="A11" s="42">
        <v>1912</v>
      </c>
      <c r="B11" s="78">
        <v>95.334999999999994</v>
      </c>
      <c r="C11" s="62">
        <v>236</v>
      </c>
      <c r="D11" s="62" t="s">
        <v>7</v>
      </c>
      <c r="E11" s="62" t="s">
        <v>7</v>
      </c>
      <c r="F11" s="59">
        <f t="shared" si="2"/>
        <v>236</v>
      </c>
      <c r="G11" s="62">
        <v>4</v>
      </c>
      <c r="H11" s="69" t="s">
        <v>22</v>
      </c>
      <c r="I11" s="62" t="s">
        <v>7</v>
      </c>
      <c r="J11" s="62" t="s">
        <v>7</v>
      </c>
      <c r="K11" s="66">
        <f t="shared" si="3"/>
        <v>232</v>
      </c>
      <c r="L11" s="66">
        <f t="shared" si="0"/>
        <v>232</v>
      </c>
      <c r="M11" s="62">
        <f t="shared" si="1"/>
        <v>2.4335238894424922</v>
      </c>
      <c r="N11" s="20"/>
      <c r="O11" s="20"/>
      <c r="P11" s="20"/>
      <c r="Q11" s="20"/>
      <c r="R11" s="20"/>
      <c r="S11" s="20"/>
      <c r="T11" s="20"/>
      <c r="U11" s="20"/>
      <c r="V11" s="20"/>
      <c r="W11" s="20"/>
      <c r="X11" s="20"/>
      <c r="Y11" s="20"/>
      <c r="Z11" s="20"/>
      <c r="AA11" s="20"/>
    </row>
    <row r="12" spans="1:27" ht="12" customHeight="1">
      <c r="A12" s="42">
        <v>1913</v>
      </c>
      <c r="B12" s="78">
        <v>97.224999999999994</v>
      </c>
      <c r="C12" s="62">
        <v>262</v>
      </c>
      <c r="D12" s="62" t="s">
        <v>7</v>
      </c>
      <c r="E12" s="62" t="s">
        <v>7</v>
      </c>
      <c r="F12" s="59">
        <f t="shared" si="2"/>
        <v>262</v>
      </c>
      <c r="G12" s="62">
        <v>4</v>
      </c>
      <c r="H12" s="69" t="s">
        <v>22</v>
      </c>
      <c r="I12" s="62" t="s">
        <v>7</v>
      </c>
      <c r="J12" s="62" t="s">
        <v>7</v>
      </c>
      <c r="K12" s="66">
        <f t="shared" si="3"/>
        <v>258</v>
      </c>
      <c r="L12" s="66">
        <f t="shared" si="0"/>
        <v>258</v>
      </c>
      <c r="M12" s="62">
        <f t="shared" si="1"/>
        <v>2.6536384674723581</v>
      </c>
      <c r="N12" s="20"/>
      <c r="O12" s="20"/>
      <c r="P12" s="20"/>
      <c r="Q12" s="20"/>
      <c r="R12" s="20"/>
      <c r="S12" s="20"/>
      <c r="T12" s="20"/>
      <c r="U12" s="20"/>
      <c r="V12" s="20"/>
      <c r="W12" s="20"/>
      <c r="X12" s="20"/>
      <c r="Y12" s="20"/>
      <c r="Z12" s="20"/>
      <c r="AA12" s="20"/>
    </row>
    <row r="13" spans="1:27" ht="12" customHeight="1">
      <c r="A13" s="42">
        <v>1914</v>
      </c>
      <c r="B13" s="78">
        <v>99.111000000000004</v>
      </c>
      <c r="C13" s="62">
        <v>268</v>
      </c>
      <c r="D13" s="62" t="s">
        <v>7</v>
      </c>
      <c r="E13" s="62" t="s">
        <v>7</v>
      </c>
      <c r="F13" s="59">
        <f t="shared" si="2"/>
        <v>268</v>
      </c>
      <c r="G13" s="62">
        <v>5</v>
      </c>
      <c r="H13" s="69" t="s">
        <v>22</v>
      </c>
      <c r="I13" s="62" t="s">
        <v>7</v>
      </c>
      <c r="J13" s="62" t="s">
        <v>7</v>
      </c>
      <c r="K13" s="66">
        <f t="shared" si="3"/>
        <v>263</v>
      </c>
      <c r="L13" s="66">
        <f t="shared" si="0"/>
        <v>263</v>
      </c>
      <c r="M13" s="62">
        <f t="shared" si="1"/>
        <v>2.6535904188233395</v>
      </c>
      <c r="N13" s="20"/>
      <c r="O13" s="20"/>
      <c r="P13" s="20"/>
      <c r="Q13" s="20"/>
      <c r="R13" s="20"/>
      <c r="S13" s="20"/>
      <c r="T13" s="20"/>
      <c r="U13" s="20"/>
      <c r="V13" s="20"/>
      <c r="W13" s="20"/>
      <c r="X13" s="20"/>
      <c r="Y13" s="20"/>
      <c r="Z13" s="20"/>
      <c r="AA13" s="20"/>
    </row>
    <row r="14" spans="1:27" ht="12" customHeight="1">
      <c r="A14" s="42">
        <v>1915</v>
      </c>
      <c r="B14" s="78">
        <v>100.54600000000001</v>
      </c>
      <c r="C14" s="62">
        <v>321</v>
      </c>
      <c r="D14" s="62" t="s">
        <v>7</v>
      </c>
      <c r="E14" s="62" t="s">
        <v>7</v>
      </c>
      <c r="F14" s="59">
        <f t="shared" si="2"/>
        <v>321</v>
      </c>
      <c r="G14" s="62">
        <v>64</v>
      </c>
      <c r="H14" s="69" t="s">
        <v>22</v>
      </c>
      <c r="I14" s="62" t="s">
        <v>7</v>
      </c>
      <c r="J14" s="62" t="s">
        <v>7</v>
      </c>
      <c r="K14" s="66">
        <f t="shared" si="3"/>
        <v>257</v>
      </c>
      <c r="L14" s="66">
        <f t="shared" si="0"/>
        <v>257</v>
      </c>
      <c r="M14" s="62">
        <f t="shared" si="1"/>
        <v>2.5560439997613029</v>
      </c>
      <c r="N14" s="20"/>
      <c r="O14" s="20"/>
      <c r="P14" s="20"/>
      <c r="Q14" s="20"/>
      <c r="R14" s="20"/>
      <c r="S14" s="20"/>
      <c r="T14" s="20"/>
      <c r="U14" s="20"/>
      <c r="V14" s="20"/>
      <c r="W14" s="20"/>
      <c r="X14" s="20"/>
      <c r="Y14" s="20"/>
      <c r="Z14" s="20"/>
      <c r="AA14" s="20"/>
    </row>
    <row r="15" spans="1:27" ht="12" customHeight="1">
      <c r="A15" s="40">
        <v>1916</v>
      </c>
      <c r="B15" s="77">
        <v>101.961</v>
      </c>
      <c r="C15" s="61">
        <v>308</v>
      </c>
      <c r="D15" s="61" t="s">
        <v>7</v>
      </c>
      <c r="E15" s="61">
        <v>29</v>
      </c>
      <c r="F15" s="55">
        <f t="shared" si="2"/>
        <v>337</v>
      </c>
      <c r="G15" s="61">
        <v>56</v>
      </c>
      <c r="H15" s="67" t="s">
        <v>22</v>
      </c>
      <c r="I15" s="61">
        <v>32</v>
      </c>
      <c r="J15" s="61" t="s">
        <v>7</v>
      </c>
      <c r="K15" s="61">
        <f t="shared" si="3"/>
        <v>249</v>
      </c>
      <c r="L15" s="65">
        <f t="shared" si="0"/>
        <v>249</v>
      </c>
      <c r="M15" s="61">
        <f t="shared" si="1"/>
        <v>2.4421102186129993</v>
      </c>
      <c r="N15" s="20"/>
      <c r="O15" s="20"/>
      <c r="P15" s="20"/>
      <c r="Q15" s="20"/>
      <c r="R15" s="20"/>
      <c r="S15" s="20"/>
      <c r="T15" s="20"/>
      <c r="U15" s="20"/>
      <c r="V15" s="20"/>
      <c r="W15" s="20"/>
      <c r="X15" s="20"/>
      <c r="Y15" s="20"/>
      <c r="Z15" s="20"/>
      <c r="AA15" s="20"/>
    </row>
    <row r="16" spans="1:27" ht="12" customHeight="1">
      <c r="A16" s="40">
        <v>1917</v>
      </c>
      <c r="B16" s="77">
        <v>103.414</v>
      </c>
      <c r="C16" s="61">
        <v>345</v>
      </c>
      <c r="D16" s="61" t="s">
        <v>7</v>
      </c>
      <c r="E16" s="61">
        <v>32</v>
      </c>
      <c r="F16" s="55">
        <f t="shared" si="2"/>
        <v>377</v>
      </c>
      <c r="G16" s="61">
        <v>55</v>
      </c>
      <c r="H16" s="67" t="s">
        <v>22</v>
      </c>
      <c r="I16" s="61">
        <v>67</v>
      </c>
      <c r="J16" s="61" t="s">
        <v>7</v>
      </c>
      <c r="K16" s="61">
        <f t="shared" si="3"/>
        <v>255</v>
      </c>
      <c r="L16" s="65">
        <f t="shared" si="0"/>
        <v>255</v>
      </c>
      <c r="M16" s="61">
        <f t="shared" si="1"/>
        <v>2.4658170073684413</v>
      </c>
      <c r="N16" s="20"/>
      <c r="O16" s="20"/>
      <c r="P16" s="20"/>
      <c r="Q16" s="20"/>
      <c r="R16" s="20"/>
      <c r="S16" s="20"/>
      <c r="T16" s="20"/>
      <c r="U16" s="20"/>
      <c r="V16" s="20"/>
      <c r="W16" s="20"/>
      <c r="X16" s="20"/>
      <c r="Y16" s="20"/>
      <c r="Z16" s="20"/>
      <c r="AA16" s="20"/>
    </row>
    <row r="17" spans="1:27" ht="12" customHeight="1">
      <c r="A17" s="40">
        <v>1918</v>
      </c>
      <c r="B17" s="77">
        <v>104.55</v>
      </c>
      <c r="C17" s="61">
        <v>297</v>
      </c>
      <c r="D17" s="61" t="s">
        <v>7</v>
      </c>
      <c r="E17" s="61">
        <v>67</v>
      </c>
      <c r="F17" s="55">
        <f t="shared" si="2"/>
        <v>364</v>
      </c>
      <c r="G17" s="61">
        <v>50</v>
      </c>
      <c r="H17" s="67" t="s">
        <v>22</v>
      </c>
      <c r="I17" s="61">
        <v>20</v>
      </c>
      <c r="J17" s="61" t="s">
        <v>7</v>
      </c>
      <c r="K17" s="61">
        <f t="shared" si="3"/>
        <v>294</v>
      </c>
      <c r="L17" s="65">
        <f t="shared" si="0"/>
        <v>294</v>
      </c>
      <c r="M17" s="61">
        <f t="shared" si="1"/>
        <v>2.812051649928264</v>
      </c>
      <c r="N17" s="20"/>
      <c r="O17" s="20"/>
      <c r="P17" s="20"/>
      <c r="Q17" s="20"/>
      <c r="R17" s="20"/>
      <c r="S17" s="20"/>
      <c r="T17" s="20"/>
      <c r="U17" s="20"/>
      <c r="V17" s="20"/>
      <c r="W17" s="20"/>
      <c r="X17" s="20"/>
      <c r="Y17" s="20"/>
      <c r="Z17" s="20"/>
      <c r="AA17" s="20"/>
    </row>
    <row r="18" spans="1:27" ht="12" customHeight="1">
      <c r="A18" s="40">
        <v>1919</v>
      </c>
      <c r="B18" s="77">
        <v>105.063</v>
      </c>
      <c r="C18" s="61">
        <v>350</v>
      </c>
      <c r="D18" s="61" t="s">
        <v>7</v>
      </c>
      <c r="E18" s="61">
        <v>20</v>
      </c>
      <c r="F18" s="55">
        <f t="shared" si="2"/>
        <v>370</v>
      </c>
      <c r="G18" s="61">
        <v>16</v>
      </c>
      <c r="H18" s="67" t="s">
        <v>22</v>
      </c>
      <c r="I18" s="61">
        <v>53</v>
      </c>
      <c r="J18" s="61" t="s">
        <v>7</v>
      </c>
      <c r="K18" s="61">
        <f t="shared" si="3"/>
        <v>301</v>
      </c>
      <c r="L18" s="65">
        <f t="shared" si="0"/>
        <v>301</v>
      </c>
      <c r="M18" s="61">
        <f t="shared" si="1"/>
        <v>2.8649476980478381</v>
      </c>
      <c r="N18" s="20"/>
      <c r="O18" s="20"/>
      <c r="P18" s="20"/>
      <c r="Q18" s="20"/>
      <c r="R18" s="20"/>
      <c r="S18" s="20"/>
      <c r="T18" s="20"/>
      <c r="U18" s="20"/>
      <c r="V18" s="20"/>
      <c r="W18" s="20"/>
      <c r="X18" s="20"/>
      <c r="Y18" s="20"/>
      <c r="Z18" s="20"/>
      <c r="AA18" s="20"/>
    </row>
    <row r="19" spans="1:27" ht="12" customHeight="1">
      <c r="A19" s="40">
        <v>1920</v>
      </c>
      <c r="B19" s="77">
        <v>106.461</v>
      </c>
      <c r="C19" s="61">
        <v>300</v>
      </c>
      <c r="D19" s="61" t="s">
        <v>7</v>
      </c>
      <c r="E19" s="61">
        <v>53</v>
      </c>
      <c r="F19" s="55">
        <f t="shared" si="2"/>
        <v>353</v>
      </c>
      <c r="G19" s="61">
        <v>19</v>
      </c>
      <c r="H19" s="67" t="s">
        <v>22</v>
      </c>
      <c r="I19" s="61">
        <v>34</v>
      </c>
      <c r="J19" s="61" t="s">
        <v>7</v>
      </c>
      <c r="K19" s="61">
        <f t="shared" si="3"/>
        <v>300</v>
      </c>
      <c r="L19" s="65">
        <f t="shared" si="0"/>
        <v>300</v>
      </c>
      <c r="M19" s="61">
        <f t="shared" si="1"/>
        <v>2.8179333276974665</v>
      </c>
      <c r="N19" s="20"/>
      <c r="O19" s="20"/>
      <c r="P19" s="20"/>
      <c r="Q19" s="20"/>
      <c r="R19" s="20"/>
      <c r="S19" s="20"/>
      <c r="T19" s="20"/>
      <c r="U19" s="20"/>
      <c r="V19" s="20"/>
      <c r="W19" s="20"/>
      <c r="X19" s="20"/>
      <c r="Y19" s="20"/>
      <c r="Z19" s="20"/>
      <c r="AA19" s="20"/>
    </row>
    <row r="20" spans="1:27" ht="12" customHeight="1">
      <c r="A20" s="42">
        <v>1921</v>
      </c>
      <c r="B20" s="78">
        <v>108.538</v>
      </c>
      <c r="C20" s="62">
        <v>319</v>
      </c>
      <c r="D20" s="62" t="s">
        <v>7</v>
      </c>
      <c r="E20" s="62">
        <v>34</v>
      </c>
      <c r="F20" s="59">
        <f t="shared" si="2"/>
        <v>353</v>
      </c>
      <c r="G20" s="62">
        <v>15</v>
      </c>
      <c r="H20" s="69" t="s">
        <v>22</v>
      </c>
      <c r="I20" s="62">
        <v>28</v>
      </c>
      <c r="J20" s="62" t="s">
        <v>7</v>
      </c>
      <c r="K20" s="66">
        <f t="shared" si="3"/>
        <v>310</v>
      </c>
      <c r="L20" s="66">
        <f t="shared" si="0"/>
        <v>310</v>
      </c>
      <c r="M20" s="62">
        <f t="shared" si="1"/>
        <v>2.8561425491532919</v>
      </c>
      <c r="N20" s="20"/>
      <c r="O20" s="20"/>
      <c r="P20" s="20"/>
      <c r="Q20" s="20"/>
      <c r="R20" s="20"/>
      <c r="S20" s="20"/>
      <c r="T20" s="20"/>
      <c r="U20" s="20"/>
      <c r="V20" s="20"/>
      <c r="W20" s="20"/>
      <c r="X20" s="20"/>
      <c r="Y20" s="20"/>
      <c r="Z20" s="20"/>
      <c r="AA20" s="20"/>
    </row>
    <row r="21" spans="1:27" ht="12" customHeight="1">
      <c r="A21" s="42">
        <v>1922</v>
      </c>
      <c r="B21" s="78">
        <v>110.04900000000001</v>
      </c>
      <c r="C21" s="62">
        <v>329</v>
      </c>
      <c r="D21" s="62" t="s">
        <v>7</v>
      </c>
      <c r="E21" s="62">
        <v>28</v>
      </c>
      <c r="F21" s="59">
        <f t="shared" si="2"/>
        <v>357</v>
      </c>
      <c r="G21" s="62">
        <v>8</v>
      </c>
      <c r="H21" s="69" t="s">
        <v>22</v>
      </c>
      <c r="I21" s="62">
        <v>33</v>
      </c>
      <c r="J21" s="62" t="s">
        <v>7</v>
      </c>
      <c r="K21" s="66">
        <f t="shared" si="3"/>
        <v>316</v>
      </c>
      <c r="L21" s="66">
        <f t="shared" si="0"/>
        <v>316</v>
      </c>
      <c r="M21" s="62">
        <f t="shared" si="1"/>
        <v>2.871448173086534</v>
      </c>
      <c r="N21" s="20"/>
      <c r="O21" s="20"/>
      <c r="P21" s="20"/>
      <c r="Q21" s="20"/>
      <c r="R21" s="20"/>
      <c r="S21" s="20"/>
      <c r="T21" s="20"/>
      <c r="U21" s="20"/>
      <c r="V21" s="20"/>
      <c r="W21" s="20"/>
      <c r="X21" s="20"/>
      <c r="Y21" s="20"/>
      <c r="Z21" s="20"/>
      <c r="AA21" s="20"/>
    </row>
    <row r="22" spans="1:27" ht="12" customHeight="1">
      <c r="A22" s="42">
        <v>1923</v>
      </c>
      <c r="B22" s="78">
        <v>111.947</v>
      </c>
      <c r="C22" s="62">
        <v>372</v>
      </c>
      <c r="D22" s="62" t="s">
        <v>7</v>
      </c>
      <c r="E22" s="62">
        <v>33</v>
      </c>
      <c r="F22" s="59">
        <f t="shared" si="2"/>
        <v>405</v>
      </c>
      <c r="G22" s="62">
        <v>11</v>
      </c>
      <c r="H22" s="69" t="s">
        <v>22</v>
      </c>
      <c r="I22" s="62">
        <v>49</v>
      </c>
      <c r="J22" s="62" t="s">
        <v>7</v>
      </c>
      <c r="K22" s="66">
        <f t="shared" si="3"/>
        <v>345</v>
      </c>
      <c r="L22" s="66">
        <f t="shared" si="0"/>
        <v>345</v>
      </c>
      <c r="M22" s="62">
        <f t="shared" si="1"/>
        <v>3.0818155019786149</v>
      </c>
      <c r="N22" s="20"/>
      <c r="O22" s="20"/>
      <c r="P22" s="20"/>
      <c r="Q22" s="20"/>
      <c r="R22" s="20"/>
      <c r="S22" s="20"/>
      <c r="T22" s="20"/>
      <c r="U22" s="20"/>
      <c r="V22" s="20"/>
      <c r="W22" s="20"/>
      <c r="X22" s="20"/>
      <c r="Y22" s="20"/>
      <c r="Z22" s="20"/>
      <c r="AA22" s="20"/>
    </row>
    <row r="23" spans="1:27" ht="12" customHeight="1">
      <c r="A23" s="42">
        <v>1924</v>
      </c>
      <c r="B23" s="78">
        <v>114.10899999999999</v>
      </c>
      <c r="C23" s="62">
        <v>378</v>
      </c>
      <c r="D23" s="62">
        <v>1</v>
      </c>
      <c r="E23" s="62">
        <v>49</v>
      </c>
      <c r="F23" s="59">
        <f t="shared" si="2"/>
        <v>428</v>
      </c>
      <c r="G23" s="62">
        <v>4</v>
      </c>
      <c r="H23" s="62">
        <v>4</v>
      </c>
      <c r="I23" s="62">
        <v>49</v>
      </c>
      <c r="J23" s="62" t="s">
        <v>7</v>
      </c>
      <c r="K23" s="66">
        <f t="shared" si="3"/>
        <v>371</v>
      </c>
      <c r="L23" s="66">
        <f t="shared" si="0"/>
        <v>371</v>
      </c>
      <c r="M23" s="62">
        <f t="shared" si="1"/>
        <v>3.2512772875058058</v>
      </c>
      <c r="N23" s="20"/>
      <c r="O23" s="20"/>
      <c r="P23" s="20"/>
      <c r="Q23" s="20"/>
      <c r="R23" s="20"/>
      <c r="S23" s="20"/>
      <c r="T23" s="20"/>
      <c r="U23" s="20"/>
      <c r="V23" s="20"/>
      <c r="W23" s="20"/>
      <c r="X23" s="20"/>
      <c r="Y23" s="20"/>
      <c r="Z23" s="20"/>
      <c r="AA23" s="20"/>
    </row>
    <row r="24" spans="1:27" ht="12" customHeight="1">
      <c r="A24" s="42">
        <v>1925</v>
      </c>
      <c r="B24" s="78">
        <v>115.82899999999999</v>
      </c>
      <c r="C24" s="62">
        <v>403</v>
      </c>
      <c r="D24" s="62" t="s">
        <v>7</v>
      </c>
      <c r="E24" s="62">
        <v>49</v>
      </c>
      <c r="F24" s="59">
        <f t="shared" si="2"/>
        <v>452</v>
      </c>
      <c r="G24" s="62">
        <v>9</v>
      </c>
      <c r="H24" s="62">
        <v>4</v>
      </c>
      <c r="I24" s="62">
        <v>59</v>
      </c>
      <c r="J24" s="62" t="s">
        <v>7</v>
      </c>
      <c r="K24" s="66">
        <f t="shared" si="3"/>
        <v>380</v>
      </c>
      <c r="L24" s="66">
        <f t="shared" si="0"/>
        <v>380</v>
      </c>
      <c r="M24" s="62">
        <f t="shared" si="1"/>
        <v>3.280698270726675</v>
      </c>
      <c r="N24" s="20"/>
      <c r="O24" s="20"/>
      <c r="P24" s="20"/>
      <c r="Q24" s="20"/>
      <c r="R24" s="20"/>
      <c r="S24" s="20"/>
      <c r="T24" s="20"/>
      <c r="U24" s="20"/>
      <c r="V24" s="20"/>
      <c r="W24" s="20"/>
      <c r="X24" s="20"/>
      <c r="Y24" s="20"/>
      <c r="Z24" s="20"/>
      <c r="AA24" s="20"/>
    </row>
    <row r="25" spans="1:27" ht="12" customHeight="1">
      <c r="A25" s="40">
        <v>1926</v>
      </c>
      <c r="B25" s="77">
        <v>117.39700000000001</v>
      </c>
      <c r="C25" s="61">
        <v>374</v>
      </c>
      <c r="D25" s="61">
        <v>12</v>
      </c>
      <c r="E25" s="61">
        <v>59</v>
      </c>
      <c r="F25" s="55">
        <f t="shared" si="2"/>
        <v>445</v>
      </c>
      <c r="G25" s="61">
        <v>4</v>
      </c>
      <c r="H25" s="61">
        <v>3</v>
      </c>
      <c r="I25" s="61">
        <v>57</v>
      </c>
      <c r="J25" s="61" t="s">
        <v>7</v>
      </c>
      <c r="K25" s="61">
        <f t="shared" si="3"/>
        <v>381</v>
      </c>
      <c r="L25" s="65">
        <f t="shared" si="0"/>
        <v>381</v>
      </c>
      <c r="M25" s="61">
        <f t="shared" si="1"/>
        <v>3.2453980936480487</v>
      </c>
      <c r="N25" s="20"/>
      <c r="O25" s="20"/>
      <c r="P25" s="20"/>
      <c r="Q25" s="20"/>
      <c r="R25" s="20"/>
      <c r="S25" s="20"/>
      <c r="T25" s="20"/>
      <c r="U25" s="20"/>
      <c r="V25" s="20"/>
      <c r="W25" s="20"/>
      <c r="X25" s="20"/>
      <c r="Y25" s="20"/>
      <c r="Z25" s="20"/>
      <c r="AA25" s="20"/>
    </row>
    <row r="26" spans="1:27" ht="12" customHeight="1">
      <c r="A26" s="40">
        <v>1927</v>
      </c>
      <c r="B26" s="77">
        <v>119.035</v>
      </c>
      <c r="C26" s="61">
        <v>362</v>
      </c>
      <c r="D26" s="61">
        <v>13</v>
      </c>
      <c r="E26" s="61">
        <v>57</v>
      </c>
      <c r="F26" s="55">
        <f t="shared" si="2"/>
        <v>432</v>
      </c>
      <c r="G26" s="61">
        <v>3</v>
      </c>
      <c r="H26" s="61">
        <v>3</v>
      </c>
      <c r="I26" s="61">
        <v>50</v>
      </c>
      <c r="J26" s="61" t="s">
        <v>7</v>
      </c>
      <c r="K26" s="61">
        <f t="shared" si="3"/>
        <v>376</v>
      </c>
      <c r="L26" s="65">
        <f t="shared" si="0"/>
        <v>376</v>
      </c>
      <c r="M26" s="61">
        <f t="shared" si="1"/>
        <v>3.1587348258915444</v>
      </c>
      <c r="N26" s="20"/>
      <c r="O26" s="20"/>
      <c r="P26" s="20"/>
      <c r="Q26" s="20"/>
      <c r="R26" s="20"/>
      <c r="S26" s="20"/>
      <c r="T26" s="20"/>
      <c r="U26" s="20"/>
      <c r="V26" s="20"/>
      <c r="W26" s="20"/>
      <c r="X26" s="20"/>
      <c r="Y26" s="20"/>
      <c r="Z26" s="20"/>
      <c r="AA26" s="20"/>
    </row>
    <row r="27" spans="1:27" ht="12" customHeight="1">
      <c r="A27" s="40">
        <v>1928</v>
      </c>
      <c r="B27" s="77">
        <v>120.509</v>
      </c>
      <c r="C27" s="61">
        <v>379</v>
      </c>
      <c r="D27" s="61">
        <v>7</v>
      </c>
      <c r="E27" s="61">
        <v>50</v>
      </c>
      <c r="F27" s="55">
        <f t="shared" si="2"/>
        <v>436</v>
      </c>
      <c r="G27" s="61">
        <v>3</v>
      </c>
      <c r="H27" s="61">
        <v>2</v>
      </c>
      <c r="I27" s="61">
        <v>71</v>
      </c>
      <c r="J27" s="61" t="s">
        <v>7</v>
      </c>
      <c r="K27" s="61">
        <f t="shared" si="3"/>
        <v>360</v>
      </c>
      <c r="L27" s="65">
        <f t="shared" si="0"/>
        <v>360</v>
      </c>
      <c r="M27" s="61">
        <f t="shared" si="1"/>
        <v>2.9873287472304972</v>
      </c>
      <c r="N27" s="20"/>
      <c r="O27" s="20"/>
      <c r="P27" s="20"/>
      <c r="Q27" s="20"/>
      <c r="R27" s="20"/>
      <c r="S27" s="20"/>
      <c r="T27" s="20"/>
      <c r="U27" s="20"/>
      <c r="V27" s="20"/>
      <c r="W27" s="20"/>
      <c r="X27" s="20"/>
      <c r="Y27" s="20"/>
      <c r="Z27" s="20"/>
      <c r="AA27" s="20"/>
    </row>
    <row r="28" spans="1:27" ht="12" customHeight="1">
      <c r="A28" s="40">
        <v>1929</v>
      </c>
      <c r="B28" s="77">
        <v>121.767</v>
      </c>
      <c r="C28" s="61">
        <v>388</v>
      </c>
      <c r="D28" s="61">
        <v>8</v>
      </c>
      <c r="E28" s="61">
        <v>71</v>
      </c>
      <c r="F28" s="55">
        <f t="shared" si="2"/>
        <v>467</v>
      </c>
      <c r="G28" s="61">
        <v>3</v>
      </c>
      <c r="H28" s="61">
        <v>2</v>
      </c>
      <c r="I28" s="61">
        <v>69</v>
      </c>
      <c r="J28" s="61" t="s">
        <v>7</v>
      </c>
      <c r="K28" s="61">
        <f t="shared" si="3"/>
        <v>393</v>
      </c>
      <c r="L28" s="65">
        <f t="shared" si="0"/>
        <v>393</v>
      </c>
      <c r="M28" s="61">
        <f t="shared" si="1"/>
        <v>3.2274754243760624</v>
      </c>
      <c r="N28" s="20"/>
      <c r="O28" s="20"/>
      <c r="P28" s="20"/>
      <c r="Q28" s="20"/>
      <c r="R28" s="20"/>
      <c r="S28" s="20"/>
      <c r="T28" s="20"/>
      <c r="U28" s="20"/>
      <c r="V28" s="20"/>
      <c r="W28" s="20"/>
      <c r="X28" s="20"/>
      <c r="Y28" s="20"/>
      <c r="Z28" s="20"/>
      <c r="AA28" s="20"/>
    </row>
    <row r="29" spans="1:27" ht="12" customHeight="1">
      <c r="A29" s="40">
        <v>1930</v>
      </c>
      <c r="B29" s="77">
        <v>123.188</v>
      </c>
      <c r="C29" s="61">
        <v>389</v>
      </c>
      <c r="D29" s="61">
        <v>3</v>
      </c>
      <c r="E29" s="61">
        <v>69</v>
      </c>
      <c r="F29" s="55">
        <f t="shared" si="2"/>
        <v>461</v>
      </c>
      <c r="G29" s="61">
        <v>2</v>
      </c>
      <c r="H29" s="61">
        <v>2</v>
      </c>
      <c r="I29" s="61">
        <v>67</v>
      </c>
      <c r="J29" s="61" t="s">
        <v>7</v>
      </c>
      <c r="K29" s="61">
        <f t="shared" si="3"/>
        <v>390</v>
      </c>
      <c r="L29" s="65">
        <f t="shared" si="0"/>
        <v>390</v>
      </c>
      <c r="M29" s="61">
        <f t="shared" si="1"/>
        <v>3.1658927817644575</v>
      </c>
      <c r="N29" s="20"/>
      <c r="O29" s="20"/>
      <c r="P29" s="20"/>
      <c r="Q29" s="20"/>
      <c r="R29" s="20"/>
      <c r="S29" s="20"/>
      <c r="T29" s="20"/>
      <c r="U29" s="20"/>
      <c r="V29" s="20"/>
      <c r="W29" s="20"/>
      <c r="X29" s="20"/>
      <c r="Y29" s="20"/>
      <c r="Z29" s="20"/>
      <c r="AA29" s="20"/>
    </row>
    <row r="30" spans="1:27" ht="12" customHeight="1">
      <c r="A30" s="42">
        <v>1931</v>
      </c>
      <c r="B30" s="78">
        <v>124.149</v>
      </c>
      <c r="C30" s="62">
        <v>383</v>
      </c>
      <c r="D30" s="62">
        <v>2</v>
      </c>
      <c r="E30" s="62">
        <v>67</v>
      </c>
      <c r="F30" s="59">
        <f t="shared" si="2"/>
        <v>452</v>
      </c>
      <c r="G30" s="62">
        <v>2</v>
      </c>
      <c r="H30" s="62">
        <v>2</v>
      </c>
      <c r="I30" s="62">
        <v>60</v>
      </c>
      <c r="J30" s="62" t="s">
        <v>7</v>
      </c>
      <c r="K30" s="66">
        <f t="shared" si="3"/>
        <v>388</v>
      </c>
      <c r="L30" s="66">
        <f t="shared" si="0"/>
        <v>388</v>
      </c>
      <c r="M30" s="62">
        <f t="shared" si="1"/>
        <v>3.1252768850333066</v>
      </c>
      <c r="N30" s="20"/>
      <c r="O30" s="20"/>
      <c r="P30" s="20"/>
      <c r="Q30" s="20"/>
      <c r="R30" s="20"/>
      <c r="S30" s="20"/>
      <c r="T30" s="20"/>
      <c r="U30" s="20"/>
      <c r="V30" s="20"/>
      <c r="W30" s="20"/>
      <c r="X30" s="20"/>
      <c r="Y30" s="20"/>
      <c r="Z30" s="20"/>
      <c r="AA30" s="20"/>
    </row>
    <row r="31" spans="1:27" ht="12" customHeight="1">
      <c r="A31" s="42">
        <v>1932</v>
      </c>
      <c r="B31" s="78">
        <v>124.949</v>
      </c>
      <c r="C31" s="62">
        <v>378</v>
      </c>
      <c r="D31" s="62">
        <v>1</v>
      </c>
      <c r="E31" s="62">
        <v>60</v>
      </c>
      <c r="F31" s="59">
        <f t="shared" si="2"/>
        <v>439</v>
      </c>
      <c r="G31" s="62">
        <v>1</v>
      </c>
      <c r="H31" s="62">
        <v>2</v>
      </c>
      <c r="I31" s="62">
        <v>58</v>
      </c>
      <c r="J31" s="62" t="s">
        <v>7</v>
      </c>
      <c r="K31" s="66">
        <f t="shared" si="3"/>
        <v>378</v>
      </c>
      <c r="L31" s="66">
        <f t="shared" si="0"/>
        <v>378</v>
      </c>
      <c r="M31" s="62">
        <f t="shared" si="1"/>
        <v>3.0252342955926017</v>
      </c>
      <c r="N31" s="20"/>
      <c r="O31" s="20"/>
      <c r="P31" s="20"/>
      <c r="Q31" s="20"/>
      <c r="R31" s="20"/>
      <c r="S31" s="20"/>
      <c r="T31" s="20"/>
      <c r="U31" s="20"/>
      <c r="V31" s="20"/>
      <c r="W31" s="20"/>
      <c r="X31" s="20"/>
      <c r="Y31" s="20"/>
      <c r="Z31" s="20"/>
      <c r="AA31" s="20"/>
    </row>
    <row r="32" spans="1:27" ht="12" customHeight="1">
      <c r="A32" s="42">
        <v>1933</v>
      </c>
      <c r="B32" s="78">
        <v>125.69</v>
      </c>
      <c r="C32" s="62">
        <v>419</v>
      </c>
      <c r="D32" s="62">
        <v>1</v>
      </c>
      <c r="E32" s="62">
        <v>58</v>
      </c>
      <c r="F32" s="59">
        <f t="shared" si="2"/>
        <v>478</v>
      </c>
      <c r="G32" s="62">
        <v>1</v>
      </c>
      <c r="H32" s="62">
        <v>2</v>
      </c>
      <c r="I32" s="62">
        <v>78</v>
      </c>
      <c r="J32" s="62" t="s">
        <v>7</v>
      </c>
      <c r="K32" s="66">
        <f t="shared" si="3"/>
        <v>397</v>
      </c>
      <c r="L32" s="66">
        <f t="shared" si="0"/>
        <v>397</v>
      </c>
      <c r="M32" s="62">
        <f t="shared" si="1"/>
        <v>3.1585647227305276</v>
      </c>
      <c r="N32" s="20"/>
      <c r="O32" s="20"/>
      <c r="P32" s="20"/>
      <c r="Q32" s="20"/>
      <c r="R32" s="20"/>
      <c r="S32" s="20"/>
      <c r="T32" s="20"/>
      <c r="U32" s="20"/>
      <c r="V32" s="20"/>
      <c r="W32" s="20"/>
      <c r="X32" s="20"/>
      <c r="Y32" s="20"/>
      <c r="Z32" s="20"/>
      <c r="AA32" s="20"/>
    </row>
    <row r="33" spans="1:27" ht="12" customHeight="1">
      <c r="A33" s="42">
        <v>1934</v>
      </c>
      <c r="B33" s="78">
        <v>126.485</v>
      </c>
      <c r="C33" s="62">
        <v>447</v>
      </c>
      <c r="D33" s="62">
        <v>1</v>
      </c>
      <c r="E33" s="62">
        <v>78</v>
      </c>
      <c r="F33" s="59">
        <f t="shared" si="2"/>
        <v>526</v>
      </c>
      <c r="G33" s="62">
        <v>1</v>
      </c>
      <c r="H33" s="62">
        <v>3</v>
      </c>
      <c r="I33" s="62">
        <v>90</v>
      </c>
      <c r="J33" s="62" t="s">
        <v>7</v>
      </c>
      <c r="K33" s="66">
        <f t="shared" si="3"/>
        <v>432</v>
      </c>
      <c r="L33" s="66">
        <f t="shared" si="0"/>
        <v>432</v>
      </c>
      <c r="M33" s="62">
        <f t="shared" si="1"/>
        <v>3.4154247539233902</v>
      </c>
      <c r="N33" s="20"/>
      <c r="O33" s="20"/>
      <c r="P33" s="20"/>
      <c r="Q33" s="20"/>
      <c r="R33" s="20"/>
      <c r="S33" s="20"/>
      <c r="T33" s="20"/>
      <c r="U33" s="20"/>
      <c r="V33" s="20"/>
      <c r="W33" s="20"/>
      <c r="X33" s="20"/>
      <c r="Y33" s="20"/>
      <c r="Z33" s="20"/>
      <c r="AA33" s="20"/>
    </row>
    <row r="34" spans="1:27" ht="12" customHeight="1">
      <c r="A34" s="42">
        <v>1935</v>
      </c>
      <c r="B34" s="78">
        <v>127.36199999999999</v>
      </c>
      <c r="C34" s="62">
        <v>482</v>
      </c>
      <c r="D34" s="62">
        <v>1</v>
      </c>
      <c r="E34" s="62">
        <v>90</v>
      </c>
      <c r="F34" s="59">
        <f t="shared" si="2"/>
        <v>573</v>
      </c>
      <c r="G34" s="62">
        <v>1</v>
      </c>
      <c r="H34" s="62">
        <v>3</v>
      </c>
      <c r="I34" s="62">
        <v>87</v>
      </c>
      <c r="J34" s="62" t="s">
        <v>7</v>
      </c>
      <c r="K34" s="66">
        <f t="shared" si="3"/>
        <v>482</v>
      </c>
      <c r="L34" s="66">
        <f t="shared" si="0"/>
        <v>482</v>
      </c>
      <c r="M34" s="62">
        <f t="shared" si="1"/>
        <v>3.7844883089147472</v>
      </c>
      <c r="N34" s="20"/>
      <c r="O34" s="20"/>
      <c r="P34" s="20"/>
      <c r="Q34" s="20"/>
      <c r="R34" s="20"/>
      <c r="S34" s="20"/>
      <c r="T34" s="20"/>
      <c r="U34" s="20"/>
      <c r="V34" s="20"/>
      <c r="W34" s="20"/>
      <c r="X34" s="20"/>
      <c r="Y34" s="20"/>
      <c r="Z34" s="20"/>
      <c r="AA34" s="20"/>
    </row>
    <row r="35" spans="1:27" ht="12" customHeight="1">
      <c r="A35" s="40">
        <v>1936</v>
      </c>
      <c r="B35" s="77">
        <v>128.18100000000001</v>
      </c>
      <c r="C35" s="61">
        <v>499</v>
      </c>
      <c r="D35" s="61">
        <v>11</v>
      </c>
      <c r="E35" s="61">
        <v>87</v>
      </c>
      <c r="F35" s="55">
        <f t="shared" si="2"/>
        <v>597</v>
      </c>
      <c r="G35" s="61">
        <v>1</v>
      </c>
      <c r="H35" s="61">
        <v>3</v>
      </c>
      <c r="I35" s="61">
        <v>95</v>
      </c>
      <c r="J35" s="61" t="s">
        <v>7</v>
      </c>
      <c r="K35" s="61">
        <f t="shared" si="3"/>
        <v>498</v>
      </c>
      <c r="L35" s="65">
        <f t="shared" si="0"/>
        <v>498</v>
      </c>
      <c r="M35" s="61">
        <f t="shared" si="1"/>
        <v>3.8851311816883936</v>
      </c>
      <c r="N35" s="20"/>
      <c r="O35" s="20"/>
      <c r="P35" s="20"/>
      <c r="Q35" s="20"/>
      <c r="R35" s="20"/>
      <c r="S35" s="20"/>
      <c r="T35" s="20"/>
      <c r="U35" s="20"/>
      <c r="V35" s="20"/>
      <c r="W35" s="20"/>
      <c r="X35" s="20"/>
      <c r="Y35" s="20"/>
      <c r="Z35" s="20"/>
      <c r="AA35" s="20"/>
    </row>
    <row r="36" spans="1:27" ht="12" customHeight="1">
      <c r="A36" s="40">
        <v>1937</v>
      </c>
      <c r="B36" s="77">
        <v>128.96100000000001</v>
      </c>
      <c r="C36" s="61">
        <v>500</v>
      </c>
      <c r="D36" s="61">
        <v>5</v>
      </c>
      <c r="E36" s="61">
        <v>95</v>
      </c>
      <c r="F36" s="55">
        <f t="shared" si="2"/>
        <v>600</v>
      </c>
      <c r="G36" s="61">
        <v>1</v>
      </c>
      <c r="H36" s="61">
        <v>3</v>
      </c>
      <c r="I36" s="61">
        <v>89</v>
      </c>
      <c r="J36" s="61" t="s">
        <v>7</v>
      </c>
      <c r="K36" s="61">
        <f t="shared" si="3"/>
        <v>507</v>
      </c>
      <c r="L36" s="65">
        <f t="shared" si="0"/>
        <v>507</v>
      </c>
      <c r="M36" s="61">
        <f t="shared" si="1"/>
        <v>3.9314211273175608</v>
      </c>
      <c r="N36" s="20"/>
      <c r="O36" s="20"/>
      <c r="P36" s="20"/>
      <c r="Q36" s="20"/>
      <c r="R36" s="20"/>
      <c r="S36" s="20"/>
      <c r="T36" s="20"/>
      <c r="U36" s="20"/>
      <c r="V36" s="20"/>
      <c r="W36" s="20"/>
      <c r="X36" s="20"/>
      <c r="Y36" s="20"/>
      <c r="Z36" s="20"/>
      <c r="AA36" s="20"/>
    </row>
    <row r="37" spans="1:27" ht="12" customHeight="1">
      <c r="A37" s="40">
        <v>1938</v>
      </c>
      <c r="B37" s="77">
        <v>129.96899999999999</v>
      </c>
      <c r="C37" s="61">
        <v>567</v>
      </c>
      <c r="D37" s="61">
        <v>2</v>
      </c>
      <c r="E37" s="61">
        <v>89</v>
      </c>
      <c r="F37" s="55">
        <f t="shared" si="2"/>
        <v>658</v>
      </c>
      <c r="G37" s="61">
        <v>1</v>
      </c>
      <c r="H37" s="61">
        <v>3</v>
      </c>
      <c r="I37" s="61">
        <v>102</v>
      </c>
      <c r="J37" s="61" t="s">
        <v>7</v>
      </c>
      <c r="K37" s="61">
        <f t="shared" si="3"/>
        <v>552</v>
      </c>
      <c r="L37" s="65">
        <f t="shared" si="0"/>
        <v>552</v>
      </c>
      <c r="M37" s="61">
        <f t="shared" si="1"/>
        <v>4.2471666320430259</v>
      </c>
      <c r="N37" s="20"/>
      <c r="O37" s="20"/>
      <c r="P37" s="20"/>
      <c r="Q37" s="20"/>
      <c r="R37" s="20"/>
      <c r="S37" s="20"/>
      <c r="T37" s="20"/>
      <c r="U37" s="20"/>
      <c r="V37" s="20"/>
      <c r="W37" s="20"/>
      <c r="X37" s="20"/>
      <c r="Y37" s="20"/>
      <c r="Z37" s="20"/>
      <c r="AA37" s="20"/>
    </row>
    <row r="38" spans="1:27" ht="12" customHeight="1">
      <c r="A38" s="40">
        <v>1939</v>
      </c>
      <c r="B38" s="77">
        <v>131.02799999999999</v>
      </c>
      <c r="C38" s="61">
        <v>543</v>
      </c>
      <c r="D38" s="61">
        <v>6</v>
      </c>
      <c r="E38" s="61">
        <v>102</v>
      </c>
      <c r="F38" s="55">
        <f t="shared" si="2"/>
        <v>651</v>
      </c>
      <c r="G38" s="61">
        <v>1</v>
      </c>
      <c r="H38" s="61">
        <v>3</v>
      </c>
      <c r="I38" s="61">
        <v>88</v>
      </c>
      <c r="J38" s="61" t="s">
        <v>7</v>
      </c>
      <c r="K38" s="61">
        <f t="shared" si="3"/>
        <v>559</v>
      </c>
      <c r="L38" s="65">
        <f t="shared" si="0"/>
        <v>559</v>
      </c>
      <c r="M38" s="61">
        <f t="shared" si="1"/>
        <v>4.2662636993619687</v>
      </c>
      <c r="N38" s="20"/>
      <c r="O38" s="20"/>
      <c r="P38" s="20"/>
      <c r="Q38" s="20"/>
      <c r="R38" s="20"/>
      <c r="S38" s="20"/>
      <c r="T38" s="20"/>
      <c r="U38" s="20"/>
      <c r="V38" s="20"/>
      <c r="W38" s="20"/>
      <c r="X38" s="20"/>
      <c r="Y38" s="20"/>
      <c r="Z38" s="20"/>
      <c r="AA38" s="20"/>
    </row>
    <row r="39" spans="1:27" ht="12" customHeight="1">
      <c r="A39" s="40">
        <v>1940</v>
      </c>
      <c r="B39" s="77">
        <v>132.12200000000001</v>
      </c>
      <c r="C39" s="61">
        <v>607</v>
      </c>
      <c r="D39" s="61">
        <v>1</v>
      </c>
      <c r="E39" s="61">
        <v>88</v>
      </c>
      <c r="F39" s="55">
        <f t="shared" si="2"/>
        <v>696</v>
      </c>
      <c r="G39" s="61">
        <v>2</v>
      </c>
      <c r="H39" s="61">
        <v>4</v>
      </c>
      <c r="I39" s="61">
        <v>113</v>
      </c>
      <c r="J39" s="61" t="s">
        <v>7</v>
      </c>
      <c r="K39" s="61">
        <f t="shared" si="3"/>
        <v>577</v>
      </c>
      <c r="L39" s="65">
        <f t="shared" si="0"/>
        <v>577</v>
      </c>
      <c r="M39" s="61">
        <f t="shared" si="1"/>
        <v>4.367175792070964</v>
      </c>
      <c r="N39" s="20"/>
      <c r="O39" s="20"/>
      <c r="P39" s="20"/>
      <c r="Q39" s="20"/>
      <c r="R39" s="20"/>
      <c r="S39" s="20"/>
      <c r="T39" s="20"/>
      <c r="U39" s="20"/>
      <c r="V39" s="20"/>
      <c r="W39" s="20"/>
      <c r="X39" s="20"/>
      <c r="Y39" s="20"/>
      <c r="Z39" s="20"/>
      <c r="AA39" s="20"/>
    </row>
    <row r="40" spans="1:27" ht="12" customHeight="1">
      <c r="A40" s="42">
        <v>1941</v>
      </c>
      <c r="B40" s="78">
        <v>133.40199999999999</v>
      </c>
      <c r="C40" s="62">
        <v>757</v>
      </c>
      <c r="D40" s="66" t="s">
        <v>7</v>
      </c>
      <c r="E40" s="62">
        <v>113</v>
      </c>
      <c r="F40" s="59">
        <f t="shared" si="2"/>
        <v>870</v>
      </c>
      <c r="G40" s="62">
        <v>95</v>
      </c>
      <c r="H40" s="62">
        <v>5</v>
      </c>
      <c r="I40" s="62">
        <v>185</v>
      </c>
      <c r="J40" s="62" t="s">
        <v>7</v>
      </c>
      <c r="K40" s="66">
        <f t="shared" si="3"/>
        <v>585</v>
      </c>
      <c r="L40" s="66">
        <f t="shared" ref="L40:L71" si="4">F40-SUM(G40:I40)</f>
        <v>585</v>
      </c>
      <c r="M40" s="62">
        <f t="shared" ref="M40:M71" si="5">L40/B40</f>
        <v>4.3852416005757036</v>
      </c>
      <c r="N40" s="20"/>
      <c r="O40" s="20"/>
      <c r="P40" s="20"/>
      <c r="Q40" s="20"/>
      <c r="R40" s="20"/>
      <c r="S40" s="20"/>
      <c r="T40" s="20"/>
      <c r="U40" s="20"/>
      <c r="V40" s="20"/>
      <c r="W40" s="20"/>
      <c r="X40" s="20"/>
      <c r="Y40" s="20"/>
      <c r="Z40" s="20"/>
      <c r="AA40" s="20"/>
    </row>
    <row r="41" spans="1:27" ht="12" customHeight="1">
      <c r="A41" s="42">
        <v>1942</v>
      </c>
      <c r="B41" s="78">
        <v>134.86000000000001</v>
      </c>
      <c r="C41" s="62">
        <v>921</v>
      </c>
      <c r="D41" s="62">
        <v>7</v>
      </c>
      <c r="E41" s="62">
        <v>185</v>
      </c>
      <c r="F41" s="59">
        <f t="shared" si="2"/>
        <v>1113</v>
      </c>
      <c r="G41" s="62">
        <v>308</v>
      </c>
      <c r="H41" s="62">
        <v>5</v>
      </c>
      <c r="I41" s="62">
        <v>120</v>
      </c>
      <c r="J41" s="62" t="s">
        <v>7</v>
      </c>
      <c r="K41" s="66">
        <f t="shared" si="3"/>
        <v>680</v>
      </c>
      <c r="L41" s="66">
        <f t="shared" si="4"/>
        <v>680</v>
      </c>
      <c r="M41" s="62">
        <f t="shared" si="5"/>
        <v>5.042266053685303</v>
      </c>
      <c r="N41" s="20"/>
      <c r="O41" s="20"/>
      <c r="P41" s="20"/>
      <c r="Q41" s="20"/>
      <c r="R41" s="20"/>
      <c r="S41" s="20"/>
      <c r="T41" s="20"/>
      <c r="U41" s="20"/>
      <c r="V41" s="20"/>
      <c r="W41" s="20"/>
      <c r="X41" s="20"/>
      <c r="Y41" s="20"/>
      <c r="Z41" s="20"/>
      <c r="AA41" s="20"/>
    </row>
    <row r="42" spans="1:27" ht="12" customHeight="1">
      <c r="A42" s="42">
        <v>1943</v>
      </c>
      <c r="B42" s="78">
        <v>136.739</v>
      </c>
      <c r="C42" s="62">
        <v>770</v>
      </c>
      <c r="D42" s="66" t="s">
        <v>7</v>
      </c>
      <c r="E42" s="62">
        <v>120</v>
      </c>
      <c r="F42" s="59">
        <f t="shared" si="2"/>
        <v>890</v>
      </c>
      <c r="G42" s="62">
        <v>165</v>
      </c>
      <c r="H42" s="62">
        <v>6</v>
      </c>
      <c r="I42" s="62">
        <v>196</v>
      </c>
      <c r="J42" s="62" t="s">
        <v>7</v>
      </c>
      <c r="K42" s="66">
        <f t="shared" si="3"/>
        <v>523</v>
      </c>
      <c r="L42" s="66">
        <f t="shared" si="4"/>
        <v>523</v>
      </c>
      <c r="M42" s="62">
        <f t="shared" si="5"/>
        <v>3.8248049203226584</v>
      </c>
      <c r="N42" s="20"/>
      <c r="O42" s="20"/>
      <c r="P42" s="20"/>
      <c r="Q42" s="20"/>
      <c r="R42" s="20"/>
      <c r="S42" s="20"/>
      <c r="T42" s="20"/>
      <c r="U42" s="20"/>
      <c r="V42" s="20"/>
      <c r="W42" s="20"/>
      <c r="X42" s="20"/>
      <c r="Y42" s="20"/>
      <c r="Z42" s="20"/>
      <c r="AA42" s="20"/>
    </row>
    <row r="43" spans="1:27" ht="12" customHeight="1">
      <c r="A43" s="42">
        <v>1944</v>
      </c>
      <c r="B43" s="78">
        <v>138.39699999999999</v>
      </c>
      <c r="C43" s="62">
        <v>807</v>
      </c>
      <c r="D43" s="66" t="s">
        <v>7</v>
      </c>
      <c r="E43" s="62">
        <v>196</v>
      </c>
      <c r="F43" s="59">
        <f t="shared" si="2"/>
        <v>1003</v>
      </c>
      <c r="G43" s="62">
        <v>294</v>
      </c>
      <c r="H43" s="62">
        <v>7</v>
      </c>
      <c r="I43" s="62">
        <v>97</v>
      </c>
      <c r="J43" s="62" t="s">
        <v>7</v>
      </c>
      <c r="K43" s="66">
        <f t="shared" si="3"/>
        <v>605</v>
      </c>
      <c r="L43" s="66">
        <f t="shared" si="4"/>
        <v>605</v>
      </c>
      <c r="M43" s="62">
        <f t="shared" si="5"/>
        <v>4.3714820407956827</v>
      </c>
      <c r="N43" s="20"/>
      <c r="O43" s="20"/>
      <c r="P43" s="20"/>
      <c r="Q43" s="20"/>
      <c r="R43" s="20"/>
      <c r="S43" s="20"/>
      <c r="T43" s="20"/>
      <c r="U43" s="20"/>
      <c r="V43" s="20"/>
      <c r="W43" s="20"/>
      <c r="X43" s="20"/>
      <c r="Y43" s="20"/>
      <c r="Z43" s="20"/>
      <c r="AA43" s="20"/>
    </row>
    <row r="44" spans="1:27" ht="12" customHeight="1">
      <c r="A44" s="42">
        <v>1945</v>
      </c>
      <c r="B44" s="78">
        <v>139.928</v>
      </c>
      <c r="C44" s="62">
        <v>876</v>
      </c>
      <c r="D44" s="66" t="s">
        <v>7</v>
      </c>
      <c r="E44" s="62">
        <v>97</v>
      </c>
      <c r="F44" s="59">
        <f t="shared" si="2"/>
        <v>973</v>
      </c>
      <c r="G44" s="62">
        <v>182</v>
      </c>
      <c r="H44" s="62">
        <v>8</v>
      </c>
      <c r="I44" s="62">
        <v>139</v>
      </c>
      <c r="J44" s="62" t="s">
        <v>7</v>
      </c>
      <c r="K44" s="66">
        <f t="shared" si="3"/>
        <v>644</v>
      </c>
      <c r="L44" s="66">
        <f t="shared" si="4"/>
        <v>644</v>
      </c>
      <c r="M44" s="62">
        <f t="shared" si="5"/>
        <v>4.6023669315648048</v>
      </c>
      <c r="N44" s="20"/>
      <c r="O44" s="20"/>
      <c r="P44" s="20"/>
      <c r="Q44" s="20"/>
      <c r="R44" s="20"/>
      <c r="S44" s="20"/>
      <c r="T44" s="20"/>
      <c r="U44" s="20"/>
      <c r="V44" s="20"/>
      <c r="W44" s="20"/>
      <c r="X44" s="20"/>
      <c r="Y44" s="20"/>
      <c r="Z44" s="20"/>
      <c r="AA44" s="20"/>
    </row>
    <row r="45" spans="1:27" ht="12" customHeight="1">
      <c r="A45" s="40">
        <v>1946</v>
      </c>
      <c r="B45" s="77">
        <v>141.38900000000001</v>
      </c>
      <c r="C45" s="61">
        <v>804</v>
      </c>
      <c r="D45" s="65" t="s">
        <v>7</v>
      </c>
      <c r="E45" s="61">
        <v>139</v>
      </c>
      <c r="F45" s="55">
        <f t="shared" si="2"/>
        <v>943</v>
      </c>
      <c r="G45" s="61">
        <v>207</v>
      </c>
      <c r="H45" s="61">
        <v>5</v>
      </c>
      <c r="I45" s="61">
        <v>100</v>
      </c>
      <c r="J45" s="61" t="s">
        <v>7</v>
      </c>
      <c r="K45" s="61">
        <f t="shared" si="3"/>
        <v>631</v>
      </c>
      <c r="L45" s="65">
        <f t="shared" si="4"/>
        <v>631</v>
      </c>
      <c r="M45" s="61">
        <f t="shared" si="5"/>
        <v>4.462864862188713</v>
      </c>
      <c r="N45" s="20"/>
      <c r="O45" s="20"/>
      <c r="P45" s="20"/>
      <c r="Q45" s="20"/>
      <c r="R45" s="20"/>
      <c r="S45" s="20"/>
      <c r="T45" s="20"/>
      <c r="U45" s="20"/>
      <c r="V45" s="20"/>
      <c r="W45" s="20"/>
      <c r="X45" s="20"/>
      <c r="Y45" s="20"/>
      <c r="Z45" s="20"/>
      <c r="AA45" s="20"/>
    </row>
    <row r="46" spans="1:27" ht="12" customHeight="1">
      <c r="A46" s="40">
        <v>1947</v>
      </c>
      <c r="B46" s="77">
        <v>144.126</v>
      </c>
      <c r="C46" s="61">
        <v>938</v>
      </c>
      <c r="D46" s="65" t="s">
        <v>7</v>
      </c>
      <c r="E46" s="61">
        <v>100</v>
      </c>
      <c r="F46" s="55">
        <f t="shared" si="2"/>
        <v>1038</v>
      </c>
      <c r="G46" s="61">
        <v>158</v>
      </c>
      <c r="H46" s="61">
        <v>5</v>
      </c>
      <c r="I46" s="61">
        <v>128</v>
      </c>
      <c r="J46" s="61" t="s">
        <v>7</v>
      </c>
      <c r="K46" s="61">
        <f t="shared" si="3"/>
        <v>747</v>
      </c>
      <c r="L46" s="65">
        <f t="shared" si="4"/>
        <v>747</v>
      </c>
      <c r="M46" s="61">
        <f t="shared" si="5"/>
        <v>5.1829649057075056</v>
      </c>
      <c r="N46" s="20"/>
      <c r="O46" s="20"/>
      <c r="P46" s="20"/>
      <c r="Q46" s="20"/>
      <c r="R46" s="20"/>
      <c r="S46" s="20"/>
      <c r="T46" s="20"/>
      <c r="U46" s="20"/>
      <c r="V46" s="20"/>
      <c r="W46" s="20"/>
      <c r="X46" s="20"/>
      <c r="Y46" s="20"/>
      <c r="Z46" s="20"/>
      <c r="AA46" s="20"/>
    </row>
    <row r="47" spans="1:27" ht="12" customHeight="1">
      <c r="A47" s="40">
        <v>1948</v>
      </c>
      <c r="B47" s="77">
        <v>146.631</v>
      </c>
      <c r="C47" s="61">
        <v>858</v>
      </c>
      <c r="D47" s="65" t="s">
        <v>7</v>
      </c>
      <c r="E47" s="61">
        <v>128</v>
      </c>
      <c r="F47" s="55">
        <f t="shared" si="2"/>
        <v>986</v>
      </c>
      <c r="G47" s="61">
        <v>86</v>
      </c>
      <c r="H47" s="61">
        <v>3</v>
      </c>
      <c r="I47" s="61">
        <v>126</v>
      </c>
      <c r="J47" s="61" t="s">
        <v>7</v>
      </c>
      <c r="K47" s="61">
        <f t="shared" si="3"/>
        <v>771</v>
      </c>
      <c r="L47" s="65">
        <f t="shared" si="4"/>
        <v>771</v>
      </c>
      <c r="M47" s="61">
        <f t="shared" si="5"/>
        <v>5.2580968553716474</v>
      </c>
      <c r="N47" s="20"/>
      <c r="O47" s="20"/>
      <c r="P47" s="20"/>
      <c r="Q47" s="20"/>
      <c r="R47" s="20"/>
      <c r="S47" s="20"/>
      <c r="T47" s="20"/>
      <c r="U47" s="20"/>
      <c r="V47" s="20"/>
      <c r="W47" s="20"/>
      <c r="X47" s="20"/>
      <c r="Y47" s="20"/>
      <c r="Z47" s="20"/>
      <c r="AA47" s="20"/>
    </row>
    <row r="48" spans="1:27" ht="12" customHeight="1">
      <c r="A48" s="40">
        <v>1949</v>
      </c>
      <c r="B48" s="77">
        <v>149.18799999999999</v>
      </c>
      <c r="C48" s="61">
        <v>936</v>
      </c>
      <c r="D48" s="61">
        <v>3</v>
      </c>
      <c r="E48" s="61">
        <v>126</v>
      </c>
      <c r="F48" s="55">
        <f t="shared" si="2"/>
        <v>1065</v>
      </c>
      <c r="G48" s="61">
        <v>95</v>
      </c>
      <c r="H48" s="61">
        <v>4</v>
      </c>
      <c r="I48" s="61">
        <v>171</v>
      </c>
      <c r="J48" s="61">
        <v>16</v>
      </c>
      <c r="K48" s="61">
        <f t="shared" ref="K48:K72" si="6">L48-J48</f>
        <v>779</v>
      </c>
      <c r="L48" s="65">
        <f t="shared" si="4"/>
        <v>795</v>
      </c>
      <c r="M48" s="61">
        <f t="shared" si="5"/>
        <v>5.328846824141352</v>
      </c>
      <c r="N48" s="20"/>
      <c r="O48" s="20"/>
      <c r="P48" s="20"/>
      <c r="Q48" s="20"/>
      <c r="R48" s="20"/>
      <c r="S48" s="20"/>
      <c r="T48" s="20"/>
      <c r="U48" s="20"/>
      <c r="V48" s="20"/>
      <c r="W48" s="20"/>
      <c r="X48" s="20"/>
      <c r="Y48" s="20"/>
      <c r="Z48" s="20"/>
      <c r="AA48" s="20"/>
    </row>
    <row r="49" spans="1:27" ht="12" customHeight="1">
      <c r="A49" s="40">
        <v>1950</v>
      </c>
      <c r="B49" s="77">
        <v>151.684</v>
      </c>
      <c r="C49" s="61">
        <v>895</v>
      </c>
      <c r="D49" s="61">
        <v>13</v>
      </c>
      <c r="E49" s="61">
        <v>171</v>
      </c>
      <c r="F49" s="55">
        <f t="shared" si="2"/>
        <v>1079</v>
      </c>
      <c r="G49" s="61">
        <v>54</v>
      </c>
      <c r="H49" s="61">
        <v>4</v>
      </c>
      <c r="I49" s="61">
        <v>187</v>
      </c>
      <c r="J49" s="61">
        <v>25</v>
      </c>
      <c r="K49" s="61">
        <f t="shared" si="6"/>
        <v>809</v>
      </c>
      <c r="L49" s="65">
        <f t="shared" si="4"/>
        <v>834</v>
      </c>
      <c r="M49" s="61">
        <f t="shared" si="5"/>
        <v>5.4982727248753989</v>
      </c>
      <c r="N49" s="20"/>
      <c r="O49" s="20"/>
      <c r="P49" s="20"/>
      <c r="Q49" s="20"/>
      <c r="R49" s="20"/>
      <c r="S49" s="20"/>
      <c r="T49" s="20"/>
      <c r="U49" s="20"/>
      <c r="V49" s="20"/>
      <c r="W49" s="20"/>
      <c r="X49" s="20"/>
      <c r="Y49" s="20"/>
      <c r="Z49" s="20"/>
      <c r="AA49" s="20"/>
    </row>
    <row r="50" spans="1:27" ht="12" customHeight="1">
      <c r="A50" s="42">
        <v>1951</v>
      </c>
      <c r="B50" s="78">
        <v>154.28700000000001</v>
      </c>
      <c r="C50" s="62">
        <v>874</v>
      </c>
      <c r="D50" s="62">
        <v>12</v>
      </c>
      <c r="E50" s="62">
        <v>187</v>
      </c>
      <c r="F50" s="59">
        <f t="shared" si="2"/>
        <v>1073</v>
      </c>
      <c r="G50" s="62">
        <v>80</v>
      </c>
      <c r="H50" s="62">
        <v>4</v>
      </c>
      <c r="I50" s="62">
        <v>195</v>
      </c>
      <c r="J50" s="62">
        <v>16</v>
      </c>
      <c r="K50" s="66">
        <f t="shared" si="6"/>
        <v>778</v>
      </c>
      <c r="L50" s="66">
        <f t="shared" si="4"/>
        <v>794</v>
      </c>
      <c r="M50" s="62">
        <f t="shared" si="5"/>
        <v>5.1462534108512052</v>
      </c>
      <c r="N50" s="20"/>
      <c r="O50" s="20"/>
      <c r="P50" s="20"/>
      <c r="Q50" s="20"/>
      <c r="R50" s="20"/>
      <c r="S50" s="20"/>
      <c r="T50" s="20"/>
      <c r="U50" s="20"/>
      <c r="V50" s="20"/>
      <c r="W50" s="20"/>
      <c r="X50" s="20"/>
      <c r="Y50" s="20"/>
      <c r="Z50" s="20"/>
      <c r="AA50" s="20"/>
    </row>
    <row r="51" spans="1:27" ht="12" customHeight="1">
      <c r="A51" s="42">
        <v>1952</v>
      </c>
      <c r="B51" s="78">
        <v>156.95400000000001</v>
      </c>
      <c r="C51" s="62">
        <v>851</v>
      </c>
      <c r="D51" s="62">
        <v>6</v>
      </c>
      <c r="E51" s="62">
        <v>195</v>
      </c>
      <c r="F51" s="59">
        <f t="shared" si="2"/>
        <v>1052</v>
      </c>
      <c r="G51" s="62">
        <v>3</v>
      </c>
      <c r="H51" s="62">
        <v>4</v>
      </c>
      <c r="I51" s="62">
        <v>205</v>
      </c>
      <c r="J51" s="62">
        <v>14</v>
      </c>
      <c r="K51" s="66">
        <f t="shared" si="6"/>
        <v>826</v>
      </c>
      <c r="L51" s="66">
        <f t="shared" si="4"/>
        <v>840</v>
      </c>
      <c r="M51" s="62">
        <f t="shared" si="5"/>
        <v>5.3518865400053519</v>
      </c>
      <c r="N51" s="20"/>
      <c r="O51" s="20"/>
      <c r="P51" s="20"/>
      <c r="Q51" s="20"/>
      <c r="R51" s="20"/>
      <c r="S51" s="20"/>
      <c r="T51" s="20"/>
      <c r="U51" s="20"/>
      <c r="V51" s="20"/>
      <c r="W51" s="20"/>
      <c r="X51" s="20"/>
      <c r="Y51" s="20"/>
      <c r="Z51" s="20"/>
      <c r="AA51" s="20"/>
    </row>
    <row r="52" spans="1:27" ht="12" customHeight="1">
      <c r="A52" s="42">
        <v>1953</v>
      </c>
      <c r="B52" s="78">
        <v>159.565</v>
      </c>
      <c r="C52" s="62">
        <v>1022</v>
      </c>
      <c r="D52" s="62">
        <v>8</v>
      </c>
      <c r="E52" s="62">
        <v>205</v>
      </c>
      <c r="F52" s="59">
        <f t="shared" si="2"/>
        <v>1235</v>
      </c>
      <c r="G52" s="62">
        <v>18</v>
      </c>
      <c r="H52" s="62">
        <v>4</v>
      </c>
      <c r="I52" s="62">
        <v>401</v>
      </c>
      <c r="J52" s="62">
        <v>22</v>
      </c>
      <c r="K52" s="66">
        <f t="shared" si="6"/>
        <v>790</v>
      </c>
      <c r="L52" s="66">
        <f t="shared" si="4"/>
        <v>812</v>
      </c>
      <c r="M52" s="62">
        <f t="shared" si="5"/>
        <v>5.0888352708927398</v>
      </c>
      <c r="N52" s="20"/>
      <c r="O52" s="20"/>
      <c r="P52" s="20"/>
      <c r="Q52" s="20"/>
      <c r="R52" s="20"/>
      <c r="S52" s="20"/>
      <c r="T52" s="20"/>
      <c r="U52" s="20"/>
      <c r="V52" s="20"/>
      <c r="W52" s="20"/>
      <c r="X52" s="20"/>
      <c r="Y52" s="20"/>
      <c r="Z52" s="20"/>
      <c r="AA52" s="20"/>
    </row>
    <row r="53" spans="1:27" ht="12" customHeight="1">
      <c r="A53" s="42">
        <v>1954</v>
      </c>
      <c r="B53" s="78">
        <v>162.39099999999999</v>
      </c>
      <c r="C53" s="62">
        <v>1045</v>
      </c>
      <c r="D53" s="62">
        <v>3</v>
      </c>
      <c r="E53" s="62">
        <v>401</v>
      </c>
      <c r="F53" s="59">
        <f t="shared" si="2"/>
        <v>1449</v>
      </c>
      <c r="G53" s="62">
        <v>33</v>
      </c>
      <c r="H53" s="62">
        <v>4</v>
      </c>
      <c r="I53" s="62">
        <v>519</v>
      </c>
      <c r="J53" s="62">
        <v>61</v>
      </c>
      <c r="K53" s="66">
        <f t="shared" si="6"/>
        <v>832</v>
      </c>
      <c r="L53" s="66">
        <f t="shared" si="4"/>
        <v>893</v>
      </c>
      <c r="M53" s="62">
        <f t="shared" si="5"/>
        <v>5.499073224501358</v>
      </c>
      <c r="N53" s="20"/>
      <c r="O53" s="20"/>
      <c r="P53" s="20"/>
      <c r="Q53" s="20"/>
      <c r="R53" s="20"/>
      <c r="S53" s="20"/>
      <c r="T53" s="20"/>
      <c r="U53" s="20"/>
      <c r="V53" s="20"/>
      <c r="W53" s="20"/>
      <c r="X53" s="20"/>
      <c r="Y53" s="20"/>
      <c r="Z53" s="20"/>
      <c r="AA53" s="20"/>
    </row>
    <row r="54" spans="1:27" ht="12" customHeight="1">
      <c r="A54" s="42">
        <v>1955</v>
      </c>
      <c r="B54" s="78">
        <v>165.27500000000001</v>
      </c>
      <c r="C54" s="62">
        <v>1005</v>
      </c>
      <c r="D54" s="62">
        <v>3</v>
      </c>
      <c r="E54" s="62">
        <v>519</v>
      </c>
      <c r="F54" s="59">
        <f t="shared" si="2"/>
        <v>1527</v>
      </c>
      <c r="G54" s="62">
        <v>146</v>
      </c>
      <c r="H54" s="62">
        <v>4</v>
      </c>
      <c r="I54" s="62">
        <v>492</v>
      </c>
      <c r="J54" s="62">
        <v>90</v>
      </c>
      <c r="K54" s="66">
        <f t="shared" si="6"/>
        <v>795</v>
      </c>
      <c r="L54" s="66">
        <f t="shared" si="4"/>
        <v>885</v>
      </c>
      <c r="M54" s="62">
        <f t="shared" si="5"/>
        <v>5.3547118438965358</v>
      </c>
      <c r="N54" s="20"/>
      <c r="O54" s="20"/>
      <c r="P54" s="20"/>
      <c r="Q54" s="20"/>
      <c r="R54" s="20"/>
      <c r="S54" s="20"/>
      <c r="T54" s="20"/>
      <c r="U54" s="20"/>
      <c r="V54" s="20"/>
      <c r="W54" s="20"/>
      <c r="X54" s="20"/>
      <c r="Y54" s="20"/>
      <c r="Z54" s="20"/>
      <c r="AA54" s="20"/>
    </row>
    <row r="55" spans="1:27" ht="12" customHeight="1">
      <c r="A55" s="40">
        <v>1956</v>
      </c>
      <c r="B55" s="77">
        <v>168.221</v>
      </c>
      <c r="C55" s="61">
        <v>994</v>
      </c>
      <c r="D55" s="61">
        <v>3</v>
      </c>
      <c r="E55" s="61">
        <v>492</v>
      </c>
      <c r="F55" s="55">
        <f t="shared" si="2"/>
        <v>1489</v>
      </c>
      <c r="G55" s="61">
        <v>172</v>
      </c>
      <c r="H55" s="61">
        <v>5</v>
      </c>
      <c r="I55" s="61">
        <v>401</v>
      </c>
      <c r="J55" s="61">
        <v>106</v>
      </c>
      <c r="K55" s="61">
        <f t="shared" si="6"/>
        <v>805</v>
      </c>
      <c r="L55" s="65">
        <f t="shared" si="4"/>
        <v>911</v>
      </c>
      <c r="M55" s="61">
        <f t="shared" si="5"/>
        <v>5.4154950927648748</v>
      </c>
      <c r="N55" s="20"/>
      <c r="O55" s="20"/>
      <c r="P55" s="20"/>
      <c r="Q55" s="20"/>
      <c r="R55" s="20"/>
      <c r="S55" s="20"/>
      <c r="T55" s="20"/>
      <c r="U55" s="20"/>
      <c r="V55" s="20"/>
      <c r="W55" s="20"/>
      <c r="X55" s="20"/>
      <c r="Y55" s="20"/>
      <c r="Z55" s="20"/>
      <c r="AA55" s="20"/>
    </row>
    <row r="56" spans="1:27" ht="12" customHeight="1">
      <c r="A56" s="40">
        <v>1957</v>
      </c>
      <c r="B56" s="77">
        <v>171.274</v>
      </c>
      <c r="C56" s="61">
        <v>1026</v>
      </c>
      <c r="D56" s="61">
        <v>2</v>
      </c>
      <c r="E56" s="61">
        <v>401</v>
      </c>
      <c r="F56" s="55">
        <f t="shared" si="2"/>
        <v>1429</v>
      </c>
      <c r="G56" s="61">
        <v>170</v>
      </c>
      <c r="H56" s="61">
        <v>9</v>
      </c>
      <c r="I56" s="61">
        <v>376</v>
      </c>
      <c r="J56" s="61">
        <v>97</v>
      </c>
      <c r="K56" s="61">
        <f t="shared" si="6"/>
        <v>777</v>
      </c>
      <c r="L56" s="65">
        <f t="shared" si="4"/>
        <v>874</v>
      </c>
      <c r="M56" s="61">
        <f t="shared" si="5"/>
        <v>5.1029344792554623</v>
      </c>
      <c r="N56" s="20"/>
      <c r="O56" s="20"/>
      <c r="P56" s="20"/>
      <c r="Q56" s="20"/>
      <c r="R56" s="20"/>
      <c r="S56" s="20"/>
      <c r="T56" s="20"/>
      <c r="U56" s="20"/>
      <c r="V56" s="20"/>
      <c r="W56" s="20"/>
      <c r="X56" s="20"/>
      <c r="Y56" s="20"/>
      <c r="Z56" s="20"/>
      <c r="AA56" s="20"/>
    </row>
    <row r="57" spans="1:27" ht="12" customHeight="1">
      <c r="A57" s="40">
        <v>1958</v>
      </c>
      <c r="B57" s="77">
        <v>174.14099999999999</v>
      </c>
      <c r="C57" s="61">
        <v>983</v>
      </c>
      <c r="D57" s="61">
        <v>4</v>
      </c>
      <c r="E57" s="61">
        <v>376</v>
      </c>
      <c r="F57" s="55">
        <f t="shared" si="2"/>
        <v>1363</v>
      </c>
      <c r="G57" s="61">
        <v>152</v>
      </c>
      <c r="H57" s="61">
        <v>11</v>
      </c>
      <c r="I57" s="61">
        <v>249</v>
      </c>
      <c r="J57" s="61">
        <v>136</v>
      </c>
      <c r="K57" s="61">
        <f t="shared" si="6"/>
        <v>815</v>
      </c>
      <c r="L57" s="65">
        <f t="shared" si="4"/>
        <v>951</v>
      </c>
      <c r="M57" s="61">
        <f t="shared" si="5"/>
        <v>5.4610918738263825</v>
      </c>
      <c r="N57" s="20"/>
      <c r="O57" s="20"/>
      <c r="P57" s="20"/>
      <c r="Q57" s="20"/>
      <c r="R57" s="20"/>
      <c r="S57" s="20"/>
      <c r="T57" s="20"/>
      <c r="U57" s="20"/>
      <c r="V57" s="20"/>
      <c r="W57" s="20"/>
      <c r="X57" s="20"/>
      <c r="Y57" s="20"/>
      <c r="Z57" s="20"/>
      <c r="AA57" s="20"/>
    </row>
    <row r="58" spans="1:27" ht="12" customHeight="1">
      <c r="A58" s="40">
        <v>1959</v>
      </c>
      <c r="B58" s="77">
        <v>177.07300000000001</v>
      </c>
      <c r="C58" s="61">
        <v>948</v>
      </c>
      <c r="D58" s="61">
        <v>5</v>
      </c>
      <c r="E58" s="61">
        <v>249</v>
      </c>
      <c r="F58" s="55">
        <f t="shared" si="2"/>
        <v>1202</v>
      </c>
      <c r="G58" s="61">
        <v>12</v>
      </c>
      <c r="H58" s="61">
        <v>6</v>
      </c>
      <c r="I58" s="61">
        <v>266</v>
      </c>
      <c r="J58" s="61">
        <v>41</v>
      </c>
      <c r="K58" s="61">
        <f t="shared" si="6"/>
        <v>877</v>
      </c>
      <c r="L58" s="65">
        <f t="shared" si="4"/>
        <v>918</v>
      </c>
      <c r="M58" s="61">
        <f t="shared" si="5"/>
        <v>5.1843025192999495</v>
      </c>
      <c r="N58" s="20"/>
      <c r="O58" s="20"/>
      <c r="P58" s="20"/>
      <c r="Q58" s="20"/>
      <c r="R58" s="20"/>
      <c r="S58" s="20"/>
      <c r="T58" s="20"/>
      <c r="U58" s="20"/>
      <c r="V58" s="20"/>
      <c r="W58" s="20"/>
      <c r="X58" s="20"/>
      <c r="Y58" s="20"/>
      <c r="Z58" s="20"/>
      <c r="AA58" s="20"/>
    </row>
    <row r="59" spans="1:27" ht="12" customHeight="1">
      <c r="A59" s="40">
        <v>1960</v>
      </c>
      <c r="B59" s="77">
        <v>180.67099999999999</v>
      </c>
      <c r="C59" s="61">
        <v>1003</v>
      </c>
      <c r="D59" s="61">
        <v>7</v>
      </c>
      <c r="E59" s="61">
        <v>266</v>
      </c>
      <c r="F59" s="55">
        <f t="shared" si="2"/>
        <v>1276</v>
      </c>
      <c r="G59" s="61">
        <v>6</v>
      </c>
      <c r="H59" s="61">
        <v>5</v>
      </c>
      <c r="I59" s="61">
        <v>292</v>
      </c>
      <c r="J59" s="61">
        <v>28</v>
      </c>
      <c r="K59" s="61">
        <f t="shared" si="6"/>
        <v>945</v>
      </c>
      <c r="L59" s="65">
        <f t="shared" si="4"/>
        <v>973</v>
      </c>
      <c r="M59" s="61">
        <f t="shared" si="5"/>
        <v>5.3854796840666186</v>
      </c>
      <c r="N59" s="20"/>
      <c r="O59" s="20"/>
      <c r="P59" s="20"/>
      <c r="Q59" s="20"/>
      <c r="R59" s="20"/>
      <c r="S59" s="20"/>
      <c r="T59" s="20"/>
      <c r="U59" s="20"/>
      <c r="V59" s="20"/>
      <c r="W59" s="20"/>
      <c r="X59" s="20"/>
      <c r="Y59" s="20"/>
      <c r="Z59" s="20"/>
      <c r="AA59" s="20"/>
    </row>
    <row r="60" spans="1:27" ht="12" customHeight="1">
      <c r="A60" s="42">
        <v>1961</v>
      </c>
      <c r="B60" s="78">
        <v>183.691</v>
      </c>
      <c r="C60" s="62">
        <v>1156</v>
      </c>
      <c r="D60" s="62">
        <v>17</v>
      </c>
      <c r="E60" s="62">
        <v>292</v>
      </c>
      <c r="F60" s="59">
        <f t="shared" si="2"/>
        <v>1465</v>
      </c>
      <c r="G60" s="62">
        <v>6</v>
      </c>
      <c r="H60" s="62">
        <v>6</v>
      </c>
      <c r="I60" s="62">
        <v>420</v>
      </c>
      <c r="J60" s="62">
        <v>25</v>
      </c>
      <c r="K60" s="66">
        <f t="shared" si="6"/>
        <v>1008</v>
      </c>
      <c r="L60" s="66">
        <f t="shared" si="4"/>
        <v>1033</v>
      </c>
      <c r="M60" s="62">
        <f t="shared" si="5"/>
        <v>5.6235743721793661</v>
      </c>
      <c r="N60" s="20"/>
      <c r="O60" s="20"/>
      <c r="P60" s="20"/>
      <c r="Q60" s="20"/>
      <c r="R60" s="20"/>
      <c r="S60" s="20"/>
      <c r="T60" s="20"/>
      <c r="U60" s="20"/>
      <c r="V60" s="20"/>
      <c r="W60" s="20"/>
      <c r="X60" s="20"/>
      <c r="Y60" s="20"/>
      <c r="Z60" s="20"/>
      <c r="AA60" s="20"/>
    </row>
    <row r="61" spans="1:27" ht="12" customHeight="1">
      <c r="A61" s="42">
        <v>1962</v>
      </c>
      <c r="B61" s="78">
        <v>186.53800000000001</v>
      </c>
      <c r="C61" s="62">
        <v>1102</v>
      </c>
      <c r="D61" s="62">
        <v>14</v>
      </c>
      <c r="E61" s="62">
        <v>420</v>
      </c>
      <c r="F61" s="59">
        <f t="shared" si="2"/>
        <v>1536</v>
      </c>
      <c r="G61" s="62">
        <v>18</v>
      </c>
      <c r="H61" s="62">
        <v>10</v>
      </c>
      <c r="I61" s="62">
        <v>386</v>
      </c>
      <c r="J61" s="62">
        <v>146</v>
      </c>
      <c r="K61" s="66">
        <f t="shared" si="6"/>
        <v>976</v>
      </c>
      <c r="L61" s="66">
        <f t="shared" si="4"/>
        <v>1122</v>
      </c>
      <c r="M61" s="62">
        <f t="shared" si="5"/>
        <v>6.0148602429531781</v>
      </c>
      <c r="N61" s="20"/>
      <c r="O61" s="20"/>
      <c r="P61" s="20"/>
      <c r="Q61" s="20"/>
      <c r="R61" s="20"/>
      <c r="S61" s="20"/>
      <c r="T61" s="20"/>
      <c r="U61" s="20"/>
      <c r="V61" s="20"/>
      <c r="W61" s="20"/>
      <c r="X61" s="20"/>
      <c r="Y61" s="20"/>
      <c r="Z61" s="20"/>
      <c r="AA61" s="20"/>
    </row>
    <row r="62" spans="1:27" ht="12" customHeight="1">
      <c r="A62" s="42">
        <v>1963</v>
      </c>
      <c r="B62" s="78">
        <v>189.24199999999999</v>
      </c>
      <c r="C62" s="62">
        <v>1115</v>
      </c>
      <c r="D62" s="62">
        <v>18</v>
      </c>
      <c r="E62" s="62">
        <v>386</v>
      </c>
      <c r="F62" s="59">
        <f t="shared" si="2"/>
        <v>1519</v>
      </c>
      <c r="G62" s="62">
        <v>32</v>
      </c>
      <c r="H62" s="62">
        <v>13</v>
      </c>
      <c r="I62" s="62">
        <v>322</v>
      </c>
      <c r="J62" s="62">
        <v>133</v>
      </c>
      <c r="K62" s="66">
        <f t="shared" si="6"/>
        <v>1019</v>
      </c>
      <c r="L62" s="66">
        <f t="shared" si="4"/>
        <v>1152</v>
      </c>
      <c r="M62" s="62">
        <f t="shared" si="5"/>
        <v>6.0874435907462408</v>
      </c>
      <c r="N62" s="20"/>
      <c r="O62" s="20"/>
      <c r="P62" s="20"/>
      <c r="Q62" s="20"/>
      <c r="R62" s="20"/>
      <c r="S62" s="20"/>
      <c r="T62" s="20"/>
      <c r="U62" s="20"/>
      <c r="V62" s="20"/>
      <c r="W62" s="20"/>
      <c r="X62" s="20"/>
      <c r="Y62" s="20"/>
      <c r="Z62" s="20"/>
      <c r="AA62" s="20"/>
    </row>
    <row r="63" spans="1:27" ht="12" customHeight="1">
      <c r="A63" s="42">
        <v>1964</v>
      </c>
      <c r="B63" s="78">
        <v>191.88900000000001</v>
      </c>
      <c r="C63" s="62">
        <v>1164</v>
      </c>
      <c r="D63" s="62">
        <v>13</v>
      </c>
      <c r="E63" s="62">
        <v>322</v>
      </c>
      <c r="F63" s="59">
        <f t="shared" si="2"/>
        <v>1499</v>
      </c>
      <c r="G63" s="62">
        <v>9</v>
      </c>
      <c r="H63" s="62">
        <v>15</v>
      </c>
      <c r="I63" s="62">
        <v>296</v>
      </c>
      <c r="J63" s="62">
        <v>147</v>
      </c>
      <c r="K63" s="66">
        <f t="shared" si="6"/>
        <v>1032</v>
      </c>
      <c r="L63" s="66">
        <f t="shared" si="4"/>
        <v>1179</v>
      </c>
      <c r="M63" s="62">
        <f t="shared" si="5"/>
        <v>6.1441771023873173</v>
      </c>
      <c r="N63" s="20"/>
      <c r="O63" s="20"/>
      <c r="P63" s="20"/>
      <c r="Q63" s="20"/>
      <c r="R63" s="20"/>
      <c r="S63" s="20"/>
      <c r="T63" s="20"/>
      <c r="U63" s="20"/>
      <c r="V63" s="20"/>
      <c r="W63" s="20"/>
      <c r="X63" s="20"/>
      <c r="Y63" s="20"/>
      <c r="Z63" s="20"/>
      <c r="AA63" s="20"/>
    </row>
    <row r="64" spans="1:27" ht="12" customHeight="1">
      <c r="A64" s="42">
        <v>1965</v>
      </c>
      <c r="B64" s="78">
        <v>194.303</v>
      </c>
      <c r="C64" s="62">
        <v>1166</v>
      </c>
      <c r="D64" s="62">
        <v>16</v>
      </c>
      <c r="E64" s="62">
        <v>296</v>
      </c>
      <c r="F64" s="59">
        <f t="shared" si="2"/>
        <v>1478</v>
      </c>
      <c r="G64" s="62">
        <v>4</v>
      </c>
      <c r="H64" s="62">
        <v>15</v>
      </c>
      <c r="I64" s="62">
        <v>270</v>
      </c>
      <c r="J64" s="62">
        <v>83</v>
      </c>
      <c r="K64" s="66">
        <f t="shared" si="6"/>
        <v>1106</v>
      </c>
      <c r="L64" s="66">
        <f t="shared" si="4"/>
        <v>1189</v>
      </c>
      <c r="M64" s="62">
        <f t="shared" si="5"/>
        <v>6.1193085026993925</v>
      </c>
      <c r="N64" s="20"/>
      <c r="O64" s="20"/>
      <c r="P64" s="20"/>
      <c r="Q64" s="20"/>
      <c r="R64" s="20"/>
      <c r="S64" s="20"/>
      <c r="T64" s="20"/>
      <c r="U64" s="20"/>
      <c r="V64" s="20"/>
      <c r="W64" s="20"/>
      <c r="X64" s="20"/>
      <c r="Y64" s="20"/>
      <c r="Z64" s="20"/>
      <c r="AA64" s="20"/>
    </row>
    <row r="65" spans="1:27" ht="12" customHeight="1">
      <c r="A65" s="40">
        <v>1966</v>
      </c>
      <c r="B65" s="77">
        <v>196.56</v>
      </c>
      <c r="C65" s="61">
        <v>1228</v>
      </c>
      <c r="D65" s="61">
        <v>50</v>
      </c>
      <c r="E65" s="61">
        <v>270</v>
      </c>
      <c r="F65" s="55">
        <f t="shared" si="2"/>
        <v>1548</v>
      </c>
      <c r="G65" s="61">
        <v>3</v>
      </c>
      <c r="H65" s="61">
        <v>12</v>
      </c>
      <c r="I65" s="61">
        <v>322</v>
      </c>
      <c r="J65" s="61">
        <v>5</v>
      </c>
      <c r="K65" s="61">
        <f t="shared" si="6"/>
        <v>1206</v>
      </c>
      <c r="L65" s="65">
        <f t="shared" si="4"/>
        <v>1211</v>
      </c>
      <c r="M65" s="61">
        <f t="shared" si="5"/>
        <v>6.1609686609686607</v>
      </c>
      <c r="N65" s="20"/>
      <c r="O65" s="20"/>
      <c r="P65" s="20"/>
      <c r="Q65" s="20"/>
      <c r="R65" s="20"/>
      <c r="S65" s="20"/>
      <c r="T65" s="20"/>
      <c r="U65" s="20"/>
      <c r="V65" s="20"/>
      <c r="W65" s="20"/>
      <c r="X65" s="20"/>
      <c r="Y65" s="20"/>
      <c r="Z65" s="20"/>
      <c r="AA65" s="20"/>
    </row>
    <row r="66" spans="1:27" ht="12" customHeight="1">
      <c r="A66" s="40">
        <v>1967</v>
      </c>
      <c r="B66" s="77">
        <v>198.71199999999999</v>
      </c>
      <c r="C66" s="61">
        <v>1284</v>
      </c>
      <c r="D66" s="61">
        <v>60</v>
      </c>
      <c r="E66" s="61">
        <v>322</v>
      </c>
      <c r="F66" s="55">
        <f t="shared" si="2"/>
        <v>1666</v>
      </c>
      <c r="G66" s="61">
        <v>4</v>
      </c>
      <c r="H66" s="61">
        <v>16</v>
      </c>
      <c r="I66" s="61">
        <v>383</v>
      </c>
      <c r="J66" s="61">
        <v>81</v>
      </c>
      <c r="K66" s="61">
        <f t="shared" si="6"/>
        <v>1182</v>
      </c>
      <c r="L66" s="65">
        <f t="shared" si="4"/>
        <v>1263</v>
      </c>
      <c r="M66" s="61">
        <f t="shared" si="5"/>
        <v>6.3559322033898304</v>
      </c>
      <c r="N66" s="20"/>
      <c r="O66" s="20"/>
      <c r="P66" s="20"/>
      <c r="Q66" s="20"/>
      <c r="R66" s="20"/>
      <c r="S66" s="20"/>
      <c r="T66" s="20"/>
      <c r="U66" s="20"/>
      <c r="V66" s="20"/>
      <c r="W66" s="20"/>
      <c r="X66" s="20"/>
      <c r="Y66" s="20"/>
      <c r="Z66" s="20"/>
      <c r="AA66" s="20"/>
    </row>
    <row r="67" spans="1:27" ht="12" customHeight="1">
      <c r="A67" s="40">
        <v>1968</v>
      </c>
      <c r="B67" s="77">
        <v>200.70599999999999</v>
      </c>
      <c r="C67" s="61">
        <v>1280</v>
      </c>
      <c r="D67" s="61">
        <v>16</v>
      </c>
      <c r="E67" s="61">
        <v>383</v>
      </c>
      <c r="F67" s="55">
        <f t="shared" si="2"/>
        <v>1679</v>
      </c>
      <c r="G67" s="61">
        <v>4</v>
      </c>
      <c r="H67" s="61">
        <v>19</v>
      </c>
      <c r="I67" s="61">
        <v>343</v>
      </c>
      <c r="J67" s="61">
        <v>109</v>
      </c>
      <c r="K67" s="61">
        <f t="shared" si="6"/>
        <v>1204</v>
      </c>
      <c r="L67" s="65">
        <f t="shared" si="4"/>
        <v>1313</v>
      </c>
      <c r="M67" s="61">
        <f t="shared" si="5"/>
        <v>6.5419070680497846</v>
      </c>
      <c r="N67" s="20"/>
      <c r="O67" s="20"/>
      <c r="P67" s="20"/>
      <c r="Q67" s="20"/>
      <c r="R67" s="20"/>
      <c r="S67" s="20"/>
      <c r="T67" s="20"/>
      <c r="U67" s="20"/>
      <c r="V67" s="20"/>
      <c r="W67" s="20"/>
      <c r="X67" s="20"/>
      <c r="Y67" s="20"/>
      <c r="Z67" s="20"/>
      <c r="AA67" s="20"/>
    </row>
    <row r="68" spans="1:27" ht="12" customHeight="1">
      <c r="A68" s="40">
        <v>1969</v>
      </c>
      <c r="B68" s="77">
        <v>202.67699999999999</v>
      </c>
      <c r="C68" s="61">
        <v>1272</v>
      </c>
      <c r="D68" s="61">
        <v>16</v>
      </c>
      <c r="E68" s="61">
        <v>343</v>
      </c>
      <c r="F68" s="55">
        <f t="shared" si="2"/>
        <v>1631</v>
      </c>
      <c r="G68" s="61">
        <v>3</v>
      </c>
      <c r="H68" s="61">
        <v>13</v>
      </c>
      <c r="I68" s="61">
        <v>265</v>
      </c>
      <c r="J68" s="61">
        <v>90</v>
      </c>
      <c r="K68" s="61">
        <f t="shared" si="6"/>
        <v>1260</v>
      </c>
      <c r="L68" s="65">
        <f t="shared" si="4"/>
        <v>1350</v>
      </c>
      <c r="M68" s="61">
        <f t="shared" si="5"/>
        <v>6.660844595094658</v>
      </c>
      <c r="N68" s="20"/>
      <c r="O68" s="20"/>
      <c r="P68" s="20"/>
      <c r="Q68" s="20"/>
      <c r="R68" s="20"/>
      <c r="S68" s="20"/>
      <c r="T68" s="20"/>
      <c r="U68" s="20"/>
      <c r="V68" s="20"/>
      <c r="W68" s="20"/>
      <c r="X68" s="20"/>
      <c r="Y68" s="20"/>
      <c r="Z68" s="20"/>
      <c r="AA68" s="20"/>
    </row>
    <row r="69" spans="1:27" ht="12" customHeight="1">
      <c r="A69" s="40">
        <v>1970</v>
      </c>
      <c r="B69" s="77">
        <v>205.05199999999999</v>
      </c>
      <c r="C69" s="61">
        <v>1423.3989999999999</v>
      </c>
      <c r="D69" s="61">
        <v>16</v>
      </c>
      <c r="E69" s="61">
        <v>265</v>
      </c>
      <c r="F69" s="55">
        <f t="shared" si="2"/>
        <v>1704.3989999999999</v>
      </c>
      <c r="G69" s="61">
        <v>4</v>
      </c>
      <c r="H69" s="61">
        <v>12</v>
      </c>
      <c r="I69" s="61">
        <v>254</v>
      </c>
      <c r="J69" s="61">
        <v>46</v>
      </c>
      <c r="K69" s="61">
        <f t="shared" si="6"/>
        <v>1388.3989999999999</v>
      </c>
      <c r="L69" s="65">
        <f t="shared" si="4"/>
        <v>1434.3989999999999</v>
      </c>
      <c r="M69" s="61">
        <f t="shared" si="5"/>
        <v>6.9952938766751842</v>
      </c>
      <c r="N69" s="20"/>
      <c r="O69" s="20"/>
      <c r="P69" s="20"/>
      <c r="Q69" s="20"/>
      <c r="R69" s="20"/>
      <c r="S69" s="20"/>
      <c r="T69" s="20"/>
      <c r="U69" s="20"/>
      <c r="V69" s="20"/>
      <c r="W69" s="20"/>
      <c r="X69" s="20"/>
      <c r="Y69" s="20"/>
      <c r="Z69" s="20"/>
      <c r="AA69" s="20"/>
    </row>
    <row r="70" spans="1:27" ht="12" customHeight="1">
      <c r="A70" s="42">
        <v>1971</v>
      </c>
      <c r="B70" s="78">
        <v>207.661</v>
      </c>
      <c r="C70" s="62">
        <v>1511.508</v>
      </c>
      <c r="D70" s="62">
        <v>17</v>
      </c>
      <c r="E70" s="62">
        <v>254</v>
      </c>
      <c r="F70" s="59">
        <f t="shared" si="2"/>
        <v>1782.508</v>
      </c>
      <c r="G70" s="62">
        <v>4</v>
      </c>
      <c r="H70" s="62">
        <v>16</v>
      </c>
      <c r="I70" s="62">
        <v>242</v>
      </c>
      <c r="J70" s="62">
        <v>75</v>
      </c>
      <c r="K70" s="66">
        <f t="shared" si="6"/>
        <v>1445.508</v>
      </c>
      <c r="L70" s="66">
        <f t="shared" si="4"/>
        <v>1520.508</v>
      </c>
      <c r="M70" s="62">
        <f t="shared" si="5"/>
        <v>7.3220681784254147</v>
      </c>
      <c r="N70" s="20"/>
      <c r="O70" s="20"/>
      <c r="P70" s="20"/>
      <c r="Q70" s="20"/>
      <c r="R70" s="20"/>
      <c r="S70" s="20"/>
      <c r="T70" s="20"/>
      <c r="U70" s="20"/>
      <c r="V70" s="20"/>
      <c r="W70" s="20"/>
      <c r="X70" s="20"/>
      <c r="Y70" s="20"/>
      <c r="Z70" s="20"/>
      <c r="AA70" s="20"/>
    </row>
    <row r="71" spans="1:27" ht="12" customHeight="1">
      <c r="A71" s="42">
        <v>1972</v>
      </c>
      <c r="B71" s="78">
        <v>209.89599999999999</v>
      </c>
      <c r="C71" s="62">
        <v>1644.287</v>
      </c>
      <c r="D71" s="62">
        <v>15</v>
      </c>
      <c r="E71" s="62">
        <v>242</v>
      </c>
      <c r="F71" s="59">
        <f t="shared" si="2"/>
        <v>1901.287</v>
      </c>
      <c r="G71" s="62">
        <v>4</v>
      </c>
      <c r="H71" s="62">
        <v>17</v>
      </c>
      <c r="I71" s="62">
        <v>269</v>
      </c>
      <c r="J71" s="62">
        <v>46</v>
      </c>
      <c r="K71" s="66">
        <f t="shared" si="6"/>
        <v>1565.287</v>
      </c>
      <c r="L71" s="66">
        <f t="shared" si="4"/>
        <v>1611.287</v>
      </c>
      <c r="M71" s="62">
        <f t="shared" si="5"/>
        <v>7.6765969813621995</v>
      </c>
      <c r="N71" s="20"/>
      <c r="O71" s="20"/>
      <c r="P71" s="20"/>
      <c r="Q71" s="20"/>
      <c r="R71" s="20"/>
      <c r="S71" s="20"/>
      <c r="T71" s="20"/>
      <c r="U71" s="20"/>
      <c r="V71" s="20"/>
      <c r="W71" s="20"/>
      <c r="X71" s="20"/>
      <c r="Y71" s="20"/>
      <c r="Z71" s="20"/>
      <c r="AA71" s="20"/>
    </row>
    <row r="72" spans="1:27" ht="12" customHeight="1">
      <c r="A72" s="42">
        <v>1973</v>
      </c>
      <c r="B72" s="78">
        <v>211.90899999999999</v>
      </c>
      <c r="C72" s="62">
        <v>1672.5150000000001</v>
      </c>
      <c r="D72" s="62">
        <v>28</v>
      </c>
      <c r="E72" s="62">
        <v>269</v>
      </c>
      <c r="F72" s="59">
        <f t="shared" si="2"/>
        <v>1969.5150000000001</v>
      </c>
      <c r="G72" s="62">
        <v>4</v>
      </c>
      <c r="H72" s="62">
        <v>16</v>
      </c>
      <c r="I72" s="62">
        <v>290</v>
      </c>
      <c r="J72" s="62">
        <v>4</v>
      </c>
      <c r="K72" s="66">
        <f t="shared" si="6"/>
        <v>1655.5150000000001</v>
      </c>
      <c r="L72" s="66">
        <f t="shared" ref="L72:L90" si="7">F72-SUM(G72:I72)</f>
        <v>1659.5150000000001</v>
      </c>
      <c r="M72" s="62">
        <f t="shared" ref="M72:M103" si="8">L72/B72</f>
        <v>7.8312624758740785</v>
      </c>
      <c r="N72" s="20"/>
      <c r="O72" s="20"/>
      <c r="P72" s="20"/>
      <c r="Q72" s="20"/>
      <c r="R72" s="20"/>
      <c r="S72" s="20"/>
      <c r="T72" s="20"/>
      <c r="U72" s="20"/>
      <c r="V72" s="20"/>
      <c r="W72" s="20"/>
      <c r="X72" s="20"/>
      <c r="Y72" s="20"/>
      <c r="Z72" s="20"/>
      <c r="AA72" s="20"/>
    </row>
    <row r="73" spans="1:27" ht="12" customHeight="1">
      <c r="A73" s="42">
        <v>1974</v>
      </c>
      <c r="B73" s="78">
        <v>213.85400000000001</v>
      </c>
      <c r="C73" s="62">
        <v>1858.6020000000001</v>
      </c>
      <c r="D73" s="62">
        <v>112</v>
      </c>
      <c r="E73" s="62">
        <v>290</v>
      </c>
      <c r="F73" s="59">
        <f t="shared" ref="F73:F99" si="9">SUM(C73,D73,E73)</f>
        <v>2260.6019999999999</v>
      </c>
      <c r="G73" s="62">
        <v>5</v>
      </c>
      <c r="H73" s="62">
        <v>24</v>
      </c>
      <c r="I73" s="62">
        <v>421</v>
      </c>
      <c r="J73" s="62">
        <v>43</v>
      </c>
      <c r="K73" s="66">
        <f t="shared" ref="K73:K108" si="10">L73-J73</f>
        <v>1767.6019999999999</v>
      </c>
      <c r="L73" s="66">
        <f t="shared" si="7"/>
        <v>1810.6019999999999</v>
      </c>
      <c r="M73" s="62">
        <f t="shared" si="8"/>
        <v>8.4665332423054966</v>
      </c>
      <c r="N73" s="20"/>
      <c r="O73" s="20"/>
      <c r="P73" s="20"/>
      <c r="Q73" s="20"/>
      <c r="R73" s="20"/>
      <c r="S73" s="20"/>
      <c r="T73" s="20"/>
      <c r="U73" s="20"/>
      <c r="V73" s="20"/>
      <c r="W73" s="20"/>
      <c r="X73" s="20"/>
      <c r="Y73" s="20"/>
      <c r="Z73" s="20"/>
      <c r="AA73" s="20"/>
    </row>
    <row r="74" spans="1:27" ht="12" customHeight="1">
      <c r="A74" s="42">
        <v>1975</v>
      </c>
      <c r="B74" s="78">
        <v>215.97300000000001</v>
      </c>
      <c r="C74" s="62">
        <v>1654.58</v>
      </c>
      <c r="D74" s="62">
        <v>16</v>
      </c>
      <c r="E74" s="62">
        <v>421</v>
      </c>
      <c r="F74" s="59">
        <f t="shared" si="9"/>
        <v>2091.58</v>
      </c>
      <c r="G74" s="62">
        <v>5</v>
      </c>
      <c r="H74" s="62">
        <v>19</v>
      </c>
      <c r="I74" s="62">
        <v>308</v>
      </c>
      <c r="J74" s="62">
        <v>73</v>
      </c>
      <c r="K74" s="66">
        <f t="shared" si="10"/>
        <v>1686.58</v>
      </c>
      <c r="L74" s="66">
        <f t="shared" si="7"/>
        <v>1759.58</v>
      </c>
      <c r="M74" s="62">
        <f t="shared" si="8"/>
        <v>8.1472221064670105</v>
      </c>
      <c r="N74" s="20"/>
      <c r="O74" s="20"/>
      <c r="P74" s="20"/>
      <c r="Q74" s="20"/>
      <c r="R74" s="20"/>
      <c r="S74" s="20"/>
      <c r="T74" s="20"/>
      <c r="U74" s="20"/>
      <c r="V74" s="20"/>
      <c r="W74" s="20"/>
      <c r="X74" s="20"/>
      <c r="Y74" s="20"/>
      <c r="Z74" s="20"/>
      <c r="AA74" s="20"/>
    </row>
    <row r="75" spans="1:27" ht="12" customHeight="1">
      <c r="A75" s="40">
        <v>1976</v>
      </c>
      <c r="B75" s="77">
        <v>218.035</v>
      </c>
      <c r="C75" s="61">
        <v>2048.828</v>
      </c>
      <c r="D75" s="61">
        <v>14</v>
      </c>
      <c r="E75" s="61">
        <v>308</v>
      </c>
      <c r="F75" s="55">
        <f t="shared" si="9"/>
        <v>2370.828</v>
      </c>
      <c r="G75" s="61">
        <v>6</v>
      </c>
      <c r="H75" s="61">
        <v>16</v>
      </c>
      <c r="I75" s="61">
        <v>412</v>
      </c>
      <c r="J75" s="61">
        <v>25</v>
      </c>
      <c r="K75" s="61">
        <f t="shared" si="10"/>
        <v>1911.828</v>
      </c>
      <c r="L75" s="65">
        <f t="shared" si="7"/>
        <v>1936.828</v>
      </c>
      <c r="M75" s="61">
        <f t="shared" si="8"/>
        <v>8.8831059233609277</v>
      </c>
      <c r="N75" s="20"/>
      <c r="O75" s="20"/>
      <c r="P75" s="20"/>
      <c r="Q75" s="20"/>
      <c r="R75" s="20"/>
      <c r="S75" s="20"/>
      <c r="T75" s="20"/>
      <c r="U75" s="20"/>
      <c r="V75" s="20"/>
      <c r="W75" s="20"/>
      <c r="X75" s="20"/>
      <c r="Y75" s="20"/>
      <c r="Z75" s="20"/>
      <c r="AA75" s="20"/>
    </row>
    <row r="76" spans="1:27" ht="12" customHeight="1">
      <c r="A76" s="40">
        <v>1977</v>
      </c>
      <c r="B76" s="77">
        <v>220.23899999999998</v>
      </c>
      <c r="C76" s="61">
        <v>2043.0630000000001</v>
      </c>
      <c r="D76" s="61">
        <v>16</v>
      </c>
      <c r="E76" s="61">
        <v>412</v>
      </c>
      <c r="F76" s="55">
        <f t="shared" si="9"/>
        <v>2471.0630000000001</v>
      </c>
      <c r="G76" s="61">
        <v>7</v>
      </c>
      <c r="H76" s="61">
        <v>12</v>
      </c>
      <c r="I76" s="61">
        <v>423</v>
      </c>
      <c r="J76" s="61">
        <v>117</v>
      </c>
      <c r="K76" s="61">
        <f t="shared" si="10"/>
        <v>1912.0630000000001</v>
      </c>
      <c r="L76" s="65">
        <f t="shared" si="7"/>
        <v>2029.0630000000001</v>
      </c>
      <c r="M76" s="61">
        <f t="shared" si="8"/>
        <v>9.2130049627904249</v>
      </c>
      <c r="N76" s="20"/>
      <c r="O76" s="20"/>
      <c r="P76" s="20"/>
      <c r="Q76" s="20"/>
      <c r="R76" s="20"/>
      <c r="S76" s="20"/>
      <c r="T76" s="20"/>
      <c r="U76" s="20"/>
      <c r="V76" s="20"/>
      <c r="W76" s="20"/>
      <c r="X76" s="20"/>
      <c r="Y76" s="20"/>
      <c r="Z76" s="20"/>
      <c r="AA76" s="20"/>
    </row>
    <row r="77" spans="1:27" ht="12" customHeight="1">
      <c r="A77" s="40">
        <v>1978</v>
      </c>
      <c r="B77" s="77">
        <v>222.58500000000001</v>
      </c>
      <c r="C77" s="61">
        <v>2074.2020000000002</v>
      </c>
      <c r="D77" s="61">
        <v>18</v>
      </c>
      <c r="E77" s="61">
        <v>423</v>
      </c>
      <c r="F77" s="55">
        <f t="shared" si="9"/>
        <v>2515.2020000000002</v>
      </c>
      <c r="G77" s="61">
        <v>4</v>
      </c>
      <c r="H77" s="61">
        <v>12</v>
      </c>
      <c r="I77" s="61">
        <v>379</v>
      </c>
      <c r="J77" s="61">
        <v>70</v>
      </c>
      <c r="K77" s="61">
        <f t="shared" si="10"/>
        <v>2050.2020000000002</v>
      </c>
      <c r="L77" s="65">
        <f t="shared" si="7"/>
        <v>2120.2020000000002</v>
      </c>
      <c r="M77" s="61">
        <f t="shared" si="8"/>
        <v>9.5253588516746426</v>
      </c>
      <c r="N77" s="20"/>
      <c r="O77" s="20"/>
      <c r="P77" s="20"/>
      <c r="Q77" s="20"/>
      <c r="R77" s="20"/>
      <c r="S77" s="20"/>
      <c r="T77" s="20"/>
      <c r="U77" s="20"/>
      <c r="V77" s="20"/>
      <c r="W77" s="20"/>
      <c r="X77" s="20"/>
      <c r="Y77" s="20"/>
      <c r="Z77" s="20"/>
      <c r="AA77" s="20"/>
    </row>
    <row r="78" spans="1:27" ht="12" customHeight="1">
      <c r="A78" s="40">
        <v>1979</v>
      </c>
      <c r="B78" s="77">
        <v>225.05500000000001</v>
      </c>
      <c r="C78" s="61">
        <v>2189.8989999999999</v>
      </c>
      <c r="D78" s="61">
        <v>18</v>
      </c>
      <c r="E78" s="61">
        <v>379</v>
      </c>
      <c r="F78" s="55">
        <f t="shared" si="9"/>
        <v>2586.8989999999999</v>
      </c>
      <c r="G78" s="61">
        <v>5</v>
      </c>
      <c r="H78" s="61">
        <v>15</v>
      </c>
      <c r="I78" s="61">
        <v>407</v>
      </c>
      <c r="J78" s="61">
        <v>42</v>
      </c>
      <c r="K78" s="61">
        <f t="shared" si="10"/>
        <v>2117.8989999999999</v>
      </c>
      <c r="L78" s="65">
        <f t="shared" si="7"/>
        <v>2159.8989999999999</v>
      </c>
      <c r="M78" s="61">
        <f t="shared" si="8"/>
        <v>9.5972051276354655</v>
      </c>
      <c r="N78" s="20"/>
      <c r="O78" s="20"/>
      <c r="P78" s="20"/>
      <c r="Q78" s="20"/>
      <c r="R78" s="20"/>
      <c r="S78" s="20"/>
      <c r="T78" s="20"/>
      <c r="U78" s="20"/>
      <c r="V78" s="20"/>
      <c r="W78" s="20"/>
      <c r="X78" s="20"/>
      <c r="Y78" s="20"/>
      <c r="Z78" s="20"/>
      <c r="AA78" s="20"/>
    </row>
    <row r="79" spans="1:27" ht="12" customHeight="1">
      <c r="A79" s="40">
        <v>1980</v>
      </c>
      <c r="B79" s="77">
        <v>227.726</v>
      </c>
      <c r="C79" s="61">
        <v>2375.7559999999999</v>
      </c>
      <c r="D79" s="61">
        <v>18</v>
      </c>
      <c r="E79" s="61">
        <v>407</v>
      </c>
      <c r="F79" s="55">
        <f t="shared" si="9"/>
        <v>2800.7559999999999</v>
      </c>
      <c r="G79" s="61">
        <v>5</v>
      </c>
      <c r="H79" s="61">
        <v>13</v>
      </c>
      <c r="I79" s="61">
        <v>592</v>
      </c>
      <c r="J79" s="61">
        <v>181</v>
      </c>
      <c r="K79" s="61">
        <f t="shared" si="10"/>
        <v>2009.7559999999999</v>
      </c>
      <c r="L79" s="65">
        <f t="shared" si="7"/>
        <v>2190.7559999999999</v>
      </c>
      <c r="M79" s="61">
        <f t="shared" si="8"/>
        <v>9.6201399927983626</v>
      </c>
      <c r="N79" s="20"/>
      <c r="O79" s="20"/>
      <c r="P79" s="20"/>
      <c r="Q79" s="20"/>
      <c r="R79" s="20"/>
      <c r="S79" s="20"/>
      <c r="T79" s="20"/>
      <c r="U79" s="20"/>
      <c r="V79" s="20"/>
      <c r="W79" s="20"/>
      <c r="X79" s="20"/>
      <c r="Y79" s="20"/>
      <c r="Z79" s="20"/>
      <c r="AA79" s="20"/>
    </row>
    <row r="80" spans="1:27" ht="12" customHeight="1">
      <c r="A80" s="42">
        <v>1981</v>
      </c>
      <c r="B80" s="78">
        <v>229.96600000000001</v>
      </c>
      <c r="C80" s="62">
        <v>2642.2629999999999</v>
      </c>
      <c r="D80" s="62">
        <v>20</v>
      </c>
      <c r="E80" s="62">
        <v>592</v>
      </c>
      <c r="F80" s="59">
        <f t="shared" si="9"/>
        <v>3254.2629999999999</v>
      </c>
      <c r="G80" s="62">
        <v>19</v>
      </c>
      <c r="H80" s="62">
        <v>12</v>
      </c>
      <c r="I80" s="62">
        <v>889</v>
      </c>
      <c r="J80" s="62">
        <v>198</v>
      </c>
      <c r="K80" s="66">
        <f t="shared" si="10"/>
        <v>2136.2629999999999</v>
      </c>
      <c r="L80" s="66">
        <f t="shared" si="7"/>
        <v>2334.2629999999999</v>
      </c>
      <c r="M80" s="62">
        <f t="shared" si="8"/>
        <v>10.150470069488533</v>
      </c>
      <c r="N80" s="20"/>
      <c r="O80" s="20"/>
      <c r="P80" s="20"/>
      <c r="Q80" s="20"/>
      <c r="R80" s="20"/>
      <c r="S80" s="20"/>
      <c r="T80" s="20"/>
      <c r="U80" s="20"/>
      <c r="V80" s="20"/>
      <c r="W80" s="20"/>
      <c r="X80" s="20"/>
      <c r="Y80" s="20"/>
      <c r="Z80" s="20"/>
      <c r="AA80" s="20"/>
    </row>
    <row r="81" spans="1:27" ht="12" customHeight="1">
      <c r="A81" s="42">
        <v>1982</v>
      </c>
      <c r="B81" s="78">
        <v>232.18799999999999</v>
      </c>
      <c r="C81" s="62">
        <v>2752.2979999999998</v>
      </c>
      <c r="D81" s="62">
        <v>18</v>
      </c>
      <c r="E81" s="62">
        <v>889</v>
      </c>
      <c r="F81" s="59">
        <f t="shared" si="9"/>
        <v>3659.2979999999998</v>
      </c>
      <c r="G81" s="62">
        <v>37</v>
      </c>
      <c r="H81" s="62">
        <v>15</v>
      </c>
      <c r="I81" s="62">
        <v>982</v>
      </c>
      <c r="J81" s="62">
        <v>474</v>
      </c>
      <c r="K81" s="66">
        <f t="shared" si="10"/>
        <v>2151.2979999999998</v>
      </c>
      <c r="L81" s="66">
        <f t="shared" si="7"/>
        <v>2625.2979999999998</v>
      </c>
      <c r="M81" s="62">
        <f t="shared" si="8"/>
        <v>11.306777266697676</v>
      </c>
      <c r="N81" s="20"/>
      <c r="O81" s="20"/>
      <c r="P81" s="20"/>
      <c r="Q81" s="20"/>
      <c r="R81" s="20"/>
      <c r="S81" s="20"/>
      <c r="T81" s="20"/>
      <c r="U81" s="20"/>
      <c r="V81" s="20"/>
      <c r="W81" s="20"/>
      <c r="X81" s="20"/>
      <c r="Y81" s="20"/>
      <c r="Z81" s="20"/>
      <c r="AA81" s="20"/>
    </row>
    <row r="82" spans="1:27" ht="12" customHeight="1">
      <c r="A82" s="42">
        <v>1983</v>
      </c>
      <c r="B82" s="78">
        <v>234.30699999999999</v>
      </c>
      <c r="C82" s="62">
        <v>2927.7159999999999</v>
      </c>
      <c r="D82" s="62">
        <v>22</v>
      </c>
      <c r="E82" s="62">
        <v>982</v>
      </c>
      <c r="F82" s="59">
        <f t="shared" si="9"/>
        <v>3931.7159999999999</v>
      </c>
      <c r="G82" s="62">
        <v>42</v>
      </c>
      <c r="H82" s="62">
        <v>9</v>
      </c>
      <c r="I82" s="62">
        <v>1161</v>
      </c>
      <c r="J82" s="62">
        <v>645</v>
      </c>
      <c r="K82" s="66">
        <f t="shared" si="10"/>
        <v>2074.7159999999999</v>
      </c>
      <c r="L82" s="66">
        <f t="shared" si="7"/>
        <v>2719.7159999999999</v>
      </c>
      <c r="M82" s="62">
        <f t="shared" si="8"/>
        <v>11.607489319567918</v>
      </c>
      <c r="N82" s="20"/>
      <c r="O82" s="20"/>
      <c r="P82" s="20"/>
      <c r="Q82" s="20"/>
      <c r="R82" s="20"/>
      <c r="S82" s="20"/>
      <c r="T82" s="20"/>
      <c r="U82" s="20"/>
      <c r="V82" s="20"/>
      <c r="W82" s="20"/>
      <c r="X82" s="20"/>
      <c r="Y82" s="20"/>
      <c r="Z82" s="20"/>
      <c r="AA82" s="20"/>
    </row>
    <row r="83" spans="1:27" ht="12" customHeight="1">
      <c r="A83" s="42">
        <v>1984</v>
      </c>
      <c r="B83" s="78">
        <v>236.34800000000001</v>
      </c>
      <c r="C83" s="62">
        <v>2648.4589999999998</v>
      </c>
      <c r="D83" s="62">
        <v>24</v>
      </c>
      <c r="E83" s="62">
        <v>1161</v>
      </c>
      <c r="F83" s="59">
        <f t="shared" si="9"/>
        <v>3833.4589999999998</v>
      </c>
      <c r="G83" s="62">
        <v>59</v>
      </c>
      <c r="H83" s="62">
        <v>12</v>
      </c>
      <c r="I83" s="62">
        <v>961</v>
      </c>
      <c r="J83" s="62">
        <v>560</v>
      </c>
      <c r="K83" s="66">
        <f t="shared" si="10"/>
        <v>2241.4589999999998</v>
      </c>
      <c r="L83" s="66">
        <f t="shared" si="7"/>
        <v>2801.4589999999998</v>
      </c>
      <c r="M83" s="62">
        <f t="shared" si="8"/>
        <v>11.853110667321067</v>
      </c>
      <c r="N83" s="20"/>
      <c r="O83" s="20"/>
      <c r="P83" s="20"/>
      <c r="Q83" s="20"/>
      <c r="R83" s="20"/>
      <c r="S83" s="20"/>
      <c r="T83" s="20"/>
      <c r="U83" s="20"/>
      <c r="V83" s="20"/>
      <c r="W83" s="20"/>
      <c r="X83" s="20"/>
      <c r="Y83" s="20"/>
      <c r="Z83" s="20"/>
      <c r="AA83" s="20"/>
    </row>
    <row r="84" spans="1:27" ht="12" customHeight="1">
      <c r="A84" s="42">
        <v>1985</v>
      </c>
      <c r="B84" s="78">
        <v>238.46600000000001</v>
      </c>
      <c r="C84" s="62">
        <v>2855.23</v>
      </c>
      <c r="D84" s="62">
        <v>20</v>
      </c>
      <c r="E84" s="62">
        <v>961</v>
      </c>
      <c r="F84" s="59">
        <f t="shared" si="9"/>
        <v>3836.23</v>
      </c>
      <c r="G84" s="62">
        <v>70</v>
      </c>
      <c r="H84" s="62">
        <v>9</v>
      </c>
      <c r="I84" s="62">
        <v>851</v>
      </c>
      <c r="J84" s="62">
        <v>636</v>
      </c>
      <c r="K84" s="66">
        <f t="shared" si="10"/>
        <v>2270.23</v>
      </c>
      <c r="L84" s="66">
        <f t="shared" si="7"/>
        <v>2906.23</v>
      </c>
      <c r="M84" s="62">
        <f t="shared" si="8"/>
        <v>12.187188110674057</v>
      </c>
      <c r="N84" s="20"/>
      <c r="O84" s="20"/>
      <c r="P84" s="20"/>
      <c r="Q84" s="20"/>
      <c r="R84" s="20"/>
      <c r="S84" s="20"/>
      <c r="T84" s="20"/>
      <c r="U84" s="20"/>
      <c r="V84" s="20"/>
      <c r="W84" s="20"/>
      <c r="X84" s="20"/>
      <c r="Y84" s="20"/>
      <c r="Z84" s="20"/>
      <c r="AA84" s="20"/>
    </row>
    <row r="85" spans="1:27" ht="12" customHeight="1">
      <c r="A85" s="40">
        <v>1986</v>
      </c>
      <c r="B85" s="77">
        <v>240.65100000000001</v>
      </c>
      <c r="C85" s="61">
        <v>2798.16</v>
      </c>
      <c r="D85" s="61">
        <v>23</v>
      </c>
      <c r="E85" s="61">
        <v>851</v>
      </c>
      <c r="F85" s="55">
        <f t="shared" si="9"/>
        <v>3672.16</v>
      </c>
      <c r="G85" s="61">
        <v>49</v>
      </c>
      <c r="H85" s="61">
        <v>9</v>
      </c>
      <c r="I85" s="61">
        <v>697</v>
      </c>
      <c r="J85" s="61">
        <v>543</v>
      </c>
      <c r="K85" s="61">
        <f t="shared" si="10"/>
        <v>2374.16</v>
      </c>
      <c r="L85" s="65">
        <f t="shared" si="7"/>
        <v>2917.16</v>
      </c>
      <c r="M85" s="61">
        <f t="shared" si="8"/>
        <v>12.121952537076512</v>
      </c>
      <c r="N85" s="20"/>
      <c r="O85" s="20"/>
      <c r="P85" s="20"/>
      <c r="Q85" s="20"/>
      <c r="R85" s="20"/>
      <c r="S85" s="20"/>
      <c r="T85" s="20"/>
      <c r="U85" s="20"/>
      <c r="V85" s="20"/>
      <c r="W85" s="20"/>
      <c r="X85" s="20"/>
      <c r="Y85" s="20"/>
      <c r="Z85" s="20"/>
      <c r="AA85" s="20"/>
    </row>
    <row r="86" spans="1:27" ht="12" customHeight="1">
      <c r="A86" s="40">
        <v>1987</v>
      </c>
      <c r="B86" s="77">
        <v>242.804</v>
      </c>
      <c r="C86" s="61">
        <v>2716.6590000000001</v>
      </c>
      <c r="D86" s="61">
        <v>15</v>
      </c>
      <c r="E86" s="61">
        <v>697</v>
      </c>
      <c r="F86" s="55">
        <f t="shared" si="9"/>
        <v>3428.6590000000001</v>
      </c>
      <c r="G86" s="61">
        <v>35</v>
      </c>
      <c r="H86" s="61">
        <v>12</v>
      </c>
      <c r="I86" s="61">
        <v>370</v>
      </c>
      <c r="J86" s="61">
        <v>586</v>
      </c>
      <c r="K86" s="61">
        <f t="shared" si="10"/>
        <v>2425.6590000000001</v>
      </c>
      <c r="L86" s="65">
        <f t="shared" si="7"/>
        <v>3011.6590000000001</v>
      </c>
      <c r="M86" s="61">
        <f t="shared" si="8"/>
        <v>12.40366303685277</v>
      </c>
      <c r="N86" s="20"/>
      <c r="O86" s="20"/>
      <c r="P86" s="20"/>
      <c r="Q86" s="20"/>
      <c r="R86" s="20"/>
      <c r="S86" s="20"/>
      <c r="T86" s="20"/>
      <c r="U86" s="20"/>
      <c r="V86" s="20"/>
      <c r="W86" s="20"/>
      <c r="X86" s="20"/>
      <c r="Y86" s="20"/>
      <c r="Z86" s="20"/>
      <c r="AA86" s="20"/>
    </row>
    <row r="87" spans="1:27" ht="12" customHeight="1">
      <c r="A87" s="40">
        <v>1988</v>
      </c>
      <c r="B87" s="77">
        <v>245.02099999999999</v>
      </c>
      <c r="C87" s="61">
        <v>2756.5770000000002</v>
      </c>
      <c r="D87" s="61">
        <v>18</v>
      </c>
      <c r="E87" s="61">
        <v>370</v>
      </c>
      <c r="F87" s="55">
        <f t="shared" si="9"/>
        <v>3144.5770000000002</v>
      </c>
      <c r="G87" s="61">
        <v>24</v>
      </c>
      <c r="H87" s="61">
        <v>10</v>
      </c>
      <c r="I87" s="61">
        <v>293</v>
      </c>
      <c r="J87" s="61">
        <v>257</v>
      </c>
      <c r="K87" s="61">
        <f t="shared" si="10"/>
        <v>2560.5770000000002</v>
      </c>
      <c r="L87" s="65">
        <f t="shared" si="7"/>
        <v>2817.5770000000002</v>
      </c>
      <c r="M87" s="61">
        <f t="shared" si="8"/>
        <v>11.499328628974661</v>
      </c>
      <c r="N87" s="20"/>
      <c r="O87" s="20"/>
      <c r="P87" s="20"/>
      <c r="Q87" s="20"/>
      <c r="R87" s="20"/>
      <c r="S87" s="20"/>
      <c r="T87" s="20"/>
      <c r="U87" s="20"/>
      <c r="V87" s="20"/>
      <c r="W87" s="20"/>
      <c r="X87" s="20"/>
      <c r="Y87" s="20"/>
      <c r="Z87" s="20"/>
      <c r="AA87" s="20"/>
    </row>
    <row r="88" spans="1:27" ht="12" customHeight="1">
      <c r="A88" s="40">
        <v>1989</v>
      </c>
      <c r="B88" s="77">
        <v>247.34200000000001</v>
      </c>
      <c r="C88" s="61">
        <v>2674.0749999999998</v>
      </c>
      <c r="D88" s="61">
        <v>20</v>
      </c>
      <c r="E88" s="61">
        <v>293</v>
      </c>
      <c r="F88" s="55">
        <f t="shared" si="9"/>
        <v>2987.0749999999998</v>
      </c>
      <c r="G88" s="61">
        <v>6</v>
      </c>
      <c r="H88" s="61">
        <v>16</v>
      </c>
      <c r="I88" s="61">
        <v>237</v>
      </c>
      <c r="J88" s="61">
        <v>67</v>
      </c>
      <c r="K88" s="61">
        <f t="shared" si="10"/>
        <v>2661.0749999999998</v>
      </c>
      <c r="L88" s="65">
        <f t="shared" si="7"/>
        <v>2728.0749999999998</v>
      </c>
      <c r="M88" s="61">
        <f t="shared" si="8"/>
        <v>11.029566349427109</v>
      </c>
      <c r="N88" s="20"/>
      <c r="O88" s="20"/>
      <c r="P88" s="20"/>
      <c r="Q88" s="20"/>
      <c r="R88" s="20"/>
      <c r="S88" s="20"/>
      <c r="T88" s="20"/>
      <c r="U88" s="20"/>
      <c r="V88" s="20"/>
      <c r="W88" s="20"/>
      <c r="X88" s="20"/>
      <c r="Y88" s="20"/>
      <c r="Z88" s="20"/>
      <c r="AA88" s="20"/>
    </row>
    <row r="89" spans="1:27" ht="12" customHeight="1">
      <c r="A89" s="40">
        <v>1990</v>
      </c>
      <c r="B89" s="77">
        <v>250.13200000000001</v>
      </c>
      <c r="C89" s="61">
        <v>2894.221</v>
      </c>
      <c r="D89" s="61">
        <v>21</v>
      </c>
      <c r="E89" s="61">
        <v>237</v>
      </c>
      <c r="F89" s="55">
        <f t="shared" si="9"/>
        <v>3152.221</v>
      </c>
      <c r="G89" s="61">
        <v>9</v>
      </c>
      <c r="H89" s="61">
        <v>13</v>
      </c>
      <c r="I89" s="61">
        <v>347</v>
      </c>
      <c r="J89" s="61">
        <v>20.5</v>
      </c>
      <c r="K89" s="61">
        <f t="shared" si="10"/>
        <v>2762.721</v>
      </c>
      <c r="L89" s="65">
        <f t="shared" si="7"/>
        <v>2783.221</v>
      </c>
      <c r="M89" s="61">
        <f t="shared" si="8"/>
        <v>11.12700893928006</v>
      </c>
      <c r="N89" s="20"/>
      <c r="O89" s="20"/>
      <c r="P89" s="20"/>
      <c r="Q89" s="20"/>
      <c r="R89" s="20"/>
      <c r="S89" s="20"/>
      <c r="T89" s="20"/>
      <c r="U89" s="20"/>
      <c r="V89" s="20"/>
      <c r="W89" s="20"/>
      <c r="X89" s="20"/>
      <c r="Y89" s="20"/>
      <c r="Z89" s="20"/>
      <c r="AA89" s="20"/>
    </row>
    <row r="90" spans="1:27" ht="12" customHeight="1">
      <c r="A90" s="42">
        <v>1991</v>
      </c>
      <c r="B90" s="78">
        <v>253.49299999999999</v>
      </c>
      <c r="C90" s="62">
        <v>2768.9250000000002</v>
      </c>
      <c r="D90" s="62">
        <v>21</v>
      </c>
      <c r="E90" s="62">
        <v>347</v>
      </c>
      <c r="F90" s="59">
        <f t="shared" si="9"/>
        <v>3136.9250000000002</v>
      </c>
      <c r="G90" s="62">
        <v>6</v>
      </c>
      <c r="H90" s="62">
        <v>15</v>
      </c>
      <c r="I90" s="62">
        <v>319</v>
      </c>
      <c r="J90" s="62">
        <v>61</v>
      </c>
      <c r="K90" s="66">
        <f t="shared" si="10"/>
        <v>2735.9250000000002</v>
      </c>
      <c r="L90" s="66">
        <f t="shared" si="7"/>
        <v>2796.9250000000002</v>
      </c>
      <c r="M90" s="62">
        <f t="shared" si="8"/>
        <v>11.0335393876754</v>
      </c>
      <c r="N90" s="20"/>
      <c r="O90" s="20"/>
      <c r="P90" s="20"/>
      <c r="Q90" s="20"/>
      <c r="R90" s="20"/>
      <c r="S90" s="20"/>
      <c r="T90" s="20"/>
      <c r="U90" s="20"/>
      <c r="V90" s="20"/>
      <c r="W90" s="20"/>
      <c r="X90" s="20"/>
      <c r="Y90" s="20"/>
      <c r="Z90" s="20"/>
      <c r="AA90" s="20"/>
    </row>
    <row r="91" spans="1:27" ht="12" customHeight="1">
      <c r="A91" s="44">
        <v>1992</v>
      </c>
      <c r="B91" s="78">
        <v>256.89400000000001</v>
      </c>
      <c r="C91" s="62">
        <v>2936.5610000000001</v>
      </c>
      <c r="D91" s="62">
        <v>18</v>
      </c>
      <c r="E91" s="62">
        <v>319</v>
      </c>
      <c r="F91" s="59">
        <f t="shared" si="9"/>
        <v>3273.5610000000001</v>
      </c>
      <c r="G91" s="62">
        <v>14</v>
      </c>
      <c r="H91" s="62">
        <v>17</v>
      </c>
      <c r="I91" s="62">
        <v>350</v>
      </c>
      <c r="J91" s="62">
        <v>6</v>
      </c>
      <c r="K91" s="66">
        <f t="shared" si="10"/>
        <v>2885.5610000000001</v>
      </c>
      <c r="L91" s="66">
        <f>F91-SUM(G91:I91)-1</f>
        <v>2891.5610000000001</v>
      </c>
      <c r="M91" s="62">
        <f t="shared" si="8"/>
        <v>11.255852608468864</v>
      </c>
      <c r="N91" s="20"/>
      <c r="O91" s="20"/>
      <c r="P91" s="20"/>
      <c r="Q91" s="20"/>
      <c r="R91" s="20"/>
      <c r="S91" s="20"/>
      <c r="T91" s="20"/>
      <c r="U91" s="20"/>
      <c r="V91" s="20"/>
      <c r="W91" s="20"/>
      <c r="X91" s="20"/>
      <c r="Y91" s="20"/>
      <c r="Z91" s="20"/>
      <c r="AA91" s="20"/>
    </row>
    <row r="92" spans="1:27" ht="12" customHeight="1">
      <c r="A92" s="42">
        <v>1993</v>
      </c>
      <c r="B92" s="78">
        <v>260.255</v>
      </c>
      <c r="C92" s="62">
        <v>2957.26</v>
      </c>
      <c r="D92" s="62">
        <v>20</v>
      </c>
      <c r="E92" s="62">
        <v>350</v>
      </c>
      <c r="F92" s="59">
        <f t="shared" si="9"/>
        <v>3327.26</v>
      </c>
      <c r="G92" s="62">
        <v>8</v>
      </c>
      <c r="H92" s="62">
        <v>16</v>
      </c>
      <c r="I92" s="62">
        <v>359</v>
      </c>
      <c r="J92" s="62">
        <v>19</v>
      </c>
      <c r="K92" s="66">
        <f t="shared" si="10"/>
        <v>2925.26</v>
      </c>
      <c r="L92" s="66">
        <f t="shared" ref="L92:L118" si="11">F92-SUM(G92:I92)</f>
        <v>2944.26</v>
      </c>
      <c r="M92" s="62">
        <f t="shared" si="8"/>
        <v>11.312981498914526</v>
      </c>
      <c r="N92" s="14"/>
      <c r="O92" s="20"/>
      <c r="P92" s="20"/>
      <c r="Q92" s="20"/>
      <c r="R92" s="20"/>
      <c r="S92" s="20"/>
      <c r="T92" s="20"/>
      <c r="U92" s="20"/>
      <c r="V92" s="20"/>
      <c r="W92" s="20"/>
      <c r="X92" s="20"/>
      <c r="Y92" s="20"/>
      <c r="Z92" s="20"/>
      <c r="AA92" s="20"/>
    </row>
    <row r="93" spans="1:27" ht="12" customHeight="1">
      <c r="A93" s="42">
        <v>1994</v>
      </c>
      <c r="B93" s="78">
        <v>263.43599999999998</v>
      </c>
      <c r="C93" s="62">
        <v>2974.42</v>
      </c>
      <c r="D93" s="62">
        <v>17</v>
      </c>
      <c r="E93" s="62">
        <v>359</v>
      </c>
      <c r="F93" s="59">
        <f t="shared" si="9"/>
        <v>3350.42</v>
      </c>
      <c r="G93" s="62">
        <v>11</v>
      </c>
      <c r="H93" s="62">
        <v>20</v>
      </c>
      <c r="I93" s="62">
        <v>310</v>
      </c>
      <c r="J93" s="62">
        <v>4</v>
      </c>
      <c r="K93" s="66">
        <f t="shared" si="10"/>
        <v>3005.42</v>
      </c>
      <c r="L93" s="66">
        <f t="shared" si="11"/>
        <v>3009.42</v>
      </c>
      <c r="M93" s="62">
        <f t="shared" si="8"/>
        <v>11.423723409101264</v>
      </c>
      <c r="N93" s="14"/>
      <c r="O93" s="20"/>
      <c r="P93" s="20"/>
      <c r="Q93" s="20"/>
      <c r="R93" s="20"/>
      <c r="S93" s="20"/>
      <c r="T93" s="20"/>
      <c r="U93" s="20"/>
      <c r="V93" s="20"/>
      <c r="W93" s="20"/>
      <c r="X93" s="20"/>
      <c r="Y93" s="20"/>
      <c r="Z93" s="20"/>
      <c r="AA93" s="20"/>
    </row>
    <row r="94" spans="1:27" ht="12" customHeight="1">
      <c r="A94" s="42">
        <v>1995</v>
      </c>
      <c r="B94" s="78">
        <v>266.55700000000002</v>
      </c>
      <c r="C94" s="62">
        <v>3131.39</v>
      </c>
      <c r="D94" s="62">
        <v>20.867898689714004</v>
      </c>
      <c r="E94" s="62">
        <v>310</v>
      </c>
      <c r="F94" s="59">
        <f t="shared" si="9"/>
        <v>3462.2578986897138</v>
      </c>
      <c r="G94" s="62">
        <v>16.149519357356247</v>
      </c>
      <c r="H94" s="62">
        <v>24</v>
      </c>
      <c r="I94" s="62">
        <v>306.79599999999999</v>
      </c>
      <c r="J94" s="66" t="s">
        <v>7</v>
      </c>
      <c r="K94" s="66">
        <f>L94</f>
        <v>3115.3123793323575</v>
      </c>
      <c r="L94" s="66">
        <f t="shared" si="11"/>
        <v>3115.3123793323575</v>
      </c>
      <c r="M94" s="62">
        <f t="shared" si="8"/>
        <v>11.687227794927004</v>
      </c>
      <c r="N94" s="14"/>
      <c r="O94" s="20"/>
      <c r="P94" s="20"/>
      <c r="Q94" s="20"/>
      <c r="R94" s="20"/>
      <c r="S94" s="20"/>
      <c r="T94" s="20"/>
      <c r="U94" s="20"/>
      <c r="V94" s="20"/>
      <c r="W94" s="20"/>
      <c r="X94" s="20"/>
      <c r="Y94" s="20"/>
      <c r="Z94" s="20"/>
      <c r="AA94" s="20"/>
    </row>
    <row r="95" spans="1:27" ht="12" customHeight="1">
      <c r="A95" s="40">
        <v>1996</v>
      </c>
      <c r="B95" s="77">
        <v>269.66699999999997</v>
      </c>
      <c r="C95" s="61">
        <v>3280.7730000000001</v>
      </c>
      <c r="D95" s="61">
        <v>27.189242877713003</v>
      </c>
      <c r="E95" s="61">
        <v>306.79599999999999</v>
      </c>
      <c r="F95" s="55">
        <f t="shared" si="9"/>
        <v>3614.7582428777127</v>
      </c>
      <c r="G95" s="68">
        <v>25.66923431108539</v>
      </c>
      <c r="H95" s="68">
        <v>25</v>
      </c>
      <c r="I95" s="68">
        <v>379.673</v>
      </c>
      <c r="J95" s="88" t="s">
        <v>7</v>
      </c>
      <c r="K95" s="61">
        <f t="shared" ref="K95:K101" si="12">L95</f>
        <v>3184.4160085666272</v>
      </c>
      <c r="L95" s="65">
        <f t="shared" si="11"/>
        <v>3184.4160085666272</v>
      </c>
      <c r="M95" s="61">
        <f t="shared" si="8"/>
        <v>11.808697425219354</v>
      </c>
      <c r="N95" s="14"/>
      <c r="O95" s="20"/>
      <c r="P95" s="20"/>
      <c r="Q95" s="20"/>
      <c r="R95" s="20"/>
      <c r="S95" s="20"/>
      <c r="T95" s="20"/>
      <c r="U95" s="20"/>
      <c r="V95" s="20"/>
      <c r="W95" s="20"/>
      <c r="X95" s="20"/>
      <c r="Y95" s="20"/>
      <c r="Z95" s="20"/>
      <c r="AA95" s="20"/>
    </row>
    <row r="96" spans="1:27" ht="12" customHeight="1">
      <c r="A96" s="40">
        <v>1997</v>
      </c>
      <c r="B96" s="77">
        <v>272.91199999999998</v>
      </c>
      <c r="C96" s="61">
        <v>3285.558</v>
      </c>
      <c r="D96" s="61">
        <v>25.499802794221999</v>
      </c>
      <c r="E96" s="61">
        <v>379.673</v>
      </c>
      <c r="F96" s="55">
        <f t="shared" si="9"/>
        <v>3690.7308027942217</v>
      </c>
      <c r="G96" s="68">
        <v>31.897252082040183</v>
      </c>
      <c r="H96" s="68">
        <v>24</v>
      </c>
      <c r="I96" s="68">
        <v>410.41800000000001</v>
      </c>
      <c r="J96" s="88" t="s">
        <v>7</v>
      </c>
      <c r="K96" s="61">
        <f t="shared" si="12"/>
        <v>3224.4155507121814</v>
      </c>
      <c r="L96" s="65">
        <f t="shared" si="11"/>
        <v>3224.4155507121814</v>
      </c>
      <c r="M96" s="61">
        <f t="shared" si="8"/>
        <v>11.814854424547772</v>
      </c>
      <c r="N96" s="20"/>
      <c r="O96" s="20"/>
      <c r="P96" s="20"/>
      <c r="Q96" s="20"/>
      <c r="R96" s="20"/>
      <c r="S96" s="20"/>
      <c r="T96" s="20"/>
      <c r="U96" s="20"/>
      <c r="V96" s="20"/>
      <c r="W96" s="20"/>
      <c r="X96" s="20"/>
      <c r="Y96" s="20"/>
      <c r="Z96" s="20"/>
      <c r="AA96" s="20"/>
    </row>
    <row r="97" spans="1:27" ht="12" customHeight="1">
      <c r="A97" s="40">
        <v>1998</v>
      </c>
      <c r="B97" s="77">
        <v>276.11500000000001</v>
      </c>
      <c r="C97" s="55">
        <v>3314.652</v>
      </c>
      <c r="D97" s="55">
        <v>49.382501390206002</v>
      </c>
      <c r="E97" s="65">
        <v>410.41800000000001</v>
      </c>
      <c r="F97" s="55">
        <f t="shared" si="9"/>
        <v>3774.4525013902062</v>
      </c>
      <c r="G97" s="55">
        <v>34.342952923929204</v>
      </c>
      <c r="H97" s="55">
        <v>25</v>
      </c>
      <c r="I97" s="55">
        <v>407.69200000000001</v>
      </c>
      <c r="J97" s="88" t="s">
        <v>7</v>
      </c>
      <c r="K97" s="61">
        <f t="shared" si="12"/>
        <v>3307.4175484662769</v>
      </c>
      <c r="L97" s="65">
        <f t="shared" si="11"/>
        <v>3307.4175484662769</v>
      </c>
      <c r="M97" s="61">
        <f t="shared" si="8"/>
        <v>11.978405912269441</v>
      </c>
      <c r="N97" s="20"/>
      <c r="O97" s="20"/>
      <c r="P97" s="20"/>
      <c r="Q97" s="20"/>
      <c r="R97" s="20"/>
      <c r="S97" s="20"/>
      <c r="T97" s="20"/>
      <c r="U97" s="20"/>
      <c r="V97" s="20"/>
      <c r="W97" s="20"/>
      <c r="X97" s="20"/>
      <c r="Y97" s="20"/>
      <c r="Z97" s="20"/>
      <c r="AA97" s="20"/>
    </row>
    <row r="98" spans="1:27" ht="12" customHeight="1">
      <c r="A98" s="40">
        <v>1999</v>
      </c>
      <c r="B98" s="77">
        <v>279.29500000000002</v>
      </c>
      <c r="C98" s="55">
        <v>3567.924</v>
      </c>
      <c r="D98" s="55">
        <v>68.765383664104007</v>
      </c>
      <c r="E98" s="55">
        <v>407.69200000000001</v>
      </c>
      <c r="F98" s="55">
        <f t="shared" si="9"/>
        <v>4044.3813836641039</v>
      </c>
      <c r="G98" s="55">
        <v>25.721067914945461</v>
      </c>
      <c r="H98" s="55">
        <v>14</v>
      </c>
      <c r="I98" s="55">
        <v>457.99</v>
      </c>
      <c r="J98" s="88" t="s">
        <v>7</v>
      </c>
      <c r="K98" s="61">
        <f t="shared" si="12"/>
        <v>3546.6703157491584</v>
      </c>
      <c r="L98" s="65">
        <f t="shared" si="11"/>
        <v>3546.6703157491584</v>
      </c>
      <c r="M98" s="61">
        <f t="shared" si="8"/>
        <v>12.698653093500271</v>
      </c>
      <c r="N98" s="20"/>
      <c r="O98" s="20"/>
      <c r="P98" s="20"/>
      <c r="Q98" s="20"/>
      <c r="R98" s="20"/>
      <c r="S98" s="20"/>
      <c r="T98" s="20"/>
      <c r="U98" s="20"/>
      <c r="V98" s="20"/>
      <c r="W98" s="20"/>
      <c r="X98" s="20"/>
      <c r="Y98" s="20"/>
      <c r="Z98" s="20"/>
      <c r="AA98" s="20"/>
    </row>
    <row r="99" spans="1:27" ht="12" customHeight="1">
      <c r="A99" s="40">
        <v>2000</v>
      </c>
      <c r="B99" s="77">
        <v>282.38499999999999</v>
      </c>
      <c r="C99" s="55">
        <v>3641.6239999999998</v>
      </c>
      <c r="D99" s="55">
        <v>48.196967576579006</v>
      </c>
      <c r="E99" s="65">
        <v>457.99</v>
      </c>
      <c r="F99" s="55">
        <f t="shared" si="9"/>
        <v>4147.8109675765791</v>
      </c>
      <c r="G99" s="55">
        <v>29.449969059420972</v>
      </c>
      <c r="H99" s="55">
        <v>14</v>
      </c>
      <c r="I99" s="55">
        <v>522.625</v>
      </c>
      <c r="J99" s="88" t="s">
        <v>7</v>
      </c>
      <c r="K99" s="61">
        <f t="shared" si="12"/>
        <v>3581.7359985171579</v>
      </c>
      <c r="L99" s="65">
        <f t="shared" si="11"/>
        <v>3581.7359985171579</v>
      </c>
      <c r="M99" s="61">
        <f t="shared" si="8"/>
        <v>12.68387484645841</v>
      </c>
      <c r="N99" s="20"/>
      <c r="O99" s="20"/>
      <c r="P99" s="20"/>
      <c r="Q99" s="20"/>
      <c r="R99" s="20"/>
      <c r="S99" s="20"/>
      <c r="T99" s="20"/>
      <c r="U99" s="20"/>
      <c r="V99" s="20"/>
      <c r="W99" s="20"/>
      <c r="X99" s="20"/>
      <c r="Y99" s="20"/>
      <c r="Z99" s="20"/>
      <c r="AA99" s="20"/>
    </row>
    <row r="100" spans="1:27" ht="12" customHeight="1">
      <c r="A100" s="42">
        <v>2001</v>
      </c>
      <c r="B100" s="78">
        <v>285.30901899999998</v>
      </c>
      <c r="C100" s="59">
        <v>3544.1849999999999</v>
      </c>
      <c r="D100" s="59">
        <v>71.142205357388008</v>
      </c>
      <c r="E100" s="66">
        <v>522.625</v>
      </c>
      <c r="F100" s="59">
        <f t="shared" ref="F100:F105" si="13">SUM(C100,D100,E100)</f>
        <v>4137.9522053573874</v>
      </c>
      <c r="G100" s="59">
        <v>24.109055078177047</v>
      </c>
      <c r="H100" s="59">
        <v>9</v>
      </c>
      <c r="I100" s="59">
        <v>449.10500000000002</v>
      </c>
      <c r="J100" s="89" t="s">
        <v>7</v>
      </c>
      <c r="K100" s="66">
        <f t="shared" si="12"/>
        <v>3655.7381502792105</v>
      </c>
      <c r="L100" s="66">
        <f t="shared" si="11"/>
        <v>3655.7381502792105</v>
      </c>
      <c r="M100" s="62">
        <f t="shared" si="8"/>
        <v>12.81325828076683</v>
      </c>
      <c r="N100" s="20"/>
      <c r="O100" s="20"/>
      <c r="P100" s="20"/>
      <c r="Q100" s="20"/>
      <c r="R100" s="20"/>
      <c r="S100" s="20"/>
      <c r="T100" s="20"/>
      <c r="U100" s="20"/>
      <c r="V100" s="20"/>
      <c r="W100" s="20"/>
      <c r="X100" s="20"/>
      <c r="Y100" s="20"/>
      <c r="Z100" s="20"/>
      <c r="AA100" s="20"/>
    </row>
    <row r="101" spans="1:27" ht="12" customHeight="1">
      <c r="A101" s="42">
        <v>2002</v>
      </c>
      <c r="B101" s="78">
        <v>288.10481800000002</v>
      </c>
      <c r="C101" s="59">
        <v>3690.9780000000001</v>
      </c>
      <c r="D101" s="59">
        <v>85.353452133164012</v>
      </c>
      <c r="E101" s="66">
        <v>449.10500000000002</v>
      </c>
      <c r="F101" s="59">
        <f t="shared" si="13"/>
        <v>4225.4364521331645</v>
      </c>
      <c r="G101" s="59">
        <v>27.383365087556314</v>
      </c>
      <c r="H101" s="59">
        <v>8</v>
      </c>
      <c r="I101" s="59">
        <v>493.262</v>
      </c>
      <c r="J101" s="89" t="s">
        <v>7</v>
      </c>
      <c r="K101" s="66">
        <f t="shared" si="12"/>
        <v>3696.791087045608</v>
      </c>
      <c r="L101" s="66">
        <f t="shared" si="11"/>
        <v>3696.791087045608</v>
      </c>
      <c r="M101" s="62">
        <f t="shared" si="8"/>
        <v>12.831410153805924</v>
      </c>
      <c r="N101" s="20"/>
      <c r="O101" s="20"/>
      <c r="P101" s="20"/>
      <c r="Q101" s="20"/>
      <c r="R101" s="20"/>
      <c r="S101" s="20"/>
      <c r="T101" s="20"/>
      <c r="U101" s="20"/>
      <c r="V101" s="20"/>
      <c r="W101" s="20"/>
      <c r="X101" s="20"/>
      <c r="Y101" s="20"/>
      <c r="Z101" s="20"/>
      <c r="AA101" s="20"/>
    </row>
    <row r="102" spans="1:27" ht="12" customHeight="1">
      <c r="A102" s="42">
        <v>2003</v>
      </c>
      <c r="B102" s="78">
        <v>290.81963400000001</v>
      </c>
      <c r="C102" s="59">
        <v>3621.6559999999999</v>
      </c>
      <c r="D102" s="59">
        <v>70.008764580628011</v>
      </c>
      <c r="E102" s="66">
        <v>493.262</v>
      </c>
      <c r="F102" s="59">
        <f t="shared" si="13"/>
        <v>4184.9267645806276</v>
      </c>
      <c r="G102" s="59">
        <v>29.268218167189794</v>
      </c>
      <c r="H102" s="59">
        <v>11</v>
      </c>
      <c r="I102" s="59">
        <v>491.41899999999998</v>
      </c>
      <c r="J102" s="59">
        <v>11</v>
      </c>
      <c r="K102" s="66">
        <f t="shared" si="10"/>
        <v>3642.2395464134379</v>
      </c>
      <c r="L102" s="66">
        <f t="shared" si="11"/>
        <v>3653.2395464134379</v>
      </c>
      <c r="M102" s="62">
        <f t="shared" si="8"/>
        <v>12.561873819060779</v>
      </c>
      <c r="N102" s="20"/>
      <c r="O102" s="20"/>
      <c r="P102" s="20"/>
      <c r="Q102" s="20"/>
      <c r="R102" s="20"/>
      <c r="S102" s="20"/>
      <c r="T102" s="20"/>
      <c r="U102" s="20"/>
      <c r="V102" s="20"/>
      <c r="W102" s="20"/>
      <c r="X102" s="20"/>
      <c r="Y102" s="20"/>
      <c r="Z102" s="20"/>
      <c r="AA102" s="20"/>
    </row>
    <row r="103" spans="1:27" ht="12" customHeight="1">
      <c r="A103" s="42">
        <v>2004</v>
      </c>
      <c r="B103" s="78">
        <v>293.46318500000001</v>
      </c>
      <c r="C103" s="59">
        <v>3738.826</v>
      </c>
      <c r="D103" s="59">
        <v>70.916879659050011</v>
      </c>
      <c r="E103" s="66">
        <v>491.41899999999998</v>
      </c>
      <c r="F103" s="59">
        <f t="shared" si="13"/>
        <v>4301.1618796590501</v>
      </c>
      <c r="G103" s="59">
        <v>30.801347907242</v>
      </c>
      <c r="H103" s="59">
        <v>15</v>
      </c>
      <c r="I103" s="59">
        <v>481.077</v>
      </c>
      <c r="J103" s="64" t="s">
        <v>7</v>
      </c>
      <c r="K103" s="66">
        <f>L103</f>
        <v>3774.2835317518084</v>
      </c>
      <c r="L103" s="66">
        <f t="shared" si="11"/>
        <v>3774.2835317518084</v>
      </c>
      <c r="M103" s="62">
        <f t="shared" si="8"/>
        <v>12.8611823379202</v>
      </c>
      <c r="N103" s="20"/>
      <c r="O103" s="20"/>
      <c r="P103" s="20"/>
      <c r="Q103" s="20"/>
      <c r="R103" s="20"/>
      <c r="S103" s="20"/>
      <c r="T103" s="20"/>
      <c r="U103" s="20"/>
      <c r="V103" s="20"/>
      <c r="W103" s="20"/>
      <c r="X103" s="20"/>
      <c r="Y103" s="20"/>
      <c r="Z103" s="20"/>
      <c r="AA103" s="20"/>
    </row>
    <row r="104" spans="1:27" ht="12" customHeight="1">
      <c r="A104" s="42">
        <v>2005</v>
      </c>
      <c r="B104" s="78">
        <v>296.186216</v>
      </c>
      <c r="C104" s="59">
        <v>3808.1019999999999</v>
      </c>
      <c r="D104" s="59">
        <v>46.255486173236001</v>
      </c>
      <c r="E104" s="66">
        <v>481.077</v>
      </c>
      <c r="F104" s="59">
        <f t="shared" si="13"/>
        <v>4335.4344861732361</v>
      </c>
      <c r="G104" s="59">
        <v>32.961825536290007</v>
      </c>
      <c r="H104" s="59">
        <v>19.109000000000002</v>
      </c>
      <c r="I104" s="59">
        <v>536.90499999999997</v>
      </c>
      <c r="J104" s="59">
        <v>126</v>
      </c>
      <c r="K104" s="66">
        <f t="shared" si="10"/>
        <v>3620.4586606369462</v>
      </c>
      <c r="L104" s="66">
        <f t="shared" si="11"/>
        <v>3746.4586606369462</v>
      </c>
      <c r="M104" s="62">
        <f t="shared" ref="M104:M120" si="14">L104/B104</f>
        <v>12.648997347793342</v>
      </c>
      <c r="N104" s="20"/>
      <c r="O104" s="20"/>
      <c r="P104" s="20"/>
      <c r="Q104" s="20"/>
      <c r="R104" s="20"/>
      <c r="S104" s="20"/>
      <c r="T104" s="20"/>
      <c r="U104" s="20"/>
      <c r="V104" s="20"/>
      <c r="W104" s="20"/>
      <c r="X104" s="20"/>
      <c r="Y104" s="20"/>
      <c r="Z104" s="20"/>
      <c r="AA104" s="20"/>
    </row>
    <row r="105" spans="1:27" ht="12" customHeight="1">
      <c r="A105" s="40">
        <v>2006</v>
      </c>
      <c r="B105" s="77">
        <v>298.99582500000002</v>
      </c>
      <c r="C105" s="55">
        <v>3912.6689999999999</v>
      </c>
      <c r="D105" s="55">
        <v>51.271876528944006</v>
      </c>
      <c r="E105" s="65">
        <v>536.90499999999997</v>
      </c>
      <c r="F105" s="55">
        <f t="shared" si="13"/>
        <v>4500.8458765289442</v>
      </c>
      <c r="G105" s="55">
        <v>32.184828206170003</v>
      </c>
      <c r="H105" s="55">
        <v>27.88955</v>
      </c>
      <c r="I105" s="55">
        <v>534.20799999999997</v>
      </c>
      <c r="J105" s="55">
        <v>144.733</v>
      </c>
      <c r="K105" s="61">
        <f t="shared" si="10"/>
        <v>3761.830498322774</v>
      </c>
      <c r="L105" s="65">
        <f t="shared" si="11"/>
        <v>3906.5634983227742</v>
      </c>
      <c r="M105" s="61">
        <f t="shared" si="14"/>
        <v>13.065612198172914</v>
      </c>
      <c r="N105" s="20"/>
    </row>
    <row r="106" spans="1:27" ht="12" customHeight="1">
      <c r="A106" s="40">
        <v>2007</v>
      </c>
      <c r="B106" s="77">
        <v>302.003917</v>
      </c>
      <c r="C106" s="55">
        <v>3877.2139999999999</v>
      </c>
      <c r="D106" s="55">
        <v>49.58534654781301</v>
      </c>
      <c r="E106" s="65">
        <v>534.20799999999997</v>
      </c>
      <c r="F106" s="55">
        <f t="shared" ref="F106:F120" si="15">SUM(C106,D106,E106)</f>
        <v>4461.0073465478126</v>
      </c>
      <c r="G106" s="55">
        <v>61.877109648540014</v>
      </c>
      <c r="H106" s="55">
        <v>26.97953</v>
      </c>
      <c r="I106" s="55">
        <v>508.65899999999999</v>
      </c>
      <c r="J106" s="55">
        <v>156.06399999999999</v>
      </c>
      <c r="K106" s="61">
        <f t="shared" si="10"/>
        <v>3707.4277068992728</v>
      </c>
      <c r="L106" s="65">
        <f t="shared" si="11"/>
        <v>3863.4917068992727</v>
      </c>
      <c r="M106" s="61">
        <f t="shared" si="14"/>
        <v>12.792852971172797</v>
      </c>
      <c r="N106" s="20"/>
    </row>
    <row r="107" spans="1:27" ht="12" customHeight="1">
      <c r="A107" s="40">
        <v>2008</v>
      </c>
      <c r="B107" s="77">
        <v>304.79776099999998</v>
      </c>
      <c r="C107" s="55">
        <v>4108.5649999999996</v>
      </c>
      <c r="D107" s="55">
        <v>39.161595788954003</v>
      </c>
      <c r="E107" s="65">
        <v>508.65899999999999</v>
      </c>
      <c r="F107" s="55">
        <f t="shared" si="15"/>
        <v>4656.3855957889537</v>
      </c>
      <c r="G107" s="55">
        <v>89.007797739373018</v>
      </c>
      <c r="H107" s="55">
        <v>27.110029000000001</v>
      </c>
      <c r="I107" s="55">
        <v>538.10500000000002</v>
      </c>
      <c r="J107" s="55">
        <v>142</v>
      </c>
      <c r="K107" s="61">
        <f t="shared" si="10"/>
        <v>3860.1627690495807</v>
      </c>
      <c r="L107" s="65">
        <f t="shared" si="11"/>
        <v>4002.1627690495807</v>
      </c>
      <c r="M107" s="61">
        <f t="shared" si="14"/>
        <v>13.130551733447874</v>
      </c>
      <c r="N107" s="20"/>
    </row>
    <row r="108" spans="1:27" ht="12" customHeight="1">
      <c r="A108" s="40">
        <v>2009</v>
      </c>
      <c r="B108" s="77">
        <v>307.43940600000002</v>
      </c>
      <c r="C108" s="55">
        <v>4202.5360000000001</v>
      </c>
      <c r="D108" s="55">
        <v>41.037531545883994</v>
      </c>
      <c r="E108" s="65">
        <v>538.10500000000002</v>
      </c>
      <c r="F108" s="55">
        <f t="shared" si="15"/>
        <v>4781.6785315458837</v>
      </c>
      <c r="G108" s="55">
        <v>55.97247269340901</v>
      </c>
      <c r="H108" s="55">
        <v>34.778922000000001</v>
      </c>
      <c r="I108" s="55">
        <v>584.98099999999999</v>
      </c>
      <c r="J108" s="55">
        <v>173.636</v>
      </c>
      <c r="K108" s="61">
        <f t="shared" si="10"/>
        <v>3932.3101368524744</v>
      </c>
      <c r="L108" s="65">
        <f t="shared" si="11"/>
        <v>4105.9461368524744</v>
      </c>
      <c r="M108" s="61">
        <f t="shared" si="14"/>
        <v>13.3553020748826</v>
      </c>
      <c r="N108" s="20"/>
    </row>
    <row r="109" spans="1:27" ht="12" customHeight="1">
      <c r="A109" s="40">
        <v>2010</v>
      </c>
      <c r="B109" s="77">
        <v>309.74127900000002</v>
      </c>
      <c r="C109" s="55">
        <v>4289.3409999999994</v>
      </c>
      <c r="D109" s="55">
        <v>23.914769246765005</v>
      </c>
      <c r="E109" s="65">
        <v>584.98099999999999</v>
      </c>
      <c r="F109" s="55">
        <f t="shared" si="15"/>
        <v>4898.2367692467642</v>
      </c>
      <c r="G109" s="55">
        <v>115.58765838578202</v>
      </c>
      <c r="H109" s="55">
        <v>30.823945292992004</v>
      </c>
      <c r="I109" s="55">
        <v>630.78899999999999</v>
      </c>
      <c r="J109" s="63" t="s">
        <v>7</v>
      </c>
      <c r="K109" s="61">
        <f>L109</f>
        <v>4121.0361655679899</v>
      </c>
      <c r="L109" s="65">
        <f t="shared" si="11"/>
        <v>4121.0361655679899</v>
      </c>
      <c r="M109" s="61">
        <f t="shared" si="14"/>
        <v>13.304768995830193</v>
      </c>
      <c r="N109" s="20"/>
    </row>
    <row r="110" spans="1:27" ht="12" customHeight="1">
      <c r="A110" s="124">
        <v>2011</v>
      </c>
      <c r="B110" s="119">
        <v>311.97391399999998</v>
      </c>
      <c r="C110" s="125">
        <v>4226.67</v>
      </c>
      <c r="D110" s="125">
        <v>13.867000000000001</v>
      </c>
      <c r="E110" s="126">
        <v>630.78899999999999</v>
      </c>
      <c r="F110" s="125">
        <f t="shared" si="15"/>
        <v>4871.326</v>
      </c>
      <c r="G110" s="125">
        <v>160.86127841062799</v>
      </c>
      <c r="H110" s="125">
        <v>31.6</v>
      </c>
      <c r="I110" s="125">
        <v>610.99800000000005</v>
      </c>
      <c r="J110" s="127" t="s">
        <v>7</v>
      </c>
      <c r="K110" s="126">
        <f t="shared" ref="K110:K120" si="16">L110</f>
        <v>4067.866721589372</v>
      </c>
      <c r="L110" s="126">
        <f t="shared" si="11"/>
        <v>4067.866721589372</v>
      </c>
      <c r="M110" s="128">
        <f t="shared" si="14"/>
        <v>13.039124551898825</v>
      </c>
    </row>
    <row r="111" spans="1:27" ht="12" customHeight="1">
      <c r="A111" s="124">
        <v>2012</v>
      </c>
      <c r="B111" s="119">
        <v>314.16755799999999</v>
      </c>
      <c r="C111" s="125">
        <v>4355.2520000000004</v>
      </c>
      <c r="D111" s="125">
        <v>24.978999999999999</v>
      </c>
      <c r="E111" s="126">
        <v>610.99800000000005</v>
      </c>
      <c r="F111" s="125">
        <f t="shared" si="15"/>
        <v>4991.2290000000012</v>
      </c>
      <c r="G111" s="125">
        <v>163.16465308866702</v>
      </c>
      <c r="H111" s="125">
        <v>27.6</v>
      </c>
      <c r="I111" s="125">
        <v>635.59</v>
      </c>
      <c r="J111" s="127" t="s">
        <v>7</v>
      </c>
      <c r="K111" s="126">
        <f t="shared" si="16"/>
        <v>4164.8743469113342</v>
      </c>
      <c r="L111" s="126">
        <f t="shared" si="11"/>
        <v>4164.8743469113342</v>
      </c>
      <c r="M111" s="128">
        <f t="shared" si="14"/>
        <v>13.256856861431041</v>
      </c>
    </row>
    <row r="112" spans="1:27" ht="12" customHeight="1">
      <c r="A112" s="124">
        <v>2013</v>
      </c>
      <c r="B112" s="119">
        <v>316.29476599999998</v>
      </c>
      <c r="C112" s="125">
        <v>4419.848</v>
      </c>
      <c r="D112" s="125">
        <v>15.988</v>
      </c>
      <c r="E112" s="126">
        <v>635.59</v>
      </c>
      <c r="F112" s="125">
        <f t="shared" si="15"/>
        <v>5071.4260000000004</v>
      </c>
      <c r="G112" s="125">
        <v>199.93699999999998</v>
      </c>
      <c r="H112" s="125">
        <v>28.4</v>
      </c>
      <c r="I112" s="125">
        <v>618.26499999999999</v>
      </c>
      <c r="J112" s="127" t="s">
        <v>7</v>
      </c>
      <c r="K112" s="126">
        <f t="shared" si="16"/>
        <v>4224.8240000000005</v>
      </c>
      <c r="L112" s="126">
        <f t="shared" si="11"/>
        <v>4224.8240000000005</v>
      </c>
      <c r="M112" s="128">
        <f t="shared" si="14"/>
        <v>13.357236521580635</v>
      </c>
    </row>
    <row r="113" spans="1:27" ht="12" customHeight="1">
      <c r="A113" s="124">
        <v>2014</v>
      </c>
      <c r="B113" s="119">
        <v>318.576955</v>
      </c>
      <c r="C113" s="125">
        <v>4588.0230000000001</v>
      </c>
      <c r="D113" s="125">
        <v>25.193000000000005</v>
      </c>
      <c r="E113" s="126">
        <v>618.26499999999999</v>
      </c>
      <c r="F113" s="125">
        <f t="shared" si="15"/>
        <v>5231.4810000000007</v>
      </c>
      <c r="G113" s="125">
        <v>221.92099999999996</v>
      </c>
      <c r="H113" s="125">
        <v>28.3</v>
      </c>
      <c r="I113" s="125">
        <v>627.76900000000001</v>
      </c>
      <c r="J113" s="127" t="s">
        <v>7</v>
      </c>
      <c r="K113" s="126">
        <f t="shared" si="16"/>
        <v>4353.4910000000009</v>
      </c>
      <c r="L113" s="126">
        <f t="shared" si="11"/>
        <v>4353.4910000000009</v>
      </c>
      <c r="M113" s="128">
        <f t="shared" si="14"/>
        <v>13.665429754641233</v>
      </c>
    </row>
    <row r="114" spans="1:27" ht="12" customHeight="1">
      <c r="A114" s="124">
        <v>2015</v>
      </c>
      <c r="B114" s="119">
        <v>320.87070299999999</v>
      </c>
      <c r="C114" s="125">
        <v>4694.4709999999995</v>
      </c>
      <c r="D114" s="125">
        <v>38.148999999999994</v>
      </c>
      <c r="E114" s="126">
        <v>627.76900000000001</v>
      </c>
      <c r="F114" s="125">
        <f t="shared" si="15"/>
        <v>5360.3890000000001</v>
      </c>
      <c r="G114" s="125">
        <v>127.20299999999999</v>
      </c>
      <c r="H114" s="125">
        <v>25.7</v>
      </c>
      <c r="I114" s="125">
        <v>701.07299999999998</v>
      </c>
      <c r="J114" s="127" t="s">
        <v>7</v>
      </c>
      <c r="K114" s="126">
        <f t="shared" si="16"/>
        <v>4506.4130000000005</v>
      </c>
      <c r="L114" s="126">
        <f t="shared" si="11"/>
        <v>4506.4130000000005</v>
      </c>
      <c r="M114" s="128">
        <f t="shared" si="14"/>
        <v>14.044326757996354</v>
      </c>
    </row>
    <row r="115" spans="1:27" ht="12" customHeight="1">
      <c r="A115" s="165">
        <v>2016</v>
      </c>
      <c r="B115" s="166">
        <v>323.16101099999997</v>
      </c>
      <c r="C115" s="154">
        <v>4768.8879999999999</v>
      </c>
      <c r="D115" s="154">
        <v>40.697999999999993</v>
      </c>
      <c r="E115" s="156">
        <v>701.07299999999998</v>
      </c>
      <c r="F115" s="154">
        <f t="shared" si="15"/>
        <v>5510.6590000000006</v>
      </c>
      <c r="G115" s="154">
        <v>113.625</v>
      </c>
      <c r="H115" s="154">
        <v>29.4</v>
      </c>
      <c r="I115" s="154">
        <v>726.40300000000002</v>
      </c>
      <c r="J115" s="155" t="s">
        <v>7</v>
      </c>
      <c r="K115" s="61">
        <f t="shared" si="16"/>
        <v>4641.2310000000007</v>
      </c>
      <c r="L115" s="156">
        <f t="shared" si="11"/>
        <v>4641.2310000000007</v>
      </c>
      <c r="M115" s="157">
        <f t="shared" si="14"/>
        <v>14.361976977476411</v>
      </c>
    </row>
    <row r="116" spans="1:27" ht="12" customHeight="1">
      <c r="A116" s="185">
        <v>2017</v>
      </c>
      <c r="B116" s="162">
        <v>325.20603</v>
      </c>
      <c r="C116" s="164">
        <v>5072.1289999999999</v>
      </c>
      <c r="D116" s="164">
        <v>31.082999999999995</v>
      </c>
      <c r="E116" s="189">
        <v>726.40300000000002</v>
      </c>
      <c r="F116" s="164">
        <f t="shared" si="15"/>
        <v>5829.6149999999998</v>
      </c>
      <c r="G116" s="164">
        <v>144.36699999999999</v>
      </c>
      <c r="H116" s="164">
        <v>31</v>
      </c>
      <c r="I116" s="164">
        <v>746.846</v>
      </c>
      <c r="J116" s="148" t="s">
        <v>7</v>
      </c>
      <c r="K116" s="61">
        <f t="shared" si="16"/>
        <v>4907.402</v>
      </c>
      <c r="L116" s="189">
        <f t="shared" si="11"/>
        <v>4907.402</v>
      </c>
      <c r="M116" s="157">
        <f t="shared" si="14"/>
        <v>15.090132246317818</v>
      </c>
    </row>
    <row r="117" spans="1:27" ht="12" customHeight="1">
      <c r="A117" s="214">
        <v>2018</v>
      </c>
      <c r="B117" s="208">
        <v>326.92397599999998</v>
      </c>
      <c r="C117" s="154">
        <v>5253.7619999999997</v>
      </c>
      <c r="D117" s="154">
        <v>28.988</v>
      </c>
      <c r="E117" s="156">
        <v>746.846</v>
      </c>
      <c r="F117" s="154">
        <f t="shared" si="15"/>
        <v>6029.5959999999995</v>
      </c>
      <c r="G117" s="154">
        <v>164.965</v>
      </c>
      <c r="H117" s="154">
        <v>28.4</v>
      </c>
      <c r="I117" s="154">
        <v>800.33600000000001</v>
      </c>
      <c r="J117" s="155" t="s">
        <v>7</v>
      </c>
      <c r="K117" s="61">
        <f t="shared" si="16"/>
        <v>5035.8949999999995</v>
      </c>
      <c r="L117" s="156">
        <f t="shared" si="11"/>
        <v>5035.8949999999995</v>
      </c>
      <c r="M117" s="157">
        <f t="shared" si="14"/>
        <v>15.403871755187511</v>
      </c>
    </row>
    <row r="118" spans="1:27" ht="12" customHeight="1">
      <c r="A118" s="185">
        <v>2019</v>
      </c>
      <c r="B118" s="162">
        <v>328.475998</v>
      </c>
      <c r="C118" s="286">
        <v>5232.223</v>
      </c>
      <c r="D118" s="164">
        <v>29.928000000000001</v>
      </c>
      <c r="E118" s="287">
        <v>800.33600000000001</v>
      </c>
      <c r="F118" s="164">
        <f t="shared" si="15"/>
        <v>6062.4870000000001</v>
      </c>
      <c r="G118" s="286">
        <v>173.04300000000001</v>
      </c>
      <c r="H118" s="164">
        <v>34.799999999999997</v>
      </c>
      <c r="I118" s="164">
        <v>749.88599999999997</v>
      </c>
      <c r="J118" s="155" t="s">
        <v>7</v>
      </c>
      <c r="K118" s="61">
        <f t="shared" si="16"/>
        <v>5104.7579999999998</v>
      </c>
      <c r="L118" s="156">
        <f t="shared" si="11"/>
        <v>5104.7579999999998</v>
      </c>
      <c r="M118" s="157">
        <f t="shared" si="14"/>
        <v>15.540733664199111</v>
      </c>
    </row>
    <row r="119" spans="1:27" ht="12" customHeight="1">
      <c r="A119" s="185">
        <v>2020</v>
      </c>
      <c r="B119" s="162">
        <v>330.11398000000003</v>
      </c>
      <c r="C119" s="286">
        <v>5338.146999999999</v>
      </c>
      <c r="D119" s="164">
        <v>25.003</v>
      </c>
      <c r="E119" s="287">
        <v>749.88599999999997</v>
      </c>
      <c r="F119" s="164">
        <f t="shared" si="15"/>
        <v>6113.0359999999982</v>
      </c>
      <c r="G119" s="286">
        <v>152.08000000000001</v>
      </c>
      <c r="H119" s="164">
        <v>29.8</v>
      </c>
      <c r="I119" s="286">
        <v>801.72</v>
      </c>
      <c r="J119" s="148" t="s">
        <v>7</v>
      </c>
      <c r="K119" s="61">
        <f t="shared" si="16"/>
        <v>5129.4359999999988</v>
      </c>
      <c r="L119" s="317">
        <v>5129.4359999999988</v>
      </c>
      <c r="M119" s="157">
        <f t="shared" si="14"/>
        <v>15.538378592751505</v>
      </c>
    </row>
    <row r="120" spans="1:27" ht="12" customHeight="1" thickBot="1">
      <c r="A120" s="304">
        <v>2021</v>
      </c>
      <c r="B120" s="273">
        <v>332.14052299999997</v>
      </c>
      <c r="C120" s="285">
        <v>5567.5609999999997</v>
      </c>
      <c r="D120" s="297">
        <v>28.001999999999999</v>
      </c>
      <c r="E120" s="285">
        <v>801.72</v>
      </c>
      <c r="F120" s="285">
        <f t="shared" si="15"/>
        <v>6397.2830000000004</v>
      </c>
      <c r="G120" s="285">
        <v>190.87299999999999</v>
      </c>
      <c r="H120" s="297">
        <v>30</v>
      </c>
      <c r="I120" s="285">
        <v>842.86900000000003</v>
      </c>
      <c r="J120" s="297" t="s">
        <v>7</v>
      </c>
      <c r="K120" s="341">
        <f t="shared" si="16"/>
        <v>5333.5410000000011</v>
      </c>
      <c r="L120" s="342">
        <v>5333.5410000000011</v>
      </c>
      <c r="M120" s="342">
        <f t="shared" si="14"/>
        <v>16.058085751855103</v>
      </c>
    </row>
    <row r="121" spans="1:27" ht="12" customHeight="1" thickTop="1">
      <c r="A121" s="18" t="s">
        <v>78</v>
      </c>
      <c r="B121" s="18"/>
      <c r="C121" s="18"/>
      <c r="D121" s="18"/>
      <c r="E121" s="18"/>
      <c r="F121" s="18"/>
      <c r="G121" s="18"/>
      <c r="H121" s="18"/>
      <c r="I121" s="18"/>
      <c r="J121" s="18"/>
      <c r="K121" s="18"/>
      <c r="L121" s="18"/>
      <c r="M121" s="18"/>
    </row>
    <row r="122" spans="1:27" ht="12" customHeight="1">
      <c r="A122" s="18" t="s">
        <v>151</v>
      </c>
      <c r="B122" s="18"/>
      <c r="C122" s="18"/>
      <c r="D122" s="18"/>
      <c r="E122" s="18"/>
      <c r="F122" s="18"/>
      <c r="G122" s="18"/>
      <c r="H122" s="18"/>
      <c r="I122" s="18"/>
      <c r="J122" s="18"/>
      <c r="K122" s="18"/>
      <c r="L122" s="18"/>
      <c r="M122" s="18"/>
    </row>
    <row r="123" spans="1:27" ht="12" customHeight="1">
      <c r="A123" s="18"/>
      <c r="B123" s="18"/>
      <c r="C123" s="18"/>
      <c r="D123" s="18"/>
      <c r="E123" s="18"/>
      <c r="F123" s="18"/>
      <c r="G123" s="18"/>
      <c r="H123" s="18"/>
      <c r="I123" s="18"/>
      <c r="J123" s="18"/>
      <c r="K123" s="18"/>
      <c r="L123" s="18"/>
      <c r="M123" s="18"/>
      <c r="N123" s="19"/>
      <c r="O123" s="19"/>
      <c r="P123" s="19"/>
      <c r="Q123" s="19"/>
      <c r="R123" s="19"/>
      <c r="S123" s="19"/>
      <c r="T123" s="19"/>
      <c r="U123" s="19"/>
      <c r="V123" s="19"/>
      <c r="W123" s="19"/>
      <c r="X123" s="19"/>
      <c r="Y123" s="19"/>
      <c r="Z123" s="19"/>
      <c r="AA123" s="19"/>
    </row>
    <row r="124" spans="1:27" ht="12" customHeight="1">
      <c r="A124" s="18" t="s">
        <v>219</v>
      </c>
      <c r="B124" s="18"/>
      <c r="C124" s="18"/>
      <c r="D124" s="18"/>
      <c r="E124" s="18"/>
      <c r="F124" s="18"/>
      <c r="G124" s="18"/>
      <c r="H124" s="18"/>
      <c r="I124" s="18"/>
      <c r="J124" s="18"/>
      <c r="K124" s="18"/>
      <c r="L124" s="18"/>
      <c r="M124" s="18"/>
    </row>
    <row r="125" spans="1:27" ht="12" customHeight="1">
      <c r="A125" s="18" t="s">
        <v>211</v>
      </c>
      <c r="B125" s="18"/>
      <c r="C125" s="18"/>
      <c r="D125" s="18"/>
      <c r="E125" s="18"/>
      <c r="F125" s="18"/>
      <c r="G125" s="18"/>
      <c r="H125" s="18"/>
      <c r="I125" s="18"/>
      <c r="J125" s="18"/>
      <c r="K125" s="18"/>
      <c r="L125" s="18"/>
      <c r="M125" s="18"/>
    </row>
    <row r="126" spans="1:27" ht="12" customHeight="1">
      <c r="A126" s="18" t="s">
        <v>218</v>
      </c>
    </row>
    <row r="127" spans="1:27" ht="12" customHeight="1">
      <c r="A127" s="18" t="s">
        <v>215</v>
      </c>
    </row>
    <row r="128" spans="1:27" ht="12" customHeight="1">
      <c r="A128" s="18" t="s">
        <v>250</v>
      </c>
    </row>
    <row r="129" spans="1:1" ht="12" customHeight="1">
      <c r="A129" s="18" t="s">
        <v>216</v>
      </c>
    </row>
    <row r="131" spans="1:1" ht="12" customHeight="1">
      <c r="A131" s="338" t="s">
        <v>192</v>
      </c>
    </row>
  </sheetData>
  <mergeCells count="17">
    <mergeCell ref="C7:L7"/>
    <mergeCell ref="B2:B6"/>
    <mergeCell ref="G3:G6"/>
    <mergeCell ref="H3:H6"/>
    <mergeCell ref="J2:M3"/>
    <mergeCell ref="M4:M6"/>
    <mergeCell ref="A2:A6"/>
    <mergeCell ref="L4:L6"/>
    <mergeCell ref="K4:K6"/>
    <mergeCell ref="A1:J1"/>
    <mergeCell ref="D3:D6"/>
    <mergeCell ref="C3:C6"/>
    <mergeCell ref="E3:E6"/>
    <mergeCell ref="F3:F6"/>
    <mergeCell ref="J4:J6"/>
    <mergeCell ref="G2:I2"/>
    <mergeCell ref="I3:I6"/>
  </mergeCells>
  <phoneticPr fontId="6" type="noConversion"/>
  <printOptions horizontalCentered="1"/>
  <pageMargins left="0.4" right="0.4" top="0.5" bottom="0.5" header="0" footer="0"/>
  <pageSetup fitToHeight="3" orientation="landscape" horizontalDpi="300" r:id="rId1"/>
  <headerFooter alignWithMargins="0"/>
  <rowBreaks count="2" manualBreakCount="2">
    <brk id="39" max="17" man="1"/>
    <brk id="68" max="17" man="1"/>
  </rowBreaks>
  <ignoredErrors>
    <ignoredError sqref="H8:H22" numberStoredAsText="1"/>
    <ignoredError sqref="L48:L90 L102:L108 L118 L92:L96" formulaRange="1"/>
    <ignoredError sqref="L91" formula="1" formulaRange="1"/>
    <ignoredError sqref="K102:K10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outlinePr summaryBelow="0" summaryRight="0"/>
    <pageSetUpPr autoPageBreaks="0" fitToPage="1"/>
  </sheetPr>
  <dimension ref="A1:Z129"/>
  <sheetViews>
    <sheetView showZeros="0" showOutlineSymbols="0" zoomScaleNormal="100" workbookViewId="0">
      <pane ySplit="7" topLeftCell="A8" activePane="bottomLeft" state="frozen"/>
      <selection pane="bottomLeft" sqref="A1:I1"/>
    </sheetView>
  </sheetViews>
  <sheetFormatPr defaultColWidth="12.83203125" defaultRowHeight="12" customHeight="1"/>
  <cols>
    <col min="1" max="1" width="12.83203125" style="5" customWidth="1"/>
    <col min="2" max="2" width="12.83203125" style="6" customWidth="1"/>
    <col min="3" max="11" width="12.83203125" style="8" customWidth="1"/>
    <col min="12" max="26" width="12.83203125" style="9" customWidth="1"/>
    <col min="27" max="16384" width="12.83203125" style="10"/>
  </cols>
  <sheetData>
    <row r="1" spans="1:26" s="82" customFormat="1" ht="12" customHeight="1" thickBot="1">
      <c r="A1" s="393" t="s">
        <v>103</v>
      </c>
      <c r="B1" s="393"/>
      <c r="C1" s="393"/>
      <c r="D1" s="393"/>
      <c r="E1" s="393"/>
      <c r="F1" s="393"/>
      <c r="G1" s="393"/>
      <c r="H1" s="393"/>
      <c r="I1" s="393"/>
      <c r="J1" s="221"/>
      <c r="K1" s="152" t="s">
        <v>63</v>
      </c>
      <c r="L1" s="83"/>
      <c r="M1" s="83"/>
      <c r="N1" s="83"/>
      <c r="O1" s="83"/>
      <c r="P1" s="83"/>
      <c r="Q1" s="83"/>
      <c r="R1" s="83"/>
      <c r="S1" s="83"/>
      <c r="T1" s="83"/>
      <c r="U1" s="83"/>
      <c r="V1" s="83"/>
      <c r="W1" s="83"/>
      <c r="X1" s="83"/>
      <c r="Y1" s="83"/>
      <c r="Z1" s="83"/>
    </row>
    <row r="2" spans="1:26" ht="12" customHeight="1" thickTop="1">
      <c r="A2" s="450" t="s">
        <v>0</v>
      </c>
      <c r="B2" s="456" t="s">
        <v>51</v>
      </c>
      <c r="C2" s="34" t="s">
        <v>1</v>
      </c>
      <c r="D2" s="33"/>
      <c r="E2" s="33"/>
      <c r="F2" s="33"/>
      <c r="G2" s="439" t="s">
        <v>99</v>
      </c>
      <c r="H2" s="440"/>
      <c r="I2" s="440"/>
      <c r="J2" s="463" t="s">
        <v>98</v>
      </c>
      <c r="K2" s="464"/>
    </row>
    <row r="3" spans="1:26" ht="12" customHeight="1">
      <c r="A3" s="451"/>
      <c r="B3" s="457"/>
      <c r="C3" s="410" t="s">
        <v>3</v>
      </c>
      <c r="D3" s="410" t="s">
        <v>101</v>
      </c>
      <c r="E3" s="410" t="s">
        <v>27</v>
      </c>
      <c r="F3" s="460" t="s">
        <v>34</v>
      </c>
      <c r="G3" s="460" t="s">
        <v>57</v>
      </c>
      <c r="H3" s="460" t="s">
        <v>29</v>
      </c>
      <c r="I3" s="459" t="s">
        <v>28</v>
      </c>
      <c r="J3" s="465"/>
      <c r="K3" s="466"/>
    </row>
    <row r="4" spans="1:26" ht="12" customHeight="1">
      <c r="A4" s="451"/>
      <c r="B4" s="457"/>
      <c r="C4" s="448"/>
      <c r="D4" s="448"/>
      <c r="E4" s="448"/>
      <c r="F4" s="461"/>
      <c r="G4" s="448"/>
      <c r="H4" s="448"/>
      <c r="I4" s="448"/>
      <c r="J4" s="408" t="s">
        <v>2</v>
      </c>
      <c r="K4" s="408" t="s">
        <v>5</v>
      </c>
    </row>
    <row r="5" spans="1:26" ht="12" customHeight="1">
      <c r="A5" s="451"/>
      <c r="B5" s="457"/>
      <c r="C5" s="448"/>
      <c r="D5" s="448"/>
      <c r="E5" s="448"/>
      <c r="F5" s="461"/>
      <c r="G5" s="448"/>
      <c r="H5" s="448"/>
      <c r="I5" s="448"/>
      <c r="J5" s="411"/>
      <c r="K5" s="411"/>
    </row>
    <row r="6" spans="1:26" ht="12" customHeight="1">
      <c r="A6" s="452"/>
      <c r="B6" s="458"/>
      <c r="C6" s="449"/>
      <c r="D6" s="449"/>
      <c r="E6" s="449"/>
      <c r="F6" s="462"/>
      <c r="G6" s="449"/>
      <c r="H6" s="449"/>
      <c r="I6" s="449"/>
      <c r="J6" s="409"/>
      <c r="K6" s="409"/>
    </row>
    <row r="7" spans="1:26" ht="12" customHeight="1">
      <c r="A7"/>
      <c r="B7" s="103" t="s">
        <v>74</v>
      </c>
      <c r="C7" s="467" t="s">
        <v>85</v>
      </c>
      <c r="D7" s="467"/>
      <c r="E7" s="467"/>
      <c r="F7" s="467"/>
      <c r="G7" s="467"/>
      <c r="H7" s="467"/>
      <c r="I7" s="467"/>
      <c r="J7" s="467"/>
      <c r="K7" s="104" t="s">
        <v>75</v>
      </c>
      <c r="L7"/>
      <c r="M7"/>
      <c r="N7"/>
      <c r="O7"/>
      <c r="P7"/>
      <c r="Q7"/>
      <c r="R7"/>
      <c r="S7"/>
      <c r="T7"/>
      <c r="U7"/>
      <c r="V7"/>
      <c r="W7"/>
      <c r="X7"/>
      <c r="Y7"/>
      <c r="Z7"/>
    </row>
    <row r="8" spans="1:26" ht="12" customHeight="1">
      <c r="A8" s="40">
        <v>1909</v>
      </c>
      <c r="B8" s="77">
        <v>90.49</v>
      </c>
      <c r="C8" s="53">
        <v>85</v>
      </c>
      <c r="D8" s="53">
        <v>38</v>
      </c>
      <c r="E8" s="54" t="s">
        <v>7</v>
      </c>
      <c r="F8" s="55">
        <f>SUM(C8:E8)</f>
        <v>123</v>
      </c>
      <c r="G8" s="56" t="s">
        <v>7</v>
      </c>
      <c r="H8" s="56" t="s">
        <v>7</v>
      </c>
      <c r="I8" s="56" t="s">
        <v>7</v>
      </c>
      <c r="J8" s="56">
        <f t="shared" ref="J8:J39" si="0">F8-SUM(G8:I8)</f>
        <v>123</v>
      </c>
      <c r="K8" s="54">
        <f t="shared" ref="K8:K39" si="1">J8/B8</f>
        <v>1.3592662172615759</v>
      </c>
      <c r="L8" s="13"/>
      <c r="M8" s="13"/>
      <c r="N8" s="13"/>
      <c r="O8" s="13"/>
      <c r="P8" s="13"/>
      <c r="Q8" s="13"/>
      <c r="R8" s="13"/>
      <c r="S8" s="13"/>
      <c r="T8" s="13"/>
      <c r="U8" s="13"/>
      <c r="V8" s="13"/>
      <c r="W8" s="13"/>
      <c r="X8" s="13"/>
      <c r="Y8" s="13"/>
      <c r="Z8" s="13"/>
    </row>
    <row r="9" spans="1:26" ht="12" customHeight="1">
      <c r="A9" s="40">
        <v>1910</v>
      </c>
      <c r="B9" s="77">
        <v>92.406999999999996</v>
      </c>
      <c r="C9" s="53">
        <v>96</v>
      </c>
      <c r="D9" s="53">
        <v>44</v>
      </c>
      <c r="E9" s="54" t="s">
        <v>7</v>
      </c>
      <c r="F9" s="55">
        <f t="shared" ref="F9:F72" si="2">SUM(C9:E9)</f>
        <v>140</v>
      </c>
      <c r="G9" s="54" t="s">
        <v>7</v>
      </c>
      <c r="H9" s="54" t="s">
        <v>7</v>
      </c>
      <c r="I9" s="54" t="s">
        <v>7</v>
      </c>
      <c r="J9" s="56">
        <f t="shared" si="0"/>
        <v>140</v>
      </c>
      <c r="K9" s="54">
        <f t="shared" si="1"/>
        <v>1.5150367396409363</v>
      </c>
      <c r="L9" s="13"/>
      <c r="M9" s="13"/>
      <c r="N9" s="13"/>
      <c r="O9" s="13"/>
      <c r="P9" s="13"/>
      <c r="Q9" s="13"/>
      <c r="R9" s="13"/>
      <c r="S9" s="13"/>
      <c r="T9" s="13"/>
      <c r="U9" s="13"/>
      <c r="V9" s="13"/>
      <c r="W9" s="13"/>
      <c r="X9" s="13"/>
      <c r="Y9" s="13"/>
      <c r="Z9" s="13"/>
    </row>
    <row r="10" spans="1:26" ht="12" customHeight="1">
      <c r="A10" s="42">
        <v>1911</v>
      </c>
      <c r="B10" s="78">
        <v>93.863</v>
      </c>
      <c r="C10" s="57">
        <v>93</v>
      </c>
      <c r="D10" s="57">
        <v>45</v>
      </c>
      <c r="E10" s="58" t="s">
        <v>7</v>
      </c>
      <c r="F10" s="59">
        <f t="shared" si="2"/>
        <v>138</v>
      </c>
      <c r="G10" s="58" t="s">
        <v>7</v>
      </c>
      <c r="H10" s="58" t="s">
        <v>7</v>
      </c>
      <c r="I10" s="58" t="s">
        <v>7</v>
      </c>
      <c r="J10" s="60">
        <f t="shared" si="0"/>
        <v>138</v>
      </c>
      <c r="K10" s="58">
        <f t="shared" si="1"/>
        <v>1.470227885322225</v>
      </c>
      <c r="L10" s="13"/>
      <c r="M10" s="13"/>
      <c r="N10" s="13"/>
      <c r="O10" s="13"/>
      <c r="P10" s="13"/>
      <c r="Q10" s="13"/>
      <c r="R10" s="13"/>
      <c r="S10" s="13"/>
      <c r="T10" s="13"/>
      <c r="U10" s="13"/>
      <c r="V10" s="13"/>
      <c r="W10" s="13"/>
      <c r="X10" s="13"/>
      <c r="Y10" s="13"/>
      <c r="Z10" s="13"/>
    </row>
    <row r="11" spans="1:26" ht="12" customHeight="1">
      <c r="A11" s="42">
        <v>1912</v>
      </c>
      <c r="B11" s="78">
        <v>95.334999999999994</v>
      </c>
      <c r="C11" s="57">
        <v>87</v>
      </c>
      <c r="D11" s="57">
        <v>49</v>
      </c>
      <c r="E11" s="58" t="s">
        <v>7</v>
      </c>
      <c r="F11" s="59">
        <f t="shared" si="2"/>
        <v>136</v>
      </c>
      <c r="G11" s="58" t="s">
        <v>7</v>
      </c>
      <c r="H11" s="58" t="s">
        <v>7</v>
      </c>
      <c r="I11" s="58" t="s">
        <v>7</v>
      </c>
      <c r="J11" s="60">
        <f t="shared" si="0"/>
        <v>136</v>
      </c>
      <c r="K11" s="58">
        <f t="shared" si="1"/>
        <v>1.4265484869145646</v>
      </c>
      <c r="L11" s="13"/>
      <c r="M11" s="13"/>
      <c r="N11" s="13"/>
      <c r="O11" s="13"/>
      <c r="P11" s="13"/>
      <c r="Q11" s="13"/>
      <c r="R11" s="13"/>
      <c r="S11" s="13"/>
      <c r="T11" s="13"/>
      <c r="U11" s="13"/>
      <c r="V11" s="13"/>
      <c r="W11" s="13"/>
      <c r="X11" s="13"/>
      <c r="Y11" s="13"/>
      <c r="Z11" s="13"/>
    </row>
    <row r="12" spans="1:26" ht="12" customHeight="1">
      <c r="A12" s="42">
        <v>1913</v>
      </c>
      <c r="B12" s="78">
        <v>97.224999999999994</v>
      </c>
      <c r="C12" s="57">
        <v>97</v>
      </c>
      <c r="D12" s="57">
        <v>56</v>
      </c>
      <c r="E12" s="58" t="s">
        <v>7</v>
      </c>
      <c r="F12" s="59">
        <f t="shared" si="2"/>
        <v>153</v>
      </c>
      <c r="G12" s="58" t="s">
        <v>7</v>
      </c>
      <c r="H12" s="58" t="s">
        <v>7</v>
      </c>
      <c r="I12" s="58" t="s">
        <v>7</v>
      </c>
      <c r="J12" s="60">
        <f t="shared" si="0"/>
        <v>153</v>
      </c>
      <c r="K12" s="58">
        <f t="shared" si="1"/>
        <v>1.5736693237336077</v>
      </c>
      <c r="L12" s="13"/>
      <c r="M12" s="13"/>
      <c r="N12" s="13"/>
      <c r="O12" s="13"/>
      <c r="P12" s="13"/>
      <c r="Q12" s="13"/>
      <c r="R12" s="13"/>
      <c r="S12" s="13"/>
      <c r="T12" s="13"/>
      <c r="U12" s="13"/>
      <c r="V12" s="13"/>
      <c r="W12" s="13"/>
      <c r="X12" s="13"/>
      <c r="Y12" s="13"/>
      <c r="Z12" s="13"/>
    </row>
    <row r="13" spans="1:26" ht="12" customHeight="1">
      <c r="A13" s="42">
        <v>1914</v>
      </c>
      <c r="B13" s="78">
        <v>99.111000000000004</v>
      </c>
      <c r="C13" s="57">
        <v>99</v>
      </c>
      <c r="D13" s="57">
        <v>55</v>
      </c>
      <c r="E13" s="58" t="s">
        <v>7</v>
      </c>
      <c r="F13" s="59">
        <f t="shared" si="2"/>
        <v>154</v>
      </c>
      <c r="G13" s="58" t="s">
        <v>7</v>
      </c>
      <c r="H13" s="58" t="s">
        <v>7</v>
      </c>
      <c r="I13" s="58" t="s">
        <v>7</v>
      </c>
      <c r="J13" s="60">
        <f t="shared" si="0"/>
        <v>154</v>
      </c>
      <c r="K13" s="58">
        <f t="shared" si="1"/>
        <v>1.5538134011360998</v>
      </c>
      <c r="L13" s="13"/>
      <c r="M13" s="13"/>
      <c r="N13" s="13"/>
      <c r="O13" s="13"/>
      <c r="P13" s="13"/>
      <c r="Q13" s="13"/>
      <c r="R13" s="13"/>
      <c r="S13" s="13"/>
      <c r="T13" s="13"/>
      <c r="U13" s="13"/>
      <c r="V13" s="13"/>
      <c r="W13" s="13"/>
      <c r="X13" s="13"/>
      <c r="Y13" s="13"/>
      <c r="Z13" s="13"/>
    </row>
    <row r="14" spans="1:26" ht="12" customHeight="1">
      <c r="A14" s="42">
        <v>1915</v>
      </c>
      <c r="B14" s="78">
        <v>100.54600000000001</v>
      </c>
      <c r="C14" s="57">
        <v>119</v>
      </c>
      <c r="D14" s="57">
        <v>39</v>
      </c>
      <c r="E14" s="58" t="s">
        <v>7</v>
      </c>
      <c r="F14" s="59">
        <f t="shared" si="2"/>
        <v>158</v>
      </c>
      <c r="G14" s="58" t="s">
        <v>7</v>
      </c>
      <c r="H14" s="58" t="s">
        <v>7</v>
      </c>
      <c r="I14" s="58" t="s">
        <v>7</v>
      </c>
      <c r="J14" s="60">
        <f t="shared" si="0"/>
        <v>158</v>
      </c>
      <c r="K14" s="58">
        <f t="shared" si="1"/>
        <v>1.5714200465458594</v>
      </c>
      <c r="L14" s="13"/>
      <c r="M14" s="13"/>
      <c r="N14" s="13"/>
      <c r="O14" s="13"/>
      <c r="P14" s="13"/>
      <c r="Q14" s="13"/>
      <c r="R14" s="13"/>
      <c r="S14" s="13"/>
      <c r="T14" s="13"/>
      <c r="U14" s="13"/>
      <c r="V14" s="13"/>
      <c r="W14" s="13"/>
      <c r="X14" s="13"/>
      <c r="Y14" s="13"/>
      <c r="Z14" s="13"/>
    </row>
    <row r="15" spans="1:26" ht="12" customHeight="1">
      <c r="A15" s="40">
        <v>1916</v>
      </c>
      <c r="B15" s="77">
        <v>101.961</v>
      </c>
      <c r="C15" s="53">
        <v>114</v>
      </c>
      <c r="D15" s="53">
        <v>29</v>
      </c>
      <c r="E15" s="54" t="s">
        <v>7</v>
      </c>
      <c r="F15" s="55">
        <f t="shared" si="2"/>
        <v>143</v>
      </c>
      <c r="G15" s="54" t="s">
        <v>7</v>
      </c>
      <c r="H15" s="54" t="s">
        <v>7</v>
      </c>
      <c r="I15" s="54" t="s">
        <v>7</v>
      </c>
      <c r="J15" s="56">
        <f t="shared" si="0"/>
        <v>143</v>
      </c>
      <c r="K15" s="54">
        <f t="shared" si="1"/>
        <v>1.4024970331793529</v>
      </c>
      <c r="L15" s="13"/>
      <c r="M15" s="13"/>
      <c r="N15" s="13"/>
      <c r="O15" s="13"/>
      <c r="P15" s="13"/>
      <c r="Q15" s="13"/>
      <c r="R15" s="13"/>
      <c r="S15" s="13"/>
      <c r="T15" s="13"/>
      <c r="U15" s="13"/>
      <c r="V15" s="13"/>
      <c r="W15" s="13"/>
      <c r="X15" s="13"/>
      <c r="Y15" s="13"/>
      <c r="Z15" s="13"/>
    </row>
    <row r="16" spans="1:26" ht="12" customHeight="1">
      <c r="A16" s="40">
        <v>1917</v>
      </c>
      <c r="B16" s="77">
        <v>103.414</v>
      </c>
      <c r="C16" s="53">
        <v>127</v>
      </c>
      <c r="D16" s="53">
        <v>6</v>
      </c>
      <c r="E16" s="54" t="s">
        <v>7</v>
      </c>
      <c r="F16" s="55">
        <f t="shared" si="2"/>
        <v>133</v>
      </c>
      <c r="G16" s="54" t="s">
        <v>7</v>
      </c>
      <c r="H16" s="54" t="s">
        <v>7</v>
      </c>
      <c r="I16" s="54">
        <v>3</v>
      </c>
      <c r="J16" s="56">
        <f t="shared" si="0"/>
        <v>130</v>
      </c>
      <c r="K16" s="54">
        <f t="shared" si="1"/>
        <v>1.2570831802270486</v>
      </c>
      <c r="L16" s="13"/>
      <c r="M16" s="13"/>
      <c r="N16" s="13"/>
      <c r="O16" s="13"/>
      <c r="P16" s="13"/>
      <c r="Q16" s="13"/>
      <c r="R16" s="13"/>
      <c r="S16" s="13"/>
      <c r="T16" s="13"/>
      <c r="U16" s="13"/>
      <c r="V16" s="13"/>
      <c r="W16" s="13"/>
      <c r="X16" s="13"/>
      <c r="Y16" s="13"/>
      <c r="Z16" s="13"/>
    </row>
    <row r="17" spans="1:26" ht="12" customHeight="1">
      <c r="A17" s="40">
        <v>1918</v>
      </c>
      <c r="B17" s="77">
        <v>104.55</v>
      </c>
      <c r="C17" s="53">
        <v>118</v>
      </c>
      <c r="D17" s="53">
        <v>8</v>
      </c>
      <c r="E17" s="54">
        <v>3</v>
      </c>
      <c r="F17" s="55">
        <f t="shared" si="2"/>
        <v>129</v>
      </c>
      <c r="G17" s="54" t="s">
        <v>7</v>
      </c>
      <c r="H17" s="54" t="s">
        <v>7</v>
      </c>
      <c r="I17" s="54">
        <v>10</v>
      </c>
      <c r="J17" s="56">
        <f t="shared" si="0"/>
        <v>119</v>
      </c>
      <c r="K17" s="54">
        <f t="shared" si="1"/>
        <v>1.1382113821138211</v>
      </c>
      <c r="L17" s="13"/>
      <c r="M17" s="13"/>
      <c r="N17" s="13"/>
      <c r="O17" s="13"/>
      <c r="P17" s="13"/>
      <c r="Q17" s="13"/>
      <c r="R17" s="13"/>
      <c r="S17" s="13"/>
      <c r="T17" s="13"/>
      <c r="U17" s="13"/>
      <c r="V17" s="13"/>
      <c r="W17" s="13"/>
      <c r="X17" s="13"/>
      <c r="Y17" s="13"/>
      <c r="Z17" s="13"/>
    </row>
    <row r="18" spans="1:26" ht="12" customHeight="1">
      <c r="A18" s="40">
        <v>1919</v>
      </c>
      <c r="B18" s="77">
        <v>105.063</v>
      </c>
      <c r="C18" s="53">
        <v>136</v>
      </c>
      <c r="D18" s="53">
        <v>11</v>
      </c>
      <c r="E18" s="54">
        <v>10</v>
      </c>
      <c r="F18" s="55">
        <f t="shared" si="2"/>
        <v>157</v>
      </c>
      <c r="G18" s="54" t="s">
        <v>7</v>
      </c>
      <c r="H18" s="54" t="s">
        <v>7</v>
      </c>
      <c r="I18" s="54">
        <v>12</v>
      </c>
      <c r="J18" s="56">
        <f t="shared" si="0"/>
        <v>145</v>
      </c>
      <c r="K18" s="54">
        <f t="shared" si="1"/>
        <v>1.3801243063685598</v>
      </c>
      <c r="L18" s="13"/>
      <c r="M18" s="13"/>
      <c r="N18" s="13"/>
      <c r="O18" s="13"/>
      <c r="P18" s="13"/>
      <c r="Q18" s="13"/>
      <c r="R18" s="13"/>
      <c r="S18" s="13"/>
      <c r="T18" s="13"/>
      <c r="U18" s="13"/>
      <c r="V18" s="13"/>
      <c r="W18" s="13"/>
      <c r="X18" s="13"/>
      <c r="Y18" s="13"/>
      <c r="Z18" s="13"/>
    </row>
    <row r="19" spans="1:26" ht="12" customHeight="1">
      <c r="A19" s="40">
        <v>1920</v>
      </c>
      <c r="B19" s="77">
        <v>106.461</v>
      </c>
      <c r="C19" s="53">
        <v>123</v>
      </c>
      <c r="D19" s="53">
        <v>13</v>
      </c>
      <c r="E19" s="54">
        <v>12</v>
      </c>
      <c r="F19" s="55">
        <f t="shared" si="2"/>
        <v>148</v>
      </c>
      <c r="G19" s="54" t="s">
        <v>7</v>
      </c>
      <c r="H19" s="54" t="s">
        <v>7</v>
      </c>
      <c r="I19" s="54">
        <v>17</v>
      </c>
      <c r="J19" s="56">
        <f t="shared" si="0"/>
        <v>131</v>
      </c>
      <c r="K19" s="54">
        <f t="shared" si="1"/>
        <v>1.2304975530945605</v>
      </c>
      <c r="L19" s="13"/>
      <c r="M19" s="13"/>
      <c r="N19" s="13"/>
      <c r="O19" s="13"/>
      <c r="P19" s="13"/>
      <c r="Q19" s="13"/>
      <c r="R19" s="13"/>
      <c r="S19" s="13"/>
      <c r="T19" s="13"/>
      <c r="U19" s="13"/>
      <c r="V19" s="13"/>
      <c r="W19" s="13"/>
      <c r="X19" s="13"/>
      <c r="Y19" s="13"/>
      <c r="Z19" s="13"/>
    </row>
    <row r="20" spans="1:26" ht="12" customHeight="1">
      <c r="A20" s="42">
        <v>1921</v>
      </c>
      <c r="B20" s="78">
        <v>108.538</v>
      </c>
      <c r="C20" s="57">
        <v>115</v>
      </c>
      <c r="D20" s="57">
        <v>27</v>
      </c>
      <c r="E20" s="58">
        <v>17</v>
      </c>
      <c r="F20" s="59">
        <f t="shared" si="2"/>
        <v>159</v>
      </c>
      <c r="G20" s="58" t="s">
        <v>7</v>
      </c>
      <c r="H20" s="58" t="s">
        <v>7</v>
      </c>
      <c r="I20" s="58">
        <v>14</v>
      </c>
      <c r="J20" s="60">
        <f t="shared" si="0"/>
        <v>145</v>
      </c>
      <c r="K20" s="58">
        <f t="shared" si="1"/>
        <v>1.3359376439587978</v>
      </c>
      <c r="L20" s="13"/>
      <c r="M20" s="13"/>
      <c r="N20" s="13"/>
      <c r="O20" s="13"/>
      <c r="P20" s="13"/>
      <c r="Q20" s="13"/>
      <c r="R20" s="13"/>
      <c r="S20" s="13"/>
      <c r="T20" s="13"/>
      <c r="U20" s="13"/>
      <c r="V20" s="13"/>
      <c r="W20" s="13"/>
      <c r="X20" s="13"/>
      <c r="Y20" s="13"/>
      <c r="Z20" s="13"/>
    </row>
    <row r="21" spans="1:26" ht="12" customHeight="1">
      <c r="A21" s="42">
        <v>1922</v>
      </c>
      <c r="B21" s="78">
        <v>110.04900000000001</v>
      </c>
      <c r="C21" s="57">
        <v>103</v>
      </c>
      <c r="D21" s="57">
        <v>47</v>
      </c>
      <c r="E21" s="58">
        <v>14</v>
      </c>
      <c r="F21" s="59">
        <f t="shared" si="2"/>
        <v>164</v>
      </c>
      <c r="G21" s="58" t="s">
        <v>7</v>
      </c>
      <c r="H21" s="58" t="s">
        <v>7</v>
      </c>
      <c r="I21" s="58">
        <v>12</v>
      </c>
      <c r="J21" s="60">
        <f t="shared" si="0"/>
        <v>152</v>
      </c>
      <c r="K21" s="58">
        <f t="shared" si="1"/>
        <v>1.3812029186998518</v>
      </c>
      <c r="L21" s="13"/>
      <c r="M21" s="13"/>
      <c r="N21" s="13"/>
      <c r="O21" s="13"/>
      <c r="P21" s="13"/>
      <c r="Q21" s="13"/>
      <c r="R21" s="13"/>
      <c r="S21" s="13"/>
      <c r="T21" s="13"/>
      <c r="U21" s="13"/>
      <c r="V21" s="13"/>
      <c r="W21" s="13"/>
      <c r="X21" s="13"/>
      <c r="Y21" s="13"/>
      <c r="Z21" s="13"/>
    </row>
    <row r="22" spans="1:26" ht="12" customHeight="1">
      <c r="A22" s="42">
        <v>1923</v>
      </c>
      <c r="B22" s="78">
        <v>111.947</v>
      </c>
      <c r="C22" s="57">
        <v>99</v>
      </c>
      <c r="D22" s="57">
        <v>64</v>
      </c>
      <c r="E22" s="58">
        <v>12</v>
      </c>
      <c r="F22" s="59">
        <f t="shared" si="2"/>
        <v>175</v>
      </c>
      <c r="G22" s="58" t="s">
        <v>7</v>
      </c>
      <c r="H22" s="58" t="s">
        <v>7</v>
      </c>
      <c r="I22" s="58">
        <v>18</v>
      </c>
      <c r="J22" s="60">
        <f t="shared" si="0"/>
        <v>157</v>
      </c>
      <c r="K22" s="58">
        <f t="shared" si="1"/>
        <v>1.4024493733641812</v>
      </c>
      <c r="L22" s="13"/>
      <c r="M22" s="13"/>
      <c r="N22" s="13"/>
      <c r="O22" s="13"/>
      <c r="P22" s="13"/>
      <c r="Q22" s="13"/>
      <c r="R22" s="13"/>
      <c r="S22" s="13"/>
      <c r="T22" s="13"/>
      <c r="U22" s="13"/>
      <c r="V22" s="13"/>
      <c r="W22" s="13"/>
      <c r="X22" s="13"/>
      <c r="Y22" s="13"/>
      <c r="Z22" s="13"/>
    </row>
    <row r="23" spans="1:26" ht="12" customHeight="1">
      <c r="A23" s="42">
        <v>1924</v>
      </c>
      <c r="B23" s="78">
        <v>114.10899999999999</v>
      </c>
      <c r="C23" s="57">
        <v>96</v>
      </c>
      <c r="D23" s="57">
        <v>58</v>
      </c>
      <c r="E23" s="58">
        <v>18</v>
      </c>
      <c r="F23" s="59">
        <f t="shared" si="2"/>
        <v>172</v>
      </c>
      <c r="G23" s="58" t="s">
        <v>7</v>
      </c>
      <c r="H23" s="58" t="s">
        <v>7</v>
      </c>
      <c r="I23" s="58">
        <v>19</v>
      </c>
      <c r="J23" s="60">
        <f t="shared" si="0"/>
        <v>153</v>
      </c>
      <c r="K23" s="58">
        <f t="shared" si="1"/>
        <v>1.3408232479471383</v>
      </c>
      <c r="L23" s="13"/>
      <c r="M23" s="13"/>
      <c r="N23" s="13"/>
      <c r="O23" s="13"/>
      <c r="P23" s="13"/>
      <c r="Q23" s="13"/>
      <c r="R23" s="13"/>
      <c r="S23" s="13"/>
      <c r="T23" s="13"/>
      <c r="U23" s="13"/>
      <c r="V23" s="13"/>
      <c r="W23" s="13"/>
      <c r="X23" s="13"/>
      <c r="Y23" s="13"/>
      <c r="Z23" s="13"/>
    </row>
    <row r="24" spans="1:26" ht="12" customHeight="1">
      <c r="A24" s="42">
        <v>1925</v>
      </c>
      <c r="B24" s="78">
        <v>115.82899999999999</v>
      </c>
      <c r="C24" s="57">
        <v>100</v>
      </c>
      <c r="D24" s="57">
        <v>62</v>
      </c>
      <c r="E24" s="58">
        <v>19</v>
      </c>
      <c r="F24" s="59">
        <f t="shared" si="2"/>
        <v>181</v>
      </c>
      <c r="G24" s="58" t="s">
        <v>7</v>
      </c>
      <c r="H24" s="58" t="s">
        <v>7</v>
      </c>
      <c r="I24" s="58">
        <v>18</v>
      </c>
      <c r="J24" s="60">
        <f t="shared" si="0"/>
        <v>163</v>
      </c>
      <c r="K24" s="58">
        <f t="shared" si="1"/>
        <v>1.4072468898117052</v>
      </c>
      <c r="L24" s="13"/>
      <c r="M24" s="13"/>
      <c r="N24" s="13"/>
      <c r="O24" s="13"/>
      <c r="P24" s="13"/>
      <c r="Q24" s="13"/>
      <c r="R24" s="13"/>
      <c r="S24" s="13"/>
      <c r="T24" s="13"/>
      <c r="U24" s="13"/>
      <c r="V24" s="13"/>
      <c r="W24" s="13"/>
      <c r="X24" s="13"/>
      <c r="Y24" s="13"/>
      <c r="Z24" s="13"/>
    </row>
    <row r="25" spans="1:26" ht="12" customHeight="1">
      <c r="A25" s="40">
        <v>1926</v>
      </c>
      <c r="B25" s="77">
        <v>117.39700000000001</v>
      </c>
      <c r="C25" s="53">
        <v>94</v>
      </c>
      <c r="D25" s="53">
        <v>66</v>
      </c>
      <c r="E25" s="54">
        <v>18</v>
      </c>
      <c r="F25" s="55">
        <f t="shared" si="2"/>
        <v>178</v>
      </c>
      <c r="G25" s="54" t="s">
        <v>7</v>
      </c>
      <c r="H25" s="54" t="s">
        <v>7</v>
      </c>
      <c r="I25" s="54">
        <v>17</v>
      </c>
      <c r="J25" s="56">
        <f t="shared" si="0"/>
        <v>161</v>
      </c>
      <c r="K25" s="54">
        <f t="shared" si="1"/>
        <v>1.3714149424601991</v>
      </c>
      <c r="L25" s="13"/>
      <c r="M25" s="13"/>
      <c r="N25" s="13"/>
      <c r="O25" s="13"/>
      <c r="P25" s="13"/>
      <c r="Q25" s="13"/>
      <c r="R25" s="13"/>
      <c r="S25" s="13"/>
      <c r="T25" s="13"/>
      <c r="U25" s="13"/>
      <c r="V25" s="13"/>
      <c r="W25" s="13"/>
      <c r="X25" s="13"/>
      <c r="Y25" s="13"/>
      <c r="Z25" s="13"/>
    </row>
    <row r="26" spans="1:26" ht="12" customHeight="1">
      <c r="A26" s="40">
        <v>1927</v>
      </c>
      <c r="B26" s="77">
        <v>119.035</v>
      </c>
      <c r="C26" s="53">
        <v>100</v>
      </c>
      <c r="D26" s="53">
        <v>66</v>
      </c>
      <c r="E26" s="54">
        <v>17</v>
      </c>
      <c r="F26" s="55">
        <f t="shared" si="2"/>
        <v>183</v>
      </c>
      <c r="G26" s="54" t="s">
        <v>7</v>
      </c>
      <c r="H26" s="54" t="s">
        <v>7</v>
      </c>
      <c r="I26" s="54">
        <v>16</v>
      </c>
      <c r="J26" s="56">
        <f t="shared" si="0"/>
        <v>167</v>
      </c>
      <c r="K26" s="54">
        <f t="shared" si="1"/>
        <v>1.4029487125635318</v>
      </c>
      <c r="L26" s="13"/>
      <c r="M26" s="13"/>
      <c r="N26" s="13"/>
      <c r="O26" s="13"/>
      <c r="P26" s="13"/>
      <c r="Q26" s="13"/>
      <c r="R26" s="13"/>
      <c r="S26" s="13"/>
      <c r="T26" s="13"/>
      <c r="U26" s="13"/>
      <c r="V26" s="13"/>
      <c r="W26" s="13"/>
      <c r="X26" s="13"/>
      <c r="Y26" s="13"/>
      <c r="Z26" s="13"/>
    </row>
    <row r="27" spans="1:26" ht="12" customHeight="1">
      <c r="A27" s="40">
        <v>1928</v>
      </c>
      <c r="B27" s="77">
        <v>120.509</v>
      </c>
      <c r="C27" s="53">
        <v>100</v>
      </c>
      <c r="D27" s="53">
        <v>74</v>
      </c>
      <c r="E27" s="54">
        <v>16</v>
      </c>
      <c r="F27" s="55">
        <f t="shared" si="2"/>
        <v>190</v>
      </c>
      <c r="G27" s="54" t="s">
        <v>7</v>
      </c>
      <c r="H27" s="54" t="s">
        <v>7</v>
      </c>
      <c r="I27" s="54">
        <v>18</v>
      </c>
      <c r="J27" s="56">
        <f t="shared" si="0"/>
        <v>172</v>
      </c>
      <c r="K27" s="54">
        <f t="shared" si="1"/>
        <v>1.4272792903434599</v>
      </c>
      <c r="L27" s="13"/>
      <c r="M27" s="13"/>
      <c r="N27" s="13"/>
      <c r="O27" s="13"/>
      <c r="P27" s="13"/>
      <c r="Q27" s="13"/>
      <c r="R27" s="13"/>
      <c r="S27" s="13"/>
      <c r="T27" s="13"/>
      <c r="U27" s="13"/>
      <c r="V27" s="13"/>
      <c r="W27" s="13"/>
      <c r="X27" s="13"/>
      <c r="Y27" s="13"/>
      <c r="Z27" s="13"/>
    </row>
    <row r="28" spans="1:26" ht="12" customHeight="1">
      <c r="A28" s="40">
        <v>1929</v>
      </c>
      <c r="B28" s="77">
        <v>121.767</v>
      </c>
      <c r="C28" s="53">
        <v>111</v>
      </c>
      <c r="D28" s="53">
        <v>68</v>
      </c>
      <c r="E28" s="54">
        <v>18</v>
      </c>
      <c r="F28" s="55">
        <f t="shared" si="2"/>
        <v>197</v>
      </c>
      <c r="G28" s="54" t="s">
        <v>7</v>
      </c>
      <c r="H28" s="54" t="s">
        <v>7</v>
      </c>
      <c r="I28" s="54">
        <v>17</v>
      </c>
      <c r="J28" s="56">
        <f t="shared" si="0"/>
        <v>180</v>
      </c>
      <c r="K28" s="54">
        <f t="shared" si="1"/>
        <v>1.4782330187981967</v>
      </c>
      <c r="L28" s="13"/>
      <c r="M28" s="13"/>
      <c r="N28" s="13"/>
      <c r="O28" s="13"/>
      <c r="P28" s="13"/>
      <c r="Q28" s="13"/>
      <c r="R28" s="13"/>
      <c r="S28" s="13"/>
      <c r="T28" s="13"/>
      <c r="U28" s="13"/>
      <c r="V28" s="13"/>
      <c r="W28" s="13"/>
      <c r="X28" s="13"/>
      <c r="Y28" s="13"/>
      <c r="Z28" s="13"/>
    </row>
    <row r="29" spans="1:26" ht="12" customHeight="1">
      <c r="A29" s="40">
        <v>1930</v>
      </c>
      <c r="B29" s="77">
        <v>123.188</v>
      </c>
      <c r="C29" s="53">
        <v>121</v>
      </c>
      <c r="D29" s="53">
        <v>65</v>
      </c>
      <c r="E29" s="54">
        <v>17</v>
      </c>
      <c r="F29" s="55">
        <f t="shared" si="2"/>
        <v>203</v>
      </c>
      <c r="G29" s="54" t="s">
        <v>7</v>
      </c>
      <c r="H29" s="54" t="s">
        <v>7</v>
      </c>
      <c r="I29" s="54">
        <v>16</v>
      </c>
      <c r="J29" s="56">
        <f t="shared" si="0"/>
        <v>187</v>
      </c>
      <c r="K29" s="54">
        <f t="shared" si="1"/>
        <v>1.5180050004870604</v>
      </c>
      <c r="L29" s="13"/>
      <c r="M29" s="13"/>
      <c r="N29" s="13"/>
      <c r="O29" s="13"/>
      <c r="P29" s="13"/>
      <c r="Q29" s="13"/>
      <c r="R29" s="13"/>
      <c r="S29" s="13"/>
      <c r="T29" s="13"/>
      <c r="U29" s="13"/>
      <c r="V29" s="13"/>
      <c r="W29" s="13"/>
      <c r="X29" s="13"/>
      <c r="Y29" s="13"/>
      <c r="Z29" s="13"/>
    </row>
    <row r="30" spans="1:26" ht="12" customHeight="1">
      <c r="A30" s="42">
        <v>1931</v>
      </c>
      <c r="B30" s="78">
        <v>124.149</v>
      </c>
      <c r="C30" s="57">
        <v>116</v>
      </c>
      <c r="D30" s="57">
        <v>60</v>
      </c>
      <c r="E30" s="58">
        <v>16</v>
      </c>
      <c r="F30" s="59">
        <f t="shared" si="2"/>
        <v>192</v>
      </c>
      <c r="G30" s="58" t="s">
        <v>7</v>
      </c>
      <c r="H30" s="58" t="s">
        <v>7</v>
      </c>
      <c r="I30" s="58">
        <v>18</v>
      </c>
      <c r="J30" s="60">
        <f t="shared" si="0"/>
        <v>174</v>
      </c>
      <c r="K30" s="58">
        <f t="shared" si="1"/>
        <v>1.4015416958654521</v>
      </c>
      <c r="L30" s="13"/>
      <c r="M30" s="13"/>
      <c r="N30" s="13"/>
      <c r="O30" s="13"/>
      <c r="P30" s="13"/>
      <c r="Q30" s="13"/>
      <c r="R30" s="13"/>
      <c r="S30" s="13"/>
      <c r="T30" s="13"/>
      <c r="U30" s="13"/>
      <c r="V30" s="13"/>
      <c r="W30" s="13"/>
      <c r="X30" s="13"/>
      <c r="Y30" s="13"/>
      <c r="Z30" s="13"/>
    </row>
    <row r="31" spans="1:26" ht="12" customHeight="1">
      <c r="A31" s="42">
        <v>1932</v>
      </c>
      <c r="B31" s="78">
        <v>124.949</v>
      </c>
      <c r="C31" s="57">
        <v>113</v>
      </c>
      <c r="D31" s="57">
        <v>55</v>
      </c>
      <c r="E31" s="58">
        <v>18</v>
      </c>
      <c r="F31" s="59">
        <f t="shared" si="2"/>
        <v>186</v>
      </c>
      <c r="G31" s="58" t="s">
        <v>7</v>
      </c>
      <c r="H31" s="58" t="s">
        <v>7</v>
      </c>
      <c r="I31" s="58">
        <v>11</v>
      </c>
      <c r="J31" s="60">
        <f t="shared" si="0"/>
        <v>175</v>
      </c>
      <c r="K31" s="58">
        <f t="shared" si="1"/>
        <v>1.400571433144723</v>
      </c>
      <c r="L31" s="13"/>
      <c r="M31" s="13"/>
      <c r="N31" s="13"/>
      <c r="O31" s="13"/>
      <c r="P31" s="13"/>
      <c r="Q31" s="13"/>
      <c r="R31" s="13"/>
      <c r="S31" s="13"/>
      <c r="T31" s="13"/>
      <c r="U31" s="13"/>
      <c r="V31" s="13"/>
      <c r="W31" s="13"/>
      <c r="X31" s="13"/>
      <c r="Y31" s="13"/>
      <c r="Z31" s="13"/>
    </row>
    <row r="32" spans="1:26" ht="12" customHeight="1">
      <c r="A32" s="42">
        <v>1933</v>
      </c>
      <c r="B32" s="78">
        <v>125.69</v>
      </c>
      <c r="C32" s="57">
        <v>129</v>
      </c>
      <c r="D32" s="57">
        <v>47</v>
      </c>
      <c r="E32" s="58">
        <v>11</v>
      </c>
      <c r="F32" s="59">
        <f t="shared" si="2"/>
        <v>187</v>
      </c>
      <c r="G32" s="58" t="s">
        <v>7</v>
      </c>
      <c r="H32" s="58" t="s">
        <v>7</v>
      </c>
      <c r="I32" s="58">
        <v>14</v>
      </c>
      <c r="J32" s="60">
        <f t="shared" si="0"/>
        <v>173</v>
      </c>
      <c r="K32" s="58">
        <f t="shared" si="1"/>
        <v>1.3764022595274088</v>
      </c>
      <c r="L32" s="13"/>
      <c r="M32" s="13"/>
      <c r="N32" s="13"/>
      <c r="O32" s="13"/>
      <c r="P32" s="13"/>
      <c r="Q32" s="13"/>
      <c r="R32" s="13"/>
      <c r="S32" s="13"/>
      <c r="T32" s="13"/>
      <c r="U32" s="13"/>
      <c r="V32" s="13"/>
      <c r="W32" s="13"/>
      <c r="X32" s="13"/>
      <c r="Y32" s="13"/>
      <c r="Z32" s="13"/>
    </row>
    <row r="33" spans="1:26" ht="12" customHeight="1">
      <c r="A33" s="42">
        <v>1934</v>
      </c>
      <c r="B33" s="78">
        <v>126.485</v>
      </c>
      <c r="C33" s="57">
        <v>140</v>
      </c>
      <c r="D33" s="57">
        <v>47</v>
      </c>
      <c r="E33" s="58">
        <v>14</v>
      </c>
      <c r="F33" s="59">
        <f t="shared" si="2"/>
        <v>201</v>
      </c>
      <c r="G33" s="58" t="s">
        <v>7</v>
      </c>
      <c r="H33" s="58" t="s">
        <v>7</v>
      </c>
      <c r="I33" s="58">
        <v>12</v>
      </c>
      <c r="J33" s="60">
        <f t="shared" si="0"/>
        <v>189</v>
      </c>
      <c r="K33" s="58">
        <f t="shared" si="1"/>
        <v>1.4942483298414833</v>
      </c>
      <c r="L33" s="13"/>
      <c r="M33" s="13"/>
      <c r="N33" s="13"/>
      <c r="O33" s="13"/>
      <c r="P33" s="13"/>
      <c r="Q33" s="13"/>
      <c r="R33" s="13"/>
      <c r="S33" s="13"/>
      <c r="T33" s="13"/>
      <c r="U33" s="13"/>
      <c r="V33" s="13"/>
      <c r="W33" s="13"/>
      <c r="X33" s="13"/>
      <c r="Y33" s="13"/>
      <c r="Z33" s="13"/>
    </row>
    <row r="34" spans="1:26" ht="12" customHeight="1">
      <c r="A34" s="42">
        <v>1935</v>
      </c>
      <c r="B34" s="78">
        <v>127.36199999999999</v>
      </c>
      <c r="C34" s="57">
        <v>146</v>
      </c>
      <c r="D34" s="57">
        <v>48</v>
      </c>
      <c r="E34" s="58">
        <v>12</v>
      </c>
      <c r="F34" s="59">
        <f t="shared" si="2"/>
        <v>206</v>
      </c>
      <c r="G34" s="58" t="s">
        <v>7</v>
      </c>
      <c r="H34" s="58" t="s">
        <v>7</v>
      </c>
      <c r="I34" s="58">
        <v>13</v>
      </c>
      <c r="J34" s="60">
        <f t="shared" si="0"/>
        <v>193</v>
      </c>
      <c r="K34" s="58">
        <f t="shared" si="1"/>
        <v>1.5153656506650335</v>
      </c>
      <c r="L34" s="13"/>
      <c r="M34" s="13"/>
      <c r="N34" s="13"/>
      <c r="O34" s="13"/>
      <c r="P34" s="13"/>
      <c r="Q34" s="13"/>
      <c r="R34" s="13"/>
      <c r="S34" s="13"/>
      <c r="T34" s="13"/>
      <c r="U34" s="13"/>
      <c r="V34" s="13"/>
      <c r="W34" s="13"/>
      <c r="X34" s="13"/>
      <c r="Y34" s="13"/>
      <c r="Z34" s="13"/>
    </row>
    <row r="35" spans="1:26" ht="12" customHeight="1">
      <c r="A35" s="40">
        <v>1936</v>
      </c>
      <c r="B35" s="77">
        <v>128.18100000000001</v>
      </c>
      <c r="C35" s="53">
        <v>151</v>
      </c>
      <c r="D35" s="53">
        <v>49</v>
      </c>
      <c r="E35" s="54">
        <v>13</v>
      </c>
      <c r="F35" s="55">
        <f t="shared" si="2"/>
        <v>213</v>
      </c>
      <c r="G35" s="54" t="s">
        <v>7</v>
      </c>
      <c r="H35" s="54" t="s">
        <v>7</v>
      </c>
      <c r="I35" s="54">
        <v>15</v>
      </c>
      <c r="J35" s="56">
        <f t="shared" si="0"/>
        <v>198</v>
      </c>
      <c r="K35" s="54">
        <f t="shared" si="1"/>
        <v>1.5446907107917709</v>
      </c>
      <c r="L35" s="13"/>
      <c r="M35" s="13"/>
      <c r="N35" s="13"/>
      <c r="O35" s="13"/>
      <c r="P35" s="13"/>
      <c r="Q35" s="13"/>
      <c r="R35" s="13"/>
      <c r="S35" s="13"/>
      <c r="T35" s="13"/>
      <c r="U35" s="13"/>
      <c r="V35" s="13"/>
      <c r="W35" s="13"/>
      <c r="X35" s="13"/>
      <c r="Y35" s="13"/>
      <c r="Z35" s="13"/>
    </row>
    <row r="36" spans="1:26" ht="12" customHeight="1">
      <c r="A36" s="40">
        <v>1937</v>
      </c>
      <c r="B36" s="77">
        <v>128.96100000000001</v>
      </c>
      <c r="C36" s="53">
        <v>153</v>
      </c>
      <c r="D36" s="53">
        <v>56</v>
      </c>
      <c r="E36" s="54">
        <v>15</v>
      </c>
      <c r="F36" s="55">
        <f t="shared" si="2"/>
        <v>224</v>
      </c>
      <c r="G36" s="54" t="s">
        <v>7</v>
      </c>
      <c r="H36" s="54" t="s">
        <v>7</v>
      </c>
      <c r="I36" s="54">
        <v>15</v>
      </c>
      <c r="J36" s="56">
        <f t="shared" si="0"/>
        <v>209</v>
      </c>
      <c r="K36" s="54">
        <f t="shared" si="1"/>
        <v>1.6206450012019136</v>
      </c>
      <c r="L36" s="13"/>
      <c r="M36" s="13"/>
      <c r="N36" s="13"/>
      <c r="O36" s="13"/>
      <c r="P36" s="13"/>
      <c r="Q36" s="13"/>
      <c r="R36" s="13"/>
      <c r="S36" s="13"/>
      <c r="T36" s="13"/>
      <c r="U36" s="13"/>
      <c r="V36" s="13"/>
      <c r="W36" s="13"/>
      <c r="X36" s="13"/>
      <c r="Y36" s="13"/>
      <c r="Z36" s="13"/>
    </row>
    <row r="37" spans="1:26" ht="12" customHeight="1">
      <c r="A37" s="40">
        <v>1938</v>
      </c>
      <c r="B37" s="77">
        <v>129.96899999999999</v>
      </c>
      <c r="C37" s="53">
        <v>159</v>
      </c>
      <c r="D37" s="53">
        <v>52</v>
      </c>
      <c r="E37" s="54">
        <v>15</v>
      </c>
      <c r="F37" s="55">
        <f t="shared" si="2"/>
        <v>226</v>
      </c>
      <c r="G37" s="54" t="s">
        <v>7</v>
      </c>
      <c r="H37" s="54" t="s">
        <v>7</v>
      </c>
      <c r="I37" s="54">
        <v>18</v>
      </c>
      <c r="J37" s="56">
        <f t="shared" si="0"/>
        <v>208</v>
      </c>
      <c r="K37" s="54">
        <f t="shared" si="1"/>
        <v>1.600381629465488</v>
      </c>
      <c r="L37" s="13"/>
      <c r="M37" s="13"/>
      <c r="N37" s="13"/>
      <c r="O37" s="13"/>
      <c r="P37" s="13"/>
      <c r="Q37" s="13"/>
      <c r="R37" s="13"/>
      <c r="S37" s="13"/>
      <c r="T37" s="13"/>
      <c r="U37" s="13"/>
      <c r="V37" s="13"/>
      <c r="W37" s="13"/>
      <c r="X37" s="13"/>
      <c r="Y37" s="13"/>
      <c r="Z37" s="13"/>
    </row>
    <row r="38" spans="1:26" ht="12" customHeight="1">
      <c r="A38" s="40">
        <v>1939</v>
      </c>
      <c r="B38" s="77">
        <v>131.02799999999999</v>
      </c>
      <c r="C38" s="53">
        <v>167</v>
      </c>
      <c r="D38" s="53">
        <v>53</v>
      </c>
      <c r="E38" s="54">
        <v>18</v>
      </c>
      <c r="F38" s="55">
        <f t="shared" si="2"/>
        <v>238</v>
      </c>
      <c r="G38" s="54" t="s">
        <v>7</v>
      </c>
      <c r="H38" s="54" t="s">
        <v>7</v>
      </c>
      <c r="I38" s="54">
        <v>21</v>
      </c>
      <c r="J38" s="56">
        <f t="shared" si="0"/>
        <v>217</v>
      </c>
      <c r="K38" s="54">
        <f t="shared" si="1"/>
        <v>1.6561345666575085</v>
      </c>
      <c r="L38" s="13"/>
      <c r="M38" s="13"/>
      <c r="N38" s="13"/>
      <c r="O38" s="13"/>
      <c r="P38" s="13"/>
      <c r="Q38" s="13"/>
      <c r="R38" s="13"/>
      <c r="S38" s="13"/>
      <c r="T38" s="13"/>
      <c r="U38" s="13"/>
      <c r="V38" s="13"/>
      <c r="W38" s="13"/>
      <c r="X38" s="13"/>
      <c r="Y38" s="13"/>
      <c r="Z38" s="13"/>
    </row>
    <row r="39" spans="1:26" ht="12" customHeight="1">
      <c r="A39" s="40">
        <v>1940</v>
      </c>
      <c r="B39" s="77">
        <v>132.12200000000001</v>
      </c>
      <c r="C39" s="53">
        <v>178</v>
      </c>
      <c r="D39" s="53">
        <v>32</v>
      </c>
      <c r="E39" s="54">
        <v>21</v>
      </c>
      <c r="F39" s="55">
        <f t="shared" si="2"/>
        <v>231</v>
      </c>
      <c r="G39" s="54" t="s">
        <v>7</v>
      </c>
      <c r="H39" s="54" t="s">
        <v>7</v>
      </c>
      <c r="I39" s="54">
        <v>17</v>
      </c>
      <c r="J39" s="56">
        <f t="shared" si="0"/>
        <v>214</v>
      </c>
      <c r="K39" s="54">
        <f t="shared" si="1"/>
        <v>1.6197151117906177</v>
      </c>
      <c r="L39" s="13"/>
      <c r="M39" s="13"/>
      <c r="N39" s="13"/>
      <c r="O39" s="13"/>
      <c r="P39" s="13"/>
      <c r="Q39" s="13"/>
      <c r="R39" s="13"/>
      <c r="S39" s="13"/>
      <c r="T39" s="13"/>
      <c r="U39" s="13"/>
      <c r="V39" s="13"/>
      <c r="W39" s="13"/>
      <c r="X39" s="13"/>
      <c r="Y39" s="13"/>
      <c r="Z39" s="13"/>
    </row>
    <row r="40" spans="1:26" ht="12" customHeight="1">
      <c r="A40" s="42">
        <v>1941</v>
      </c>
      <c r="B40" s="78">
        <v>133.40199999999999</v>
      </c>
      <c r="C40" s="57">
        <v>199</v>
      </c>
      <c r="D40" s="57">
        <v>20</v>
      </c>
      <c r="E40" s="58">
        <v>17</v>
      </c>
      <c r="F40" s="59">
        <f t="shared" si="2"/>
        <v>236</v>
      </c>
      <c r="G40" s="58" t="s">
        <v>7</v>
      </c>
      <c r="H40" s="58" t="s">
        <v>7</v>
      </c>
      <c r="I40" s="58">
        <v>30</v>
      </c>
      <c r="J40" s="60">
        <f t="shared" ref="J40:J71" si="3">F40-SUM(G40:I40)</f>
        <v>206</v>
      </c>
      <c r="K40" s="58">
        <f t="shared" ref="K40:K71" si="4">J40/B40</f>
        <v>1.5442047345617009</v>
      </c>
      <c r="L40" s="13"/>
      <c r="M40" s="13"/>
      <c r="N40" s="13"/>
      <c r="O40" s="13"/>
      <c r="P40" s="13"/>
      <c r="Q40" s="13"/>
      <c r="R40" s="13"/>
      <c r="S40" s="13"/>
      <c r="T40" s="13"/>
      <c r="U40" s="13"/>
      <c r="V40" s="13"/>
      <c r="W40" s="13"/>
      <c r="X40" s="13"/>
      <c r="Y40" s="13"/>
      <c r="Z40" s="13"/>
    </row>
    <row r="41" spans="1:26" ht="12" customHeight="1">
      <c r="A41" s="42">
        <v>1942</v>
      </c>
      <c r="B41" s="78">
        <v>134.86000000000001</v>
      </c>
      <c r="C41" s="57">
        <v>191</v>
      </c>
      <c r="D41" s="57">
        <v>17</v>
      </c>
      <c r="E41" s="58">
        <v>30</v>
      </c>
      <c r="F41" s="59">
        <f t="shared" si="2"/>
        <v>238</v>
      </c>
      <c r="G41" s="58" t="s">
        <v>7</v>
      </c>
      <c r="H41" s="58" t="s">
        <v>7</v>
      </c>
      <c r="I41" s="58">
        <v>19</v>
      </c>
      <c r="J41" s="60">
        <f t="shared" si="3"/>
        <v>219</v>
      </c>
      <c r="K41" s="58">
        <f t="shared" si="4"/>
        <v>1.6239062731721783</v>
      </c>
      <c r="L41" s="13"/>
      <c r="M41" s="13"/>
      <c r="N41" s="13"/>
      <c r="O41" s="13"/>
      <c r="P41" s="13"/>
      <c r="Q41" s="13"/>
      <c r="R41" s="13"/>
      <c r="S41" s="13"/>
      <c r="T41" s="13"/>
      <c r="U41" s="13"/>
      <c r="V41" s="13"/>
      <c r="W41" s="13"/>
      <c r="X41" s="13"/>
      <c r="Y41" s="13"/>
      <c r="Z41" s="13"/>
    </row>
    <row r="42" spans="1:26" ht="12" customHeight="1">
      <c r="A42" s="42">
        <v>1943</v>
      </c>
      <c r="B42" s="78">
        <v>136.739</v>
      </c>
      <c r="C42" s="57">
        <v>223</v>
      </c>
      <c r="D42" s="57">
        <v>25</v>
      </c>
      <c r="E42" s="58">
        <v>19</v>
      </c>
      <c r="F42" s="59">
        <f t="shared" si="2"/>
        <v>267</v>
      </c>
      <c r="G42" s="58" t="s">
        <v>7</v>
      </c>
      <c r="H42" s="58" t="s">
        <v>7</v>
      </c>
      <c r="I42" s="58">
        <v>25</v>
      </c>
      <c r="J42" s="60">
        <f t="shared" si="3"/>
        <v>242</v>
      </c>
      <c r="K42" s="58">
        <f t="shared" si="4"/>
        <v>1.7697950109332377</v>
      </c>
      <c r="L42" s="13"/>
      <c r="M42" s="13"/>
      <c r="N42" s="13"/>
      <c r="O42" s="13"/>
      <c r="P42" s="13"/>
      <c r="Q42" s="13"/>
      <c r="R42" s="13"/>
      <c r="S42" s="13"/>
      <c r="T42" s="13"/>
      <c r="U42" s="13"/>
      <c r="V42" s="13"/>
      <c r="W42" s="13"/>
      <c r="X42" s="13"/>
      <c r="Y42" s="13"/>
      <c r="Z42" s="13"/>
    </row>
    <row r="43" spans="1:26" ht="12" customHeight="1">
      <c r="A43" s="42">
        <v>1944</v>
      </c>
      <c r="B43" s="78">
        <v>138.39699999999999</v>
      </c>
      <c r="C43" s="57">
        <v>210</v>
      </c>
      <c r="D43" s="57">
        <v>9</v>
      </c>
      <c r="E43" s="58">
        <v>25</v>
      </c>
      <c r="F43" s="59">
        <f t="shared" si="2"/>
        <v>244</v>
      </c>
      <c r="G43" s="58" t="s">
        <v>7</v>
      </c>
      <c r="H43" s="58" t="s">
        <v>7</v>
      </c>
      <c r="I43" s="58">
        <v>13</v>
      </c>
      <c r="J43" s="60">
        <f t="shared" si="3"/>
        <v>231</v>
      </c>
      <c r="K43" s="58">
        <f t="shared" si="4"/>
        <v>1.6691113246674423</v>
      </c>
      <c r="L43" s="13"/>
      <c r="M43" s="13"/>
      <c r="N43" s="13"/>
      <c r="O43" s="13"/>
      <c r="P43" s="13"/>
      <c r="Q43" s="13"/>
      <c r="R43" s="13"/>
      <c r="S43" s="13"/>
      <c r="T43" s="13"/>
      <c r="U43" s="13"/>
      <c r="V43" s="13"/>
      <c r="W43" s="13"/>
      <c r="X43" s="13"/>
      <c r="Y43" s="13"/>
      <c r="Z43" s="13"/>
    </row>
    <row r="44" spans="1:26" ht="12" customHeight="1">
      <c r="A44" s="42">
        <v>1945</v>
      </c>
      <c r="B44" s="78">
        <v>139.928</v>
      </c>
      <c r="C44" s="57">
        <v>241</v>
      </c>
      <c r="D44" s="57">
        <v>8</v>
      </c>
      <c r="E44" s="58">
        <v>13</v>
      </c>
      <c r="F44" s="59">
        <f t="shared" si="2"/>
        <v>262</v>
      </c>
      <c r="G44" s="58" t="s">
        <v>7</v>
      </c>
      <c r="H44" s="58" t="s">
        <v>7</v>
      </c>
      <c r="I44" s="58">
        <v>14</v>
      </c>
      <c r="J44" s="60">
        <f t="shared" si="3"/>
        <v>248</v>
      </c>
      <c r="K44" s="58">
        <f t="shared" si="4"/>
        <v>1.7723400606025956</v>
      </c>
      <c r="L44" s="13"/>
      <c r="M44" s="13"/>
      <c r="N44" s="13"/>
      <c r="O44" s="13"/>
      <c r="P44" s="13"/>
      <c r="Q44" s="13"/>
      <c r="R44" s="13"/>
      <c r="S44" s="13"/>
      <c r="T44" s="13"/>
      <c r="U44" s="13"/>
      <c r="V44" s="13"/>
      <c r="W44" s="13"/>
      <c r="X44" s="13"/>
      <c r="Y44" s="13"/>
      <c r="Z44" s="13"/>
    </row>
    <row r="45" spans="1:26" ht="12" customHeight="1">
      <c r="A45" s="40">
        <v>1946</v>
      </c>
      <c r="B45" s="77">
        <v>141.38900000000001</v>
      </c>
      <c r="C45" s="53">
        <v>302</v>
      </c>
      <c r="D45" s="53">
        <v>21</v>
      </c>
      <c r="E45" s="54">
        <v>14</v>
      </c>
      <c r="F45" s="55">
        <f t="shared" si="2"/>
        <v>337</v>
      </c>
      <c r="G45" s="54" t="s">
        <v>7</v>
      </c>
      <c r="H45" s="54" t="s">
        <v>7</v>
      </c>
      <c r="I45" s="54">
        <v>30</v>
      </c>
      <c r="J45" s="56">
        <f t="shared" si="3"/>
        <v>307</v>
      </c>
      <c r="K45" s="54">
        <f t="shared" si="4"/>
        <v>2.1713146001456973</v>
      </c>
      <c r="L45" s="13"/>
      <c r="M45" s="13"/>
      <c r="N45" s="13"/>
      <c r="O45" s="13"/>
      <c r="P45" s="13"/>
      <c r="Q45" s="13"/>
      <c r="R45" s="13"/>
      <c r="S45" s="13"/>
      <c r="T45" s="13"/>
      <c r="U45" s="13"/>
      <c r="V45" s="13"/>
      <c r="W45" s="13"/>
      <c r="X45" s="13"/>
      <c r="Y45" s="13"/>
      <c r="Z45" s="13"/>
    </row>
    <row r="46" spans="1:26" ht="12" customHeight="1">
      <c r="A46" s="40">
        <v>1947</v>
      </c>
      <c r="B46" s="77">
        <v>144.126</v>
      </c>
      <c r="C46" s="53">
        <v>245</v>
      </c>
      <c r="D46" s="53">
        <v>9</v>
      </c>
      <c r="E46" s="54">
        <v>30</v>
      </c>
      <c r="F46" s="55">
        <f t="shared" si="2"/>
        <v>284</v>
      </c>
      <c r="G46" s="54">
        <v>19</v>
      </c>
      <c r="H46" s="54" t="s">
        <v>7</v>
      </c>
      <c r="I46" s="54">
        <v>19</v>
      </c>
      <c r="J46" s="56">
        <f t="shared" si="3"/>
        <v>246</v>
      </c>
      <c r="K46" s="54">
        <f t="shared" si="4"/>
        <v>1.7068398484659255</v>
      </c>
      <c r="L46" s="13"/>
      <c r="M46" s="13"/>
      <c r="N46" s="13"/>
      <c r="O46" s="13"/>
      <c r="P46" s="13"/>
      <c r="Q46" s="13"/>
      <c r="R46" s="13"/>
      <c r="S46" s="13"/>
      <c r="T46" s="13"/>
      <c r="U46" s="13"/>
      <c r="V46" s="13"/>
      <c r="W46" s="13"/>
      <c r="X46" s="13"/>
      <c r="Y46" s="13"/>
      <c r="Z46" s="13"/>
    </row>
    <row r="47" spans="1:26" ht="12" customHeight="1">
      <c r="A47" s="40">
        <v>1948</v>
      </c>
      <c r="B47" s="77">
        <v>146.631</v>
      </c>
      <c r="C47" s="53">
        <v>240</v>
      </c>
      <c r="D47" s="53">
        <v>24</v>
      </c>
      <c r="E47" s="54">
        <v>19</v>
      </c>
      <c r="F47" s="55">
        <f t="shared" si="2"/>
        <v>283</v>
      </c>
      <c r="G47" s="54">
        <v>4</v>
      </c>
      <c r="H47" s="54">
        <v>1</v>
      </c>
      <c r="I47" s="54">
        <v>22</v>
      </c>
      <c r="J47" s="56">
        <f t="shared" si="3"/>
        <v>256</v>
      </c>
      <c r="K47" s="54">
        <f t="shared" si="4"/>
        <v>1.7458791115112084</v>
      </c>
      <c r="L47" s="13"/>
      <c r="M47" s="13"/>
      <c r="N47" s="13"/>
      <c r="O47" s="13"/>
      <c r="P47" s="13"/>
      <c r="Q47" s="13"/>
      <c r="R47" s="13"/>
      <c r="S47" s="13"/>
      <c r="T47" s="13"/>
      <c r="U47" s="13"/>
      <c r="V47" s="13"/>
      <c r="W47" s="13"/>
      <c r="X47" s="13"/>
      <c r="Y47" s="13"/>
      <c r="Z47" s="13"/>
    </row>
    <row r="48" spans="1:26" ht="12" customHeight="1">
      <c r="A48" s="40">
        <v>1949</v>
      </c>
      <c r="B48" s="77">
        <v>149.18799999999999</v>
      </c>
      <c r="C48" s="53">
        <v>263</v>
      </c>
      <c r="D48" s="53">
        <v>29</v>
      </c>
      <c r="E48" s="54">
        <v>22</v>
      </c>
      <c r="F48" s="55">
        <f t="shared" si="2"/>
        <v>314</v>
      </c>
      <c r="G48" s="54">
        <v>3</v>
      </c>
      <c r="H48" s="54">
        <v>1</v>
      </c>
      <c r="I48" s="54">
        <v>20</v>
      </c>
      <c r="J48" s="56">
        <f t="shared" si="3"/>
        <v>290</v>
      </c>
      <c r="K48" s="54">
        <f t="shared" si="4"/>
        <v>1.9438560742150846</v>
      </c>
      <c r="L48" s="13"/>
      <c r="M48" s="13"/>
      <c r="N48" s="13"/>
      <c r="O48" s="13"/>
      <c r="P48" s="13"/>
      <c r="Q48" s="13"/>
      <c r="R48" s="13"/>
      <c r="S48" s="13"/>
      <c r="T48" s="13"/>
      <c r="U48" s="13"/>
      <c r="V48" s="13"/>
      <c r="W48" s="13"/>
      <c r="X48" s="13"/>
      <c r="Y48" s="13"/>
      <c r="Z48" s="13"/>
    </row>
    <row r="49" spans="1:26" ht="12" customHeight="1">
      <c r="A49" s="40">
        <v>1950</v>
      </c>
      <c r="B49" s="77">
        <v>151.684</v>
      </c>
      <c r="C49" s="53">
        <v>296</v>
      </c>
      <c r="D49" s="53">
        <v>43</v>
      </c>
      <c r="E49" s="54">
        <v>20</v>
      </c>
      <c r="F49" s="55">
        <f t="shared" si="2"/>
        <v>359</v>
      </c>
      <c r="G49" s="54">
        <v>1</v>
      </c>
      <c r="H49" s="54" t="s">
        <v>7</v>
      </c>
      <c r="I49" s="54">
        <v>25</v>
      </c>
      <c r="J49" s="56">
        <f t="shared" si="3"/>
        <v>333</v>
      </c>
      <c r="K49" s="54">
        <f t="shared" si="4"/>
        <v>2.1953534980617602</v>
      </c>
      <c r="L49" s="13"/>
      <c r="M49" s="13"/>
      <c r="N49" s="13"/>
      <c r="O49" s="13"/>
      <c r="P49" s="13"/>
      <c r="Q49" s="13"/>
      <c r="R49" s="13"/>
      <c r="S49" s="13"/>
      <c r="T49" s="13"/>
      <c r="U49" s="13"/>
      <c r="V49" s="13"/>
      <c r="W49" s="13"/>
      <c r="X49" s="13"/>
      <c r="Y49" s="13"/>
      <c r="Z49" s="13"/>
    </row>
    <row r="50" spans="1:26" ht="12" customHeight="1">
      <c r="A50" s="42">
        <v>1951</v>
      </c>
      <c r="B50" s="78">
        <v>154.28700000000001</v>
      </c>
      <c r="C50" s="57">
        <v>287</v>
      </c>
      <c r="D50" s="57">
        <v>40</v>
      </c>
      <c r="E50" s="58">
        <v>25</v>
      </c>
      <c r="F50" s="59">
        <f t="shared" si="2"/>
        <v>352</v>
      </c>
      <c r="G50" s="58">
        <v>1</v>
      </c>
      <c r="H50" s="58" t="s">
        <v>7</v>
      </c>
      <c r="I50" s="58">
        <v>27</v>
      </c>
      <c r="J50" s="60">
        <f t="shared" si="3"/>
        <v>324</v>
      </c>
      <c r="K50" s="58">
        <f t="shared" si="4"/>
        <v>2.0999825001458321</v>
      </c>
      <c r="L50" s="13"/>
      <c r="M50" s="13"/>
      <c r="N50" s="13"/>
      <c r="O50" s="13"/>
      <c r="P50" s="13"/>
      <c r="Q50" s="13"/>
      <c r="R50" s="13"/>
      <c r="S50" s="13"/>
      <c r="T50" s="13"/>
      <c r="U50" s="13"/>
      <c r="V50" s="13"/>
      <c r="W50" s="13"/>
      <c r="X50" s="13"/>
      <c r="Y50" s="13"/>
      <c r="Z50" s="13"/>
    </row>
    <row r="51" spans="1:26" ht="12" customHeight="1">
      <c r="A51" s="42">
        <v>1952</v>
      </c>
      <c r="B51" s="78">
        <v>156.95400000000001</v>
      </c>
      <c r="C51" s="57">
        <v>319</v>
      </c>
      <c r="D51" s="57">
        <v>43</v>
      </c>
      <c r="E51" s="58">
        <v>27</v>
      </c>
      <c r="F51" s="59">
        <f t="shared" si="2"/>
        <v>389</v>
      </c>
      <c r="G51" s="58">
        <v>1</v>
      </c>
      <c r="H51" s="58">
        <v>1</v>
      </c>
      <c r="I51" s="58">
        <v>34</v>
      </c>
      <c r="J51" s="60">
        <f t="shared" si="3"/>
        <v>353</v>
      </c>
      <c r="K51" s="58">
        <f t="shared" si="4"/>
        <v>2.2490666055022488</v>
      </c>
      <c r="L51" s="13"/>
      <c r="M51" s="13"/>
      <c r="N51" s="13"/>
      <c r="O51" s="13"/>
      <c r="P51" s="13"/>
      <c r="Q51" s="13"/>
      <c r="R51" s="13"/>
      <c r="S51" s="13"/>
      <c r="T51" s="13"/>
      <c r="U51" s="13"/>
      <c r="V51" s="13"/>
      <c r="W51" s="13"/>
      <c r="X51" s="13"/>
      <c r="Y51" s="13"/>
      <c r="Z51" s="13"/>
    </row>
    <row r="52" spans="1:26" ht="12" customHeight="1">
      <c r="A52" s="42">
        <v>1953</v>
      </c>
      <c r="B52" s="78">
        <v>159.565</v>
      </c>
      <c r="C52" s="57">
        <v>322</v>
      </c>
      <c r="D52" s="57">
        <v>48</v>
      </c>
      <c r="E52" s="58">
        <v>34</v>
      </c>
      <c r="F52" s="59">
        <f t="shared" si="2"/>
        <v>404</v>
      </c>
      <c r="G52" s="58">
        <v>1</v>
      </c>
      <c r="H52" s="58" t="s">
        <v>7</v>
      </c>
      <c r="I52" s="58">
        <v>31</v>
      </c>
      <c r="J52" s="60">
        <f t="shared" si="3"/>
        <v>372</v>
      </c>
      <c r="K52" s="58">
        <f t="shared" si="4"/>
        <v>2.3313383260740137</v>
      </c>
      <c r="L52" s="13"/>
      <c r="M52" s="13"/>
      <c r="N52" s="13"/>
      <c r="O52" s="13"/>
      <c r="P52" s="13"/>
      <c r="Q52" s="13"/>
      <c r="R52" s="13"/>
      <c r="S52" s="13"/>
      <c r="T52" s="13"/>
      <c r="U52" s="13"/>
      <c r="V52" s="13"/>
      <c r="W52" s="13"/>
      <c r="X52" s="13"/>
      <c r="Y52" s="13"/>
      <c r="Z52" s="13"/>
    </row>
    <row r="53" spans="1:26" ht="12" customHeight="1">
      <c r="A53" s="42">
        <v>1954</v>
      </c>
      <c r="B53" s="78">
        <v>162.39099999999999</v>
      </c>
      <c r="C53" s="57">
        <v>338</v>
      </c>
      <c r="D53" s="57">
        <v>47</v>
      </c>
      <c r="E53" s="58">
        <v>31</v>
      </c>
      <c r="F53" s="59">
        <f t="shared" si="2"/>
        <v>416</v>
      </c>
      <c r="G53" s="58">
        <v>1</v>
      </c>
      <c r="H53" s="58" t="s">
        <v>7</v>
      </c>
      <c r="I53" s="58">
        <v>30</v>
      </c>
      <c r="J53" s="60">
        <f t="shared" si="3"/>
        <v>385</v>
      </c>
      <c r="K53" s="58">
        <f t="shared" si="4"/>
        <v>2.3708210430380996</v>
      </c>
      <c r="L53" s="13"/>
      <c r="M53" s="13"/>
      <c r="N53" s="13"/>
      <c r="O53" s="13"/>
      <c r="P53" s="13"/>
      <c r="Q53" s="13"/>
      <c r="R53" s="13"/>
      <c r="S53" s="13"/>
      <c r="T53" s="13"/>
      <c r="U53" s="13"/>
      <c r="V53" s="13"/>
      <c r="W53" s="13"/>
      <c r="X53" s="13"/>
      <c r="Y53" s="13"/>
      <c r="Z53" s="13"/>
    </row>
    <row r="54" spans="1:26" ht="12" customHeight="1">
      <c r="A54" s="42">
        <v>1955</v>
      </c>
      <c r="B54" s="78">
        <v>165.27500000000001</v>
      </c>
      <c r="C54" s="57">
        <v>362</v>
      </c>
      <c r="D54" s="57">
        <v>49</v>
      </c>
      <c r="E54" s="58">
        <v>30</v>
      </c>
      <c r="F54" s="59">
        <f t="shared" si="2"/>
        <v>441</v>
      </c>
      <c r="G54" s="58">
        <v>2</v>
      </c>
      <c r="H54" s="58" t="s">
        <v>7</v>
      </c>
      <c r="I54" s="58">
        <v>27</v>
      </c>
      <c r="J54" s="60">
        <f t="shared" si="3"/>
        <v>412</v>
      </c>
      <c r="K54" s="58">
        <f t="shared" si="4"/>
        <v>2.4928150052942066</v>
      </c>
      <c r="L54" s="13"/>
      <c r="M54" s="13"/>
      <c r="N54" s="13"/>
      <c r="O54" s="13"/>
      <c r="P54" s="13"/>
      <c r="Q54" s="13"/>
      <c r="R54" s="13"/>
      <c r="S54" s="13"/>
      <c r="T54" s="13"/>
      <c r="U54" s="13"/>
      <c r="V54" s="13"/>
      <c r="W54" s="13"/>
      <c r="X54" s="13"/>
      <c r="Y54" s="13"/>
      <c r="Z54" s="13"/>
    </row>
    <row r="55" spans="1:26" ht="12" customHeight="1">
      <c r="A55" s="40">
        <v>1956</v>
      </c>
      <c r="B55" s="77">
        <v>168.221</v>
      </c>
      <c r="C55" s="53">
        <v>394</v>
      </c>
      <c r="D55" s="53">
        <v>51</v>
      </c>
      <c r="E55" s="54">
        <v>27</v>
      </c>
      <c r="F55" s="55">
        <f t="shared" si="2"/>
        <v>472</v>
      </c>
      <c r="G55" s="54">
        <v>4</v>
      </c>
      <c r="H55" s="54" t="s">
        <v>7</v>
      </c>
      <c r="I55" s="54">
        <v>40</v>
      </c>
      <c r="J55" s="56">
        <f t="shared" si="3"/>
        <v>428</v>
      </c>
      <c r="K55" s="54">
        <f t="shared" si="4"/>
        <v>2.5442721182254298</v>
      </c>
      <c r="L55" s="13"/>
      <c r="M55" s="13"/>
      <c r="N55" s="13"/>
      <c r="O55" s="13"/>
      <c r="P55" s="13"/>
      <c r="Q55" s="13"/>
      <c r="R55" s="13"/>
      <c r="S55" s="13"/>
      <c r="T55" s="13"/>
      <c r="U55" s="13"/>
      <c r="V55" s="13"/>
      <c r="W55" s="13"/>
      <c r="X55" s="13"/>
      <c r="Y55" s="13"/>
      <c r="Z55" s="13"/>
    </row>
    <row r="56" spans="1:26" ht="12" customHeight="1">
      <c r="A56" s="40">
        <v>1957</v>
      </c>
      <c r="B56" s="77">
        <v>171.274</v>
      </c>
      <c r="C56" s="53">
        <v>381</v>
      </c>
      <c r="D56" s="53">
        <v>49</v>
      </c>
      <c r="E56" s="54">
        <v>40</v>
      </c>
      <c r="F56" s="55">
        <f t="shared" si="2"/>
        <v>470</v>
      </c>
      <c r="G56" s="54">
        <v>2</v>
      </c>
      <c r="H56" s="54" t="s">
        <v>7</v>
      </c>
      <c r="I56" s="54">
        <v>34</v>
      </c>
      <c r="J56" s="56">
        <f t="shared" si="3"/>
        <v>434</v>
      </c>
      <c r="K56" s="54">
        <f t="shared" si="4"/>
        <v>2.5339514462206756</v>
      </c>
      <c r="L56" s="13"/>
      <c r="M56" s="13"/>
      <c r="N56" s="13"/>
      <c r="O56" s="13"/>
      <c r="P56" s="13"/>
      <c r="Q56" s="13"/>
      <c r="R56" s="13"/>
      <c r="S56" s="13"/>
      <c r="T56" s="13"/>
      <c r="U56" s="13"/>
      <c r="V56" s="13"/>
      <c r="W56" s="13"/>
      <c r="X56" s="13"/>
      <c r="Y56" s="13"/>
      <c r="Z56" s="13"/>
    </row>
    <row r="57" spans="1:26" ht="12" customHeight="1">
      <c r="A57" s="40">
        <v>1958</v>
      </c>
      <c r="B57" s="77">
        <v>174.14099999999999</v>
      </c>
      <c r="C57" s="53">
        <v>416</v>
      </c>
      <c r="D57" s="53">
        <v>52</v>
      </c>
      <c r="E57" s="54">
        <v>34</v>
      </c>
      <c r="F57" s="55">
        <f t="shared" si="2"/>
        <v>502</v>
      </c>
      <c r="G57" s="54">
        <v>3</v>
      </c>
      <c r="H57" s="54" t="s">
        <v>7</v>
      </c>
      <c r="I57" s="54">
        <v>44</v>
      </c>
      <c r="J57" s="56">
        <f t="shared" si="3"/>
        <v>455</v>
      </c>
      <c r="K57" s="54">
        <f t="shared" si="4"/>
        <v>2.6128252393175648</v>
      </c>
      <c r="L57" s="13"/>
      <c r="M57" s="13"/>
      <c r="N57" s="13"/>
      <c r="O57" s="13"/>
      <c r="P57" s="13"/>
      <c r="Q57" s="13"/>
      <c r="R57" s="13"/>
      <c r="S57" s="13"/>
      <c r="T57" s="13"/>
      <c r="U57" s="13"/>
      <c r="V57" s="13"/>
      <c r="W57" s="13"/>
      <c r="X57" s="13"/>
      <c r="Y57" s="13"/>
      <c r="Z57" s="13"/>
    </row>
    <row r="58" spans="1:26" ht="12" customHeight="1">
      <c r="A58" s="40">
        <v>1959</v>
      </c>
      <c r="B58" s="77">
        <v>177.07300000000001</v>
      </c>
      <c r="C58" s="53">
        <v>435</v>
      </c>
      <c r="D58" s="53">
        <v>59</v>
      </c>
      <c r="E58" s="54">
        <v>44</v>
      </c>
      <c r="F58" s="55">
        <f t="shared" si="2"/>
        <v>538</v>
      </c>
      <c r="G58" s="54">
        <v>3</v>
      </c>
      <c r="H58" s="54" t="s">
        <v>7</v>
      </c>
      <c r="I58" s="54">
        <v>38</v>
      </c>
      <c r="J58" s="56">
        <f t="shared" si="3"/>
        <v>497</v>
      </c>
      <c r="K58" s="54">
        <f t="shared" si="4"/>
        <v>2.8067520175294933</v>
      </c>
      <c r="L58" s="13"/>
      <c r="M58" s="13"/>
      <c r="N58" s="13"/>
      <c r="O58" s="13"/>
      <c r="P58" s="13"/>
      <c r="Q58" s="13"/>
      <c r="R58" s="13"/>
      <c r="S58" s="13"/>
      <c r="T58" s="13"/>
      <c r="U58" s="13"/>
      <c r="V58" s="13"/>
      <c r="W58" s="13"/>
      <c r="X58" s="13"/>
      <c r="Y58" s="13"/>
      <c r="Z58" s="13"/>
    </row>
    <row r="59" spans="1:26" ht="12" customHeight="1">
      <c r="A59" s="40">
        <v>1960</v>
      </c>
      <c r="B59" s="77">
        <v>180.67099999999999</v>
      </c>
      <c r="C59" s="53">
        <v>475</v>
      </c>
      <c r="D59" s="53">
        <v>56</v>
      </c>
      <c r="E59" s="54">
        <v>38</v>
      </c>
      <c r="F59" s="55">
        <f t="shared" si="2"/>
        <v>569</v>
      </c>
      <c r="G59" s="54">
        <v>3</v>
      </c>
      <c r="H59" s="56" t="s">
        <v>7</v>
      </c>
      <c r="I59" s="54">
        <v>41</v>
      </c>
      <c r="J59" s="56">
        <f t="shared" si="3"/>
        <v>525</v>
      </c>
      <c r="K59" s="54">
        <f t="shared" si="4"/>
        <v>2.9058343619064488</v>
      </c>
      <c r="L59" s="13"/>
      <c r="M59" s="13"/>
      <c r="N59" s="13"/>
      <c r="O59" s="13"/>
      <c r="P59" s="13"/>
      <c r="Q59" s="13"/>
      <c r="R59" s="13"/>
      <c r="S59" s="13"/>
      <c r="T59" s="13"/>
      <c r="U59" s="13"/>
      <c r="V59" s="13"/>
      <c r="W59" s="13"/>
      <c r="X59" s="13"/>
      <c r="Y59" s="13"/>
      <c r="Z59" s="13"/>
    </row>
    <row r="60" spans="1:26" ht="12" customHeight="1">
      <c r="A60" s="42">
        <v>1961</v>
      </c>
      <c r="B60" s="78">
        <v>183.691</v>
      </c>
      <c r="C60" s="57">
        <v>479</v>
      </c>
      <c r="D60" s="57">
        <v>59</v>
      </c>
      <c r="E60" s="58">
        <v>41</v>
      </c>
      <c r="F60" s="59">
        <f t="shared" si="2"/>
        <v>579</v>
      </c>
      <c r="G60" s="58">
        <v>3</v>
      </c>
      <c r="H60" s="58" t="s">
        <v>7</v>
      </c>
      <c r="I60" s="58">
        <v>53</v>
      </c>
      <c r="J60" s="60">
        <f t="shared" si="3"/>
        <v>523</v>
      </c>
      <c r="K60" s="58">
        <f t="shared" si="4"/>
        <v>2.847172697628082</v>
      </c>
      <c r="L60" s="13"/>
      <c r="M60" s="13"/>
      <c r="N60" s="13"/>
      <c r="O60" s="13"/>
      <c r="P60" s="13"/>
      <c r="Q60" s="13"/>
      <c r="R60" s="13"/>
      <c r="S60" s="13"/>
      <c r="T60" s="13"/>
      <c r="U60" s="13"/>
      <c r="V60" s="13"/>
      <c r="W60" s="13"/>
      <c r="X60" s="13"/>
      <c r="Y60" s="13"/>
      <c r="Z60" s="13"/>
    </row>
    <row r="61" spans="1:26" ht="12" customHeight="1">
      <c r="A61" s="42">
        <v>1962</v>
      </c>
      <c r="B61" s="78">
        <v>186.53800000000001</v>
      </c>
      <c r="C61" s="57">
        <v>490</v>
      </c>
      <c r="D61" s="57">
        <v>64</v>
      </c>
      <c r="E61" s="58">
        <v>53</v>
      </c>
      <c r="F61" s="59">
        <f t="shared" si="2"/>
        <v>607</v>
      </c>
      <c r="G61" s="58">
        <v>1</v>
      </c>
      <c r="H61" s="58" t="s">
        <v>7</v>
      </c>
      <c r="I61" s="58">
        <v>38</v>
      </c>
      <c r="J61" s="60">
        <f t="shared" si="3"/>
        <v>568</v>
      </c>
      <c r="K61" s="58">
        <f t="shared" si="4"/>
        <v>3.0449559875199688</v>
      </c>
      <c r="L61" s="13"/>
      <c r="M61" s="13"/>
      <c r="N61" s="13"/>
      <c r="O61" s="13"/>
      <c r="P61" s="13"/>
      <c r="Q61" s="13"/>
      <c r="R61" s="13"/>
      <c r="S61" s="13"/>
      <c r="T61" s="13"/>
      <c r="U61" s="13"/>
      <c r="V61" s="13"/>
      <c r="W61" s="13"/>
      <c r="X61" s="13"/>
      <c r="Y61" s="13"/>
      <c r="Z61" s="13"/>
    </row>
    <row r="62" spans="1:26" ht="12" customHeight="1">
      <c r="A62" s="42">
        <v>1963</v>
      </c>
      <c r="B62" s="78">
        <v>189.24199999999999</v>
      </c>
      <c r="C62" s="57">
        <v>517</v>
      </c>
      <c r="D62" s="57">
        <v>65</v>
      </c>
      <c r="E62" s="58">
        <v>38</v>
      </c>
      <c r="F62" s="59">
        <f t="shared" si="2"/>
        <v>620</v>
      </c>
      <c r="G62" s="58">
        <v>1</v>
      </c>
      <c r="H62" s="58" t="s">
        <v>7</v>
      </c>
      <c r="I62" s="58">
        <v>39</v>
      </c>
      <c r="J62" s="60">
        <f t="shared" si="3"/>
        <v>580</v>
      </c>
      <c r="K62" s="58">
        <f t="shared" si="4"/>
        <v>3.0648587522854336</v>
      </c>
      <c r="L62" s="13"/>
      <c r="M62" s="13"/>
      <c r="N62" s="13"/>
      <c r="O62" s="13"/>
      <c r="P62" s="13"/>
      <c r="Q62" s="13"/>
      <c r="R62" s="13"/>
      <c r="S62" s="13"/>
      <c r="T62" s="13"/>
      <c r="U62" s="13"/>
      <c r="V62" s="13"/>
      <c r="W62" s="13"/>
      <c r="X62" s="13"/>
      <c r="Y62" s="13"/>
      <c r="Z62" s="13"/>
    </row>
    <row r="63" spans="1:26" ht="12" customHeight="1">
      <c r="A63" s="42">
        <v>1964</v>
      </c>
      <c r="B63" s="78">
        <v>191.88900000000001</v>
      </c>
      <c r="C63" s="57">
        <v>559</v>
      </c>
      <c r="D63" s="57">
        <v>65</v>
      </c>
      <c r="E63" s="58">
        <v>39</v>
      </c>
      <c r="F63" s="59">
        <f t="shared" si="2"/>
        <v>663</v>
      </c>
      <c r="G63" s="58">
        <v>1</v>
      </c>
      <c r="H63" s="58" t="s">
        <v>7</v>
      </c>
      <c r="I63" s="58">
        <v>42</v>
      </c>
      <c r="J63" s="60">
        <f t="shared" si="3"/>
        <v>620</v>
      </c>
      <c r="K63" s="58">
        <f t="shared" si="4"/>
        <v>3.2310346085497343</v>
      </c>
      <c r="L63" s="13"/>
      <c r="M63" s="13"/>
      <c r="N63" s="13"/>
      <c r="O63" s="13"/>
      <c r="P63" s="13"/>
      <c r="Q63" s="13"/>
      <c r="R63" s="13"/>
      <c r="S63" s="13"/>
      <c r="T63" s="13"/>
      <c r="U63" s="13"/>
      <c r="V63" s="13"/>
      <c r="W63" s="13"/>
      <c r="X63" s="13"/>
      <c r="Y63" s="13"/>
      <c r="Z63" s="13"/>
    </row>
    <row r="64" spans="1:26" ht="12" customHeight="1">
      <c r="A64" s="42">
        <v>1965</v>
      </c>
      <c r="B64" s="78">
        <v>194.303</v>
      </c>
      <c r="C64" s="57">
        <v>589</v>
      </c>
      <c r="D64" s="57">
        <v>63</v>
      </c>
      <c r="E64" s="58">
        <v>42</v>
      </c>
      <c r="F64" s="59">
        <f t="shared" si="2"/>
        <v>694</v>
      </c>
      <c r="G64" s="58">
        <v>3</v>
      </c>
      <c r="H64" s="60" t="s">
        <v>7</v>
      </c>
      <c r="I64" s="58">
        <v>38</v>
      </c>
      <c r="J64" s="60">
        <f t="shared" si="3"/>
        <v>653</v>
      </c>
      <c r="K64" s="58">
        <f t="shared" si="4"/>
        <v>3.3607304056036194</v>
      </c>
      <c r="L64" s="13"/>
      <c r="M64" s="13"/>
      <c r="N64" s="13"/>
      <c r="O64" s="13"/>
      <c r="P64" s="13"/>
      <c r="Q64" s="13"/>
      <c r="R64" s="13"/>
      <c r="S64" s="13"/>
      <c r="T64" s="13"/>
      <c r="U64" s="13"/>
      <c r="V64" s="13"/>
      <c r="W64" s="13"/>
      <c r="X64" s="13"/>
      <c r="Y64" s="13"/>
      <c r="Z64" s="13"/>
    </row>
    <row r="65" spans="1:26" ht="12" customHeight="1">
      <c r="A65" s="40">
        <v>1966</v>
      </c>
      <c r="B65" s="77">
        <v>196.56</v>
      </c>
      <c r="C65" s="53">
        <v>626</v>
      </c>
      <c r="D65" s="53">
        <v>85</v>
      </c>
      <c r="E65" s="54">
        <v>38</v>
      </c>
      <c r="F65" s="55">
        <f t="shared" si="2"/>
        <v>749</v>
      </c>
      <c r="G65" s="54">
        <v>3</v>
      </c>
      <c r="H65" s="54" t="s">
        <v>7</v>
      </c>
      <c r="I65" s="54">
        <v>50</v>
      </c>
      <c r="J65" s="56">
        <f t="shared" si="3"/>
        <v>696</v>
      </c>
      <c r="K65" s="54">
        <f t="shared" si="4"/>
        <v>3.5409035409035408</v>
      </c>
      <c r="L65" s="13"/>
      <c r="M65" s="13"/>
      <c r="N65" s="13"/>
      <c r="O65" s="13"/>
      <c r="P65" s="13"/>
      <c r="Q65" s="13"/>
      <c r="R65" s="13"/>
      <c r="S65" s="13"/>
      <c r="T65" s="13"/>
      <c r="U65" s="13"/>
      <c r="V65" s="13"/>
      <c r="W65" s="13"/>
      <c r="X65" s="13"/>
      <c r="Y65" s="13"/>
      <c r="Z65" s="13"/>
    </row>
    <row r="66" spans="1:26" ht="12" customHeight="1">
      <c r="A66" s="40">
        <v>1967</v>
      </c>
      <c r="B66" s="77">
        <v>198.71199999999999</v>
      </c>
      <c r="C66" s="53">
        <v>635</v>
      </c>
      <c r="D66" s="53">
        <v>92</v>
      </c>
      <c r="E66" s="54">
        <v>50</v>
      </c>
      <c r="F66" s="55">
        <f t="shared" si="2"/>
        <v>777</v>
      </c>
      <c r="G66" s="54">
        <v>3</v>
      </c>
      <c r="H66" s="54" t="s">
        <v>7</v>
      </c>
      <c r="I66" s="54">
        <v>46</v>
      </c>
      <c r="J66" s="56">
        <f t="shared" si="3"/>
        <v>728</v>
      </c>
      <c r="K66" s="54">
        <f t="shared" si="4"/>
        <v>3.6635935424131407</v>
      </c>
      <c r="L66" s="13"/>
      <c r="M66" s="13"/>
      <c r="N66" s="13"/>
      <c r="O66" s="13"/>
      <c r="P66" s="13"/>
      <c r="Q66" s="13"/>
      <c r="R66" s="13"/>
      <c r="S66" s="13"/>
      <c r="T66" s="13"/>
      <c r="U66" s="13"/>
      <c r="V66" s="13"/>
      <c r="W66" s="13"/>
      <c r="X66" s="13"/>
      <c r="Y66" s="13"/>
      <c r="Z66" s="13"/>
    </row>
    <row r="67" spans="1:26" ht="12" customHeight="1">
      <c r="A67" s="40">
        <v>1968</v>
      </c>
      <c r="B67" s="77">
        <v>200.70599999999999</v>
      </c>
      <c r="C67" s="53">
        <v>658</v>
      </c>
      <c r="D67" s="53">
        <v>155</v>
      </c>
      <c r="E67" s="54">
        <v>46</v>
      </c>
      <c r="F67" s="55">
        <f t="shared" si="2"/>
        <v>859</v>
      </c>
      <c r="G67" s="54">
        <v>3</v>
      </c>
      <c r="H67" s="54" t="s">
        <v>7</v>
      </c>
      <c r="I67" s="54">
        <v>62</v>
      </c>
      <c r="J67" s="56">
        <f t="shared" si="3"/>
        <v>794</v>
      </c>
      <c r="K67" s="54">
        <f t="shared" si="4"/>
        <v>3.9560351957589712</v>
      </c>
      <c r="L67" s="13"/>
      <c r="M67" s="13"/>
      <c r="N67" s="13"/>
      <c r="O67" s="13"/>
      <c r="P67" s="13"/>
      <c r="Q67" s="13"/>
      <c r="R67" s="13"/>
      <c r="S67" s="13"/>
      <c r="T67" s="13"/>
      <c r="U67" s="13"/>
      <c r="V67" s="13"/>
      <c r="W67" s="13"/>
      <c r="X67" s="13"/>
      <c r="Y67" s="13"/>
      <c r="Z67" s="13"/>
    </row>
    <row r="68" spans="1:26" ht="12" customHeight="1">
      <c r="A68" s="40">
        <v>1969</v>
      </c>
      <c r="B68" s="77">
        <v>202.67699999999999</v>
      </c>
      <c r="C68" s="53">
        <v>718</v>
      </c>
      <c r="D68" s="53">
        <v>128</v>
      </c>
      <c r="E68" s="54">
        <v>62</v>
      </c>
      <c r="F68" s="55">
        <f t="shared" si="2"/>
        <v>908</v>
      </c>
      <c r="G68" s="54">
        <v>3</v>
      </c>
      <c r="H68" s="54">
        <v>4</v>
      </c>
      <c r="I68" s="54">
        <v>52</v>
      </c>
      <c r="J68" s="56">
        <f t="shared" si="3"/>
        <v>849</v>
      </c>
      <c r="K68" s="54">
        <f t="shared" si="4"/>
        <v>4.1889311564706411</v>
      </c>
      <c r="L68" s="13"/>
      <c r="M68" s="13"/>
      <c r="N68" s="13"/>
      <c r="O68" s="13"/>
      <c r="P68" s="13"/>
      <c r="Q68" s="13"/>
      <c r="R68" s="13"/>
      <c r="S68" s="13"/>
      <c r="T68" s="13"/>
      <c r="U68" s="13"/>
      <c r="V68" s="13"/>
      <c r="W68" s="13"/>
      <c r="X68" s="13"/>
      <c r="Y68" s="13"/>
      <c r="Z68" s="13"/>
    </row>
    <row r="69" spans="1:26" ht="12" customHeight="1">
      <c r="A69" s="40">
        <v>1970</v>
      </c>
      <c r="B69" s="77">
        <v>205.05199999999999</v>
      </c>
      <c r="C69" s="53">
        <v>778.029</v>
      </c>
      <c r="D69" s="53">
        <v>145</v>
      </c>
      <c r="E69" s="54">
        <v>52</v>
      </c>
      <c r="F69" s="55">
        <f t="shared" si="2"/>
        <v>975.029</v>
      </c>
      <c r="G69" s="54">
        <v>3</v>
      </c>
      <c r="H69" s="54">
        <v>5</v>
      </c>
      <c r="I69" s="54">
        <v>70.498999999999995</v>
      </c>
      <c r="J69" s="56">
        <f t="shared" si="3"/>
        <v>896.53</v>
      </c>
      <c r="K69" s="54">
        <f t="shared" si="4"/>
        <v>4.3722080252813917</v>
      </c>
      <c r="L69" s="13"/>
      <c r="M69" s="13"/>
      <c r="N69" s="13"/>
      <c r="O69" s="13"/>
      <c r="P69" s="13"/>
      <c r="Q69" s="13"/>
      <c r="R69" s="13"/>
      <c r="S69" s="13"/>
      <c r="T69" s="13"/>
      <c r="U69" s="13"/>
      <c r="V69" s="13"/>
      <c r="W69" s="13"/>
      <c r="X69" s="13"/>
      <c r="Y69" s="13"/>
      <c r="Z69" s="13"/>
    </row>
    <row r="70" spans="1:26" ht="12" customHeight="1">
      <c r="A70" s="42">
        <v>1971</v>
      </c>
      <c r="B70" s="78">
        <v>207.661</v>
      </c>
      <c r="C70" s="58">
        <v>862.80700000000002</v>
      </c>
      <c r="D70" s="58">
        <v>119</v>
      </c>
      <c r="E70" s="58">
        <v>70.498999999999995</v>
      </c>
      <c r="F70" s="59">
        <f t="shared" si="2"/>
        <v>1052.306</v>
      </c>
      <c r="G70" s="58">
        <v>3</v>
      </c>
      <c r="H70" s="58">
        <v>6</v>
      </c>
      <c r="I70" s="58">
        <v>65.367999999999995</v>
      </c>
      <c r="J70" s="60">
        <f t="shared" si="3"/>
        <v>977.9380000000001</v>
      </c>
      <c r="K70" s="58">
        <f t="shared" si="4"/>
        <v>4.7093002537789959</v>
      </c>
      <c r="L70" s="13"/>
      <c r="M70" s="13"/>
      <c r="N70" s="13"/>
      <c r="O70" s="13"/>
      <c r="P70" s="13"/>
      <c r="Q70" s="13"/>
      <c r="R70" s="13"/>
      <c r="S70" s="13"/>
      <c r="T70" s="13"/>
      <c r="U70" s="13"/>
      <c r="V70" s="13"/>
      <c r="W70" s="13"/>
      <c r="X70" s="13"/>
      <c r="Y70" s="13"/>
      <c r="Z70" s="13"/>
    </row>
    <row r="71" spans="1:26" ht="12" customHeight="1">
      <c r="A71" s="42">
        <v>1972</v>
      </c>
      <c r="B71" s="78">
        <v>209.89599999999999</v>
      </c>
      <c r="C71" s="58">
        <v>960.31799999999998</v>
      </c>
      <c r="D71" s="58">
        <v>164</v>
      </c>
      <c r="E71" s="58">
        <v>65.367999999999995</v>
      </c>
      <c r="F71" s="59">
        <f t="shared" si="2"/>
        <v>1189.6859999999999</v>
      </c>
      <c r="G71" s="58">
        <v>3</v>
      </c>
      <c r="H71" s="58">
        <v>6</v>
      </c>
      <c r="I71" s="58">
        <v>62.006</v>
      </c>
      <c r="J71" s="60">
        <f t="shared" si="3"/>
        <v>1118.6799999999998</v>
      </c>
      <c r="K71" s="58">
        <f t="shared" si="4"/>
        <v>5.3296870831268812</v>
      </c>
      <c r="L71" s="13"/>
      <c r="M71" s="13"/>
      <c r="N71" s="13"/>
      <c r="O71" s="13"/>
      <c r="P71" s="13"/>
      <c r="Q71" s="13"/>
      <c r="R71" s="13"/>
      <c r="S71" s="13"/>
      <c r="T71" s="13"/>
      <c r="U71" s="13"/>
      <c r="V71" s="13"/>
      <c r="W71" s="13"/>
      <c r="X71" s="13"/>
      <c r="Y71" s="13"/>
      <c r="Z71" s="13"/>
    </row>
    <row r="72" spans="1:26" ht="12" customHeight="1">
      <c r="A72" s="42">
        <v>1973</v>
      </c>
      <c r="B72" s="78">
        <v>211.90899999999999</v>
      </c>
      <c r="C72" s="58">
        <v>1012.835</v>
      </c>
      <c r="D72" s="58">
        <v>202</v>
      </c>
      <c r="E72" s="58">
        <v>62.006</v>
      </c>
      <c r="F72" s="59">
        <f t="shared" si="2"/>
        <v>1276.8410000000001</v>
      </c>
      <c r="G72" s="58">
        <v>3</v>
      </c>
      <c r="H72" s="58">
        <v>7</v>
      </c>
      <c r="I72" s="58">
        <v>67.509</v>
      </c>
      <c r="J72" s="60">
        <f t="shared" ref="J72:J103" si="5">F72-SUM(G72:I72)</f>
        <v>1199.3320000000001</v>
      </c>
      <c r="K72" s="58">
        <f t="shared" ref="K72:K103" si="6">J72/B72</f>
        <v>5.659655795648133</v>
      </c>
      <c r="L72" s="13"/>
      <c r="M72" s="13"/>
      <c r="N72" s="13"/>
      <c r="O72" s="13"/>
      <c r="P72" s="13"/>
      <c r="Q72" s="13"/>
      <c r="R72" s="13"/>
      <c r="S72" s="13"/>
      <c r="T72" s="13"/>
      <c r="U72" s="13"/>
      <c r="V72" s="13"/>
      <c r="W72" s="13"/>
      <c r="X72" s="13"/>
      <c r="Y72" s="13"/>
      <c r="Z72" s="13"/>
    </row>
    <row r="73" spans="1:26" ht="12" customHeight="1">
      <c r="A73" s="42">
        <v>1974</v>
      </c>
      <c r="B73" s="78">
        <v>213.85400000000001</v>
      </c>
      <c r="C73" s="58">
        <v>1078.768</v>
      </c>
      <c r="D73" s="58">
        <v>204</v>
      </c>
      <c r="E73" s="58">
        <v>67.509</v>
      </c>
      <c r="F73" s="59">
        <f t="shared" ref="F73:F98" si="7">SUM(C73:E73)</f>
        <v>1350.277</v>
      </c>
      <c r="G73" s="58">
        <v>3</v>
      </c>
      <c r="H73" s="58">
        <v>4</v>
      </c>
      <c r="I73" s="58">
        <v>73.117000000000004</v>
      </c>
      <c r="J73" s="60">
        <f t="shared" si="5"/>
        <v>1270.1600000000001</v>
      </c>
      <c r="K73" s="58">
        <f t="shared" si="6"/>
        <v>5.9393792026335728</v>
      </c>
      <c r="L73" s="13"/>
      <c r="M73" s="13"/>
      <c r="N73" s="13"/>
      <c r="O73" s="13"/>
      <c r="P73" s="13"/>
      <c r="Q73" s="13"/>
      <c r="R73" s="13"/>
      <c r="S73" s="13"/>
      <c r="T73" s="13"/>
      <c r="U73" s="13"/>
      <c r="V73" s="13"/>
      <c r="W73" s="13"/>
      <c r="X73" s="13"/>
      <c r="Y73" s="13"/>
      <c r="Z73" s="13"/>
    </row>
    <row r="74" spans="1:26" ht="12" customHeight="1">
      <c r="A74" s="42">
        <v>1975</v>
      </c>
      <c r="B74" s="78">
        <v>215.97300000000001</v>
      </c>
      <c r="C74" s="58">
        <v>1156.827</v>
      </c>
      <c r="D74" s="58">
        <v>163</v>
      </c>
      <c r="E74" s="58">
        <v>73.117000000000004</v>
      </c>
      <c r="F74" s="59">
        <f t="shared" si="7"/>
        <v>1392.944</v>
      </c>
      <c r="G74" s="58">
        <v>4</v>
      </c>
      <c r="H74" s="58">
        <v>5</v>
      </c>
      <c r="I74" s="58">
        <v>60.805</v>
      </c>
      <c r="J74" s="60">
        <f t="shared" si="5"/>
        <v>1323.1389999999999</v>
      </c>
      <c r="K74" s="58">
        <f t="shared" si="6"/>
        <v>6.1264093196834777</v>
      </c>
      <c r="L74" s="13"/>
      <c r="M74" s="13"/>
      <c r="N74" s="13"/>
      <c r="O74" s="13"/>
      <c r="P74" s="13"/>
      <c r="Q74" s="13"/>
      <c r="R74" s="13"/>
      <c r="S74" s="13"/>
      <c r="T74" s="13"/>
      <c r="U74" s="13"/>
      <c r="V74" s="13"/>
      <c r="W74" s="13"/>
      <c r="X74" s="13"/>
      <c r="Y74" s="13"/>
      <c r="Z74" s="13"/>
    </row>
    <row r="75" spans="1:26" ht="12" customHeight="1">
      <c r="A75" s="40">
        <v>1976</v>
      </c>
      <c r="B75" s="77">
        <v>218.035</v>
      </c>
      <c r="C75" s="54">
        <v>1271.4179999999999</v>
      </c>
      <c r="D75" s="54">
        <v>193</v>
      </c>
      <c r="E75" s="54">
        <v>60.805</v>
      </c>
      <c r="F75" s="55">
        <f t="shared" si="7"/>
        <v>1525.223</v>
      </c>
      <c r="G75" s="54">
        <v>3</v>
      </c>
      <c r="H75" s="54">
        <v>10</v>
      </c>
      <c r="I75" s="54">
        <v>67.114999999999995</v>
      </c>
      <c r="J75" s="56">
        <f t="shared" si="5"/>
        <v>1445.1079999999999</v>
      </c>
      <c r="K75" s="54">
        <f t="shared" si="6"/>
        <v>6.6278716719792694</v>
      </c>
      <c r="L75" s="13"/>
      <c r="M75" s="13"/>
      <c r="N75" s="13"/>
      <c r="O75" s="13"/>
      <c r="P75" s="13"/>
      <c r="Q75" s="13"/>
      <c r="R75" s="13"/>
      <c r="S75" s="13"/>
      <c r="T75" s="13"/>
      <c r="U75" s="13"/>
      <c r="V75" s="13"/>
      <c r="W75" s="13"/>
      <c r="X75" s="13"/>
      <c r="Y75" s="13"/>
      <c r="Z75" s="13"/>
    </row>
    <row r="76" spans="1:26" ht="12" customHeight="1">
      <c r="A76" s="40">
        <v>1977</v>
      </c>
      <c r="B76" s="77">
        <v>220.23899999999998</v>
      </c>
      <c r="C76" s="54">
        <v>1315.472</v>
      </c>
      <c r="D76" s="54">
        <v>194</v>
      </c>
      <c r="E76" s="54">
        <v>67.114999999999995</v>
      </c>
      <c r="F76" s="55">
        <f t="shared" si="7"/>
        <v>1576.587</v>
      </c>
      <c r="G76" s="54">
        <v>3</v>
      </c>
      <c r="H76" s="54">
        <v>16</v>
      </c>
      <c r="I76" s="54">
        <v>63.96</v>
      </c>
      <c r="J76" s="56">
        <f t="shared" si="5"/>
        <v>1493.627</v>
      </c>
      <c r="K76" s="54">
        <f t="shared" si="6"/>
        <v>6.7818460853890548</v>
      </c>
      <c r="L76" s="13"/>
      <c r="M76" s="13"/>
      <c r="N76" s="13"/>
      <c r="O76" s="13"/>
      <c r="P76" s="13"/>
      <c r="Q76" s="13"/>
      <c r="R76" s="13"/>
      <c r="S76" s="13"/>
      <c r="T76" s="13"/>
      <c r="U76" s="13"/>
      <c r="V76" s="13"/>
      <c r="W76" s="13"/>
      <c r="X76" s="13"/>
      <c r="Y76" s="13"/>
      <c r="Z76" s="13"/>
    </row>
    <row r="77" spans="1:26" ht="12" customHeight="1">
      <c r="A77" s="40">
        <v>1978</v>
      </c>
      <c r="B77" s="77">
        <v>222.58500000000001</v>
      </c>
      <c r="C77" s="54">
        <v>1445.482</v>
      </c>
      <c r="D77" s="54">
        <v>224</v>
      </c>
      <c r="E77" s="54">
        <v>63.96</v>
      </c>
      <c r="F77" s="55">
        <f t="shared" si="7"/>
        <v>1733.442</v>
      </c>
      <c r="G77" s="54">
        <v>6</v>
      </c>
      <c r="H77" s="54">
        <v>22</v>
      </c>
      <c r="I77" s="54">
        <v>78.433999999999997</v>
      </c>
      <c r="J77" s="56">
        <f t="shared" si="5"/>
        <v>1627.008</v>
      </c>
      <c r="K77" s="54">
        <f t="shared" si="6"/>
        <v>7.3096030729833545</v>
      </c>
      <c r="L77" s="13"/>
      <c r="M77" s="13"/>
      <c r="N77" s="13"/>
      <c r="O77" s="13"/>
      <c r="P77" s="13"/>
      <c r="Q77" s="13"/>
      <c r="R77" s="13"/>
      <c r="S77" s="13"/>
      <c r="T77" s="13"/>
      <c r="U77" s="13"/>
      <c r="V77" s="13"/>
      <c r="W77" s="13"/>
      <c r="X77" s="13"/>
      <c r="Y77" s="13"/>
      <c r="Z77" s="13"/>
    </row>
    <row r="78" spans="1:26" ht="12" customHeight="1">
      <c r="A78" s="40">
        <v>1979</v>
      </c>
      <c r="B78" s="77">
        <v>225.05500000000001</v>
      </c>
      <c r="C78" s="54">
        <v>1527.3420000000001</v>
      </c>
      <c r="D78" s="54">
        <v>230</v>
      </c>
      <c r="E78" s="54">
        <v>78.433999999999997</v>
      </c>
      <c r="F78" s="55">
        <f t="shared" si="7"/>
        <v>1835.7760000000001</v>
      </c>
      <c r="G78" s="54">
        <v>7</v>
      </c>
      <c r="H78" s="54">
        <v>20</v>
      </c>
      <c r="I78" s="54">
        <v>105.637</v>
      </c>
      <c r="J78" s="56">
        <f t="shared" si="5"/>
        <v>1703.1390000000001</v>
      </c>
      <c r="K78" s="54">
        <f t="shared" si="6"/>
        <v>7.5676567950056652</v>
      </c>
      <c r="L78" s="13"/>
      <c r="M78" s="13"/>
      <c r="N78" s="13"/>
      <c r="O78" s="13"/>
      <c r="P78" s="13"/>
      <c r="Q78" s="13"/>
      <c r="R78" s="13"/>
      <c r="S78" s="13"/>
      <c r="T78" s="13"/>
      <c r="U78" s="13"/>
      <c r="V78" s="13"/>
      <c r="W78" s="13"/>
      <c r="X78" s="13"/>
      <c r="Y78" s="13"/>
      <c r="Z78" s="13"/>
    </row>
    <row r="79" spans="1:26" ht="12" customHeight="1">
      <c r="A79" s="40">
        <v>1980</v>
      </c>
      <c r="B79" s="77">
        <v>227.726</v>
      </c>
      <c r="C79" s="54">
        <v>1608.51</v>
      </c>
      <c r="D79" s="54">
        <v>213</v>
      </c>
      <c r="E79" s="54">
        <v>105.637</v>
      </c>
      <c r="F79" s="55">
        <f t="shared" si="7"/>
        <v>1927.1469999999999</v>
      </c>
      <c r="G79" s="54">
        <v>8</v>
      </c>
      <c r="H79" s="54">
        <v>20</v>
      </c>
      <c r="I79" s="54">
        <v>99.266000000000005</v>
      </c>
      <c r="J79" s="56">
        <f t="shared" si="5"/>
        <v>1799.8809999999999</v>
      </c>
      <c r="K79" s="54">
        <f t="shared" si="6"/>
        <v>7.903713234325461</v>
      </c>
      <c r="L79" s="13"/>
      <c r="M79" s="13"/>
      <c r="N79" s="13"/>
      <c r="O79" s="13"/>
      <c r="P79" s="13"/>
      <c r="Q79" s="13"/>
      <c r="R79" s="13"/>
      <c r="S79" s="13"/>
      <c r="T79" s="13"/>
      <c r="U79" s="13"/>
      <c r="V79" s="13"/>
      <c r="W79" s="13"/>
      <c r="X79" s="13"/>
      <c r="Y79" s="13"/>
      <c r="Z79" s="13"/>
    </row>
    <row r="80" spans="1:26" ht="12" customHeight="1">
      <c r="A80" s="42">
        <v>1981</v>
      </c>
      <c r="B80" s="78">
        <v>229.96600000000001</v>
      </c>
      <c r="C80" s="58">
        <v>1635.298</v>
      </c>
      <c r="D80" s="58">
        <v>228</v>
      </c>
      <c r="E80" s="58">
        <v>99.266000000000005</v>
      </c>
      <c r="F80" s="59">
        <f t="shared" si="7"/>
        <v>1962.5640000000001</v>
      </c>
      <c r="G80" s="58">
        <v>8</v>
      </c>
      <c r="H80" s="58">
        <v>21</v>
      </c>
      <c r="I80" s="58">
        <v>86.623999999999995</v>
      </c>
      <c r="J80" s="60">
        <f t="shared" si="5"/>
        <v>1846.94</v>
      </c>
      <c r="K80" s="58">
        <f t="shared" si="6"/>
        <v>8.0313611577363613</v>
      </c>
      <c r="L80" s="13"/>
      <c r="M80" s="13"/>
      <c r="N80" s="13"/>
      <c r="O80" s="13"/>
      <c r="P80" s="13"/>
      <c r="Q80" s="13"/>
      <c r="R80" s="13"/>
      <c r="S80" s="13"/>
      <c r="T80" s="13"/>
      <c r="U80" s="13"/>
      <c r="V80" s="13"/>
      <c r="W80" s="13"/>
      <c r="X80" s="13"/>
      <c r="Y80" s="13"/>
      <c r="Z80" s="13"/>
    </row>
    <row r="81" spans="1:26" ht="12" customHeight="1">
      <c r="A81" s="42">
        <v>1982</v>
      </c>
      <c r="B81" s="78">
        <v>232.18799999999999</v>
      </c>
      <c r="C81" s="58">
        <v>1789.3710000000001</v>
      </c>
      <c r="D81" s="58">
        <v>251</v>
      </c>
      <c r="E81" s="58">
        <v>86.623999999999995</v>
      </c>
      <c r="F81" s="59">
        <f t="shared" si="7"/>
        <v>2126.9949999999999</v>
      </c>
      <c r="G81" s="58">
        <v>26</v>
      </c>
      <c r="H81" s="58">
        <v>22</v>
      </c>
      <c r="I81" s="58">
        <v>82.778000000000006</v>
      </c>
      <c r="J81" s="60">
        <f t="shared" si="5"/>
        <v>1996.2169999999999</v>
      </c>
      <c r="K81" s="58">
        <f t="shared" si="6"/>
        <v>8.597416748496908</v>
      </c>
      <c r="L81" s="13"/>
      <c r="M81" s="13"/>
      <c r="N81" s="13"/>
      <c r="O81" s="13"/>
      <c r="P81" s="13"/>
      <c r="Q81" s="13"/>
      <c r="R81" s="13"/>
      <c r="S81" s="13"/>
      <c r="T81" s="13"/>
      <c r="U81" s="13"/>
      <c r="V81" s="13"/>
      <c r="W81" s="13"/>
      <c r="X81" s="13"/>
      <c r="Y81" s="13"/>
      <c r="Z81" s="13"/>
    </row>
    <row r="82" spans="1:26" ht="12" customHeight="1">
      <c r="A82" s="42">
        <v>1983</v>
      </c>
      <c r="B82" s="78">
        <v>234.30699999999999</v>
      </c>
      <c r="C82" s="58">
        <v>1891.7550000000001</v>
      </c>
      <c r="D82" s="58">
        <v>265</v>
      </c>
      <c r="E82" s="58">
        <v>82.778000000000006</v>
      </c>
      <c r="F82" s="59">
        <f t="shared" si="7"/>
        <v>2239.5329999999999</v>
      </c>
      <c r="G82" s="58">
        <v>10</v>
      </c>
      <c r="H82" s="58">
        <v>26</v>
      </c>
      <c r="I82" s="58">
        <v>104.879</v>
      </c>
      <c r="J82" s="60">
        <f t="shared" si="5"/>
        <v>2098.654</v>
      </c>
      <c r="K82" s="58">
        <f t="shared" si="6"/>
        <v>8.9568557490813347</v>
      </c>
      <c r="L82" s="13"/>
      <c r="M82" s="13"/>
      <c r="N82" s="13"/>
      <c r="O82" s="13"/>
      <c r="P82" s="13"/>
      <c r="Q82" s="13"/>
      <c r="R82" s="13"/>
      <c r="S82" s="13"/>
      <c r="T82" s="13"/>
      <c r="U82" s="13"/>
      <c r="V82" s="13"/>
      <c r="W82" s="13"/>
      <c r="X82" s="13"/>
      <c r="Y82" s="13"/>
      <c r="Z82" s="13"/>
    </row>
    <row r="83" spans="1:26" ht="12" customHeight="1">
      <c r="A83" s="42">
        <v>1984</v>
      </c>
      <c r="B83" s="78">
        <v>236.34800000000001</v>
      </c>
      <c r="C83" s="58">
        <v>2025.5340000000001</v>
      </c>
      <c r="D83" s="58">
        <v>282</v>
      </c>
      <c r="E83" s="58">
        <v>104.879</v>
      </c>
      <c r="F83" s="59">
        <f t="shared" si="7"/>
        <v>2412.413</v>
      </c>
      <c r="G83" s="58">
        <v>8</v>
      </c>
      <c r="H83" s="58">
        <v>29</v>
      </c>
      <c r="I83" s="58">
        <v>101.39400000000001</v>
      </c>
      <c r="J83" s="60">
        <f t="shared" si="5"/>
        <v>2274.0190000000002</v>
      </c>
      <c r="K83" s="58">
        <f t="shared" si="6"/>
        <v>9.6214861136967524</v>
      </c>
      <c r="L83" s="13"/>
      <c r="M83" s="13"/>
      <c r="N83" s="13"/>
      <c r="O83" s="13"/>
      <c r="P83" s="13"/>
      <c r="Q83" s="13"/>
      <c r="R83" s="13"/>
      <c r="S83" s="13"/>
      <c r="T83" s="13"/>
      <c r="U83" s="13"/>
      <c r="V83" s="13"/>
      <c r="W83" s="13"/>
      <c r="X83" s="13"/>
      <c r="Y83" s="13"/>
      <c r="Z83" s="13"/>
    </row>
    <row r="84" spans="1:26" ht="12" customHeight="1">
      <c r="A84" s="42">
        <v>1985</v>
      </c>
      <c r="B84" s="78">
        <v>238.46600000000001</v>
      </c>
      <c r="C84" s="58">
        <v>2225.712</v>
      </c>
      <c r="D84" s="58">
        <v>283</v>
      </c>
      <c r="E84" s="58">
        <v>101.39400000000001</v>
      </c>
      <c r="F84" s="59">
        <f t="shared" si="7"/>
        <v>2610.1059999999998</v>
      </c>
      <c r="G84" s="58">
        <v>16</v>
      </c>
      <c r="H84" s="58">
        <v>30</v>
      </c>
      <c r="I84" s="58">
        <v>94.122</v>
      </c>
      <c r="J84" s="60">
        <f t="shared" si="5"/>
        <v>2469.9839999999999</v>
      </c>
      <c r="K84" s="58">
        <f t="shared" si="6"/>
        <v>10.357803628190181</v>
      </c>
      <c r="L84" s="13"/>
      <c r="M84" s="13"/>
      <c r="N84" s="13"/>
      <c r="O84" s="13"/>
      <c r="P84" s="13"/>
      <c r="Q84" s="13"/>
      <c r="R84" s="13"/>
      <c r="S84" s="13"/>
      <c r="T84" s="13"/>
      <c r="U84" s="13"/>
      <c r="V84" s="13"/>
      <c r="W84" s="13"/>
      <c r="X84" s="13"/>
      <c r="Y84" s="13"/>
      <c r="Z84" s="13"/>
    </row>
    <row r="85" spans="1:26" ht="12" customHeight="1">
      <c r="A85" s="40">
        <v>1986</v>
      </c>
      <c r="B85" s="77">
        <v>240.65100000000001</v>
      </c>
      <c r="C85" s="54">
        <v>2411.0920000000001</v>
      </c>
      <c r="D85" s="54">
        <v>272</v>
      </c>
      <c r="E85" s="54">
        <v>94.122</v>
      </c>
      <c r="F85" s="55">
        <f t="shared" si="7"/>
        <v>2777.2139999999999</v>
      </c>
      <c r="G85" s="54">
        <v>8</v>
      </c>
      <c r="H85" s="54">
        <v>31</v>
      </c>
      <c r="I85" s="54">
        <v>91.97</v>
      </c>
      <c r="J85" s="56">
        <f t="shared" si="5"/>
        <v>2646.2440000000001</v>
      </c>
      <c r="K85" s="54">
        <f t="shared" si="6"/>
        <v>10.996189502640753</v>
      </c>
      <c r="L85" s="13"/>
      <c r="M85" s="13"/>
      <c r="N85" s="13"/>
      <c r="O85" s="13"/>
      <c r="P85" s="13"/>
      <c r="Q85" s="13"/>
      <c r="R85" s="13"/>
      <c r="S85" s="13"/>
      <c r="T85" s="13"/>
      <c r="U85" s="13"/>
      <c r="V85" s="13"/>
      <c r="W85" s="13"/>
      <c r="X85" s="13"/>
      <c r="Y85" s="13"/>
      <c r="Z85" s="13"/>
    </row>
    <row r="86" spans="1:26" ht="12" customHeight="1">
      <c r="A86" s="40">
        <v>1987</v>
      </c>
      <c r="B86" s="77">
        <v>242.804</v>
      </c>
      <c r="C86" s="54">
        <v>2627.7049999999999</v>
      </c>
      <c r="D86" s="54">
        <v>250</v>
      </c>
      <c r="E86" s="54">
        <v>91.97</v>
      </c>
      <c r="F86" s="55">
        <f t="shared" si="7"/>
        <v>2969.6749999999997</v>
      </c>
      <c r="G86" s="54">
        <v>8</v>
      </c>
      <c r="H86" s="54">
        <v>33</v>
      </c>
      <c r="I86" s="54">
        <v>89.712999999999994</v>
      </c>
      <c r="J86" s="56">
        <f t="shared" si="5"/>
        <v>2838.9619999999995</v>
      </c>
      <c r="K86" s="54">
        <f t="shared" si="6"/>
        <v>11.692402102107048</v>
      </c>
      <c r="L86" s="13"/>
      <c r="M86" s="13"/>
      <c r="N86" s="13"/>
      <c r="O86" s="13"/>
      <c r="P86" s="13"/>
      <c r="Q86" s="13"/>
      <c r="R86" s="13"/>
      <c r="S86" s="13"/>
      <c r="T86" s="13"/>
      <c r="U86" s="13"/>
      <c r="V86" s="13"/>
      <c r="W86" s="13"/>
      <c r="X86" s="13"/>
      <c r="Y86" s="13"/>
      <c r="Z86" s="13"/>
    </row>
    <row r="87" spans="1:26" ht="12" customHeight="1">
      <c r="A87" s="40">
        <v>1988</v>
      </c>
      <c r="B87" s="77">
        <v>245.02099999999999</v>
      </c>
      <c r="C87" s="54">
        <v>2815.3960000000002</v>
      </c>
      <c r="D87" s="54">
        <v>234</v>
      </c>
      <c r="E87" s="54">
        <v>89.712999999999994</v>
      </c>
      <c r="F87" s="55">
        <f t="shared" si="7"/>
        <v>3139.1090000000004</v>
      </c>
      <c r="G87" s="54">
        <v>9</v>
      </c>
      <c r="H87" s="54">
        <v>33</v>
      </c>
      <c r="I87" s="54">
        <v>104.699</v>
      </c>
      <c r="J87" s="56">
        <f t="shared" si="5"/>
        <v>2992.4100000000003</v>
      </c>
      <c r="K87" s="54">
        <f t="shared" si="6"/>
        <v>12.212871549785531</v>
      </c>
      <c r="L87" s="13"/>
      <c r="M87" s="13"/>
      <c r="N87" s="13"/>
      <c r="O87" s="13"/>
      <c r="P87" s="13"/>
      <c r="Q87" s="13"/>
      <c r="R87" s="13"/>
      <c r="S87" s="13"/>
      <c r="T87" s="13"/>
      <c r="U87" s="13"/>
      <c r="V87" s="13"/>
      <c r="W87" s="13"/>
      <c r="X87" s="13"/>
      <c r="Y87" s="13"/>
      <c r="Z87" s="13"/>
    </row>
    <row r="88" spans="1:26" ht="12" customHeight="1">
      <c r="A88" s="40">
        <v>1989</v>
      </c>
      <c r="B88" s="77">
        <v>247.34200000000001</v>
      </c>
      <c r="C88" s="54">
        <v>2941.297</v>
      </c>
      <c r="D88" s="54">
        <v>256</v>
      </c>
      <c r="E88" s="54">
        <v>104.699</v>
      </c>
      <c r="F88" s="55">
        <f t="shared" si="7"/>
        <v>3301.9960000000001</v>
      </c>
      <c r="G88" s="54">
        <v>15</v>
      </c>
      <c r="H88" s="54">
        <v>37</v>
      </c>
      <c r="I88" s="54">
        <v>93.245000000000005</v>
      </c>
      <c r="J88" s="56">
        <f t="shared" si="5"/>
        <v>3156.7510000000002</v>
      </c>
      <c r="K88" s="54">
        <f t="shared" si="6"/>
        <v>12.762696994444939</v>
      </c>
      <c r="L88" s="13"/>
      <c r="M88" s="13"/>
      <c r="N88" s="13"/>
      <c r="O88" s="13"/>
      <c r="P88" s="13"/>
      <c r="Q88" s="13"/>
      <c r="R88" s="13"/>
      <c r="S88" s="13"/>
      <c r="T88" s="13"/>
      <c r="U88" s="13"/>
      <c r="V88" s="13"/>
      <c r="W88" s="13"/>
      <c r="X88" s="13"/>
      <c r="Y88" s="13"/>
      <c r="Z88" s="13"/>
    </row>
    <row r="89" spans="1:26" ht="12" customHeight="1">
      <c r="A89" s="40">
        <v>1990</v>
      </c>
      <c r="B89" s="77">
        <v>250.13200000000001</v>
      </c>
      <c r="C89" s="54">
        <v>3165.2150000000001</v>
      </c>
      <c r="D89" s="54">
        <v>277</v>
      </c>
      <c r="E89" s="54">
        <v>93.245000000000005</v>
      </c>
      <c r="F89" s="55">
        <f t="shared" si="7"/>
        <v>3535.46</v>
      </c>
      <c r="G89" s="54">
        <v>17</v>
      </c>
      <c r="H89" s="54">
        <v>36</v>
      </c>
      <c r="I89" s="54">
        <v>110.59099999999999</v>
      </c>
      <c r="J89" s="56">
        <f t="shared" si="5"/>
        <v>3371.8690000000001</v>
      </c>
      <c r="K89" s="54">
        <f t="shared" si="6"/>
        <v>13.480358370780229</v>
      </c>
      <c r="L89" s="13"/>
      <c r="M89" s="13"/>
      <c r="N89" s="13"/>
      <c r="O89" s="13"/>
      <c r="P89" s="13"/>
      <c r="Q89" s="13"/>
      <c r="R89" s="13"/>
      <c r="S89" s="13"/>
      <c r="T89" s="13"/>
      <c r="U89" s="13"/>
      <c r="V89" s="13"/>
      <c r="W89" s="13"/>
      <c r="X89" s="13"/>
      <c r="Y89" s="13"/>
      <c r="Z89" s="13"/>
    </row>
    <row r="90" spans="1:26" ht="12" customHeight="1">
      <c r="A90" s="42">
        <v>1991</v>
      </c>
      <c r="B90" s="78">
        <v>253.49299999999999</v>
      </c>
      <c r="C90" s="58">
        <v>3285.93</v>
      </c>
      <c r="D90" s="58">
        <v>276</v>
      </c>
      <c r="E90" s="58">
        <v>110.59099999999999</v>
      </c>
      <c r="F90" s="59">
        <f t="shared" si="7"/>
        <v>3672.5209999999997</v>
      </c>
      <c r="G90" s="58">
        <v>20</v>
      </c>
      <c r="H90" s="58">
        <v>31</v>
      </c>
      <c r="I90" s="58">
        <v>97.539000000000001</v>
      </c>
      <c r="J90" s="60">
        <f t="shared" si="5"/>
        <v>3523.982</v>
      </c>
      <c r="K90" s="58">
        <f t="shared" si="6"/>
        <v>13.901693537888621</v>
      </c>
      <c r="L90" s="13"/>
      <c r="M90" s="13"/>
      <c r="N90" s="13"/>
      <c r="O90" s="13"/>
      <c r="P90" s="13"/>
      <c r="Q90" s="13"/>
      <c r="R90" s="13"/>
      <c r="S90" s="13"/>
      <c r="T90" s="13"/>
      <c r="U90" s="13"/>
      <c r="V90" s="13"/>
      <c r="W90" s="13"/>
      <c r="X90" s="13"/>
      <c r="Y90" s="13"/>
      <c r="Z90" s="13"/>
    </row>
    <row r="91" spans="1:26" ht="12" customHeight="1">
      <c r="A91" s="44">
        <v>1992</v>
      </c>
      <c r="B91" s="78">
        <v>256.89400000000001</v>
      </c>
      <c r="C91" s="58">
        <v>3551.73</v>
      </c>
      <c r="D91" s="58">
        <v>267</v>
      </c>
      <c r="E91" s="58">
        <v>97.539000000000001</v>
      </c>
      <c r="F91" s="59">
        <f t="shared" si="7"/>
        <v>3916.2690000000002</v>
      </c>
      <c r="G91" s="58">
        <v>18</v>
      </c>
      <c r="H91" s="58">
        <v>29</v>
      </c>
      <c r="I91" s="58">
        <v>120.896</v>
      </c>
      <c r="J91" s="60">
        <f t="shared" si="5"/>
        <v>3748.373</v>
      </c>
      <c r="K91" s="58">
        <f t="shared" si="6"/>
        <v>14.59112707965153</v>
      </c>
      <c r="L91" s="13"/>
      <c r="M91" s="13"/>
      <c r="N91" s="13"/>
      <c r="O91" s="13"/>
      <c r="P91" s="13"/>
      <c r="Q91" s="13"/>
      <c r="R91" s="13"/>
      <c r="S91" s="13"/>
      <c r="T91" s="13"/>
      <c r="U91" s="13"/>
      <c r="V91" s="13"/>
      <c r="W91" s="13"/>
      <c r="X91" s="13"/>
      <c r="Y91" s="13"/>
      <c r="Z91" s="13"/>
    </row>
    <row r="92" spans="1:26" ht="12" customHeight="1">
      <c r="A92" s="42">
        <v>1993</v>
      </c>
      <c r="B92" s="78">
        <v>260.255</v>
      </c>
      <c r="C92" s="58">
        <v>3570.9119999999998</v>
      </c>
      <c r="D92" s="58">
        <v>300</v>
      </c>
      <c r="E92" s="58">
        <v>120.896</v>
      </c>
      <c r="F92" s="59">
        <f t="shared" si="7"/>
        <v>3991.808</v>
      </c>
      <c r="G92" s="58">
        <v>33</v>
      </c>
      <c r="H92" s="58">
        <v>22</v>
      </c>
      <c r="I92" s="58">
        <v>107.04300000000001</v>
      </c>
      <c r="J92" s="60">
        <f t="shared" si="5"/>
        <v>3829.7649999999999</v>
      </c>
      <c r="K92" s="58">
        <f t="shared" si="6"/>
        <v>14.715432940769629</v>
      </c>
      <c r="L92" s="14"/>
      <c r="M92" s="13"/>
      <c r="N92" s="13"/>
      <c r="O92" s="13"/>
      <c r="P92" s="13"/>
      <c r="Q92" s="13"/>
      <c r="R92" s="13"/>
      <c r="S92" s="13"/>
      <c r="T92" s="13"/>
      <c r="U92" s="13"/>
      <c r="V92" s="13"/>
      <c r="W92" s="13"/>
      <c r="X92" s="13"/>
      <c r="Y92" s="13"/>
      <c r="Z92" s="13"/>
    </row>
    <row r="93" spans="1:26" ht="12" customHeight="1">
      <c r="A93" s="42">
        <v>1994</v>
      </c>
      <c r="B93" s="78">
        <v>263.43599999999998</v>
      </c>
      <c r="C93" s="58">
        <v>3760.2710000000002</v>
      </c>
      <c r="D93" s="58">
        <v>315</v>
      </c>
      <c r="E93" s="58">
        <v>107.04300000000001</v>
      </c>
      <c r="F93" s="59">
        <f t="shared" si="7"/>
        <v>4182.3140000000003</v>
      </c>
      <c r="G93" s="58">
        <v>44</v>
      </c>
      <c r="H93" s="58">
        <v>26</v>
      </c>
      <c r="I93" s="58">
        <v>126.845</v>
      </c>
      <c r="J93" s="60">
        <f t="shared" si="5"/>
        <v>3985.4690000000005</v>
      </c>
      <c r="K93" s="58">
        <f t="shared" si="6"/>
        <v>15.128794090405263</v>
      </c>
      <c r="L93" s="14"/>
      <c r="M93" s="13"/>
      <c r="N93" s="13"/>
      <c r="O93" s="13"/>
      <c r="P93" s="13"/>
      <c r="Q93" s="13"/>
      <c r="R93" s="13"/>
      <c r="S93" s="13"/>
      <c r="T93" s="13"/>
      <c r="U93" s="13"/>
      <c r="V93" s="13"/>
      <c r="W93" s="13"/>
      <c r="X93" s="13"/>
      <c r="Y93" s="13"/>
      <c r="Z93" s="13"/>
    </row>
    <row r="94" spans="1:26" ht="12" customHeight="1">
      <c r="A94" s="42">
        <v>1995</v>
      </c>
      <c r="B94" s="78">
        <v>266.55700000000002</v>
      </c>
      <c r="C94" s="58">
        <v>3785.5059999999999</v>
      </c>
      <c r="D94" s="58">
        <v>246.91033980662101</v>
      </c>
      <c r="E94" s="58">
        <v>126.845</v>
      </c>
      <c r="F94" s="59">
        <f t="shared" si="7"/>
        <v>4159.2613398066205</v>
      </c>
      <c r="G94" s="58">
        <v>40.711723540452006</v>
      </c>
      <c r="H94" s="58">
        <v>19</v>
      </c>
      <c r="I94" s="58">
        <v>105.26600000000001</v>
      </c>
      <c r="J94" s="60">
        <f t="shared" si="5"/>
        <v>3994.2836162661683</v>
      </c>
      <c r="K94" s="58">
        <f t="shared" si="6"/>
        <v>14.984726029577795</v>
      </c>
      <c r="L94" s="14"/>
      <c r="M94" s="13"/>
      <c r="N94" s="13"/>
      <c r="O94" s="13"/>
      <c r="P94" s="13"/>
      <c r="Q94" s="13"/>
      <c r="R94" s="13"/>
      <c r="S94" s="13"/>
      <c r="T94" s="13"/>
      <c r="U94" s="13"/>
      <c r="V94" s="13"/>
      <c r="W94" s="13"/>
      <c r="X94" s="13"/>
      <c r="Y94" s="13"/>
      <c r="Z94" s="13"/>
    </row>
    <row r="95" spans="1:26" ht="12" customHeight="1">
      <c r="A95" s="40">
        <v>1996</v>
      </c>
      <c r="B95" s="77">
        <v>269.66699999999997</v>
      </c>
      <c r="C95" s="54">
        <v>3936.7449999999999</v>
      </c>
      <c r="D95" s="54">
        <v>243.46072651530704</v>
      </c>
      <c r="E95" s="54">
        <v>105.26600000000001</v>
      </c>
      <c r="F95" s="55">
        <f t="shared" si="7"/>
        <v>4285.4717265153067</v>
      </c>
      <c r="G95" s="68">
        <v>45.920586302552003</v>
      </c>
      <c r="H95" s="68">
        <v>17</v>
      </c>
      <c r="I95" s="68">
        <v>107.277</v>
      </c>
      <c r="J95" s="56">
        <f t="shared" si="5"/>
        <v>4115.2741402127549</v>
      </c>
      <c r="K95" s="54">
        <f t="shared" si="6"/>
        <v>15.260577453721647</v>
      </c>
      <c r="L95" s="14"/>
      <c r="M95" s="13"/>
      <c r="N95" s="13"/>
      <c r="O95" s="13"/>
      <c r="P95" s="13"/>
      <c r="Q95" s="13"/>
      <c r="R95" s="13"/>
      <c r="S95" s="13"/>
      <c r="T95" s="13"/>
      <c r="U95" s="13"/>
      <c r="V95" s="13"/>
      <c r="W95" s="13"/>
      <c r="X95" s="13"/>
      <c r="Y95" s="13"/>
      <c r="Z95" s="13"/>
    </row>
    <row r="96" spans="1:26" ht="12" customHeight="1">
      <c r="A96" s="40">
        <v>1997</v>
      </c>
      <c r="B96" s="77">
        <v>272.91199999999998</v>
      </c>
      <c r="C96" s="54">
        <v>4044.8560000000002</v>
      </c>
      <c r="D96" s="54">
        <v>218.39604795797206</v>
      </c>
      <c r="E96" s="54">
        <v>107.277</v>
      </c>
      <c r="F96" s="55">
        <f t="shared" si="7"/>
        <v>4370.5290479579726</v>
      </c>
      <c r="G96" s="68">
        <v>48.691248462425001</v>
      </c>
      <c r="H96" s="68">
        <v>29</v>
      </c>
      <c r="I96" s="68">
        <v>69.994</v>
      </c>
      <c r="J96" s="56">
        <f t="shared" si="5"/>
        <v>4222.8437994955475</v>
      </c>
      <c r="K96" s="54">
        <f t="shared" si="6"/>
        <v>15.47328002981015</v>
      </c>
      <c r="L96" s="13"/>
      <c r="M96" s="13"/>
      <c r="N96" s="13"/>
      <c r="O96" s="13"/>
      <c r="P96" s="13"/>
      <c r="Q96" s="13"/>
      <c r="R96" s="13"/>
      <c r="S96" s="13"/>
      <c r="T96" s="13"/>
      <c r="U96" s="13"/>
      <c r="V96" s="13"/>
      <c r="W96" s="13"/>
      <c r="X96" s="13"/>
      <c r="Y96" s="13"/>
      <c r="Z96" s="13"/>
    </row>
    <row r="97" spans="1:26" ht="12" customHeight="1">
      <c r="A97" s="40">
        <v>1998</v>
      </c>
      <c r="B97" s="77">
        <v>276.11500000000001</v>
      </c>
      <c r="C97" s="55">
        <v>4177.4669999999996</v>
      </c>
      <c r="D97" s="55">
        <v>257.78628078900999</v>
      </c>
      <c r="E97" s="56">
        <v>69.994</v>
      </c>
      <c r="F97" s="55">
        <f t="shared" si="7"/>
        <v>4505.247280789009</v>
      </c>
      <c r="G97" s="55">
        <v>50.839803490289</v>
      </c>
      <c r="H97" s="55">
        <v>29</v>
      </c>
      <c r="I97" s="55">
        <v>109.523</v>
      </c>
      <c r="J97" s="56">
        <f t="shared" si="5"/>
        <v>4315.8844772987204</v>
      </c>
      <c r="K97" s="54">
        <f t="shared" si="6"/>
        <v>15.630749786497367</v>
      </c>
      <c r="L97" s="13"/>
      <c r="M97" s="13"/>
      <c r="N97" s="13"/>
      <c r="O97" s="13"/>
      <c r="P97" s="13"/>
      <c r="Q97" s="13"/>
      <c r="R97" s="13"/>
      <c r="S97" s="13"/>
      <c r="T97" s="13"/>
      <c r="U97" s="13"/>
      <c r="V97" s="13"/>
      <c r="W97" s="13"/>
      <c r="X97" s="13"/>
      <c r="Y97" s="13"/>
      <c r="Z97" s="13"/>
    </row>
    <row r="98" spans="1:26" ht="12" customHeight="1">
      <c r="A98" s="40">
        <v>1999</v>
      </c>
      <c r="B98" s="77">
        <v>279.29500000000002</v>
      </c>
      <c r="C98" s="55">
        <v>4373.3239999999996</v>
      </c>
      <c r="D98" s="55">
        <v>293.39733785033303</v>
      </c>
      <c r="E98" s="56">
        <v>109.523</v>
      </c>
      <c r="F98" s="55">
        <f t="shared" si="7"/>
        <v>4776.2443378503331</v>
      </c>
      <c r="G98" s="55">
        <v>58.872556829974002</v>
      </c>
      <c r="H98" s="55">
        <v>35</v>
      </c>
      <c r="I98" s="55">
        <v>163.27099999999999</v>
      </c>
      <c r="J98" s="56">
        <f t="shared" si="5"/>
        <v>4519.1007810203591</v>
      </c>
      <c r="K98" s="54">
        <f t="shared" si="6"/>
        <v>16.180385545822013</v>
      </c>
      <c r="L98" s="13"/>
      <c r="M98" s="13"/>
      <c r="N98" s="13"/>
      <c r="O98" s="13"/>
      <c r="P98" s="13"/>
      <c r="Q98" s="13"/>
      <c r="R98" s="13"/>
      <c r="S98" s="13"/>
      <c r="T98" s="13"/>
      <c r="U98" s="13"/>
      <c r="V98" s="13"/>
      <c r="W98" s="13"/>
      <c r="X98" s="13"/>
      <c r="Y98" s="13"/>
      <c r="Z98" s="13"/>
    </row>
    <row r="99" spans="1:26" ht="12" customHeight="1">
      <c r="A99" s="40">
        <v>2000</v>
      </c>
      <c r="B99" s="77">
        <v>282.38499999999999</v>
      </c>
      <c r="C99" s="55">
        <v>4616.3739999999998</v>
      </c>
      <c r="D99" s="55">
        <v>295.91117465844405</v>
      </c>
      <c r="E99" s="56">
        <v>163.27099999999999</v>
      </c>
      <c r="F99" s="55">
        <f t="shared" ref="F99:F104" si="8">SUM(C99:E99)</f>
        <v>5075.5561746584435</v>
      </c>
      <c r="G99" s="55">
        <v>76.050963813612995</v>
      </c>
      <c r="H99" s="55">
        <v>55</v>
      </c>
      <c r="I99" s="55">
        <v>185.18600000000001</v>
      </c>
      <c r="J99" s="56">
        <f t="shared" si="5"/>
        <v>4759.3192108448302</v>
      </c>
      <c r="K99" s="54">
        <f t="shared" si="6"/>
        <v>16.854008572852067</v>
      </c>
      <c r="L99" s="13"/>
      <c r="M99" s="13"/>
      <c r="N99" s="13"/>
      <c r="O99" s="13"/>
      <c r="P99" s="13"/>
      <c r="Q99" s="13"/>
      <c r="R99" s="13"/>
      <c r="S99" s="13"/>
      <c r="T99" s="13"/>
      <c r="U99" s="13"/>
      <c r="V99" s="13"/>
      <c r="W99" s="13"/>
      <c r="X99" s="13"/>
      <c r="Y99" s="13"/>
      <c r="Z99" s="13"/>
    </row>
    <row r="100" spans="1:26" ht="12" customHeight="1">
      <c r="A100" s="42">
        <v>2001</v>
      </c>
      <c r="B100" s="78">
        <v>285.30901899999998</v>
      </c>
      <c r="C100" s="59">
        <v>4716.4430000000002</v>
      </c>
      <c r="D100" s="59">
        <v>303.31584633779005</v>
      </c>
      <c r="E100" s="60">
        <v>185.18600000000001</v>
      </c>
      <c r="F100" s="59">
        <f t="shared" si="8"/>
        <v>5204.9448463377903</v>
      </c>
      <c r="G100" s="59">
        <v>92.05282964084202</v>
      </c>
      <c r="H100" s="59">
        <v>54</v>
      </c>
      <c r="I100" s="59">
        <v>210.93600000000001</v>
      </c>
      <c r="J100" s="60">
        <f t="shared" si="5"/>
        <v>4847.9560166969486</v>
      </c>
      <c r="K100" s="58">
        <f t="shared" si="6"/>
        <v>16.991948006722314</v>
      </c>
      <c r="L100" s="13"/>
      <c r="M100" s="13"/>
      <c r="N100" s="13"/>
      <c r="O100" s="13"/>
      <c r="P100" s="13"/>
      <c r="Q100" s="13"/>
      <c r="R100" s="13"/>
      <c r="S100" s="13"/>
      <c r="T100" s="13"/>
      <c r="U100" s="13"/>
      <c r="V100" s="13"/>
      <c r="W100" s="13"/>
      <c r="X100" s="13"/>
      <c r="Y100" s="13"/>
      <c r="Z100" s="13"/>
    </row>
    <row r="101" spans="1:26" ht="12" customHeight="1">
      <c r="A101" s="42">
        <v>2002</v>
      </c>
      <c r="B101" s="78">
        <v>288.10481800000002</v>
      </c>
      <c r="C101" s="59">
        <v>4856.2889999999998</v>
      </c>
      <c r="D101" s="59">
        <v>318.42873762348302</v>
      </c>
      <c r="E101" s="60">
        <v>210.93600000000001</v>
      </c>
      <c r="F101" s="59">
        <f t="shared" si="8"/>
        <v>5385.6537376234828</v>
      </c>
      <c r="G101" s="59">
        <v>92.432761140923986</v>
      </c>
      <c r="H101" s="59">
        <v>43</v>
      </c>
      <c r="I101" s="59">
        <v>236.79900000000001</v>
      </c>
      <c r="J101" s="60">
        <f t="shared" si="5"/>
        <v>5013.4219764825584</v>
      </c>
      <c r="K101" s="58">
        <f t="shared" si="6"/>
        <v>17.40138193899471</v>
      </c>
      <c r="L101" s="13"/>
      <c r="M101" s="13"/>
      <c r="N101" s="13"/>
      <c r="O101" s="13"/>
      <c r="P101" s="13"/>
      <c r="Q101" s="13"/>
      <c r="R101" s="13"/>
      <c r="S101" s="13"/>
      <c r="T101" s="13"/>
      <c r="U101" s="13"/>
      <c r="V101" s="13"/>
      <c r="W101" s="13"/>
      <c r="X101" s="13"/>
      <c r="Y101" s="13"/>
      <c r="Z101" s="13"/>
    </row>
    <row r="102" spans="1:26" ht="12" customHeight="1">
      <c r="A102" s="42">
        <v>2003</v>
      </c>
      <c r="B102" s="78">
        <v>290.81963400000001</v>
      </c>
      <c r="C102" s="59">
        <v>4935.5870000000004</v>
      </c>
      <c r="D102" s="59">
        <v>327.41035629312205</v>
      </c>
      <c r="E102" s="60">
        <v>236.79900000000001</v>
      </c>
      <c r="F102" s="59">
        <f t="shared" si="8"/>
        <v>5499.7963562931227</v>
      </c>
      <c r="G102" s="59">
        <v>85.524405214453012</v>
      </c>
      <c r="H102" s="59">
        <v>35</v>
      </c>
      <c r="I102" s="59">
        <v>232.96700000000001</v>
      </c>
      <c r="J102" s="60">
        <f t="shared" si="5"/>
        <v>5146.3049510786695</v>
      </c>
      <c r="K102" s="58">
        <f t="shared" si="6"/>
        <v>17.695864891565986</v>
      </c>
      <c r="L102" s="13"/>
      <c r="M102" s="13"/>
      <c r="N102" s="13"/>
      <c r="O102" s="13"/>
      <c r="P102" s="13"/>
      <c r="Q102" s="13"/>
      <c r="R102" s="13"/>
      <c r="S102" s="13"/>
      <c r="T102" s="13"/>
      <c r="U102" s="13"/>
      <c r="V102" s="13"/>
      <c r="W102" s="13"/>
      <c r="X102" s="13"/>
      <c r="Y102" s="13"/>
      <c r="Z102" s="13"/>
    </row>
    <row r="103" spans="1:26" ht="12" customHeight="1">
      <c r="A103" s="42">
        <v>2004</v>
      </c>
      <c r="B103" s="78">
        <v>293.46318500000001</v>
      </c>
      <c r="C103" s="59">
        <v>5134.3239999999996</v>
      </c>
      <c r="D103" s="59">
        <v>320.42881570154304</v>
      </c>
      <c r="E103" s="60">
        <v>232.96700000000001</v>
      </c>
      <c r="F103" s="59">
        <f t="shared" si="8"/>
        <v>5687.7198157015418</v>
      </c>
      <c r="G103" s="59">
        <v>104.433902991186</v>
      </c>
      <c r="H103" s="59">
        <v>48</v>
      </c>
      <c r="I103" s="59">
        <v>224.71299999999999</v>
      </c>
      <c r="J103" s="60">
        <f t="shared" si="5"/>
        <v>5310.5729127103559</v>
      </c>
      <c r="K103" s="58">
        <f t="shared" si="6"/>
        <v>18.096215076212559</v>
      </c>
      <c r="L103" s="13"/>
      <c r="M103" s="13"/>
      <c r="N103" s="13"/>
      <c r="O103" s="13"/>
      <c r="P103" s="13"/>
      <c r="Q103" s="13"/>
      <c r="R103" s="13"/>
      <c r="S103" s="13"/>
      <c r="T103" s="13"/>
      <c r="U103" s="13"/>
      <c r="V103" s="13"/>
      <c r="W103" s="13"/>
      <c r="X103" s="13"/>
      <c r="Y103" s="13"/>
      <c r="Z103" s="13"/>
    </row>
    <row r="104" spans="1:26" ht="12" customHeight="1">
      <c r="A104" s="42">
        <v>2005</v>
      </c>
      <c r="B104" s="78">
        <v>296.186216</v>
      </c>
      <c r="C104" s="59">
        <v>5341.22</v>
      </c>
      <c r="D104" s="59">
        <v>333.6639744625611</v>
      </c>
      <c r="E104" s="60">
        <v>224.71299999999999</v>
      </c>
      <c r="F104" s="59">
        <f t="shared" si="8"/>
        <v>5899.5969744625609</v>
      </c>
      <c r="G104" s="59">
        <v>94.377304765614014</v>
      </c>
      <c r="H104" s="59">
        <v>56.250999999999998</v>
      </c>
      <c r="I104" s="59">
        <v>221.255</v>
      </c>
      <c r="J104" s="60">
        <f t="shared" ref="J104:J120" si="9">F104-SUM(G104:I104)</f>
        <v>5527.7136696969465</v>
      </c>
      <c r="K104" s="58">
        <f t="shared" ref="K104:K120" si="10">J104/B104</f>
        <v>18.662967319508706</v>
      </c>
      <c r="L104" s="13"/>
      <c r="M104" s="13"/>
      <c r="N104" s="13"/>
      <c r="O104" s="13"/>
      <c r="P104" s="13"/>
      <c r="Q104" s="13"/>
      <c r="R104" s="13"/>
      <c r="S104" s="13"/>
      <c r="T104" s="13"/>
      <c r="U104" s="13"/>
      <c r="V104" s="13"/>
      <c r="W104" s="13"/>
      <c r="X104" s="13"/>
      <c r="Y104" s="13"/>
      <c r="Z104" s="13"/>
    </row>
    <row r="105" spans="1:26" s="17" customFormat="1" ht="12" customHeight="1">
      <c r="A105" s="70">
        <v>2006</v>
      </c>
      <c r="B105" s="77">
        <v>298.99582500000002</v>
      </c>
      <c r="C105" s="71">
        <v>5611.8980000000001</v>
      </c>
      <c r="D105" s="71">
        <v>323.97468283303709</v>
      </c>
      <c r="E105" s="56">
        <v>221.255</v>
      </c>
      <c r="F105" s="71">
        <f t="shared" ref="F105:F120" si="11">SUM(C105:E105)</f>
        <v>6157.1276828330374</v>
      </c>
      <c r="G105" s="71">
        <v>124.36692591661702</v>
      </c>
      <c r="H105" s="71">
        <v>39.392060000000001</v>
      </c>
      <c r="I105" s="71">
        <v>283.22899999999998</v>
      </c>
      <c r="J105" s="56">
        <f t="shared" si="9"/>
        <v>5710.1396969164207</v>
      </c>
      <c r="K105" s="54">
        <f t="shared" si="10"/>
        <v>19.097723845864472</v>
      </c>
      <c r="L105" s="9"/>
      <c r="M105" s="9"/>
      <c r="N105" s="9"/>
      <c r="O105" s="9"/>
      <c r="P105" s="9"/>
      <c r="Q105" s="9"/>
      <c r="R105" s="9"/>
      <c r="S105" s="9"/>
      <c r="T105" s="9"/>
      <c r="U105" s="9"/>
      <c r="V105" s="9"/>
      <c r="W105" s="9"/>
      <c r="X105" s="9"/>
      <c r="Y105" s="9"/>
      <c r="Z105" s="9"/>
    </row>
    <row r="106" spans="1:26" s="17" customFormat="1" ht="12" customHeight="1">
      <c r="A106" s="70">
        <v>2007</v>
      </c>
      <c r="B106" s="77">
        <v>302.003917</v>
      </c>
      <c r="C106" s="71">
        <v>5899.5709999999999</v>
      </c>
      <c r="D106" s="71">
        <v>304.73261644401799</v>
      </c>
      <c r="E106" s="56">
        <v>283.22899999999998</v>
      </c>
      <c r="F106" s="71">
        <f t="shared" si="11"/>
        <v>6487.5326164440185</v>
      </c>
      <c r="G106" s="71">
        <v>157.57114754713399</v>
      </c>
      <c r="H106" s="71">
        <v>36.157069</v>
      </c>
      <c r="I106" s="71">
        <v>289.64800000000002</v>
      </c>
      <c r="J106" s="56">
        <f t="shared" si="9"/>
        <v>6004.1563998968841</v>
      </c>
      <c r="K106" s="54">
        <f t="shared" si="10"/>
        <v>19.881054721210401</v>
      </c>
      <c r="L106" s="9"/>
      <c r="M106" s="9"/>
      <c r="N106" s="9"/>
      <c r="O106" s="9"/>
      <c r="P106" s="9"/>
      <c r="Q106" s="9"/>
      <c r="R106" s="9"/>
      <c r="S106" s="9"/>
      <c r="T106" s="9"/>
      <c r="U106" s="9"/>
      <c r="V106" s="9"/>
      <c r="W106" s="9"/>
      <c r="X106" s="9"/>
      <c r="Y106" s="9"/>
      <c r="Z106" s="9"/>
    </row>
    <row r="107" spans="1:26" s="17" customFormat="1" ht="12" customHeight="1">
      <c r="A107" s="70">
        <v>2008</v>
      </c>
      <c r="B107" s="77">
        <v>304.79776099999998</v>
      </c>
      <c r="C107" s="71">
        <v>5804.2629999999999</v>
      </c>
      <c r="D107" s="71">
        <v>263.36280411957409</v>
      </c>
      <c r="E107" s="56">
        <v>289.64800000000002</v>
      </c>
      <c r="F107" s="71">
        <f t="shared" si="11"/>
        <v>6357.2738041195744</v>
      </c>
      <c r="G107" s="71">
        <v>200.24246567349701</v>
      </c>
      <c r="H107" s="71">
        <v>46.454287999999998</v>
      </c>
      <c r="I107" s="71">
        <v>313.85500000000002</v>
      </c>
      <c r="J107" s="56">
        <f t="shared" si="9"/>
        <v>5796.7220504460774</v>
      </c>
      <c r="K107" s="54">
        <f t="shared" si="10"/>
        <v>19.018256667725581</v>
      </c>
      <c r="L107" s="9"/>
      <c r="M107" s="9"/>
      <c r="N107" s="9"/>
      <c r="O107" s="9"/>
      <c r="P107" s="9"/>
      <c r="Q107" s="9"/>
      <c r="R107" s="9"/>
      <c r="S107" s="9"/>
      <c r="T107" s="9"/>
      <c r="U107" s="9"/>
      <c r="V107" s="9"/>
      <c r="W107" s="9"/>
      <c r="X107" s="9"/>
      <c r="Y107" s="9"/>
      <c r="Z107" s="9"/>
    </row>
    <row r="108" spans="1:26" s="17" customFormat="1" ht="12" customHeight="1">
      <c r="A108" s="70">
        <v>2009</v>
      </c>
      <c r="B108" s="77">
        <v>307.43940600000002</v>
      </c>
      <c r="C108" s="71">
        <v>5871.6629999999996</v>
      </c>
      <c r="D108" s="71">
        <v>247.12902738510604</v>
      </c>
      <c r="E108" s="56">
        <v>313.85500000000002</v>
      </c>
      <c r="F108" s="71">
        <f t="shared" si="11"/>
        <v>6432.6470273851064</v>
      </c>
      <c r="G108" s="71">
        <v>183.07209976837504</v>
      </c>
      <c r="H108" s="71">
        <v>56.680128000000003</v>
      </c>
      <c r="I108" s="71">
        <v>381.77699999999999</v>
      </c>
      <c r="J108" s="56">
        <f t="shared" si="9"/>
        <v>5811.1177996167316</v>
      </c>
      <c r="K108" s="54">
        <f t="shared" si="10"/>
        <v>18.901668706765363</v>
      </c>
      <c r="L108" s="9"/>
      <c r="M108" s="9"/>
      <c r="N108" s="9"/>
      <c r="O108" s="9"/>
      <c r="P108" s="9"/>
      <c r="Q108" s="9"/>
      <c r="R108" s="9"/>
      <c r="S108" s="9"/>
      <c r="T108" s="9"/>
      <c r="U108" s="9"/>
      <c r="V108" s="9"/>
      <c r="W108" s="9"/>
      <c r="X108" s="9"/>
      <c r="Y108" s="9"/>
      <c r="Z108" s="9"/>
    </row>
    <row r="109" spans="1:26" s="17" customFormat="1" ht="12" customHeight="1">
      <c r="A109" s="70">
        <v>2010</v>
      </c>
      <c r="B109" s="77">
        <v>309.74127900000002</v>
      </c>
      <c r="C109" s="71">
        <v>6154.0559999999996</v>
      </c>
      <c r="D109" s="71">
        <v>219.22762073045703</v>
      </c>
      <c r="E109" s="56">
        <v>381.77699999999999</v>
      </c>
      <c r="F109" s="71">
        <f t="shared" si="11"/>
        <v>6755.0606207304563</v>
      </c>
      <c r="G109" s="71">
        <v>266.58116789054901</v>
      </c>
      <c r="H109" s="71">
        <v>56.378927596281009</v>
      </c>
      <c r="I109" s="71">
        <v>417.137</v>
      </c>
      <c r="J109" s="56">
        <f t="shared" si="9"/>
        <v>6014.9635252436265</v>
      </c>
      <c r="K109" s="54">
        <f t="shared" si="10"/>
        <v>19.419315193192659</v>
      </c>
      <c r="L109" s="9"/>
      <c r="M109" s="9"/>
      <c r="N109" s="9"/>
      <c r="O109" s="9"/>
      <c r="P109" s="9"/>
      <c r="Q109" s="9"/>
      <c r="R109" s="9"/>
      <c r="S109" s="9"/>
      <c r="T109" s="9"/>
      <c r="U109" s="9"/>
      <c r="V109" s="9"/>
      <c r="W109" s="9"/>
      <c r="X109" s="9"/>
      <c r="Y109" s="9"/>
      <c r="Z109" s="9"/>
    </row>
    <row r="110" spans="1:26" s="17" customFormat="1" ht="12" customHeight="1">
      <c r="A110" s="118">
        <v>2011</v>
      </c>
      <c r="B110" s="119">
        <v>311.97391399999998</v>
      </c>
      <c r="C110" s="120">
        <v>6368.3359999999993</v>
      </c>
      <c r="D110" s="91">
        <v>227.77200000000002</v>
      </c>
      <c r="E110" s="121">
        <v>417.137</v>
      </c>
      <c r="F110" s="122">
        <f t="shared" si="11"/>
        <v>7013.244999999999</v>
      </c>
      <c r="G110" s="122">
        <v>335.3196992465131</v>
      </c>
      <c r="H110" s="122">
        <v>65.2</v>
      </c>
      <c r="I110" s="122">
        <v>380.61799999999999</v>
      </c>
      <c r="J110" s="121">
        <f t="shared" si="9"/>
        <v>6232.107300753486</v>
      </c>
      <c r="K110" s="318">
        <f t="shared" si="10"/>
        <v>19.976373091095965</v>
      </c>
      <c r="L110" s="9"/>
      <c r="M110" s="9"/>
      <c r="N110" s="9"/>
      <c r="O110" s="9"/>
      <c r="P110" s="9"/>
      <c r="Q110" s="9"/>
      <c r="R110" s="9"/>
      <c r="S110" s="9"/>
      <c r="T110" s="9"/>
      <c r="U110" s="9"/>
      <c r="V110" s="9"/>
      <c r="W110" s="9"/>
      <c r="X110" s="9"/>
      <c r="Y110" s="9"/>
      <c r="Z110" s="9"/>
    </row>
    <row r="111" spans="1:26" s="17" customFormat="1" ht="12" customHeight="1">
      <c r="A111" s="118">
        <v>2012</v>
      </c>
      <c r="B111" s="119">
        <v>314.16755799999999</v>
      </c>
      <c r="C111" s="120">
        <v>6530.9890000000005</v>
      </c>
      <c r="D111" s="147">
        <v>243.30099999999999</v>
      </c>
      <c r="E111" s="121">
        <v>380.61799999999999</v>
      </c>
      <c r="F111" s="122">
        <f t="shared" si="11"/>
        <v>7154.9080000000013</v>
      </c>
      <c r="G111" s="122">
        <v>409.95310451030497</v>
      </c>
      <c r="H111" s="122">
        <v>61.4</v>
      </c>
      <c r="I111" s="122">
        <v>387.512</v>
      </c>
      <c r="J111" s="121">
        <f t="shared" si="9"/>
        <v>6296.0428954896961</v>
      </c>
      <c r="K111" s="318">
        <f t="shared" si="10"/>
        <v>20.040397982434889</v>
      </c>
      <c r="L111" s="9"/>
      <c r="M111" s="9"/>
      <c r="N111" s="9"/>
      <c r="O111" s="9"/>
      <c r="P111" s="9"/>
      <c r="Q111" s="9"/>
      <c r="R111" s="9"/>
      <c r="S111" s="9"/>
      <c r="T111" s="9"/>
      <c r="U111" s="9"/>
      <c r="V111" s="9"/>
      <c r="W111" s="9"/>
      <c r="X111" s="9"/>
      <c r="Y111" s="9"/>
      <c r="Z111" s="9"/>
    </row>
    <row r="112" spans="1:26" s="17" customFormat="1" ht="12" customHeight="1">
      <c r="A112" s="118">
        <v>2013</v>
      </c>
      <c r="B112" s="119">
        <v>316.29476599999998</v>
      </c>
      <c r="C112" s="120">
        <v>6681.820999999999</v>
      </c>
      <c r="D112" s="147">
        <v>233.108</v>
      </c>
      <c r="E112" s="121">
        <v>387.512</v>
      </c>
      <c r="F112" s="122">
        <f t="shared" si="11"/>
        <v>7302.4409999999989</v>
      </c>
      <c r="G112" s="122">
        <v>497.08600000000001</v>
      </c>
      <c r="H112" s="122">
        <v>59.5</v>
      </c>
      <c r="I112" s="122">
        <v>391.11599999999999</v>
      </c>
      <c r="J112" s="121">
        <f t="shared" si="9"/>
        <v>6354.7389999999987</v>
      </c>
      <c r="K112" s="318">
        <f t="shared" si="10"/>
        <v>20.091192403733924</v>
      </c>
      <c r="L112" s="9"/>
      <c r="M112" s="9"/>
      <c r="N112" s="9"/>
      <c r="O112" s="9"/>
      <c r="P112" s="9"/>
      <c r="Q112" s="9"/>
      <c r="R112" s="9"/>
      <c r="S112" s="9"/>
      <c r="T112" s="9"/>
      <c r="U112" s="9"/>
      <c r="V112" s="9"/>
      <c r="W112" s="9"/>
      <c r="X112" s="9"/>
      <c r="Y112" s="9"/>
      <c r="Z112" s="9"/>
    </row>
    <row r="113" spans="1:26" s="17" customFormat="1" ht="12" customHeight="1">
      <c r="A113" s="118">
        <v>2014</v>
      </c>
      <c r="B113" s="119">
        <v>318.576955</v>
      </c>
      <c r="C113" s="120">
        <v>6924.0820000000003</v>
      </c>
      <c r="D113" s="147">
        <v>255.66700000000003</v>
      </c>
      <c r="E113" s="121">
        <v>391.11599999999999</v>
      </c>
      <c r="F113" s="122">
        <f t="shared" si="11"/>
        <v>7570.8650000000007</v>
      </c>
      <c r="G113" s="122">
        <v>589.81999999999994</v>
      </c>
      <c r="H113" s="122">
        <v>57.4</v>
      </c>
      <c r="I113" s="122">
        <v>390.16699999999997</v>
      </c>
      <c r="J113" s="121">
        <f t="shared" si="9"/>
        <v>6533.478000000001</v>
      </c>
      <c r="K113" s="318">
        <f t="shared" si="10"/>
        <v>20.508319567559433</v>
      </c>
      <c r="L113" s="9"/>
      <c r="M113" s="9"/>
      <c r="N113" s="9"/>
      <c r="O113" s="9"/>
      <c r="P113" s="9"/>
      <c r="Q113" s="9"/>
      <c r="R113" s="9"/>
      <c r="S113" s="9"/>
      <c r="T113" s="9"/>
      <c r="U113" s="9"/>
      <c r="V113" s="9"/>
      <c r="W113" s="9"/>
      <c r="X113" s="9"/>
      <c r="Y113" s="9"/>
      <c r="Z113" s="9"/>
    </row>
    <row r="114" spans="1:26" s="17" customFormat="1" ht="12" customHeight="1">
      <c r="A114" s="118">
        <v>2015</v>
      </c>
      <c r="B114" s="119">
        <v>320.87070299999999</v>
      </c>
      <c r="C114" s="120">
        <v>7136.9240000000009</v>
      </c>
      <c r="D114" s="147">
        <v>307.33100000000002</v>
      </c>
      <c r="E114" s="121">
        <v>390.16699999999997</v>
      </c>
      <c r="F114" s="122">
        <f t="shared" si="11"/>
        <v>7834.4220000000014</v>
      </c>
      <c r="G114" s="122">
        <v>571.41</v>
      </c>
      <c r="H114" s="122">
        <v>56.7</v>
      </c>
      <c r="I114" s="122">
        <v>445.01300000000003</v>
      </c>
      <c r="J114" s="121">
        <f t="shared" si="9"/>
        <v>6761.2990000000009</v>
      </c>
      <c r="K114" s="318">
        <f t="shared" si="10"/>
        <v>21.071724332526554</v>
      </c>
      <c r="L114" s="9"/>
      <c r="M114" s="9"/>
      <c r="N114" s="9"/>
      <c r="O114" s="9"/>
      <c r="P114" s="9"/>
      <c r="Q114" s="9"/>
      <c r="R114" s="9"/>
      <c r="S114" s="9"/>
      <c r="T114" s="9"/>
      <c r="U114" s="9"/>
      <c r="V114" s="9"/>
      <c r="W114" s="9"/>
      <c r="X114" s="9"/>
      <c r="Y114" s="9"/>
      <c r="Z114" s="9"/>
    </row>
    <row r="115" spans="1:26" s="17" customFormat="1" ht="12" customHeight="1">
      <c r="A115" s="180">
        <v>2016</v>
      </c>
      <c r="B115" s="166">
        <v>323.16101099999997</v>
      </c>
      <c r="C115" s="289">
        <v>7412.6550000000007</v>
      </c>
      <c r="D115" s="290">
        <v>322.30099999999999</v>
      </c>
      <c r="E115" s="159">
        <v>445.01300000000003</v>
      </c>
      <c r="F115" s="154">
        <f t="shared" si="11"/>
        <v>8179.969000000001</v>
      </c>
      <c r="G115" s="154">
        <v>517.40300000000002</v>
      </c>
      <c r="H115" s="154">
        <v>55.3</v>
      </c>
      <c r="I115" s="154">
        <v>471.93100000000004</v>
      </c>
      <c r="J115" s="159">
        <f t="shared" si="9"/>
        <v>7135.3350000000009</v>
      </c>
      <c r="K115" s="319">
        <f t="shared" si="10"/>
        <v>22.079813953794076</v>
      </c>
      <c r="L115" s="9"/>
      <c r="M115" s="9"/>
      <c r="N115" s="9"/>
      <c r="O115" s="9"/>
      <c r="P115" s="9"/>
      <c r="Q115" s="9"/>
      <c r="R115" s="9"/>
      <c r="S115" s="9"/>
      <c r="T115" s="9"/>
      <c r="U115" s="9"/>
      <c r="V115" s="9"/>
      <c r="W115" s="9"/>
      <c r="X115" s="9"/>
      <c r="Y115" s="9"/>
      <c r="Z115" s="9"/>
    </row>
    <row r="116" spans="1:26" s="17" customFormat="1" ht="12" customHeight="1">
      <c r="A116" s="180">
        <v>2017</v>
      </c>
      <c r="B116" s="166">
        <v>325.20603</v>
      </c>
      <c r="C116" s="289">
        <v>7567.8329999999996</v>
      </c>
      <c r="D116" s="290">
        <v>272.03299999999996</v>
      </c>
      <c r="E116" s="159">
        <v>471.93100000000004</v>
      </c>
      <c r="F116" s="154">
        <f t="shared" si="11"/>
        <v>8311.7970000000005</v>
      </c>
      <c r="G116" s="154">
        <v>606.28400000000011</v>
      </c>
      <c r="H116" s="154">
        <v>60.1</v>
      </c>
      <c r="I116" s="154">
        <v>533.63799999999992</v>
      </c>
      <c r="J116" s="159">
        <f t="shared" si="9"/>
        <v>7111.7750000000005</v>
      </c>
      <c r="K116" s="319">
        <f t="shared" si="10"/>
        <v>21.868521318623767</v>
      </c>
      <c r="L116" s="9"/>
      <c r="M116" s="9"/>
      <c r="N116" s="9"/>
      <c r="O116" s="9"/>
      <c r="P116" s="9"/>
      <c r="Q116" s="9"/>
      <c r="R116" s="9"/>
      <c r="S116" s="9"/>
      <c r="T116" s="9"/>
      <c r="U116" s="9"/>
      <c r="V116" s="9"/>
      <c r="W116" s="9"/>
      <c r="X116" s="9"/>
      <c r="Y116" s="9"/>
      <c r="Z116" s="9"/>
    </row>
    <row r="117" spans="1:26" s="17" customFormat="1" ht="12" customHeight="1">
      <c r="A117" s="180">
        <v>2018</v>
      </c>
      <c r="B117" s="166">
        <v>326.92397599999998</v>
      </c>
      <c r="C117" s="289">
        <v>7783.6139999999996</v>
      </c>
      <c r="D117" s="290">
        <v>275.73</v>
      </c>
      <c r="E117" s="159">
        <v>533.63799999999992</v>
      </c>
      <c r="F117" s="154">
        <f t="shared" si="11"/>
        <v>8592.982</v>
      </c>
      <c r="G117" s="154">
        <v>601.15099999999995</v>
      </c>
      <c r="H117" s="154">
        <v>60.7</v>
      </c>
      <c r="I117" s="154">
        <v>544.45800000000008</v>
      </c>
      <c r="J117" s="159">
        <f t="shared" si="9"/>
        <v>7386.6729999999998</v>
      </c>
      <c r="K117" s="319">
        <f t="shared" si="10"/>
        <v>22.594467039028061</v>
      </c>
      <c r="L117" s="9"/>
      <c r="M117" s="9"/>
      <c r="N117" s="9"/>
      <c r="O117" s="9"/>
      <c r="P117" s="9"/>
      <c r="Q117" s="9"/>
      <c r="R117" s="9"/>
      <c r="S117" s="9"/>
      <c r="T117" s="9"/>
      <c r="U117" s="9"/>
      <c r="V117" s="9"/>
      <c r="W117" s="9"/>
      <c r="X117" s="9"/>
      <c r="Y117" s="9"/>
      <c r="Z117" s="9"/>
    </row>
    <row r="118" spans="1:26" s="17" customFormat="1" ht="12" customHeight="1">
      <c r="A118" s="180">
        <v>2019</v>
      </c>
      <c r="B118" s="166">
        <v>328.475998</v>
      </c>
      <c r="C118" s="291">
        <v>7905.0630000000001</v>
      </c>
      <c r="D118" s="290">
        <v>277.78399999999999</v>
      </c>
      <c r="E118" s="288">
        <v>544.45800000000008</v>
      </c>
      <c r="F118" s="154">
        <f t="shared" si="11"/>
        <v>8727.3050000000003</v>
      </c>
      <c r="G118" s="292">
        <v>612.93600000000004</v>
      </c>
      <c r="H118" s="154">
        <v>55</v>
      </c>
      <c r="I118" s="292">
        <v>572.12799999999993</v>
      </c>
      <c r="J118" s="159">
        <f t="shared" si="9"/>
        <v>7487.241</v>
      </c>
      <c r="K118" s="319">
        <f t="shared" si="10"/>
        <v>22.793875490409501</v>
      </c>
      <c r="L118" s="9"/>
      <c r="M118" s="9"/>
      <c r="N118" s="9"/>
      <c r="O118" s="9"/>
      <c r="P118" s="9"/>
      <c r="Q118" s="9"/>
      <c r="R118" s="9"/>
      <c r="S118" s="9"/>
      <c r="T118" s="9"/>
      <c r="U118" s="9"/>
      <c r="V118" s="9"/>
      <c r="W118" s="9"/>
      <c r="X118" s="9"/>
      <c r="Y118" s="9"/>
      <c r="Z118" s="9"/>
    </row>
    <row r="119" spans="1:26" s="17" customFormat="1" ht="12" customHeight="1">
      <c r="A119" s="188">
        <v>2020</v>
      </c>
      <c r="B119" s="162">
        <v>330.11398000000003</v>
      </c>
      <c r="C119" s="293">
        <v>7901.4929999999995</v>
      </c>
      <c r="D119" s="294">
        <v>257.36899999999997</v>
      </c>
      <c r="E119" s="90">
        <v>572.12799999999993</v>
      </c>
      <c r="F119" s="164">
        <f t="shared" si="11"/>
        <v>8730.99</v>
      </c>
      <c r="G119" s="164">
        <v>631.68099999999993</v>
      </c>
      <c r="H119" s="164">
        <v>70.3</v>
      </c>
      <c r="I119" s="164">
        <v>594.59099999999989</v>
      </c>
      <c r="J119" s="90">
        <f t="shared" si="9"/>
        <v>7434.4179999999997</v>
      </c>
      <c r="K119" s="320">
        <f t="shared" si="10"/>
        <v>22.520760859627934</v>
      </c>
      <c r="L119" s="9"/>
      <c r="M119" s="9"/>
      <c r="N119" s="9"/>
      <c r="O119" s="9"/>
      <c r="P119" s="9"/>
      <c r="Q119" s="9"/>
      <c r="R119" s="9"/>
      <c r="S119" s="9"/>
      <c r="T119" s="9"/>
      <c r="U119" s="9"/>
      <c r="V119" s="9"/>
      <c r="W119" s="9"/>
      <c r="X119" s="9"/>
      <c r="Y119" s="9"/>
      <c r="Z119" s="9"/>
    </row>
    <row r="120" spans="1:26" s="17" customFormat="1" ht="12" customHeight="1" thickBot="1">
      <c r="A120" s="295">
        <v>2021</v>
      </c>
      <c r="B120" s="273">
        <v>332.14052299999997</v>
      </c>
      <c r="C120" s="345">
        <v>8139.0050000000001</v>
      </c>
      <c r="D120" s="296">
        <v>291.01399999999995</v>
      </c>
      <c r="E120" s="346">
        <v>594.59099999999989</v>
      </c>
      <c r="F120" s="297">
        <f t="shared" si="11"/>
        <v>9024.61</v>
      </c>
      <c r="G120" s="347">
        <v>696.39400000000001</v>
      </c>
      <c r="H120" s="297">
        <v>68.400000000000006</v>
      </c>
      <c r="I120" s="347">
        <v>598.76200000000006</v>
      </c>
      <c r="J120" s="348">
        <f t="shared" si="9"/>
        <v>7661.0540000000001</v>
      </c>
      <c r="K120" s="349">
        <f t="shared" si="10"/>
        <v>23.065701019565147</v>
      </c>
      <c r="L120" s="9"/>
      <c r="M120" s="9"/>
      <c r="N120" s="9"/>
      <c r="O120" s="9"/>
      <c r="P120" s="9"/>
      <c r="Q120" s="9"/>
      <c r="R120" s="9"/>
      <c r="S120" s="9"/>
      <c r="T120" s="9"/>
      <c r="U120" s="9"/>
      <c r="V120" s="9"/>
      <c r="W120" s="9"/>
      <c r="X120" s="9"/>
      <c r="Y120" s="9"/>
      <c r="Z120" s="9"/>
    </row>
    <row r="121" spans="1:26" ht="12" customHeight="1" thickTop="1">
      <c r="A121" s="9" t="s">
        <v>26</v>
      </c>
      <c r="B121" s="9"/>
      <c r="C121" s="9"/>
      <c r="D121" s="9"/>
      <c r="E121" s="9"/>
      <c r="F121" s="9"/>
      <c r="G121" s="9"/>
      <c r="H121" s="9"/>
      <c r="I121" s="9"/>
      <c r="J121" s="9"/>
      <c r="K121" s="9"/>
    </row>
    <row r="122" spans="1:26" ht="12" customHeight="1">
      <c r="A122" s="9" t="s">
        <v>151</v>
      </c>
      <c r="B122" s="9"/>
      <c r="C122" s="9"/>
      <c r="D122" s="9"/>
      <c r="E122" s="9"/>
      <c r="F122" s="9"/>
      <c r="G122" s="9"/>
      <c r="H122" s="9"/>
      <c r="I122" s="9"/>
      <c r="J122" s="9"/>
      <c r="K122" s="9"/>
    </row>
    <row r="123" spans="1:26" ht="12" customHeight="1">
      <c r="A123" s="9"/>
      <c r="B123" s="9"/>
      <c r="C123" s="9"/>
      <c r="D123" s="9"/>
      <c r="E123" s="9"/>
      <c r="F123" s="9"/>
      <c r="G123" s="9"/>
      <c r="H123" s="9"/>
      <c r="I123" s="9"/>
      <c r="J123" s="9"/>
      <c r="K123" s="9"/>
    </row>
    <row r="124" spans="1:26" ht="12" customHeight="1">
      <c r="A124" s="350" t="s">
        <v>223</v>
      </c>
      <c r="B124" s="343"/>
      <c r="C124" s="343"/>
      <c r="D124" s="343"/>
      <c r="E124" s="343"/>
      <c r="F124" s="343"/>
      <c r="G124" s="343"/>
      <c r="H124" s="343"/>
      <c r="I124" s="343"/>
      <c r="J124" s="343"/>
      <c r="K124" s="343"/>
    </row>
    <row r="125" spans="1:26" ht="12" customHeight="1">
      <c r="A125" s="344" t="s">
        <v>211</v>
      </c>
      <c r="B125" s="343"/>
      <c r="C125" s="343"/>
      <c r="D125" s="343"/>
      <c r="E125" s="343"/>
      <c r="F125" s="343"/>
      <c r="G125" s="343"/>
      <c r="H125" s="343"/>
      <c r="I125" s="343"/>
      <c r="J125" s="343"/>
      <c r="K125" s="343"/>
    </row>
    <row r="126" spans="1:26" ht="12" customHeight="1">
      <c r="A126" s="344" t="s">
        <v>222</v>
      </c>
      <c r="B126" s="343"/>
      <c r="C126" s="343"/>
      <c r="D126" s="343"/>
      <c r="E126" s="343"/>
      <c r="F126" s="343"/>
      <c r="G126" s="343"/>
      <c r="H126" s="343"/>
      <c r="I126" s="343"/>
      <c r="J126" s="343"/>
      <c r="K126" s="343"/>
    </row>
    <row r="127" spans="1:26" ht="12" customHeight="1">
      <c r="A127" s="344" t="s">
        <v>221</v>
      </c>
      <c r="B127" s="343"/>
      <c r="C127" s="343"/>
      <c r="D127" s="343"/>
      <c r="E127" s="343"/>
      <c r="F127" s="343"/>
      <c r="G127" s="343"/>
      <c r="H127" s="343"/>
      <c r="I127" s="343"/>
      <c r="J127" s="343"/>
      <c r="K127" s="343"/>
    </row>
    <row r="128" spans="1:26" ht="12" customHeight="1">
      <c r="A128" s="344"/>
      <c r="B128" s="343"/>
      <c r="C128" s="343"/>
      <c r="D128" s="343"/>
      <c r="E128" s="343"/>
      <c r="F128" s="343"/>
      <c r="G128" s="343"/>
      <c r="H128" s="343"/>
      <c r="I128" s="343"/>
      <c r="J128" s="343"/>
      <c r="K128" s="343"/>
    </row>
    <row r="129" spans="1:1" ht="12" customHeight="1">
      <c r="A129" s="338" t="s">
        <v>192</v>
      </c>
    </row>
  </sheetData>
  <mergeCells count="15">
    <mergeCell ref="C7:J7"/>
    <mergeCell ref="H3:H6"/>
    <mergeCell ref="A2:A6"/>
    <mergeCell ref="I3:I6"/>
    <mergeCell ref="J4:J6"/>
    <mergeCell ref="D3:D6"/>
    <mergeCell ref="K4:K6"/>
    <mergeCell ref="C3:C6"/>
    <mergeCell ref="G2:I2"/>
    <mergeCell ref="B2:B6"/>
    <mergeCell ref="A1:I1"/>
    <mergeCell ref="G3:G6"/>
    <mergeCell ref="J2:K3"/>
    <mergeCell ref="E3:E6"/>
    <mergeCell ref="F3:F6"/>
  </mergeCells>
  <phoneticPr fontId="6" type="noConversion"/>
  <printOptions horizontalCentered="1"/>
  <pageMargins left="0.4" right="0.4" top="0.5" bottom="0.5" header="0" footer="0"/>
  <pageSetup fitToHeight="3" orientation="landscape" horizontalDpi="300" r:id="rId1"/>
  <headerFooter alignWithMargins="0"/>
  <rowBreaks count="2" manualBreakCount="2">
    <brk id="39" max="17" man="1"/>
    <brk id="68" max="17" man="1"/>
  </rowBreaks>
  <ignoredErrors>
    <ignoredError sqref="F17:F12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3"/>
  <sheetViews>
    <sheetView workbookViewId="0">
      <pane xSplit="1" ySplit="6" topLeftCell="B7" activePane="bottomRight" state="frozen"/>
      <selection pane="topRight" activeCell="B1" sqref="B1"/>
      <selection pane="bottomLeft" activeCell="A7" sqref="A7"/>
      <selection pane="bottomRight" sqref="A1:W1"/>
    </sheetView>
  </sheetViews>
  <sheetFormatPr defaultColWidth="12.83203125" defaultRowHeight="10.199999999999999"/>
  <cols>
    <col min="1" max="1" width="12.83203125" style="5" customWidth="1"/>
    <col min="2" max="2" width="12.83203125" style="6" customWidth="1"/>
    <col min="3" max="14" width="12.83203125" style="8" customWidth="1"/>
    <col min="15" max="23" width="12.83203125" style="9" customWidth="1"/>
    <col min="24" max="24" width="4.33203125" style="9" customWidth="1"/>
    <col min="25" max="27" width="12.83203125" style="9" customWidth="1"/>
    <col min="28" max="16384" width="12.83203125" style="10"/>
  </cols>
  <sheetData>
    <row r="1" spans="1:28" s="82" customFormat="1" ht="12" customHeight="1" thickBot="1">
      <c r="A1" s="393" t="s">
        <v>224</v>
      </c>
      <c r="B1" s="393"/>
      <c r="C1" s="393"/>
      <c r="D1" s="393"/>
      <c r="E1" s="393"/>
      <c r="F1" s="393"/>
      <c r="G1" s="393"/>
      <c r="H1" s="393"/>
      <c r="I1" s="393"/>
      <c r="J1" s="393"/>
      <c r="K1" s="393"/>
      <c r="L1" s="393"/>
      <c r="M1" s="393"/>
      <c r="N1" s="393"/>
      <c r="O1" s="393"/>
      <c r="P1" s="393"/>
      <c r="Q1" s="393"/>
      <c r="R1" s="393"/>
      <c r="S1" s="393"/>
      <c r="T1" s="393"/>
      <c r="U1" s="393"/>
      <c r="V1" s="393"/>
      <c r="W1" s="393"/>
      <c r="X1" s="221"/>
      <c r="Y1" s="392" t="s">
        <v>63</v>
      </c>
      <c r="Z1" s="392"/>
      <c r="AA1" s="392"/>
      <c r="AB1" s="392"/>
    </row>
    <row r="2" spans="1:28" ht="12" customHeight="1" thickTop="1">
      <c r="A2" s="412" t="s">
        <v>0</v>
      </c>
      <c r="B2" s="456" t="s">
        <v>60</v>
      </c>
      <c r="C2" s="439" t="s">
        <v>61</v>
      </c>
      <c r="D2" s="440"/>
      <c r="E2" s="440"/>
      <c r="F2" s="440"/>
      <c r="G2" s="440"/>
      <c r="H2" s="440"/>
      <c r="I2" s="440"/>
      <c r="J2" s="440"/>
      <c r="K2" s="440"/>
      <c r="L2" s="440"/>
      <c r="M2" s="440"/>
      <c r="N2" s="440"/>
      <c r="O2" s="440"/>
      <c r="P2" s="440"/>
      <c r="Q2" s="440"/>
      <c r="R2" s="440"/>
      <c r="S2" s="440"/>
      <c r="T2" s="440"/>
      <c r="U2" s="440"/>
      <c r="V2" s="440"/>
      <c r="W2" s="440"/>
      <c r="X2" s="14"/>
      <c r="Y2" s="489" t="s">
        <v>15</v>
      </c>
      <c r="Z2" s="489"/>
      <c r="AA2" s="490"/>
      <c r="AB2" s="482" t="s">
        <v>50</v>
      </c>
    </row>
    <row r="3" spans="1:28" ht="12" customHeight="1">
      <c r="A3" s="413"/>
      <c r="B3" s="457"/>
      <c r="C3" s="442" t="s">
        <v>156</v>
      </c>
      <c r="D3" s="443"/>
      <c r="E3" s="444"/>
      <c r="F3" s="442" t="s">
        <v>171</v>
      </c>
      <c r="G3" s="443"/>
      <c r="H3" s="443"/>
      <c r="I3" s="443"/>
      <c r="J3" s="443"/>
      <c r="K3" s="443"/>
      <c r="L3" s="444"/>
      <c r="M3" s="442" t="s">
        <v>12</v>
      </c>
      <c r="N3" s="443"/>
      <c r="O3" s="443"/>
      <c r="P3" s="443"/>
      <c r="Q3" s="443"/>
      <c r="R3" s="443"/>
      <c r="S3" s="443"/>
      <c r="T3" s="444"/>
      <c r="U3" s="442" t="s">
        <v>183</v>
      </c>
      <c r="V3" s="443"/>
      <c r="W3" s="443"/>
      <c r="X3" s="14"/>
      <c r="Y3" s="437" t="s">
        <v>154</v>
      </c>
      <c r="Z3" s="437"/>
      <c r="AA3" s="438"/>
      <c r="AB3" s="483"/>
    </row>
    <row r="4" spans="1:28" ht="12" customHeight="1">
      <c r="A4" s="413"/>
      <c r="B4" s="457"/>
      <c r="C4" s="408" t="s">
        <v>8</v>
      </c>
      <c r="D4" s="408" t="s">
        <v>62</v>
      </c>
      <c r="E4" s="423" t="s">
        <v>2</v>
      </c>
      <c r="F4" s="408" t="s">
        <v>67</v>
      </c>
      <c r="G4" s="408" t="s">
        <v>9</v>
      </c>
      <c r="H4" s="423" t="s">
        <v>14</v>
      </c>
      <c r="I4" s="408" t="s">
        <v>66</v>
      </c>
      <c r="J4" s="408" t="s">
        <v>10</v>
      </c>
      <c r="K4" s="408" t="s">
        <v>11</v>
      </c>
      <c r="L4" s="423" t="s">
        <v>2</v>
      </c>
      <c r="M4" s="423" t="s">
        <v>152</v>
      </c>
      <c r="N4" s="408" t="s">
        <v>13</v>
      </c>
      <c r="O4" s="480" t="s">
        <v>17</v>
      </c>
      <c r="P4" s="478" t="s">
        <v>68</v>
      </c>
      <c r="Q4" s="423" t="s">
        <v>153</v>
      </c>
      <c r="R4" s="423" t="s">
        <v>65</v>
      </c>
      <c r="S4" s="485" t="s">
        <v>178</v>
      </c>
      <c r="T4" s="423" t="s">
        <v>2</v>
      </c>
      <c r="U4" s="476" t="s">
        <v>69</v>
      </c>
      <c r="V4" s="487" t="s">
        <v>182</v>
      </c>
      <c r="W4" s="423" t="s">
        <v>2</v>
      </c>
      <c r="X4" s="14"/>
      <c r="Y4" s="408" t="s">
        <v>16</v>
      </c>
      <c r="Z4" s="478" t="s">
        <v>70</v>
      </c>
      <c r="AA4" s="408" t="s">
        <v>2</v>
      </c>
      <c r="AB4" s="483"/>
    </row>
    <row r="5" spans="1:28" ht="12" customHeight="1">
      <c r="A5" s="414"/>
      <c r="B5" s="458"/>
      <c r="C5" s="409"/>
      <c r="D5" s="409"/>
      <c r="E5" s="425"/>
      <c r="F5" s="409"/>
      <c r="G5" s="409"/>
      <c r="H5" s="425"/>
      <c r="I5" s="409"/>
      <c r="J5" s="409"/>
      <c r="K5" s="409"/>
      <c r="L5" s="425"/>
      <c r="M5" s="425"/>
      <c r="N5" s="409"/>
      <c r="O5" s="481"/>
      <c r="P5" s="479"/>
      <c r="Q5" s="425"/>
      <c r="R5" s="425"/>
      <c r="S5" s="486"/>
      <c r="T5" s="425"/>
      <c r="U5" s="477"/>
      <c r="V5" s="488"/>
      <c r="W5" s="425"/>
      <c r="X5" s="14"/>
      <c r="Y5" s="409"/>
      <c r="Z5" s="479"/>
      <c r="AA5" s="409"/>
      <c r="AB5" s="484"/>
    </row>
    <row r="6" spans="1:28" ht="12" customHeight="1">
      <c r="A6" s="24"/>
      <c r="B6" s="109" t="s">
        <v>72</v>
      </c>
      <c r="C6" s="474" t="s">
        <v>73</v>
      </c>
      <c r="D6" s="475"/>
      <c r="E6" s="475"/>
      <c r="F6" s="475"/>
      <c r="G6" s="475"/>
      <c r="H6" s="475"/>
      <c r="I6" s="475"/>
      <c r="J6" s="475"/>
      <c r="K6" s="475"/>
      <c r="L6" s="475"/>
      <c r="M6" s="475"/>
      <c r="N6" s="475"/>
      <c r="O6" s="475"/>
      <c r="P6" s="475"/>
      <c r="Q6" s="475"/>
      <c r="R6" s="475"/>
      <c r="S6" s="475"/>
      <c r="T6" s="475"/>
      <c r="U6" s="475"/>
      <c r="V6" s="475"/>
      <c r="W6" s="475"/>
      <c r="X6" s="475"/>
      <c r="Y6" s="475"/>
      <c r="Z6" s="475"/>
      <c r="AA6" s="475"/>
      <c r="AB6" s="475"/>
    </row>
    <row r="7" spans="1:28" ht="12" customHeight="1">
      <c r="A7" s="40">
        <v>1970</v>
      </c>
      <c r="B7" s="77">
        <v>205.05199999999999</v>
      </c>
      <c r="C7" s="38">
        <v>5.790657979439362</v>
      </c>
      <c r="D7" s="38">
        <v>1.2046358972358229</v>
      </c>
      <c r="E7" s="38">
        <f>AmCheese!M69</f>
        <v>6.9952938766751842</v>
      </c>
      <c r="F7" s="38">
        <v>0.22712639962669892</v>
      </c>
      <c r="G7" s="38">
        <v>0.14910784666438678</v>
      </c>
      <c r="H7" s="38">
        <v>0.16566344773604202</v>
      </c>
      <c r="I7" s="38">
        <v>1.187641146432578</v>
      </c>
      <c r="J7" s="38">
        <v>0.24125873399187436</v>
      </c>
      <c r="K7" s="38">
        <v>7.7479439571028458E-2</v>
      </c>
      <c r="L7" s="38">
        <f>SUM(F7:K7)</f>
        <v>2.0482770140226085</v>
      </c>
      <c r="M7" s="38">
        <v>0.88442842763816221</v>
      </c>
      <c r="N7" s="38">
        <v>0.10120936984486377</v>
      </c>
      <c r="O7" s="131">
        <v>0.17048115057809485</v>
      </c>
      <c r="P7" s="131">
        <v>0.61251195616709697</v>
      </c>
      <c r="Q7" s="131">
        <v>0.1465481926535708</v>
      </c>
      <c r="R7" s="131" t="s">
        <v>7</v>
      </c>
      <c r="S7" s="131">
        <v>0.40875191437699598</v>
      </c>
      <c r="T7" s="131">
        <f t="shared" ref="T7:T31" si="0">SUM(M7:N7)+SUM(O7:S7)</f>
        <v>2.3239310112587845</v>
      </c>
      <c r="U7" s="131">
        <v>6.9458049665450705</v>
      </c>
      <c r="V7" s="131">
        <v>4.4216969354115072</v>
      </c>
      <c r="W7" s="131">
        <f>TotalCheese!M69</f>
        <v>11.367501901956576</v>
      </c>
      <c r="X7" s="30"/>
      <c r="Y7" s="131">
        <v>3.3239519731580289</v>
      </c>
      <c r="Z7" s="131">
        <v>2.2024364551430855</v>
      </c>
      <c r="AA7" s="131">
        <v>5.5263884283011144</v>
      </c>
      <c r="AB7" s="131">
        <v>4.4216969354115072</v>
      </c>
    </row>
    <row r="8" spans="1:28" ht="12" customHeight="1">
      <c r="A8" s="42">
        <v>1971</v>
      </c>
      <c r="B8" s="78">
        <v>207.661</v>
      </c>
      <c r="C8" s="43">
        <v>5.9052205276869518</v>
      </c>
      <c r="D8" s="43">
        <v>1.4168476507384633</v>
      </c>
      <c r="E8" s="43">
        <f>AmCheese!M70</f>
        <v>7.3220681784254147</v>
      </c>
      <c r="F8" s="43">
        <v>0.21829384503375793</v>
      </c>
      <c r="G8" s="43">
        <v>0.14257712110580889</v>
      </c>
      <c r="H8" s="43">
        <v>0.19667948113264463</v>
      </c>
      <c r="I8" s="43">
        <v>1.3795091878279753</v>
      </c>
      <c r="J8" s="43">
        <v>0.2786032764273243</v>
      </c>
      <c r="K8" s="43">
        <v>7.6704938300035663E-2</v>
      </c>
      <c r="L8" s="43">
        <f t="shared" ref="L8:L31" si="1">SUM(F8:K8)</f>
        <v>2.292367849827547</v>
      </c>
      <c r="M8" s="43">
        <v>0.93732081852342963</v>
      </c>
      <c r="N8" s="43">
        <v>0.1075921200649276</v>
      </c>
      <c r="O8" s="50">
        <v>0.19106322208738141</v>
      </c>
      <c r="P8" s="50">
        <v>0.62295755946615028</v>
      </c>
      <c r="Q8" s="50">
        <v>0.15129947366140006</v>
      </c>
      <c r="R8" s="50" t="s">
        <v>7</v>
      </c>
      <c r="S8" s="50">
        <v>0.40669921014815874</v>
      </c>
      <c r="T8" s="50">
        <f t="shared" si="0"/>
        <v>2.4169324039514475</v>
      </c>
      <c r="U8" s="50">
        <v>7.3513813378535211</v>
      </c>
      <c r="V8" s="50">
        <v>4.6799870943508886</v>
      </c>
      <c r="W8" s="50">
        <f>TotalCheese!M70</f>
        <v>12.03136843220441</v>
      </c>
      <c r="X8" s="30"/>
      <c r="Y8" s="50">
        <v>3.5479555621903009</v>
      </c>
      <c r="Z8" s="50">
        <v>2.3095333259495043</v>
      </c>
      <c r="AA8" s="50">
        <v>5.8574888881398053</v>
      </c>
      <c r="AB8" s="50">
        <v>4.6799870943508886</v>
      </c>
    </row>
    <row r="9" spans="1:28" ht="12" customHeight="1">
      <c r="A9" s="42">
        <v>1972</v>
      </c>
      <c r="B9" s="78">
        <v>209.89599999999999</v>
      </c>
      <c r="C9" s="43">
        <v>6.0069367686854447</v>
      </c>
      <c r="D9" s="43">
        <v>1.6696602126767539</v>
      </c>
      <c r="E9" s="43">
        <f>AmCheese!M71</f>
        <v>7.6765969813621995</v>
      </c>
      <c r="F9" s="43">
        <v>0.23942521727364821</v>
      </c>
      <c r="G9" s="43">
        <v>0.15941974469614331</v>
      </c>
      <c r="H9" s="43">
        <v>0.22919668461677986</v>
      </c>
      <c r="I9" s="43">
        <v>1.5709443207631146</v>
      </c>
      <c r="J9" s="43">
        <v>0.31057968131169195</v>
      </c>
      <c r="K9" s="43">
        <v>8.0927082663274988E-2</v>
      </c>
      <c r="L9" s="43">
        <f t="shared" si="1"/>
        <v>2.5904927313246531</v>
      </c>
      <c r="M9" s="43">
        <v>1.0608569360465856</v>
      </c>
      <c r="N9" s="43">
        <v>0.10338884161830039</v>
      </c>
      <c r="O9" s="50">
        <v>0.21700686723576568</v>
      </c>
      <c r="P9" s="50">
        <v>0.63283221975892123</v>
      </c>
      <c r="Q9" s="50">
        <v>0.16936482829591798</v>
      </c>
      <c r="R9" s="50" t="s">
        <v>7</v>
      </c>
      <c r="S9" s="50">
        <v>0.55574465884673696</v>
      </c>
      <c r="T9" s="50">
        <f t="shared" si="0"/>
        <v>2.7391943518022277</v>
      </c>
      <c r="U9" s="50">
        <v>8.1509357014902637</v>
      </c>
      <c r="V9" s="50">
        <v>4.8553483629988161</v>
      </c>
      <c r="W9" s="50">
        <f>TotalCheese!M71</f>
        <v>13.00628406448908</v>
      </c>
      <c r="X9" s="30"/>
      <c r="Y9" s="50">
        <v>3.5075847086176011</v>
      </c>
      <c r="Z9" s="50">
        <v>2.6227274459732439</v>
      </c>
      <c r="AA9" s="50">
        <v>6.1303121545908459</v>
      </c>
      <c r="AB9" s="50">
        <v>4.8553483629988161</v>
      </c>
    </row>
    <row r="10" spans="1:28" ht="12" customHeight="1">
      <c r="A10" s="42">
        <v>1973</v>
      </c>
      <c r="B10" s="78">
        <v>211.90899999999999</v>
      </c>
      <c r="C10" s="43">
        <v>6.0727293319302156</v>
      </c>
      <c r="D10" s="43">
        <v>1.7585331439438627</v>
      </c>
      <c r="E10" s="43">
        <f>AmCheese!M72</f>
        <v>7.8312624758740785</v>
      </c>
      <c r="F10" s="43">
        <v>0.26633004678544647</v>
      </c>
      <c r="G10" s="43">
        <v>0.1542689594746586</v>
      </c>
      <c r="H10" s="43">
        <v>0.18443111229453715</v>
      </c>
      <c r="I10" s="43">
        <v>1.7631357833323695</v>
      </c>
      <c r="J10" s="43">
        <v>0.33875986000573849</v>
      </c>
      <c r="K10" s="43">
        <v>9.0666582145776789E-2</v>
      </c>
      <c r="L10" s="43">
        <f t="shared" si="1"/>
        <v>2.7975923440385269</v>
      </c>
      <c r="M10" s="43">
        <v>1.0554004578980993</v>
      </c>
      <c r="N10" s="43">
        <v>0.1087657862327121</v>
      </c>
      <c r="O10" s="50">
        <v>0.21493933455659492</v>
      </c>
      <c r="P10" s="50">
        <v>0.65706409310115066</v>
      </c>
      <c r="Q10" s="50">
        <v>0.17865687630067625</v>
      </c>
      <c r="R10" s="50" t="s">
        <v>7</v>
      </c>
      <c r="S10" s="50">
        <v>0.64723690352037289</v>
      </c>
      <c r="T10" s="50">
        <f t="shared" si="0"/>
        <v>2.8620634516096057</v>
      </c>
      <c r="U10" s="50">
        <v>8.7828107819866066</v>
      </c>
      <c r="V10" s="50">
        <v>4.7081074895356041</v>
      </c>
      <c r="W10" s="50">
        <f>TotalCheese!M72</f>
        <v>13.490918271522212</v>
      </c>
      <c r="X10" s="30"/>
      <c r="Y10" s="50">
        <v>3.3060134302931918</v>
      </c>
      <c r="Z10" s="50">
        <v>2.6843362009164315</v>
      </c>
      <c r="AA10" s="50">
        <v>5.9903496312096234</v>
      </c>
      <c r="AB10" s="50">
        <v>4.7081074895356041</v>
      </c>
    </row>
    <row r="11" spans="1:28" ht="12" customHeight="1">
      <c r="A11" s="42">
        <v>1974</v>
      </c>
      <c r="B11" s="78">
        <v>213.85400000000001</v>
      </c>
      <c r="C11" s="43">
        <v>6.3068542089462882</v>
      </c>
      <c r="D11" s="43">
        <v>2.159679033359208</v>
      </c>
      <c r="E11" s="43">
        <f>AmCheese!M73</f>
        <v>8.4665332423054966</v>
      </c>
      <c r="F11" s="43">
        <v>0.27229438394306849</v>
      </c>
      <c r="G11" s="43">
        <v>0.1506567165405758</v>
      </c>
      <c r="H11" s="43">
        <v>0.25155524584264438</v>
      </c>
      <c r="I11" s="43">
        <v>1.8577682893449188</v>
      </c>
      <c r="J11" s="43">
        <v>0.33202859760700737</v>
      </c>
      <c r="K11" s="43">
        <v>8.6144882056297209E-2</v>
      </c>
      <c r="L11" s="43">
        <f t="shared" si="1"/>
        <v>2.9504481153345119</v>
      </c>
      <c r="M11" s="43">
        <v>1.1793431761707831</v>
      </c>
      <c r="N11" s="43">
        <v>0.10978406283836296</v>
      </c>
      <c r="O11" s="50">
        <v>0.22679536277162771</v>
      </c>
      <c r="P11" s="50">
        <v>0.70061302671338888</v>
      </c>
      <c r="Q11" s="50">
        <v>0.16208254229521074</v>
      </c>
      <c r="R11" s="50" t="s">
        <v>7</v>
      </c>
      <c r="S11" s="50">
        <v>0.61031291650968678</v>
      </c>
      <c r="T11" s="50">
        <f t="shared" si="0"/>
        <v>2.9889310872990604</v>
      </c>
      <c r="U11" s="50">
        <v>9.436044918495794</v>
      </c>
      <c r="V11" s="50">
        <v>4.9698675264432737</v>
      </c>
      <c r="W11" s="50">
        <f>TotalCheese!M73</f>
        <v>14.405912444939069</v>
      </c>
      <c r="X11" s="30"/>
      <c r="Y11" s="50">
        <v>3.4222506943989823</v>
      </c>
      <c r="Z11" s="50">
        <v>2.9184630635854365</v>
      </c>
      <c r="AA11" s="50">
        <v>6.3407137579844193</v>
      </c>
      <c r="AB11" s="50">
        <v>4.9698675264432737</v>
      </c>
    </row>
    <row r="12" spans="1:28" ht="12" customHeight="1">
      <c r="A12" s="42">
        <v>1975</v>
      </c>
      <c r="B12" s="78">
        <v>215.97300000000001</v>
      </c>
      <c r="C12" s="43">
        <v>6.0377639797567282</v>
      </c>
      <c r="D12" s="43">
        <v>2.1094581267102832</v>
      </c>
      <c r="E12" s="43">
        <f>AmCheese!M74</f>
        <v>8.1472221064670105</v>
      </c>
      <c r="F12" s="43">
        <v>0.27715902861137742</v>
      </c>
      <c r="G12" s="43">
        <v>0.15801254873259798</v>
      </c>
      <c r="H12" s="43">
        <v>0.23583975381039449</v>
      </c>
      <c r="I12" s="43">
        <v>2.1114704809020273</v>
      </c>
      <c r="J12" s="43">
        <v>0.37498609906698516</v>
      </c>
      <c r="K12" s="43">
        <v>7.3853575966375443E-2</v>
      </c>
      <c r="L12" s="43">
        <f t="shared" si="1"/>
        <v>3.2313214870897577</v>
      </c>
      <c r="M12" s="43">
        <v>1.0927801724004418</v>
      </c>
      <c r="N12" s="43">
        <v>9.0398063845209958E-2</v>
      </c>
      <c r="O12" s="50">
        <v>0.24033252415132889</v>
      </c>
      <c r="P12" s="50">
        <v>0.73958193427547936</v>
      </c>
      <c r="Q12" s="50">
        <v>0.1597699712464058</v>
      </c>
      <c r="R12" s="50" t="s">
        <v>7</v>
      </c>
      <c r="S12" s="50">
        <v>0.57222516667485634</v>
      </c>
      <c r="T12" s="50">
        <f t="shared" si="0"/>
        <v>2.8950878325937222</v>
      </c>
      <c r="U12" s="50">
        <v>9.0960638598343291</v>
      </c>
      <c r="V12" s="50">
        <v>5.1775675663161609</v>
      </c>
      <c r="W12" s="50">
        <f>TotalCheese!M74</f>
        <v>14.273631426150487</v>
      </c>
      <c r="X12" s="30"/>
      <c r="Y12" s="50">
        <v>3.3456357970672261</v>
      </c>
      <c r="Z12" s="50">
        <v>3.3450014585156476</v>
      </c>
      <c r="AA12" s="50">
        <v>6.6906372555828737</v>
      </c>
      <c r="AB12" s="50">
        <v>5.1775675663161609</v>
      </c>
    </row>
    <row r="13" spans="1:28" ht="12" customHeight="1">
      <c r="A13" s="40">
        <v>1976</v>
      </c>
      <c r="B13" s="77">
        <v>218.035</v>
      </c>
      <c r="C13" s="38">
        <v>6.4478271837090366</v>
      </c>
      <c r="D13" s="38">
        <v>2.4352787396518911</v>
      </c>
      <c r="E13" s="38">
        <f>AmCheese!M75</f>
        <v>8.8831059233609277</v>
      </c>
      <c r="F13" s="38">
        <v>0.31399614067373</v>
      </c>
      <c r="G13" s="38">
        <v>0.17043314941447063</v>
      </c>
      <c r="H13" s="38">
        <v>0.27416398894201865</v>
      </c>
      <c r="I13" s="38">
        <v>2.3113324171168044</v>
      </c>
      <c r="J13" s="38">
        <v>0.40522071156742206</v>
      </c>
      <c r="K13" s="38">
        <v>7.9618457590260205E-2</v>
      </c>
      <c r="L13" s="38">
        <f t="shared" si="1"/>
        <v>3.5547648653047061</v>
      </c>
      <c r="M13" s="38">
        <v>1.248143960598453</v>
      </c>
      <c r="N13" s="38">
        <v>8.8083700916774976E-2</v>
      </c>
      <c r="O13" s="131">
        <v>0.25313312055482512</v>
      </c>
      <c r="P13" s="131">
        <v>0.76874212694974731</v>
      </c>
      <c r="Q13" s="131">
        <v>0.18384663012819044</v>
      </c>
      <c r="R13" s="131" t="s">
        <v>7</v>
      </c>
      <c r="S13" s="131">
        <v>0.53115726752657166</v>
      </c>
      <c r="T13" s="131">
        <f t="shared" si="0"/>
        <v>3.0731068066745628</v>
      </c>
      <c r="U13" s="131">
        <v>10.328841241085145</v>
      </c>
      <c r="V13" s="131">
        <v>5.1821363542550509</v>
      </c>
      <c r="W13" s="131">
        <f>TotalCheese!M75</f>
        <v>15.510977595340197</v>
      </c>
      <c r="X13" s="30"/>
      <c r="Y13" s="131">
        <v>3.8915816268030361</v>
      </c>
      <c r="Z13" s="131">
        <v>2.59154722865595</v>
      </c>
      <c r="AA13" s="131">
        <v>6.4831288554589861</v>
      </c>
      <c r="AB13" s="131">
        <v>5.1821363542550509</v>
      </c>
    </row>
    <row r="14" spans="1:28" ht="12" customHeight="1">
      <c r="A14" s="40">
        <v>1977</v>
      </c>
      <c r="B14" s="77">
        <v>220.23899999999998</v>
      </c>
      <c r="C14" s="38">
        <v>6.7978014793020316</v>
      </c>
      <c r="D14" s="38">
        <v>2.4152034834883929</v>
      </c>
      <c r="E14" s="38">
        <f>AmCheese!M76</f>
        <v>9.2130049627904249</v>
      </c>
      <c r="F14" s="38">
        <v>0.34489330496575499</v>
      </c>
      <c r="G14" s="38">
        <v>0.15523541500219287</v>
      </c>
      <c r="H14" s="38">
        <v>0.26221713149755271</v>
      </c>
      <c r="I14" s="38">
        <v>2.46441643359175</v>
      </c>
      <c r="J14" s="38">
        <v>0.4062401605861905</v>
      </c>
      <c r="K14" s="38">
        <v>8.7002961392691161E-2</v>
      </c>
      <c r="L14" s="38">
        <f t="shared" si="1"/>
        <v>3.7200054070361324</v>
      </c>
      <c r="M14" s="38">
        <v>1.2113189093757371</v>
      </c>
      <c r="N14" s="38">
        <v>7.1966296066378319E-2</v>
      </c>
      <c r="O14" s="131">
        <v>0.2510417424121999</v>
      </c>
      <c r="P14" s="131">
        <v>0.79916698673925413</v>
      </c>
      <c r="Q14" s="131">
        <v>0.18060379860061115</v>
      </c>
      <c r="R14" s="131" t="s">
        <v>7</v>
      </c>
      <c r="S14" s="131">
        <v>0.54774294515874167</v>
      </c>
      <c r="T14" s="131">
        <f t="shared" si="0"/>
        <v>3.061840678352922</v>
      </c>
      <c r="U14" s="131">
        <v>10.396453171327513</v>
      </c>
      <c r="V14" s="131">
        <v>5.5983978768519647</v>
      </c>
      <c r="W14" s="131">
        <f>TotalCheese!M76</f>
        <v>15.994851048179481</v>
      </c>
      <c r="X14" s="30"/>
      <c r="Y14" s="131">
        <v>3.8833539927079221</v>
      </c>
      <c r="Z14" s="131">
        <v>3.2343544967058513</v>
      </c>
      <c r="AA14" s="131">
        <v>7.1177084894137739</v>
      </c>
      <c r="AB14" s="131">
        <v>5.5983978768519647</v>
      </c>
    </row>
    <row r="15" spans="1:28" ht="12" customHeight="1">
      <c r="A15" s="40">
        <v>1978</v>
      </c>
      <c r="B15" s="77">
        <v>222.58500000000001</v>
      </c>
      <c r="C15" s="38">
        <v>6.9390210481389127</v>
      </c>
      <c r="D15" s="38">
        <v>2.586337803535729</v>
      </c>
      <c r="E15" s="38">
        <f>AmCheese!M77</f>
        <v>9.5253588516746426</v>
      </c>
      <c r="F15" s="38">
        <v>0.3620110424919652</v>
      </c>
      <c r="G15" s="38">
        <v>0.18009281653166639</v>
      </c>
      <c r="H15" s="38">
        <v>0.2761947780727278</v>
      </c>
      <c r="I15" s="38">
        <v>2.6804884266231568</v>
      </c>
      <c r="J15" s="38">
        <v>0.44030914171957314</v>
      </c>
      <c r="K15" s="38">
        <v>0.1066847815303226</v>
      </c>
      <c r="L15" s="38">
        <f t="shared" si="1"/>
        <v>4.0457809869694117</v>
      </c>
      <c r="M15" s="38">
        <v>1.3342776160267498</v>
      </c>
      <c r="N15" s="38">
        <v>7.5526941728743247E-2</v>
      </c>
      <c r="O15" s="131">
        <v>0.26533966088710231</v>
      </c>
      <c r="P15" s="131">
        <v>0.88690362094604003</v>
      </c>
      <c r="Q15" s="131">
        <v>0.19025091538064109</v>
      </c>
      <c r="R15" s="131" t="s">
        <v>7</v>
      </c>
      <c r="S15" s="131">
        <v>0.51152333104466596</v>
      </c>
      <c r="T15" s="131">
        <f t="shared" si="0"/>
        <v>3.263822086013942</v>
      </c>
      <c r="U15" s="131">
        <v>11.274863310645374</v>
      </c>
      <c r="V15" s="131">
        <v>5.5600986140126212</v>
      </c>
      <c r="W15" s="131">
        <f>TotalCheese!M77</f>
        <v>16.834961924657996</v>
      </c>
      <c r="X15" s="30"/>
      <c r="Y15" s="131">
        <v>3.8397600916503807</v>
      </c>
      <c r="Z15" s="131">
        <v>3.2255947166251095</v>
      </c>
      <c r="AA15" s="131">
        <v>7.0653548082754902</v>
      </c>
      <c r="AB15" s="131">
        <v>5.5600986140126212</v>
      </c>
    </row>
    <row r="16" spans="1:28" ht="12" customHeight="1">
      <c r="A16" s="40">
        <v>1979</v>
      </c>
      <c r="B16" s="77">
        <v>225.05500000000001</v>
      </c>
      <c r="C16" s="38">
        <v>6.929977116704805</v>
      </c>
      <c r="D16" s="38">
        <v>2.667228010930661</v>
      </c>
      <c r="E16" s="38">
        <f>AmCheese!M78</f>
        <v>9.5972051276354655</v>
      </c>
      <c r="F16" s="38">
        <v>0.40090260309728032</v>
      </c>
      <c r="G16" s="38">
        <v>0.15958749295973454</v>
      </c>
      <c r="H16" s="38">
        <v>0.31896665957174442</v>
      </c>
      <c r="I16" s="38">
        <v>2.8012913966886996</v>
      </c>
      <c r="J16" s="38">
        <v>0.4612291800037277</v>
      </c>
      <c r="K16" s="38">
        <v>8.2292662443448392E-2</v>
      </c>
      <c r="L16" s="38">
        <f t="shared" si="1"/>
        <v>4.2242699947646347</v>
      </c>
      <c r="M16" s="38">
        <v>1.3520153790458977</v>
      </c>
      <c r="N16" s="38">
        <v>6.3617970432286813E-2</v>
      </c>
      <c r="O16" s="131">
        <v>0.28132100918791764</v>
      </c>
      <c r="P16" s="131">
        <v>0.93886591442551481</v>
      </c>
      <c r="Q16" s="131">
        <v>0.17874741729799382</v>
      </c>
      <c r="R16" s="131" t="s">
        <v>7</v>
      </c>
      <c r="S16" s="131">
        <v>0.52881910985141867</v>
      </c>
      <c r="T16" s="131">
        <f t="shared" si="0"/>
        <v>3.3433868002410296</v>
      </c>
      <c r="U16" s="131">
        <v>11.683603119237517</v>
      </c>
      <c r="V16" s="131">
        <v>5.4812588034036134</v>
      </c>
      <c r="W16" s="131">
        <f>TotalCheese!M78</f>
        <v>17.16486192264113</v>
      </c>
      <c r="X16" s="30"/>
      <c r="Y16" s="131">
        <v>3.8283663993246093</v>
      </c>
      <c r="Z16" s="131">
        <v>3.1165715047432849</v>
      </c>
      <c r="AA16" s="131">
        <v>6.9449379040678938</v>
      </c>
      <c r="AB16" s="131">
        <v>5.4812588034036134</v>
      </c>
    </row>
    <row r="17" spans="1:28" ht="12" customHeight="1">
      <c r="A17" s="40">
        <v>1980</v>
      </c>
      <c r="B17" s="77">
        <v>227.726</v>
      </c>
      <c r="C17" s="38">
        <v>6.8428594012102266</v>
      </c>
      <c r="D17" s="38">
        <v>2.7772805915881364</v>
      </c>
      <c r="E17" s="38">
        <f>AmCheese!M79</f>
        <v>9.6201399927983626</v>
      </c>
      <c r="F17" s="38">
        <v>0.41773935410439544</v>
      </c>
      <c r="G17" s="38">
        <v>0.14695514403948712</v>
      </c>
      <c r="H17" s="38">
        <v>0.27830345545985435</v>
      </c>
      <c r="I17" s="38">
        <v>3.0083019229479193</v>
      </c>
      <c r="J17" s="38">
        <v>0.46637166479405945</v>
      </c>
      <c r="K17" s="38">
        <v>9.834081605383474E-2</v>
      </c>
      <c r="L17" s="38">
        <f t="shared" si="1"/>
        <v>4.4160123573995502</v>
      </c>
      <c r="M17" s="38">
        <v>1.3241406490747607</v>
      </c>
      <c r="N17" s="38">
        <v>6.7163776058147537E-2</v>
      </c>
      <c r="O17" s="131">
        <v>0.30574743876284921</v>
      </c>
      <c r="P17" s="131">
        <v>0.99868380132724732</v>
      </c>
      <c r="Q17" s="131">
        <v>0.16837339609882049</v>
      </c>
      <c r="R17" s="131" t="s">
        <v>7</v>
      </c>
      <c r="S17" s="131">
        <v>0.62359181560408428</v>
      </c>
      <c r="T17" s="131">
        <f t="shared" si="0"/>
        <v>3.4877008769259099</v>
      </c>
      <c r="U17" s="131">
        <v>12.005482465770271</v>
      </c>
      <c r="V17" s="131">
        <v>5.5183707613535526</v>
      </c>
      <c r="W17" s="131">
        <f>TotalCheese!M79</f>
        <v>17.523853227123823</v>
      </c>
      <c r="X17" s="30"/>
      <c r="Y17" s="131">
        <v>3.9554728050376329</v>
      </c>
      <c r="Z17" s="131">
        <v>3.0937442364947354</v>
      </c>
      <c r="AA17" s="131">
        <v>7.0492170415323674</v>
      </c>
      <c r="AB17" s="131">
        <v>5.5183707613535526</v>
      </c>
    </row>
    <row r="18" spans="1:28" ht="12" customHeight="1">
      <c r="A18" s="42">
        <v>1981</v>
      </c>
      <c r="B18" s="78">
        <v>229.96600000000001</v>
      </c>
      <c r="C18" s="43">
        <v>7.0328918187906035</v>
      </c>
      <c r="D18" s="43">
        <v>3.1175782506979286</v>
      </c>
      <c r="E18" s="43">
        <f>AmCheese!M80</f>
        <v>10.150470069488533</v>
      </c>
      <c r="F18" s="43">
        <v>0.4450521050786207</v>
      </c>
      <c r="G18" s="43">
        <v>0.14038776532486835</v>
      </c>
      <c r="H18" s="43">
        <v>0.30329556074963709</v>
      </c>
      <c r="I18" s="43">
        <v>2.9634827631236811</v>
      </c>
      <c r="J18" s="43">
        <v>0.48816636726167983</v>
      </c>
      <c r="K18" s="43">
        <v>8.7408061968906631E-2</v>
      </c>
      <c r="L18" s="43">
        <f t="shared" si="1"/>
        <v>4.4277926235073934</v>
      </c>
      <c r="M18" s="43">
        <v>1.2693804547159131</v>
      </c>
      <c r="N18" s="43">
        <v>6.004726693662335E-2</v>
      </c>
      <c r="O18" s="50">
        <v>0.29144861317077475</v>
      </c>
      <c r="P18" s="50">
        <v>1.0442071743875196</v>
      </c>
      <c r="Q18" s="50">
        <v>0.158779993564266</v>
      </c>
      <c r="R18" s="50" t="s">
        <v>7</v>
      </c>
      <c r="S18" s="50">
        <v>0.7797050314538676</v>
      </c>
      <c r="T18" s="50">
        <f t="shared" si="0"/>
        <v>3.6035685342289643</v>
      </c>
      <c r="U18" s="50">
        <v>12.937911256446602</v>
      </c>
      <c r="V18" s="50">
        <v>5.2439199707782889</v>
      </c>
      <c r="W18" s="50">
        <f>TotalCheese!M80</f>
        <v>18.181831227224894</v>
      </c>
      <c r="X18" s="30"/>
      <c r="Y18" s="50">
        <v>3.6312107007122787</v>
      </c>
      <c r="Z18" s="50">
        <v>3.1418209648382804</v>
      </c>
      <c r="AA18" s="50">
        <v>6.7730316655505591</v>
      </c>
      <c r="AB18" s="50">
        <v>5.2439199707782889</v>
      </c>
    </row>
    <row r="19" spans="1:28" ht="12" customHeight="1">
      <c r="A19" s="42">
        <v>1982</v>
      </c>
      <c r="B19" s="78">
        <v>232.18799999999999</v>
      </c>
      <c r="C19" s="43">
        <v>8.7225696418419556</v>
      </c>
      <c r="D19" s="43">
        <v>2.5842076248557193</v>
      </c>
      <c r="E19" s="43">
        <f>AmCheese!M81</f>
        <v>11.306777266697676</v>
      </c>
      <c r="F19" s="43">
        <v>0.45850230253012508</v>
      </c>
      <c r="G19" s="43">
        <v>0.16613351275698843</v>
      </c>
      <c r="H19" s="43">
        <v>0.31985051701817008</v>
      </c>
      <c r="I19" s="43">
        <v>3.2353587767733969</v>
      </c>
      <c r="J19" s="43">
        <v>0.4677502408128047</v>
      </c>
      <c r="K19" s="43">
        <v>0.11835509478646584</v>
      </c>
      <c r="L19" s="43">
        <f t="shared" si="1"/>
        <v>4.7659504446779515</v>
      </c>
      <c r="M19" s="43">
        <v>1.289127438495701</v>
      </c>
      <c r="N19" s="43">
        <v>6.0469435409696279E-2</v>
      </c>
      <c r="O19" s="50">
        <v>0.30415476805855302</v>
      </c>
      <c r="P19" s="50">
        <v>1.1150205765883086</v>
      </c>
      <c r="Q19" s="50">
        <v>0.15940961634537534</v>
      </c>
      <c r="R19" s="50" t="s">
        <v>7</v>
      </c>
      <c r="S19" s="50">
        <v>0.90328446892132108</v>
      </c>
      <c r="T19" s="50">
        <f t="shared" si="0"/>
        <v>3.8314663038189547</v>
      </c>
      <c r="U19" s="50">
        <v>13.5226898030906</v>
      </c>
      <c r="V19" s="50">
        <v>6.381504212103982</v>
      </c>
      <c r="W19" s="50">
        <f>TotalCheese!M81</f>
        <v>19.904194015194584</v>
      </c>
      <c r="X19" s="30"/>
      <c r="Y19" s="50">
        <v>4.6628895550157639</v>
      </c>
      <c r="Z19" s="50">
        <v>3.290333695109136</v>
      </c>
      <c r="AA19" s="50">
        <v>7.9532232501248989</v>
      </c>
      <c r="AB19" s="50">
        <v>6.381504212103982</v>
      </c>
    </row>
    <row r="20" spans="1:28" ht="12" customHeight="1">
      <c r="A20" s="42">
        <v>1983</v>
      </c>
      <c r="B20" s="78">
        <v>234.30699999999999</v>
      </c>
      <c r="C20" s="43">
        <v>9.1096723529386665</v>
      </c>
      <c r="D20" s="43">
        <v>2.4978169666292502</v>
      </c>
      <c r="E20" s="43">
        <f>AmCheese!M82</f>
        <v>11.607489319567918</v>
      </c>
      <c r="F20" s="43">
        <v>0.49418624151683005</v>
      </c>
      <c r="G20" s="43">
        <v>0.15931418887874776</v>
      </c>
      <c r="H20" s="43">
        <v>0.32316643630312192</v>
      </c>
      <c r="I20" s="43">
        <v>3.6574256419139219</v>
      </c>
      <c r="J20" s="43">
        <v>0.53374034703902429</v>
      </c>
      <c r="K20" s="43">
        <v>8.959517133840432E-2</v>
      </c>
      <c r="L20" s="43">
        <f t="shared" si="1"/>
        <v>5.2574280269900493</v>
      </c>
      <c r="M20" s="43">
        <v>1.2492925526219076</v>
      </c>
      <c r="N20" s="43">
        <v>6.0095932660209697E-2</v>
      </c>
      <c r="O20" s="50">
        <v>0.29544513789771387</v>
      </c>
      <c r="P20" s="50">
        <v>1.1461101325653738</v>
      </c>
      <c r="Q20" s="50">
        <v>0.16259010614279557</v>
      </c>
      <c r="R20" s="50" t="s">
        <v>7</v>
      </c>
      <c r="S20" s="50">
        <v>0.785893860203283</v>
      </c>
      <c r="T20" s="50">
        <f t="shared" si="0"/>
        <v>3.6994277220912837</v>
      </c>
      <c r="U20" s="50">
        <v>13.804556842091785</v>
      </c>
      <c r="V20" s="50">
        <v>6.7597882265574665</v>
      </c>
      <c r="W20" s="50">
        <f>TotalCheese!M82</f>
        <v>20.564345068649253</v>
      </c>
      <c r="X20" s="30"/>
      <c r="Y20" s="50">
        <v>5.0895235737728717</v>
      </c>
      <c r="Z20" s="50">
        <v>3.3228712757194621</v>
      </c>
      <c r="AA20" s="50">
        <v>8.4123948494923333</v>
      </c>
      <c r="AB20" s="50">
        <v>6.7597882265574665</v>
      </c>
    </row>
    <row r="21" spans="1:28" ht="12" customHeight="1">
      <c r="A21" s="42">
        <v>1984</v>
      </c>
      <c r="B21" s="78">
        <v>236.34800000000001</v>
      </c>
      <c r="C21" s="43">
        <v>9.544176383976172</v>
      </c>
      <c r="D21" s="43">
        <v>2.3089342833448971</v>
      </c>
      <c r="E21" s="43">
        <f>AmCheese!M83</f>
        <v>11.853110667321067</v>
      </c>
      <c r="F21" s="43">
        <v>0.5401826821032828</v>
      </c>
      <c r="G21" s="43">
        <v>0.17350663420350634</v>
      </c>
      <c r="H21" s="43">
        <v>0.35338745559281126</v>
      </c>
      <c r="I21" s="43">
        <v>4.0154563792704332</v>
      </c>
      <c r="J21" s="43">
        <v>0.57410980344984697</v>
      </c>
      <c r="K21" s="43">
        <v>9.2582784342358615E-2</v>
      </c>
      <c r="L21" s="43">
        <f t="shared" si="1"/>
        <v>5.749225738962239</v>
      </c>
      <c r="M21" s="43">
        <v>1.2404995330873698</v>
      </c>
      <c r="N21" s="43">
        <v>6.7559681796486609E-2</v>
      </c>
      <c r="O21" s="50">
        <v>0.32046179902043548</v>
      </c>
      <c r="P21" s="50">
        <v>1.1650421025166833</v>
      </c>
      <c r="Q21" s="50">
        <v>0.17142095554013573</v>
      </c>
      <c r="R21" s="50" t="s">
        <v>7</v>
      </c>
      <c r="S21" s="50">
        <v>0.90727630277340154</v>
      </c>
      <c r="T21" s="50">
        <f t="shared" si="0"/>
        <v>3.8722603747345126</v>
      </c>
      <c r="U21" s="50">
        <v>15.347142137864507</v>
      </c>
      <c r="V21" s="50">
        <v>6.127454643153313</v>
      </c>
      <c r="W21" s="50">
        <f>TotalCheese!M83</f>
        <v>21.474596781017819</v>
      </c>
      <c r="X21" s="30"/>
      <c r="Y21" s="50">
        <v>4.4592761521146773</v>
      </c>
      <c r="Z21" s="50">
        <v>3.2969815695499856</v>
      </c>
      <c r="AA21" s="50">
        <v>7.7562577216646629</v>
      </c>
      <c r="AB21" s="50">
        <v>6.127454643153313</v>
      </c>
    </row>
    <row r="22" spans="1:28" ht="12" customHeight="1">
      <c r="A22" s="42">
        <v>1985</v>
      </c>
      <c r="B22" s="78">
        <v>238.46600000000001</v>
      </c>
      <c r="C22" s="43">
        <v>9.7726971559886948</v>
      </c>
      <c r="D22" s="43">
        <v>2.4144909546853643</v>
      </c>
      <c r="E22" s="43">
        <f>AmCheese!M84</f>
        <v>12.187188110674057</v>
      </c>
      <c r="F22" s="43">
        <v>0.56091611934275465</v>
      </c>
      <c r="G22" s="43">
        <v>0.20502844242175705</v>
      </c>
      <c r="H22" s="43">
        <v>0.372809704465978</v>
      </c>
      <c r="I22" s="43">
        <v>4.5965392952586361</v>
      </c>
      <c r="J22" s="43">
        <v>0.59891132346431786</v>
      </c>
      <c r="K22" s="43">
        <v>7.563920893023679E-2</v>
      </c>
      <c r="L22" s="43">
        <f t="shared" si="1"/>
        <v>6.40984409388368</v>
      </c>
      <c r="M22" s="43">
        <v>1.28499786945855</v>
      </c>
      <c r="N22" s="43">
        <v>8.3802626347815268E-2</v>
      </c>
      <c r="O22" s="50">
        <v>0.34175452847102689</v>
      </c>
      <c r="P22" s="50">
        <v>1.2229205573280684</v>
      </c>
      <c r="Q22" s="50">
        <v>0.16703848766700494</v>
      </c>
      <c r="R22" s="50" t="s">
        <v>7</v>
      </c>
      <c r="S22" s="50">
        <v>0.84744546503403551</v>
      </c>
      <c r="T22" s="50">
        <f t="shared" si="0"/>
        <v>3.9479595343065013</v>
      </c>
      <c r="U22" s="50">
        <v>16.48184437194401</v>
      </c>
      <c r="V22" s="50">
        <v>6.0631473669202274</v>
      </c>
      <c r="W22" s="50">
        <f>TotalCheese!M84</f>
        <v>22.54499173886424</v>
      </c>
      <c r="X22" s="30"/>
      <c r="Y22" s="50">
        <v>4.6005300545989778</v>
      </c>
      <c r="Z22" s="50">
        <v>2.9966116762976687</v>
      </c>
      <c r="AA22" s="50">
        <v>7.5971417308966469</v>
      </c>
      <c r="AB22" s="50">
        <v>6.0631473669202274</v>
      </c>
    </row>
    <row r="23" spans="1:28" ht="12" customHeight="1">
      <c r="A23" s="40">
        <v>1986</v>
      </c>
      <c r="B23" s="77">
        <v>240.65100000000001</v>
      </c>
      <c r="C23" s="38">
        <v>9.7710959023648343</v>
      </c>
      <c r="D23" s="38">
        <v>2.3508566347116782</v>
      </c>
      <c r="E23" s="38">
        <f>AmCheese!M85</f>
        <v>12.121952537076512</v>
      </c>
      <c r="F23" s="38">
        <v>0.56928526341307772</v>
      </c>
      <c r="G23" s="38">
        <v>0.16259462230505239</v>
      </c>
      <c r="H23" s="38">
        <v>0.33299975704276918</v>
      </c>
      <c r="I23" s="38">
        <v>5.1713445245458569</v>
      </c>
      <c r="J23" s="38">
        <v>0.63125843722745612</v>
      </c>
      <c r="K23" s="38">
        <v>9.7063636403021236E-2</v>
      </c>
      <c r="L23" s="38">
        <f t="shared" si="1"/>
        <v>6.9645462409372332</v>
      </c>
      <c r="M23" s="38">
        <v>1.2881344077446411</v>
      </c>
      <c r="N23" s="38">
        <v>8.4430909160879045E-2</v>
      </c>
      <c r="O23" s="131">
        <v>0.36646501642359663</v>
      </c>
      <c r="P23" s="131">
        <v>1.3314796202903447</v>
      </c>
      <c r="Q23" s="131">
        <v>0.16698039900104297</v>
      </c>
      <c r="R23" s="131" t="s">
        <v>7</v>
      </c>
      <c r="S23" s="131">
        <v>0.79415290908301772</v>
      </c>
      <c r="T23" s="131">
        <f t="shared" si="0"/>
        <v>4.0316432617035218</v>
      </c>
      <c r="U23" s="131">
        <v>16.7588852736951</v>
      </c>
      <c r="V23" s="131">
        <v>6.3592567660221686</v>
      </c>
      <c r="W23" s="131">
        <f>TotalCheese!M85</f>
        <v>23.118142039717263</v>
      </c>
      <c r="X23" s="30"/>
      <c r="Y23" s="131">
        <v>4.7733979912819802</v>
      </c>
      <c r="Z23" s="131">
        <v>3.1825007999135675</v>
      </c>
      <c r="AA23" s="131">
        <v>7.9558987911955477</v>
      </c>
      <c r="AB23" s="131">
        <v>6.3592567660221686</v>
      </c>
    </row>
    <row r="24" spans="1:28" ht="12" customHeight="1">
      <c r="A24" s="40">
        <v>1987</v>
      </c>
      <c r="B24" s="77">
        <v>242.804</v>
      </c>
      <c r="C24" s="38">
        <v>10.605410125039125</v>
      </c>
      <c r="D24" s="38">
        <v>1.7982529118136452</v>
      </c>
      <c r="E24" s="38">
        <f>AmCheese!M86</f>
        <v>12.40366303685277</v>
      </c>
      <c r="F24" s="38">
        <v>0.61016907025839118</v>
      </c>
      <c r="G24" s="38">
        <v>0.22643412989580206</v>
      </c>
      <c r="H24" s="38">
        <v>0.42018298471615712</v>
      </c>
      <c r="I24" s="38">
        <v>5.6027744678635392</v>
      </c>
      <c r="J24" s="38">
        <v>0.67287260722094322</v>
      </c>
      <c r="K24" s="38">
        <v>7.7057587373810965E-2</v>
      </c>
      <c r="L24" s="38">
        <f t="shared" si="1"/>
        <v>7.6094908473286429</v>
      </c>
      <c r="M24" s="38">
        <v>1.2348132490962285</v>
      </c>
      <c r="N24" s="38">
        <v>0.11881878656818244</v>
      </c>
      <c r="O24" s="131">
        <v>0.38031947824818318</v>
      </c>
      <c r="P24" s="131">
        <v>1.4051402373001514</v>
      </c>
      <c r="Q24" s="131">
        <v>0.17223768965914893</v>
      </c>
      <c r="R24" s="131" t="s">
        <v>7</v>
      </c>
      <c r="S24" s="131">
        <v>0.77158181390650815</v>
      </c>
      <c r="T24" s="131">
        <f t="shared" si="0"/>
        <v>4.0829112547784021</v>
      </c>
      <c r="U24" s="131">
        <v>17.281550756989173</v>
      </c>
      <c r="V24" s="131">
        <v>6.8145143819706417</v>
      </c>
      <c r="W24" s="131">
        <f>TotalCheese!M86</f>
        <v>24.096065138959815</v>
      </c>
      <c r="X24" s="30"/>
      <c r="Y24" s="131">
        <v>5.2294360883675726</v>
      </c>
      <c r="Z24" s="131">
        <v>3.184424474061383</v>
      </c>
      <c r="AA24" s="131">
        <v>8.4138605624289546</v>
      </c>
      <c r="AB24" s="131">
        <v>6.8145143819706417</v>
      </c>
    </row>
    <row r="25" spans="1:28" ht="12" customHeight="1">
      <c r="A25" s="40">
        <v>1988</v>
      </c>
      <c r="B25" s="77">
        <v>245.02099999999999</v>
      </c>
      <c r="C25" s="38">
        <v>9.5243428114324917</v>
      </c>
      <c r="D25" s="38">
        <v>1.97498581754217</v>
      </c>
      <c r="E25" s="38">
        <f>AmCheese!M87</f>
        <v>11.499328628974661</v>
      </c>
      <c r="F25" s="38">
        <v>0.60921304372872231</v>
      </c>
      <c r="G25" s="38">
        <v>0.18701209046768014</v>
      </c>
      <c r="H25" s="38">
        <v>0.4851317990775515</v>
      </c>
      <c r="I25" s="38">
        <v>5.9905499568228811</v>
      </c>
      <c r="J25" s="38">
        <v>0.72493212116934336</v>
      </c>
      <c r="K25" s="38">
        <v>0.10549242886208883</v>
      </c>
      <c r="L25" s="38">
        <f t="shared" si="1"/>
        <v>8.1023314401282676</v>
      </c>
      <c r="M25" s="38">
        <v>1.2818313146057936</v>
      </c>
      <c r="N25" s="38">
        <v>0.10107498545223376</v>
      </c>
      <c r="O25" s="131">
        <v>0.33897912391444424</v>
      </c>
      <c r="P25" s="131">
        <v>1.5290937527897737</v>
      </c>
      <c r="Q25" s="131">
        <v>0.17372388489149912</v>
      </c>
      <c r="R25" s="131" t="s">
        <v>7</v>
      </c>
      <c r="S25" s="131">
        <v>0.6858370480035193</v>
      </c>
      <c r="T25" s="131">
        <f t="shared" si="0"/>
        <v>4.1105401096572631</v>
      </c>
      <c r="U25" s="131">
        <v>17.128401035013329</v>
      </c>
      <c r="V25" s="131">
        <v>6.583799143746865</v>
      </c>
      <c r="W25" s="131">
        <f>TotalCheese!M87</f>
        <v>23.712200178760192</v>
      </c>
      <c r="X25" s="30"/>
      <c r="Y25" s="131">
        <v>4.5953163198256481</v>
      </c>
      <c r="Z25" s="131">
        <v>3.746058501108068</v>
      </c>
      <c r="AA25" s="131">
        <v>8.3413748209337157</v>
      </c>
      <c r="AB25" s="131">
        <v>6.583799143746865</v>
      </c>
    </row>
    <row r="26" spans="1:28" ht="12" customHeight="1">
      <c r="A26" s="40">
        <v>1989</v>
      </c>
      <c r="B26" s="77">
        <v>247.34200000000001</v>
      </c>
      <c r="C26" s="38">
        <v>9.1788105750572075</v>
      </c>
      <c r="D26" s="38">
        <v>1.850755774369899</v>
      </c>
      <c r="E26" s="38">
        <f>AmCheese!M88</f>
        <v>11.029566349427109</v>
      </c>
      <c r="F26" s="38">
        <v>0.60506978976909243</v>
      </c>
      <c r="G26" s="38">
        <v>0.19637530805473294</v>
      </c>
      <c r="H26" s="38">
        <v>0.421011020503884</v>
      </c>
      <c r="I26" s="38">
        <v>6.4027759705782525</v>
      </c>
      <c r="J26" s="38">
        <v>0.74495885197434908</v>
      </c>
      <c r="K26" s="38">
        <v>8.8902684078922448E-2</v>
      </c>
      <c r="L26" s="38">
        <f t="shared" si="1"/>
        <v>8.4590936249592339</v>
      </c>
      <c r="M26" s="38">
        <v>1.2308259002978637</v>
      </c>
      <c r="N26" s="38">
        <v>7.034819731459821E-2</v>
      </c>
      <c r="O26" s="131">
        <v>0.36650646583782182</v>
      </c>
      <c r="P26" s="131">
        <v>1.6127354400837042</v>
      </c>
      <c r="Q26" s="131">
        <v>0.15645894585513176</v>
      </c>
      <c r="R26" s="131" t="s">
        <v>7</v>
      </c>
      <c r="S26" s="131">
        <v>0.86672842009658468</v>
      </c>
      <c r="T26" s="131">
        <f t="shared" si="0"/>
        <v>4.303603369485705</v>
      </c>
      <c r="U26" s="131">
        <v>17.383340880238695</v>
      </c>
      <c r="V26" s="131">
        <v>6.4089224636333499</v>
      </c>
      <c r="W26" s="131">
        <f>TotalCheese!M88</f>
        <v>23.792263343872047</v>
      </c>
      <c r="X26" s="30"/>
      <c r="Y26" s="131">
        <v>4.6052914587898526</v>
      </c>
      <c r="Z26" s="131">
        <v>3.5672307978426629</v>
      </c>
      <c r="AA26" s="131">
        <v>8.1725222566325169</v>
      </c>
      <c r="AB26" s="131">
        <v>6.4089224636333499</v>
      </c>
    </row>
    <row r="27" spans="1:28" ht="12" customHeight="1">
      <c r="A27" s="40">
        <v>1990</v>
      </c>
      <c r="B27" s="77">
        <v>250.13200000000001</v>
      </c>
      <c r="C27" s="38">
        <v>9.0549227812534987</v>
      </c>
      <c r="D27" s="38">
        <v>2.0720861580265626</v>
      </c>
      <c r="E27" s="38">
        <f>AmCheese!M89</f>
        <v>11.12700893928006</v>
      </c>
      <c r="F27" s="38">
        <v>0.62991675987078488</v>
      </c>
      <c r="G27" s="38">
        <v>0.13968734005879588</v>
      </c>
      <c r="H27" s="38">
        <v>0.42826800558655659</v>
      </c>
      <c r="I27" s="38">
        <v>6.8803243935516711</v>
      </c>
      <c r="J27" s="38">
        <v>0.78058464086286317</v>
      </c>
      <c r="K27" s="38">
        <v>6.1554324301123085E-2</v>
      </c>
      <c r="L27" s="38">
        <f t="shared" si="1"/>
        <v>8.920335464231794</v>
      </c>
      <c r="M27" s="38">
        <v>1.3458906180903163</v>
      </c>
      <c r="N27" s="38">
        <v>6.8935811274034128E-2</v>
      </c>
      <c r="O27" s="131">
        <v>0.3984217122610309</v>
      </c>
      <c r="P27" s="131">
        <v>1.7129537152357746</v>
      </c>
      <c r="Q27" s="131">
        <v>0.16812157087537782</v>
      </c>
      <c r="R27" s="131" t="s">
        <v>7</v>
      </c>
      <c r="S27" s="131">
        <v>0.86569947881190323</v>
      </c>
      <c r="T27" s="131">
        <f t="shared" si="0"/>
        <v>4.5600229065484363</v>
      </c>
      <c r="U27" s="131">
        <v>17.795831001231349</v>
      </c>
      <c r="V27" s="131">
        <v>6.8115363088289422</v>
      </c>
      <c r="W27" s="131">
        <f>TotalCheese!M89</f>
        <v>24.60736731006029</v>
      </c>
      <c r="X27" s="30"/>
      <c r="Y27" s="131">
        <v>4.7910743127628619</v>
      </c>
      <c r="Z27" s="131">
        <v>3.8357427278397012</v>
      </c>
      <c r="AA27" s="131">
        <v>8.6268170406025622</v>
      </c>
      <c r="AB27" s="131">
        <v>6.8115363088289422</v>
      </c>
    </row>
    <row r="28" spans="1:28" ht="12" customHeight="1">
      <c r="A28" s="42">
        <v>1991</v>
      </c>
      <c r="B28" s="78">
        <v>253.49299999999999</v>
      </c>
      <c r="C28" s="43">
        <v>9.0402643165677166</v>
      </c>
      <c r="D28" s="43">
        <v>1.9932750711076836</v>
      </c>
      <c r="E28" s="43">
        <f>AmCheese!M90</f>
        <v>11.0335393876754</v>
      </c>
      <c r="F28" s="43">
        <v>0.61269701263441612</v>
      </c>
      <c r="G28" s="43">
        <v>0.16507123252025629</v>
      </c>
      <c r="H28" s="43">
        <v>0.46072671139035543</v>
      </c>
      <c r="I28" s="43">
        <v>7.151826617197842</v>
      </c>
      <c r="J28" s="43">
        <v>0.83256876032061478</v>
      </c>
      <c r="K28" s="43">
        <v>5.8697767784756542E-2</v>
      </c>
      <c r="L28" s="43">
        <f t="shared" si="1"/>
        <v>9.2815881018482429</v>
      </c>
      <c r="M28" s="43">
        <v>1.2132775576200152</v>
      </c>
      <c r="N28" s="43">
        <v>5.9978040994489244E-2</v>
      </c>
      <c r="O28" s="50">
        <v>0.41696853287004321</v>
      </c>
      <c r="P28" s="50">
        <v>1.7513250794843369</v>
      </c>
      <c r="Q28" s="50">
        <v>0.15760447427029545</v>
      </c>
      <c r="R28" s="50" t="s">
        <v>7</v>
      </c>
      <c r="S28" s="50">
        <v>1.0209517508011938</v>
      </c>
      <c r="T28" s="50">
        <f t="shared" si="0"/>
        <v>4.6201054360403742</v>
      </c>
      <c r="U28" s="50">
        <v>18.114468249616358</v>
      </c>
      <c r="V28" s="50">
        <v>6.8207646759476583</v>
      </c>
      <c r="W28" s="50">
        <f>TotalCheese!M90</f>
        <v>24.935232925564023</v>
      </c>
      <c r="X28" s="30"/>
      <c r="Y28" s="50">
        <v>4.8769670168407009</v>
      </c>
      <c r="Z28" s="50">
        <v>3.753365970657967</v>
      </c>
      <c r="AA28" s="50">
        <v>8.6303329874986687</v>
      </c>
      <c r="AB28" s="50">
        <v>6.8207646759476583</v>
      </c>
    </row>
    <row r="29" spans="1:28" ht="12" customHeight="1">
      <c r="A29" s="44">
        <v>1992</v>
      </c>
      <c r="B29" s="78">
        <v>256.89400000000001</v>
      </c>
      <c r="C29" s="43">
        <v>9.1682829183534835</v>
      </c>
      <c r="D29" s="43">
        <v>2.0875696901153793</v>
      </c>
      <c r="E29" s="43">
        <f>AmCheese!M91</f>
        <v>11.255852608468864</v>
      </c>
      <c r="F29" s="43">
        <v>0.64082125890995145</v>
      </c>
      <c r="G29" s="43">
        <v>0.13752200942311488</v>
      </c>
      <c r="H29" s="43">
        <v>0.52670043263946853</v>
      </c>
      <c r="I29" s="43">
        <v>7.6261402730649026</v>
      </c>
      <c r="J29" s="43">
        <v>0.87213329396752248</v>
      </c>
      <c r="K29" s="43">
        <v>5.5387149239919255E-2</v>
      </c>
      <c r="L29" s="43">
        <f t="shared" si="1"/>
        <v>9.8587044172448799</v>
      </c>
      <c r="M29" s="43">
        <v>1.1804725204753546</v>
      </c>
      <c r="N29" s="43">
        <v>5.9936919021095075E-2</v>
      </c>
      <c r="O29" s="50">
        <v>0.45074685450181895</v>
      </c>
      <c r="P29" s="50">
        <v>2.0009465598297269</v>
      </c>
      <c r="Q29" s="50">
        <v>0.14967476731881632</v>
      </c>
      <c r="R29" s="50" t="s">
        <v>7</v>
      </c>
      <c r="S29" s="50">
        <v>0.8906450412598389</v>
      </c>
      <c r="T29" s="50">
        <f t="shared" si="0"/>
        <v>4.7324226624066501</v>
      </c>
      <c r="U29" s="50">
        <v>19.016814717354237</v>
      </c>
      <c r="V29" s="50">
        <v>6.8301649707661545</v>
      </c>
      <c r="W29" s="50">
        <f>TotalCheese!M91</f>
        <v>25.846979688120392</v>
      </c>
      <c r="X29" s="30"/>
      <c r="Y29" s="50">
        <v>5.1948196532421944</v>
      </c>
      <c r="Z29" s="50">
        <v>3.3280185601843559</v>
      </c>
      <c r="AA29" s="50">
        <v>8.5228382134265512</v>
      </c>
      <c r="AB29" s="50">
        <v>6.8301649707661545</v>
      </c>
    </row>
    <row r="30" spans="1:28" ht="12" customHeight="1">
      <c r="A30" s="42">
        <v>1993</v>
      </c>
      <c r="B30" s="78">
        <v>260.255</v>
      </c>
      <c r="C30" s="43">
        <v>9.0723364429797719</v>
      </c>
      <c r="D30" s="43">
        <v>2.2406450559347562</v>
      </c>
      <c r="E30" s="43">
        <f>AmCheese!M92</f>
        <v>11.312981498914526</v>
      </c>
      <c r="F30" s="43">
        <v>0.67206789492227048</v>
      </c>
      <c r="G30" s="43">
        <v>0.12469951653947431</v>
      </c>
      <c r="H30" s="43">
        <v>0.49495809029302024</v>
      </c>
      <c r="I30" s="43">
        <v>7.415615043583454</v>
      </c>
      <c r="J30" s="43">
        <v>0.86917834317134302</v>
      </c>
      <c r="K30" s="43">
        <v>7.6333323928534244E-2</v>
      </c>
      <c r="L30" s="43">
        <f t="shared" si="1"/>
        <v>9.6528522124380967</v>
      </c>
      <c r="M30" s="43">
        <v>1.1823908202990927</v>
      </c>
      <c r="N30" s="43">
        <v>4.7539019768065245E-2</v>
      </c>
      <c r="O30" s="50">
        <v>0.44717437332760163</v>
      </c>
      <c r="P30" s="50">
        <v>2.0553050565276112</v>
      </c>
      <c r="Q30" s="50">
        <v>0.15011749551478357</v>
      </c>
      <c r="R30" s="50" t="s">
        <v>7</v>
      </c>
      <c r="S30" s="50">
        <v>1.1800539628943769</v>
      </c>
      <c r="T30" s="50">
        <f t="shared" si="0"/>
        <v>5.0625807283315307</v>
      </c>
      <c r="U30" s="50">
        <v>19.117015235057927</v>
      </c>
      <c r="V30" s="50">
        <v>6.9113992046262291</v>
      </c>
      <c r="W30" s="50">
        <f>TotalCheese!M92</f>
        <v>26.028414439684155</v>
      </c>
      <c r="X30" s="30"/>
      <c r="Y30" s="50">
        <v>5.1950740619776763</v>
      </c>
      <c r="Z30" s="50">
        <v>3.4408714529980213</v>
      </c>
      <c r="AA30" s="50">
        <v>8.6359455149756972</v>
      </c>
      <c r="AB30" s="50">
        <v>6.9113992046262291</v>
      </c>
    </row>
    <row r="31" spans="1:28" ht="12" customHeight="1" thickBot="1">
      <c r="A31" s="133">
        <v>1994</v>
      </c>
      <c r="B31" s="134">
        <v>263.43599999999998</v>
      </c>
      <c r="C31" s="130">
        <v>9.0465334642144608</v>
      </c>
      <c r="D31" s="130">
        <v>2.377189944886803</v>
      </c>
      <c r="E31" s="130">
        <f>AmCheese!M93</f>
        <v>11.423723409101264</v>
      </c>
      <c r="F31" s="130">
        <v>0.68960139629801442</v>
      </c>
      <c r="G31" s="130">
        <v>0.13943090707546252</v>
      </c>
      <c r="H31" s="130">
        <v>0.44516301614044529</v>
      </c>
      <c r="I31" s="130">
        <v>7.7571419122385228</v>
      </c>
      <c r="J31" s="130">
        <v>0.89282576031949279</v>
      </c>
      <c r="K31" s="130">
        <v>0.13375794664444468</v>
      </c>
      <c r="L31" s="130">
        <f t="shared" si="1"/>
        <v>10.057920938716382</v>
      </c>
      <c r="M31" s="130">
        <v>1.1377689876489672</v>
      </c>
      <c r="N31" s="130">
        <v>4.5847109766459705E-2</v>
      </c>
      <c r="O31" s="132">
        <v>0.42608702806765336</v>
      </c>
      <c r="P31" s="132">
        <v>2.1509129158426932</v>
      </c>
      <c r="Q31" s="132">
        <v>0.16122585994814684</v>
      </c>
      <c r="R31" s="132" t="s">
        <v>7</v>
      </c>
      <c r="S31" s="132">
        <v>1.1490312504149651</v>
      </c>
      <c r="T31" s="132">
        <f t="shared" si="0"/>
        <v>5.0708731516888852</v>
      </c>
      <c r="U31" s="132">
        <v>19.569183217176082</v>
      </c>
      <c r="V31" s="132">
        <v>6.9833342823304445</v>
      </c>
      <c r="W31" s="132">
        <f>TotalCheese!M93</f>
        <v>26.552517499506529</v>
      </c>
      <c r="X31" s="151"/>
      <c r="Y31" s="132">
        <v>5.2722558799860302</v>
      </c>
      <c r="Z31" s="132">
        <v>3.4416290863815124</v>
      </c>
      <c r="AA31" s="132">
        <v>8.7138849663675426</v>
      </c>
      <c r="AB31" s="132">
        <v>6.9833342823304445</v>
      </c>
    </row>
    <row r="32" spans="1:28" ht="12" customHeight="1" thickTop="1">
      <c r="A32" s="351" t="s">
        <v>64</v>
      </c>
      <c r="B32" s="351"/>
      <c r="C32" s="351"/>
      <c r="D32" s="351"/>
      <c r="E32" s="351"/>
      <c r="F32" s="351"/>
      <c r="G32" s="351"/>
      <c r="H32" s="351"/>
      <c r="I32" s="351"/>
      <c r="J32" s="351"/>
      <c r="K32" s="351"/>
      <c r="L32" s="351"/>
      <c r="M32" s="351"/>
      <c r="N32" s="351"/>
      <c r="O32" s="351"/>
      <c r="P32" s="149"/>
      <c r="Q32" s="149"/>
      <c r="R32" s="149"/>
      <c r="S32" s="149"/>
      <c r="T32" s="149"/>
      <c r="U32" s="149"/>
      <c r="V32" s="149"/>
      <c r="W32" s="149"/>
      <c r="X32" s="150"/>
      <c r="Y32" s="149"/>
      <c r="Z32" s="149"/>
      <c r="AA32" s="149"/>
      <c r="AB32" s="149"/>
    </row>
    <row r="33" spans="1:28" ht="12" customHeight="1">
      <c r="A33" s="351" t="s">
        <v>151</v>
      </c>
      <c r="B33" s="351"/>
      <c r="C33" s="351"/>
      <c r="D33" s="351"/>
      <c r="E33" s="351"/>
      <c r="F33" s="351"/>
      <c r="G33" s="351"/>
      <c r="H33" s="351"/>
      <c r="I33" s="351"/>
      <c r="J33" s="351"/>
      <c r="K33" s="351"/>
      <c r="L33" s="351"/>
      <c r="M33" s="351"/>
      <c r="N33" s="351"/>
      <c r="O33" s="351"/>
      <c r="P33" s="149"/>
      <c r="Q33" s="149"/>
      <c r="R33" s="149"/>
      <c r="S33" s="149"/>
      <c r="T33" s="149"/>
      <c r="U33" s="149"/>
      <c r="V33" s="149"/>
      <c r="W33" s="149"/>
      <c r="X33" s="150"/>
      <c r="Y33" s="149"/>
      <c r="Z33" s="149"/>
      <c r="AA33" s="149"/>
      <c r="AB33" s="149"/>
    </row>
    <row r="34" spans="1:28" ht="12" customHeight="1">
      <c r="A34" s="351"/>
      <c r="B34" s="351"/>
      <c r="C34" s="351"/>
      <c r="D34" s="351"/>
      <c r="E34" s="351"/>
      <c r="F34" s="351"/>
      <c r="G34" s="351"/>
      <c r="H34" s="351"/>
      <c r="I34" s="351"/>
      <c r="J34" s="351"/>
      <c r="K34" s="351"/>
      <c r="L34" s="351"/>
      <c r="M34" s="351"/>
      <c r="N34" s="351"/>
      <c r="O34" s="351"/>
      <c r="P34" s="149"/>
      <c r="Q34" s="149"/>
      <c r="R34" s="149"/>
      <c r="S34" s="149"/>
      <c r="T34" s="149"/>
      <c r="U34" s="149"/>
      <c r="V34" s="149"/>
      <c r="W34" s="149"/>
      <c r="X34" s="150"/>
      <c r="Y34" s="149"/>
      <c r="Z34" s="149"/>
      <c r="AA34" s="149"/>
      <c r="AB34" s="149"/>
    </row>
    <row r="35" spans="1:28" ht="12" customHeight="1">
      <c r="A35" s="352" t="s">
        <v>79</v>
      </c>
      <c r="B35" s="13"/>
      <c r="C35" s="13"/>
      <c r="D35" s="13"/>
      <c r="E35" s="13"/>
      <c r="F35" s="13"/>
      <c r="G35" s="13"/>
      <c r="H35" s="13"/>
      <c r="I35" s="13"/>
      <c r="J35" s="13"/>
      <c r="K35" s="13"/>
      <c r="L35" s="13"/>
      <c r="M35" s="13"/>
      <c r="N35" s="13"/>
      <c r="O35" s="13"/>
      <c r="P35" s="13"/>
      <c r="Q35"/>
      <c r="R35" s="13"/>
      <c r="S35" s="13"/>
      <c r="T35" s="13"/>
      <c r="U35" s="13"/>
      <c r="V35" s="13"/>
      <c r="W35" s="13"/>
      <c r="X35" s="13"/>
      <c r="Y35" s="13"/>
      <c r="Z35" s="13"/>
      <c r="AA35" s="13"/>
    </row>
    <row r="36" spans="1:28" ht="12" customHeight="1">
      <c r="A36" s="351" t="s">
        <v>225</v>
      </c>
      <c r="B36" s="13"/>
      <c r="C36" s="13"/>
      <c r="D36" s="13"/>
      <c r="E36" s="13"/>
      <c r="F36" s="13"/>
      <c r="G36" s="13"/>
      <c r="H36" s="13"/>
      <c r="I36" s="13"/>
      <c r="J36" s="13"/>
      <c r="K36" s="13"/>
      <c r="L36" s="13"/>
      <c r="M36" s="13"/>
      <c r="N36" s="13"/>
      <c r="O36" s="13"/>
      <c r="P36" s="13"/>
      <c r="Q36"/>
      <c r="R36" s="13"/>
      <c r="S36" s="13"/>
      <c r="T36" s="13"/>
      <c r="U36" s="13"/>
      <c r="V36" s="13"/>
      <c r="W36" s="13"/>
      <c r="X36" s="13"/>
      <c r="Y36" s="13"/>
      <c r="Z36" s="13"/>
      <c r="AA36" s="13"/>
    </row>
    <row r="37" spans="1:28" ht="12" customHeight="1">
      <c r="A37" s="351" t="s">
        <v>226</v>
      </c>
      <c r="B37" s="13"/>
      <c r="C37" s="13"/>
      <c r="D37" s="13"/>
      <c r="E37" s="13"/>
      <c r="F37" s="13"/>
      <c r="G37" s="13"/>
      <c r="H37" s="13"/>
      <c r="I37" s="13"/>
      <c r="J37" s="13"/>
      <c r="K37" s="13"/>
      <c r="L37" s="13"/>
      <c r="M37" s="13"/>
      <c r="N37" s="13"/>
      <c r="O37" s="13"/>
      <c r="P37" s="13"/>
      <c r="Q37"/>
      <c r="R37" s="13"/>
      <c r="S37" s="13"/>
      <c r="T37" s="13"/>
      <c r="U37" s="13"/>
      <c r="V37" s="13"/>
      <c r="W37" s="13"/>
      <c r="X37" s="13"/>
      <c r="Y37" s="13"/>
      <c r="Z37" s="13"/>
      <c r="AA37" s="13"/>
    </row>
    <row r="38" spans="1:28" ht="12" customHeight="1">
      <c r="A38" s="351" t="s">
        <v>227</v>
      </c>
      <c r="B38" s="13"/>
      <c r="C38" s="13"/>
      <c r="D38" s="13"/>
      <c r="E38" s="13"/>
      <c r="F38" s="13"/>
      <c r="G38" s="13"/>
      <c r="H38" s="13"/>
      <c r="I38" s="13"/>
      <c r="J38" s="13"/>
      <c r="K38" s="13"/>
      <c r="L38" s="13"/>
      <c r="M38" s="13"/>
      <c r="N38" s="13"/>
      <c r="O38" s="13"/>
      <c r="P38" s="13"/>
      <c r="Q38"/>
      <c r="R38" s="13"/>
      <c r="S38" s="13"/>
      <c r="T38" s="13"/>
      <c r="U38" s="13"/>
      <c r="V38" s="13"/>
      <c r="W38" s="13"/>
      <c r="X38" s="13"/>
      <c r="Y38" s="13"/>
      <c r="Z38" s="13"/>
      <c r="AA38" s="13"/>
    </row>
    <row r="39" spans="1:28" ht="12" customHeight="1">
      <c r="A39" s="351" t="s">
        <v>228</v>
      </c>
      <c r="B39" s="13"/>
      <c r="C39" s="13"/>
      <c r="D39" s="13"/>
      <c r="E39" s="13"/>
      <c r="F39" s="13"/>
      <c r="G39" s="13"/>
      <c r="H39" s="13"/>
      <c r="I39" s="13"/>
      <c r="J39" s="13"/>
      <c r="K39" s="13"/>
      <c r="L39" s="13"/>
      <c r="M39" s="13"/>
      <c r="N39" s="13"/>
      <c r="O39" s="13"/>
      <c r="P39" s="13"/>
      <c r="Q39"/>
      <c r="R39" s="13"/>
      <c r="S39" s="13"/>
      <c r="T39" s="13"/>
      <c r="U39" s="13"/>
      <c r="V39" s="13"/>
      <c r="W39" s="13"/>
      <c r="X39" s="13"/>
      <c r="Y39" s="13"/>
      <c r="Z39" s="13"/>
      <c r="AA39" s="13"/>
    </row>
    <row r="40" spans="1:28" ht="12" customHeight="1">
      <c r="A40" s="351" t="s">
        <v>229</v>
      </c>
      <c r="B40" s="13"/>
      <c r="C40" s="13"/>
      <c r="D40" s="13"/>
      <c r="E40" s="13"/>
      <c r="F40" s="13"/>
      <c r="G40" s="13"/>
      <c r="H40" s="13"/>
      <c r="I40" s="13"/>
      <c r="J40" s="13"/>
      <c r="K40" s="13"/>
      <c r="L40" s="13"/>
      <c r="M40" s="13"/>
      <c r="N40" s="13"/>
      <c r="O40" s="13"/>
      <c r="P40" s="13"/>
      <c r="Q40"/>
      <c r="R40" s="13"/>
      <c r="S40" s="13"/>
      <c r="T40" s="13"/>
      <c r="U40" s="13"/>
      <c r="V40" s="13"/>
      <c r="W40" s="13"/>
      <c r="X40" s="13"/>
      <c r="Y40" s="13"/>
      <c r="Z40" s="13"/>
      <c r="AA40" s="13"/>
    </row>
    <row r="41" spans="1:28" ht="12" customHeight="1">
      <c r="A41" s="351" t="s">
        <v>230</v>
      </c>
      <c r="B41" s="13"/>
      <c r="C41" s="13"/>
      <c r="D41" s="13"/>
      <c r="E41" s="13"/>
      <c r="F41" s="13"/>
      <c r="G41" s="13"/>
      <c r="H41" s="13"/>
      <c r="I41" s="13"/>
      <c r="J41" s="13"/>
      <c r="K41" s="13"/>
      <c r="L41" s="13"/>
      <c r="M41" s="13"/>
      <c r="N41" s="13"/>
      <c r="O41" s="13"/>
      <c r="P41" s="13"/>
      <c r="Q41"/>
      <c r="R41" s="13"/>
      <c r="S41" s="13"/>
      <c r="T41" s="13"/>
      <c r="U41" s="13"/>
      <c r="V41" s="13"/>
      <c r="W41" s="13"/>
      <c r="X41" s="13"/>
      <c r="Y41" s="13"/>
      <c r="Z41" s="13"/>
      <c r="AA41" s="13"/>
    </row>
    <row r="42" spans="1:28" ht="12" customHeight="1">
      <c r="A42" s="351"/>
      <c r="B42" s="13"/>
      <c r="C42" s="13"/>
      <c r="D42" s="13"/>
      <c r="E42" s="13"/>
      <c r="F42" s="13"/>
      <c r="G42" s="13"/>
      <c r="H42" s="13"/>
      <c r="I42" s="13"/>
      <c r="J42" s="13"/>
      <c r="K42" s="13"/>
      <c r="L42" s="13"/>
      <c r="M42" s="13"/>
      <c r="N42" s="13"/>
      <c r="O42" s="13"/>
      <c r="P42" s="13"/>
      <c r="Q42"/>
      <c r="R42" s="13"/>
      <c r="S42" s="13"/>
      <c r="T42" s="13"/>
      <c r="U42" s="13"/>
      <c r="V42" s="13"/>
      <c r="W42" s="13"/>
      <c r="X42" s="13"/>
      <c r="Y42" s="13"/>
      <c r="Z42" s="13"/>
      <c r="AA42" s="13"/>
    </row>
    <row r="43" spans="1:28">
      <c r="A43" s="338" t="s">
        <v>192</v>
      </c>
    </row>
  </sheetData>
  <mergeCells count="37">
    <mergeCell ref="Y2:AA2"/>
    <mergeCell ref="A2:A5"/>
    <mergeCell ref="B2:B5"/>
    <mergeCell ref="M4:M5"/>
    <mergeCell ref="N4:N5"/>
    <mergeCell ref="AA4:AA5"/>
    <mergeCell ref="Q4:Q5"/>
    <mergeCell ref="R4:R5"/>
    <mergeCell ref="C4:C5"/>
    <mergeCell ref="D4:D5"/>
    <mergeCell ref="E4:E5"/>
    <mergeCell ref="F4:F5"/>
    <mergeCell ref="A1:W1"/>
    <mergeCell ref="Y1:AB1"/>
    <mergeCell ref="C2:W2"/>
    <mergeCell ref="G4:G5"/>
    <mergeCell ref="H4:H5"/>
    <mergeCell ref="I4:I5"/>
    <mergeCell ref="J4:J5"/>
    <mergeCell ref="K4:K5"/>
    <mergeCell ref="O4:O5"/>
    <mergeCell ref="P4:P5"/>
    <mergeCell ref="AB2:AB5"/>
    <mergeCell ref="U3:W3"/>
    <mergeCell ref="Y3:AA3"/>
    <mergeCell ref="S4:S5"/>
    <mergeCell ref="T4:T5"/>
    <mergeCell ref="V4:V5"/>
    <mergeCell ref="C6:AB6"/>
    <mergeCell ref="U4:U5"/>
    <mergeCell ref="C3:E3"/>
    <mergeCell ref="F3:L3"/>
    <mergeCell ref="M3:T3"/>
    <mergeCell ref="Y4:Y5"/>
    <mergeCell ref="Z4:Z5"/>
    <mergeCell ref="L4:L5"/>
    <mergeCell ref="W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outlinePr summaryBelow="0" summaryRight="0"/>
    <pageSetUpPr autoPageBreaks="0" fitToPage="1"/>
  </sheetPr>
  <dimension ref="A1:W112"/>
  <sheetViews>
    <sheetView showOutlineSymbols="0" zoomScaleNormal="100" workbookViewId="0">
      <pane xSplit="1" ySplit="5" topLeftCell="B6" activePane="bottomRight" state="frozen"/>
      <selection pane="topRight" activeCell="B1" sqref="B1"/>
      <selection pane="bottomLeft" activeCell="A7" sqref="A7"/>
      <selection pane="bottomRight" sqref="A1:U1"/>
    </sheetView>
  </sheetViews>
  <sheetFormatPr defaultColWidth="12.83203125" defaultRowHeight="12" customHeight="1"/>
  <cols>
    <col min="1" max="1" width="12.83203125" style="5" customWidth="1"/>
    <col min="2" max="2" width="12.83203125" style="6" customWidth="1"/>
    <col min="3" max="10" width="12.83203125" style="8" customWidth="1"/>
    <col min="11" max="19" width="12.83203125" style="9" customWidth="1"/>
    <col min="20" max="20" width="4.33203125" style="9" customWidth="1"/>
    <col min="21" max="23" width="12.83203125" style="9" customWidth="1"/>
    <col min="24" max="16384" width="12.83203125" style="10"/>
  </cols>
  <sheetData>
    <row r="1" spans="1:23" s="82" customFormat="1" ht="12" customHeight="1" thickBot="1">
      <c r="A1" s="393" t="s">
        <v>155</v>
      </c>
      <c r="B1" s="393"/>
      <c r="C1" s="393"/>
      <c r="D1" s="393"/>
      <c r="E1" s="393"/>
      <c r="F1" s="393"/>
      <c r="G1" s="393"/>
      <c r="H1" s="393"/>
      <c r="I1" s="393"/>
      <c r="J1" s="393"/>
      <c r="K1" s="393"/>
      <c r="L1" s="393"/>
      <c r="M1" s="393"/>
      <c r="N1" s="393"/>
      <c r="O1" s="393"/>
      <c r="P1" s="393"/>
      <c r="Q1" s="393"/>
      <c r="R1" s="393"/>
      <c r="S1" s="393"/>
      <c r="T1" s="393"/>
      <c r="U1" s="393"/>
      <c r="V1" s="392" t="s">
        <v>63</v>
      </c>
      <c r="W1" s="392"/>
    </row>
    <row r="2" spans="1:23" ht="12" customHeight="1" thickTop="1">
      <c r="A2" s="412" t="s">
        <v>0</v>
      </c>
      <c r="B2" s="491" t="s">
        <v>60</v>
      </c>
      <c r="C2" s="439" t="s">
        <v>156</v>
      </c>
      <c r="D2" s="440"/>
      <c r="E2" s="441"/>
      <c r="F2" s="443" t="s">
        <v>171</v>
      </c>
      <c r="G2" s="443"/>
      <c r="H2" s="444"/>
      <c r="I2" s="439" t="s">
        <v>157</v>
      </c>
      <c r="J2" s="440"/>
      <c r="K2" s="440"/>
      <c r="L2" s="440"/>
      <c r="M2" s="440"/>
      <c r="N2" s="440"/>
      <c r="O2" s="440"/>
      <c r="P2" s="441"/>
      <c r="Q2" s="493" t="s">
        <v>158</v>
      </c>
      <c r="R2" s="503" t="s">
        <v>166</v>
      </c>
      <c r="S2" s="500" t="s">
        <v>167</v>
      </c>
      <c r="T2" s="14"/>
      <c r="U2" s="437" t="s">
        <v>170</v>
      </c>
      <c r="V2" s="437"/>
      <c r="W2" s="438"/>
    </row>
    <row r="3" spans="1:23" ht="12" customHeight="1">
      <c r="A3" s="413"/>
      <c r="B3" s="456"/>
      <c r="C3" s="408" t="s">
        <v>8</v>
      </c>
      <c r="D3" s="410" t="s">
        <v>162</v>
      </c>
      <c r="E3" s="423" t="s">
        <v>2</v>
      </c>
      <c r="F3" s="408" t="s">
        <v>66</v>
      </c>
      <c r="G3" s="410" t="s">
        <v>95</v>
      </c>
      <c r="H3" s="423" t="s">
        <v>2</v>
      </c>
      <c r="I3" s="423" t="s">
        <v>163</v>
      </c>
      <c r="J3" s="498" t="s">
        <v>13</v>
      </c>
      <c r="K3" s="496" t="s">
        <v>17</v>
      </c>
      <c r="L3" s="410" t="s">
        <v>68</v>
      </c>
      <c r="M3" s="423" t="s">
        <v>164</v>
      </c>
      <c r="N3" s="423" t="s">
        <v>165</v>
      </c>
      <c r="O3" s="499" t="s">
        <v>175</v>
      </c>
      <c r="P3" s="423" t="s">
        <v>2</v>
      </c>
      <c r="Q3" s="494"/>
      <c r="R3" s="504"/>
      <c r="S3" s="501"/>
      <c r="T3" s="14"/>
      <c r="U3" s="408" t="s">
        <v>16</v>
      </c>
      <c r="V3" s="410" t="s">
        <v>90</v>
      </c>
      <c r="W3" s="410" t="s">
        <v>108</v>
      </c>
    </row>
    <row r="4" spans="1:23" ht="45.75" customHeight="1">
      <c r="A4" s="414"/>
      <c r="B4" s="492"/>
      <c r="C4" s="409"/>
      <c r="D4" s="422"/>
      <c r="E4" s="425"/>
      <c r="F4" s="409"/>
      <c r="G4" s="422"/>
      <c r="H4" s="425"/>
      <c r="I4" s="425"/>
      <c r="J4" s="465"/>
      <c r="K4" s="497"/>
      <c r="L4" s="422"/>
      <c r="M4" s="425"/>
      <c r="N4" s="425"/>
      <c r="O4" s="427"/>
      <c r="P4" s="425"/>
      <c r="Q4" s="495"/>
      <c r="R4" s="505"/>
      <c r="S4" s="502"/>
      <c r="T4" s="14"/>
      <c r="U4" s="409"/>
      <c r="V4" s="422"/>
      <c r="W4" s="422"/>
    </row>
    <row r="5" spans="1:23" ht="12" customHeight="1">
      <c r="A5" s="24"/>
      <c r="B5" s="93" t="s">
        <v>72</v>
      </c>
      <c r="C5" s="474" t="s">
        <v>73</v>
      </c>
      <c r="D5" s="475"/>
      <c r="E5" s="475"/>
      <c r="F5" s="475"/>
      <c r="G5" s="475"/>
      <c r="H5" s="475"/>
      <c r="I5" s="475"/>
      <c r="J5" s="475"/>
      <c r="K5" s="475"/>
      <c r="L5" s="475"/>
      <c r="M5" s="475"/>
      <c r="N5" s="475"/>
      <c r="O5" s="475"/>
      <c r="P5" s="475"/>
      <c r="Q5" s="475"/>
      <c r="R5" s="475"/>
      <c r="S5" s="475"/>
      <c r="T5" s="475"/>
      <c r="U5" s="475"/>
      <c r="V5" s="475"/>
      <c r="W5" s="475"/>
    </row>
    <row r="6" spans="1:23" ht="12" customHeight="1">
      <c r="A6" s="42">
        <v>1995</v>
      </c>
      <c r="B6" s="78">
        <v>266.55700000000002</v>
      </c>
      <c r="C6" s="43">
        <v>9.0404317286397227</v>
      </c>
      <c r="D6" s="43">
        <v>2.6467960662872816</v>
      </c>
      <c r="E6" s="43">
        <f>AmCheese!M94</f>
        <v>11.687227794927004</v>
      </c>
      <c r="F6" s="43">
        <v>7.8963618018494497</v>
      </c>
      <c r="G6" s="43">
        <v>2.1360426096321579</v>
      </c>
      <c r="H6" s="43">
        <f t="shared" ref="H6:H32" si="0">SUM(F6:G6)</f>
        <v>10.032404411481608</v>
      </c>
      <c r="I6" s="43">
        <v>1.0931225023218354</v>
      </c>
      <c r="J6" s="43">
        <v>3.9190005962186671E-2</v>
      </c>
      <c r="K6" s="50">
        <v>0.40841175639509819</v>
      </c>
      <c r="L6" s="50">
        <v>2.0360515497406007</v>
      </c>
      <c r="M6" s="50">
        <v>0.1594090608186948</v>
      </c>
      <c r="N6" s="50" t="s">
        <v>7</v>
      </c>
      <c r="O6" s="50">
        <v>1.216136742857773</v>
      </c>
      <c r="P6" s="50">
        <f t="shared" ref="P6:P32" si="1">SUM(I6:J6)+SUM(K6:O6)</f>
        <v>4.952321618096188</v>
      </c>
      <c r="Q6" s="50">
        <v>14.984726029577795</v>
      </c>
      <c r="R6" s="50">
        <v>0.27141691654247685</v>
      </c>
      <c r="S6" s="50">
        <v>26.943370741047278</v>
      </c>
      <c r="T6" s="30"/>
      <c r="U6" s="50">
        <v>5.4428993662263752</v>
      </c>
      <c r="V6" s="50">
        <v>3.2536493132800857</v>
      </c>
      <c r="W6" s="50">
        <f>U6+V6</f>
        <v>8.6965486795064599</v>
      </c>
    </row>
    <row r="7" spans="1:23" ht="12" customHeight="1">
      <c r="A7" s="40">
        <v>1996</v>
      </c>
      <c r="B7" s="77">
        <v>269.66699999999997</v>
      </c>
      <c r="C7" s="38">
        <v>9.1873156896580213</v>
      </c>
      <c r="D7" s="38">
        <v>2.6213817355613336</v>
      </c>
      <c r="E7" s="38">
        <f>AmCheese!M95</f>
        <v>11.808697425219354</v>
      </c>
      <c r="F7" s="38">
        <v>8.2201763007488609</v>
      </c>
      <c r="G7" s="38">
        <v>2.1444665555595952</v>
      </c>
      <c r="H7" s="38">
        <f t="shared" si="0"/>
        <v>10.364642856308457</v>
      </c>
      <c r="I7" s="38">
        <v>1.0653997283648686</v>
      </c>
      <c r="J7" s="38">
        <v>3.9092291700063821E-2</v>
      </c>
      <c r="K7" s="48">
        <v>0.392641097859104</v>
      </c>
      <c r="L7" s="48">
        <v>2.1082182452293718</v>
      </c>
      <c r="M7" s="48">
        <v>0.16621507621025736</v>
      </c>
      <c r="N7" s="48">
        <v>0.24756718699220953</v>
      </c>
      <c r="O7" s="48">
        <v>0.87680097105730848</v>
      </c>
      <c r="P7" s="48">
        <f t="shared" si="1"/>
        <v>4.8959345974131843</v>
      </c>
      <c r="Q7" s="131">
        <v>15.260577453721639</v>
      </c>
      <c r="R7" s="131">
        <v>0.24899241088243279</v>
      </c>
      <c r="S7" s="48">
        <v>27.318267289823428</v>
      </c>
      <c r="T7" s="30"/>
      <c r="U7" s="48">
        <v>5.4353115466000022</v>
      </c>
      <c r="V7" s="48">
        <v>3.3176621536932585</v>
      </c>
      <c r="W7" s="48">
        <f>U7+V7</f>
        <v>8.7529737002932606</v>
      </c>
    </row>
    <row r="8" spans="1:23" ht="12" customHeight="1">
      <c r="A8" s="40">
        <v>1997</v>
      </c>
      <c r="B8" s="77">
        <v>272.91199999999998</v>
      </c>
      <c r="C8" s="38">
        <v>9.5130749548172346</v>
      </c>
      <c r="D8" s="38">
        <v>2.3017794697305414</v>
      </c>
      <c r="E8" s="38">
        <f>AmCheese!M96</f>
        <v>11.814854424547772</v>
      </c>
      <c r="F8" s="38">
        <v>8.164867977054298</v>
      </c>
      <c r="G8" s="38">
        <v>2.411761760550839</v>
      </c>
      <c r="H8" s="38">
        <f t="shared" si="0"/>
        <v>10.576629737605137</v>
      </c>
      <c r="I8" s="38">
        <v>0.98682848544722024</v>
      </c>
      <c r="J8" s="38">
        <v>3.1443852984889172E-2</v>
      </c>
      <c r="K8" s="48">
        <v>0.36743887508193018</v>
      </c>
      <c r="L8" s="48">
        <v>2.2476931353598903</v>
      </c>
      <c r="M8" s="48">
        <v>0.177059633117013</v>
      </c>
      <c r="N8" s="48">
        <v>0.25188678936890552</v>
      </c>
      <c r="O8" s="48">
        <v>0.8342995208451649</v>
      </c>
      <c r="P8" s="48">
        <f t="shared" si="1"/>
        <v>4.8966502922050132</v>
      </c>
      <c r="Q8" s="131">
        <v>15.473280029810152</v>
      </c>
      <c r="R8" s="131">
        <v>0.24915534167966966</v>
      </c>
      <c r="S8" s="48">
        <v>27.537289796037591</v>
      </c>
      <c r="T8" s="30"/>
      <c r="U8" s="48">
        <v>4.9525542242210534</v>
      </c>
      <c r="V8" s="48">
        <v>3.0482389927888849</v>
      </c>
      <c r="W8" s="131">
        <f t="shared" ref="W8:W32" si="2">U8+V8</f>
        <v>8.0007932170099387</v>
      </c>
    </row>
    <row r="9" spans="1:23" ht="12" customHeight="1">
      <c r="A9" s="40">
        <v>1998</v>
      </c>
      <c r="B9" s="77">
        <v>276.11500000000001</v>
      </c>
      <c r="C9" s="38">
        <v>9.5963727384624544</v>
      </c>
      <c r="D9" s="38">
        <v>2.3820331738069855</v>
      </c>
      <c r="E9" s="38">
        <f>AmCheese!M97</f>
        <v>11.978405912269441</v>
      </c>
      <c r="F9" s="38">
        <v>8.3261362920278064</v>
      </c>
      <c r="G9" s="38">
        <v>2.3562871093328668</v>
      </c>
      <c r="H9" s="38">
        <f t="shared" si="0"/>
        <v>10.682423401360673</v>
      </c>
      <c r="I9" s="38">
        <v>1.0107664880933513</v>
      </c>
      <c r="J9" s="38">
        <v>2.6916828834855085E-2</v>
      </c>
      <c r="K9" s="48">
        <v>0.33572874335180264</v>
      </c>
      <c r="L9" s="48">
        <v>2.2024226535775058</v>
      </c>
      <c r="M9" s="48" t="s">
        <v>7</v>
      </c>
      <c r="N9" s="48">
        <v>0.26902845371997475</v>
      </c>
      <c r="O9" s="48">
        <v>1.1034632175592043</v>
      </c>
      <c r="P9" s="48">
        <f t="shared" si="1"/>
        <v>4.9483263851366939</v>
      </c>
      <c r="Q9" s="131">
        <v>15.630749786497365</v>
      </c>
      <c r="R9" s="131">
        <v>0.23206810329036451</v>
      </c>
      <c r="S9" s="48">
        <v>27.841223802057169</v>
      </c>
      <c r="T9" s="30"/>
      <c r="U9" s="48">
        <v>4.4512402011702683</v>
      </c>
      <c r="V9" s="48">
        <v>3.6985458957318507</v>
      </c>
      <c r="W9" s="131">
        <f t="shared" si="2"/>
        <v>8.149786096902119</v>
      </c>
    </row>
    <row r="10" spans="1:23" ht="12" customHeight="1">
      <c r="A10" s="40">
        <v>1999</v>
      </c>
      <c r="B10" s="77">
        <v>279.29500000000002</v>
      </c>
      <c r="C10" s="38">
        <v>10.013430678070312</v>
      </c>
      <c r="D10" s="38">
        <v>2.6852224154299615</v>
      </c>
      <c r="E10" s="38">
        <f>AmCheese!M98</f>
        <v>12.698653093500271</v>
      </c>
      <c r="F10" s="38">
        <v>8.7375075107844573</v>
      </c>
      <c r="G10" s="38">
        <v>2.2758583650626556</v>
      </c>
      <c r="H10" s="38">
        <f t="shared" si="0"/>
        <v>11.013365875847112</v>
      </c>
      <c r="I10" s="38">
        <v>1.0933371043004254</v>
      </c>
      <c r="J10" s="38">
        <v>2.8269290781139381E-2</v>
      </c>
      <c r="K10" s="48">
        <v>0.28138117266350116</v>
      </c>
      <c r="L10" s="48">
        <v>2.2553975124000174</v>
      </c>
      <c r="M10" s="48" t="s">
        <v>7</v>
      </c>
      <c r="N10" s="48">
        <v>0.3005079244131007</v>
      </c>
      <c r="O10" s="48">
        <v>1.2081266654167131</v>
      </c>
      <c r="P10" s="48">
        <f t="shared" si="1"/>
        <v>5.1670196699748976</v>
      </c>
      <c r="Q10" s="131">
        <v>16.180385545822009</v>
      </c>
      <c r="R10" s="131">
        <v>0.26301728222893006</v>
      </c>
      <c r="S10" s="48">
        <v>29.142055921551211</v>
      </c>
      <c r="T10" s="30"/>
      <c r="U10" s="48">
        <v>4.6630063452893804</v>
      </c>
      <c r="V10" s="48">
        <v>3.9776079056195064</v>
      </c>
      <c r="W10" s="131">
        <f t="shared" si="2"/>
        <v>8.6406142509088859</v>
      </c>
    </row>
    <row r="11" spans="1:23" ht="12" customHeight="1">
      <c r="A11" s="40">
        <v>2000</v>
      </c>
      <c r="B11" s="77">
        <v>282.38499999999999</v>
      </c>
      <c r="C11" s="38">
        <v>9.8666627286331234</v>
      </c>
      <c r="D11" s="38">
        <v>2.8172310278922907</v>
      </c>
      <c r="E11" s="80">
        <f>AmCheese!M99</f>
        <v>12.68387484645841</v>
      </c>
      <c r="F11" s="38">
        <v>9.0525009347726755</v>
      </c>
      <c r="G11" s="38">
        <v>2.3584356947555807</v>
      </c>
      <c r="H11" s="39">
        <f t="shared" si="0"/>
        <v>11.410936629528257</v>
      </c>
      <c r="I11" s="38">
        <v>1.0214649461146494</v>
      </c>
      <c r="J11" s="38">
        <v>2.9896342562678598E-2</v>
      </c>
      <c r="K11" s="48">
        <v>0.29682360391122692</v>
      </c>
      <c r="L11" s="48">
        <v>2.3874016801290678</v>
      </c>
      <c r="M11" s="48" t="s">
        <v>7</v>
      </c>
      <c r="N11" s="48">
        <v>0.33389554172278635</v>
      </c>
      <c r="O11" s="48">
        <v>1.3736149560969109</v>
      </c>
      <c r="P11" s="48">
        <f t="shared" si="1"/>
        <v>5.4430970705373207</v>
      </c>
      <c r="Q11" s="131">
        <v>16.854033700065578</v>
      </c>
      <c r="R11" s="131">
        <v>0.25444537540937034</v>
      </c>
      <c r="S11" s="48">
        <v>29.792353921933358</v>
      </c>
      <c r="T11" s="30"/>
      <c r="U11" s="48">
        <v>4.8819209800678003</v>
      </c>
      <c r="V11" s="48">
        <v>3.1861123691177196</v>
      </c>
      <c r="W11" s="131">
        <f t="shared" si="2"/>
        <v>8.0680333491855194</v>
      </c>
    </row>
    <row r="12" spans="1:23" ht="12" customHeight="1">
      <c r="A12" s="42">
        <v>2001</v>
      </c>
      <c r="B12" s="78">
        <v>285.30901899999998</v>
      </c>
      <c r="C12" s="43">
        <v>9.8868260867563613</v>
      </c>
      <c r="D12" s="43">
        <v>2.9264321940104687</v>
      </c>
      <c r="E12" s="81">
        <f>AmCheese!M100</f>
        <v>12.81325828076683</v>
      </c>
      <c r="F12" s="43">
        <v>9.3464321368202299</v>
      </c>
      <c r="G12" s="43">
        <v>2.3405316738600863</v>
      </c>
      <c r="H12" s="45">
        <f t="shared" si="0"/>
        <v>11.686963810680316</v>
      </c>
      <c r="I12" s="43">
        <v>1.1222897355349641</v>
      </c>
      <c r="J12" s="43">
        <v>2.9770100281625331E-2</v>
      </c>
      <c r="K12" s="50">
        <v>0.28171713514541535</v>
      </c>
      <c r="L12" s="50">
        <v>2.212413073565465</v>
      </c>
      <c r="M12" s="50" t="s">
        <v>7</v>
      </c>
      <c r="N12" s="50">
        <v>0.37056392860326376</v>
      </c>
      <c r="O12" s="50">
        <v>1.2882302229112614</v>
      </c>
      <c r="P12" s="50">
        <f t="shared" si="1"/>
        <v>5.3049841960419952</v>
      </c>
      <c r="Q12" s="50">
        <v>16.991948006722311</v>
      </c>
      <c r="R12" s="50">
        <v>0.24659889908593816</v>
      </c>
      <c r="S12" s="50">
        <v>30.051805186575081</v>
      </c>
      <c r="T12" s="30"/>
      <c r="U12" s="50">
        <v>4.265616622870918</v>
      </c>
      <c r="V12" s="50">
        <v>3.4623791545825617</v>
      </c>
      <c r="W12" s="50">
        <f t="shared" si="2"/>
        <v>7.7279957774534793</v>
      </c>
    </row>
    <row r="13" spans="1:23" ht="12" customHeight="1">
      <c r="A13" s="46">
        <v>2002</v>
      </c>
      <c r="B13" s="78">
        <v>288.10481800000002</v>
      </c>
      <c r="C13" s="43">
        <v>9.7570547170333501</v>
      </c>
      <c r="D13" s="43">
        <v>3.0743554367725725</v>
      </c>
      <c r="E13" s="81">
        <f>AmCheese!M101</f>
        <v>12.831410153805924</v>
      </c>
      <c r="F13" s="43">
        <v>9.3829469074069873</v>
      </c>
      <c r="G13" s="43">
        <v>2.4339618176280839</v>
      </c>
      <c r="H13" s="45">
        <f t="shared" si="0"/>
        <v>11.816908725035072</v>
      </c>
      <c r="I13" s="43">
        <v>1.0867062238086083</v>
      </c>
      <c r="J13" s="43">
        <v>3.379064878756028E-2</v>
      </c>
      <c r="K13" s="50">
        <v>0.27595043200339292</v>
      </c>
      <c r="L13" s="50">
        <v>2.3274508395338098</v>
      </c>
      <c r="M13" s="50" t="s">
        <v>7</v>
      </c>
      <c r="N13" s="50">
        <v>0.42097879338149846</v>
      </c>
      <c r="O13" s="50">
        <v>1.4395962764447716</v>
      </c>
      <c r="P13" s="50">
        <f t="shared" si="1"/>
        <v>5.584473213959642</v>
      </c>
      <c r="Q13" s="50">
        <v>17.401381938994714</v>
      </c>
      <c r="R13" s="50">
        <v>0.24887552182340111</v>
      </c>
      <c r="S13" s="50">
        <v>30.481667614624037</v>
      </c>
      <c r="T13" s="30"/>
      <c r="U13" s="50">
        <v>4.6548930476300399</v>
      </c>
      <c r="V13" s="50">
        <v>3.4086552485213906</v>
      </c>
      <c r="W13" s="50">
        <f t="shared" si="2"/>
        <v>8.0635482961514313</v>
      </c>
    </row>
    <row r="14" spans="1:23" ht="12" customHeight="1">
      <c r="A14" s="46">
        <v>2003</v>
      </c>
      <c r="B14" s="78">
        <v>290.81963400000001</v>
      </c>
      <c r="C14" s="43">
        <v>9.3785220054852427</v>
      </c>
      <c r="D14" s="43">
        <v>3.1833518135755368</v>
      </c>
      <c r="E14" s="81">
        <f>AmCheese!M102</f>
        <v>12.561873819060779</v>
      </c>
      <c r="F14" s="43">
        <v>9.4512575099651936</v>
      </c>
      <c r="G14" s="43">
        <v>2.5514892951820842</v>
      </c>
      <c r="H14" s="45">
        <f t="shared" si="0"/>
        <v>12.002746805147279</v>
      </c>
      <c r="I14" s="43">
        <v>1.127555231408695</v>
      </c>
      <c r="J14" s="43">
        <v>3.3104397385906474E-2</v>
      </c>
      <c r="K14" s="50">
        <v>0.26938698261391147</v>
      </c>
      <c r="L14" s="50">
        <v>2.2961001690293292</v>
      </c>
      <c r="M14" s="50" t="s">
        <v>7</v>
      </c>
      <c r="N14" s="50">
        <v>0.45184774270155326</v>
      </c>
      <c r="O14" s="50">
        <v>1.5151235632793107</v>
      </c>
      <c r="P14" s="50">
        <f t="shared" si="1"/>
        <v>5.6931180864187052</v>
      </c>
      <c r="Q14" s="50">
        <v>17.695864891565986</v>
      </c>
      <c r="R14" s="50">
        <v>0.26566983063711236</v>
      </c>
      <c r="S14" s="50">
        <v>30.523408541263873</v>
      </c>
      <c r="T14" s="30"/>
      <c r="U14" s="50">
        <v>4.658706897511883</v>
      </c>
      <c r="V14" s="50">
        <v>3.6107947237152498</v>
      </c>
      <c r="W14" s="50">
        <f t="shared" si="2"/>
        <v>8.2695016212271319</v>
      </c>
    </row>
    <row r="15" spans="1:23" ht="12" customHeight="1">
      <c r="A15" s="46">
        <v>2004</v>
      </c>
      <c r="B15" s="78">
        <v>293.46318500000001</v>
      </c>
      <c r="C15" s="43">
        <v>10.196749814586074</v>
      </c>
      <c r="D15" s="43">
        <v>2.6644325233341246</v>
      </c>
      <c r="E15" s="81">
        <f>AmCheese!M103</f>
        <v>12.8611823379202</v>
      </c>
      <c r="F15" s="43">
        <v>9.6770535554337389</v>
      </c>
      <c r="G15" s="43">
        <v>2.609684054077297</v>
      </c>
      <c r="H15" s="45">
        <f t="shared" si="0"/>
        <v>12.286737609511036</v>
      </c>
      <c r="I15" s="43">
        <v>1.1976270548429859</v>
      </c>
      <c r="J15" s="43">
        <v>2.7436664987519638E-2</v>
      </c>
      <c r="K15" s="50">
        <v>0.24514480671221328</v>
      </c>
      <c r="L15" s="50">
        <v>2.341174170035548</v>
      </c>
      <c r="M15" s="50" t="s">
        <v>7</v>
      </c>
      <c r="N15" s="50">
        <v>0.47635007915963712</v>
      </c>
      <c r="O15" s="50">
        <v>1.5217446909636259</v>
      </c>
      <c r="P15" s="50">
        <f t="shared" si="1"/>
        <v>5.8094774667015301</v>
      </c>
      <c r="Q15" s="50">
        <v>18.096215076212566</v>
      </c>
      <c r="R15" s="50">
        <v>0.27350737945901799</v>
      </c>
      <c r="S15" s="50">
        <v>31.230904793591783</v>
      </c>
      <c r="T15" s="30"/>
      <c r="U15" s="50">
        <v>4.0553097831316931</v>
      </c>
      <c r="V15" s="50">
        <v>3.5543333996051327</v>
      </c>
      <c r="W15" s="50">
        <f t="shared" si="2"/>
        <v>7.6096431827368258</v>
      </c>
    </row>
    <row r="16" spans="1:23" ht="12" customHeight="1">
      <c r="A16" s="46">
        <v>2005</v>
      </c>
      <c r="B16" s="78">
        <v>296.186216</v>
      </c>
      <c r="C16" s="43">
        <v>10.150416272393386</v>
      </c>
      <c r="D16" s="43">
        <v>2.4985810753999567</v>
      </c>
      <c r="E16" s="81">
        <f>AmCheese!M104</f>
        <v>12.648997347793342</v>
      </c>
      <c r="F16" s="43">
        <v>9.9311016442835118</v>
      </c>
      <c r="G16" s="43">
        <v>2.7298337192754589</v>
      </c>
      <c r="H16" s="45">
        <f t="shared" si="0"/>
        <v>12.66093536355897</v>
      </c>
      <c r="I16" s="43">
        <v>1.2352632638096561</v>
      </c>
      <c r="J16" s="43">
        <v>2.9523627604082722E-2</v>
      </c>
      <c r="K16" s="50">
        <v>0.25846729324779438</v>
      </c>
      <c r="L16" s="50">
        <v>2.3763785252609919</v>
      </c>
      <c r="M16" s="50" t="s">
        <v>7</v>
      </c>
      <c r="N16" s="50">
        <v>0.55345782270323152</v>
      </c>
      <c r="O16" s="50">
        <v>1.5489414233239813</v>
      </c>
      <c r="P16" s="50">
        <f t="shared" si="1"/>
        <v>6.0020319559497377</v>
      </c>
      <c r="Q16" s="50">
        <v>18.662967319508706</v>
      </c>
      <c r="R16" s="50">
        <v>0.27029867369467325</v>
      </c>
      <c r="S16" s="50">
        <v>31.582263340996722</v>
      </c>
      <c r="T16" s="30"/>
      <c r="U16" s="50">
        <v>4.1306578865418748</v>
      </c>
      <c r="V16" s="50">
        <v>3.4607991345552689</v>
      </c>
      <c r="W16" s="50">
        <f t="shared" si="2"/>
        <v>7.5914570210971437</v>
      </c>
    </row>
    <row r="17" spans="1:23" ht="12" customHeight="1">
      <c r="A17" s="41">
        <v>2006</v>
      </c>
      <c r="B17" s="77">
        <v>298.99582500000002</v>
      </c>
      <c r="C17" s="38">
        <v>10.430771607146255</v>
      </c>
      <c r="D17" s="38">
        <v>2.6348405910266584</v>
      </c>
      <c r="E17" s="80">
        <f>AmCheese!M105</f>
        <v>13.065612198172914</v>
      </c>
      <c r="F17" s="38">
        <v>10.113079828642174</v>
      </c>
      <c r="G17" s="38">
        <v>2.8158714691797218</v>
      </c>
      <c r="H17" s="39">
        <f t="shared" si="0"/>
        <v>12.928951297821897</v>
      </c>
      <c r="I17" s="38">
        <v>1.228489015119467</v>
      </c>
      <c r="J17" s="38">
        <v>2.8003856325519196E-2</v>
      </c>
      <c r="K17" s="48">
        <v>0.30763931280479134</v>
      </c>
      <c r="L17" s="48">
        <v>2.4474433076874571</v>
      </c>
      <c r="M17" s="48" t="s">
        <v>7</v>
      </c>
      <c r="N17" s="48">
        <v>0.58780183923394902</v>
      </c>
      <c r="O17" s="48">
        <v>1.5693952168713901</v>
      </c>
      <c r="P17" s="48">
        <f t="shared" si="1"/>
        <v>6.1687725480425737</v>
      </c>
      <c r="Q17" s="131">
        <v>19.097723845864468</v>
      </c>
      <c r="R17" s="131">
        <v>0.26394540549156836</v>
      </c>
      <c r="S17" s="48">
        <v>32.427281449528955</v>
      </c>
      <c r="T17" s="30"/>
      <c r="U17" s="48">
        <v>4.0507429980290155</v>
      </c>
      <c r="V17" s="48">
        <v>3.7141555404661579</v>
      </c>
      <c r="W17" s="131">
        <f t="shared" si="2"/>
        <v>7.7648985384951734</v>
      </c>
    </row>
    <row r="18" spans="1:23" ht="12" customHeight="1">
      <c r="A18" s="41">
        <v>2007</v>
      </c>
      <c r="B18" s="77">
        <v>302.003917</v>
      </c>
      <c r="C18" s="38">
        <v>10.108566838663977</v>
      </c>
      <c r="D18" s="38">
        <v>2.6842861325088183</v>
      </c>
      <c r="E18" s="80">
        <f>AmCheese!M106</f>
        <v>12.792852971172797</v>
      </c>
      <c r="F18" s="38">
        <v>10.656169001937863</v>
      </c>
      <c r="G18" s="38">
        <v>2.924192888203367</v>
      </c>
      <c r="H18" s="39">
        <f t="shared" si="0"/>
        <v>13.58036189014123</v>
      </c>
      <c r="I18" s="38">
        <v>1.2433259565571826</v>
      </c>
      <c r="J18" s="38">
        <v>2.418420574502252E-2</v>
      </c>
      <c r="K18" s="48">
        <v>0.33322849818122485</v>
      </c>
      <c r="L18" s="48">
        <v>2.4922430875803538</v>
      </c>
      <c r="M18" s="48" t="s">
        <v>7</v>
      </c>
      <c r="N18" s="48">
        <v>0.61390664884877821</v>
      </c>
      <c r="O18" s="48">
        <v>1.5938044341566078</v>
      </c>
      <c r="P18" s="48">
        <f t="shared" si="1"/>
        <v>6.3006928310691697</v>
      </c>
      <c r="Q18" s="131">
        <v>19.881054721210397</v>
      </c>
      <c r="R18" s="131">
        <v>0.26823516216919796</v>
      </c>
      <c r="S18" s="48">
        <v>32.942142854552394</v>
      </c>
      <c r="T18" s="30"/>
      <c r="U18" s="48">
        <v>4.0931197998623503</v>
      </c>
      <c r="V18" s="48">
        <v>3.3737741222740496</v>
      </c>
      <c r="W18" s="131">
        <f t="shared" si="2"/>
        <v>7.4668939221363999</v>
      </c>
    </row>
    <row r="19" spans="1:23" ht="12" customHeight="1">
      <c r="A19" s="41">
        <v>2008</v>
      </c>
      <c r="B19" s="77">
        <v>304.79776099999998</v>
      </c>
      <c r="C19" s="38">
        <v>10.215896968142337</v>
      </c>
      <c r="D19" s="38">
        <v>2.914654765305539</v>
      </c>
      <c r="E19" s="80">
        <f>AmCheese!M107</f>
        <v>13.130551733447874</v>
      </c>
      <c r="F19" s="38">
        <v>10.103307887316685</v>
      </c>
      <c r="G19" s="38">
        <v>2.9517995994556934</v>
      </c>
      <c r="H19" s="39">
        <f t="shared" si="0"/>
        <v>13.055107486772378</v>
      </c>
      <c r="I19" s="38">
        <v>1.1024020984852592</v>
      </c>
      <c r="J19" s="38">
        <v>2.1811984730011842E-2</v>
      </c>
      <c r="K19" s="48">
        <v>0.36785105156788972</v>
      </c>
      <c r="L19" s="48">
        <v>2.4106263155245378</v>
      </c>
      <c r="M19" s="48" t="s">
        <v>7</v>
      </c>
      <c r="N19" s="48">
        <v>0.61238358706426921</v>
      </c>
      <c r="O19" s="48">
        <v>1.448074143581233</v>
      </c>
      <c r="P19" s="48">
        <f t="shared" si="1"/>
        <v>5.9631491809532005</v>
      </c>
      <c r="Q19" s="131">
        <v>19.018256667725581</v>
      </c>
      <c r="R19" s="131">
        <v>0.23919736365962349</v>
      </c>
      <c r="S19" s="48">
        <v>32.388005764833075</v>
      </c>
      <c r="T19" s="30"/>
      <c r="U19" s="48">
        <v>4.0836821912565595</v>
      </c>
      <c r="V19" s="48">
        <v>2.9925777571574748</v>
      </c>
      <c r="W19" s="131">
        <f t="shared" si="2"/>
        <v>7.0762599484140338</v>
      </c>
    </row>
    <row r="20" spans="1:23" ht="12" customHeight="1">
      <c r="A20" s="41">
        <v>2009</v>
      </c>
      <c r="B20" s="77">
        <v>307.43940600000002</v>
      </c>
      <c r="C20" s="38">
        <v>10.235286255544066</v>
      </c>
      <c r="D20" s="38">
        <v>3.1200158193385348</v>
      </c>
      <c r="E20" s="80">
        <f>AmCheese!M108</f>
        <v>13.3553020748826</v>
      </c>
      <c r="F20" s="38">
        <v>10.08179955527963</v>
      </c>
      <c r="G20" s="38">
        <v>2.9479349893176403</v>
      </c>
      <c r="H20" s="39">
        <f t="shared" si="0"/>
        <v>13.029734544597272</v>
      </c>
      <c r="I20" s="38">
        <v>1.1631053330764389</v>
      </c>
      <c r="J20" s="38">
        <v>2.8891425244702815E-2</v>
      </c>
      <c r="K20" s="48">
        <v>0.36041984276540512</v>
      </c>
      <c r="L20" s="48">
        <v>2.3907026485501914</v>
      </c>
      <c r="M20" s="48" t="s">
        <v>7</v>
      </c>
      <c r="N20" s="48">
        <v>0.64295947278146115</v>
      </c>
      <c r="O20" s="48">
        <v>1.2858554397498876</v>
      </c>
      <c r="P20" s="48">
        <f t="shared" si="1"/>
        <v>5.8719341621680874</v>
      </c>
      <c r="Q20" s="131">
        <v>18.901668706765356</v>
      </c>
      <c r="R20" s="131">
        <v>0.22362956860230532</v>
      </c>
      <c r="S20" s="48">
        <v>32.480600350250263</v>
      </c>
      <c r="T20" s="30"/>
      <c r="U20" s="48">
        <v>3.7833973136957688</v>
      </c>
      <c r="V20" s="48">
        <v>3.2115531735056759</v>
      </c>
      <c r="W20" s="131">
        <f t="shared" si="2"/>
        <v>6.9949504872014447</v>
      </c>
    </row>
    <row r="21" spans="1:23" ht="12" customHeight="1">
      <c r="A21" s="41">
        <v>2010</v>
      </c>
      <c r="B21" s="77">
        <v>309.74127900000002</v>
      </c>
      <c r="C21" s="38">
        <v>10.064728008871844</v>
      </c>
      <c r="D21" s="38">
        <v>3.2398057295476539</v>
      </c>
      <c r="E21" s="80">
        <f>AmCheese!M109</f>
        <v>13.304768995830193</v>
      </c>
      <c r="F21" s="38">
        <v>10.577635528589978</v>
      </c>
      <c r="G21" s="38">
        <v>2.965183994179045</v>
      </c>
      <c r="H21" s="39">
        <f t="shared" si="0"/>
        <v>13.542819522769022</v>
      </c>
      <c r="I21" s="38">
        <v>1.1798919022351189</v>
      </c>
      <c r="J21" s="38">
        <v>2.1199273504872454E-2</v>
      </c>
      <c r="K21" s="48">
        <v>0.36205611235255453</v>
      </c>
      <c r="L21" s="48">
        <v>2.2994112893878831</v>
      </c>
      <c r="M21" s="48">
        <v>0.29764709682532448</v>
      </c>
      <c r="N21" s="48">
        <v>0.6617212118425071</v>
      </c>
      <c r="O21" s="48">
        <v>1.0542254083166234</v>
      </c>
      <c r="P21" s="48">
        <f t="shared" si="1"/>
        <v>5.8761522944648839</v>
      </c>
      <c r="Q21" s="131">
        <v>19.418971817233906</v>
      </c>
      <c r="R21" s="131">
        <v>0.20071792663994198</v>
      </c>
      <c r="S21" s="48">
        <v>32.924458739704036</v>
      </c>
      <c r="T21"/>
      <c r="U21" s="48">
        <v>3.5320665768675523</v>
      </c>
      <c r="V21" s="48">
        <v>3.1107057017894966</v>
      </c>
      <c r="W21" s="131">
        <f t="shared" si="2"/>
        <v>6.6427722786570484</v>
      </c>
    </row>
    <row r="22" spans="1:23" ht="12" customHeight="1">
      <c r="A22" s="137">
        <v>2011</v>
      </c>
      <c r="B22" s="119">
        <v>311.97391399999998</v>
      </c>
      <c r="C22" s="138">
        <v>9.5902056726897378</v>
      </c>
      <c r="D22" s="138">
        <v>3.4479179003709413</v>
      </c>
      <c r="E22" s="139">
        <f>AmCheese!M110</f>
        <v>13.039124551898825</v>
      </c>
      <c r="F22" s="138">
        <v>10.827987637551697</v>
      </c>
      <c r="G22" s="138">
        <v>3.1549833909639773</v>
      </c>
      <c r="H22" s="140">
        <f t="shared" si="0"/>
        <v>13.982971028515674</v>
      </c>
      <c r="I22" s="138">
        <v>1.142588672902962</v>
      </c>
      <c r="J22" s="138">
        <v>3.4053841467210272E-2</v>
      </c>
      <c r="K22" s="141">
        <v>0.44360261810343565</v>
      </c>
      <c r="L22" s="141">
        <v>2.1977831414410911</v>
      </c>
      <c r="M22" s="141">
        <v>0.30156511313895157</v>
      </c>
      <c r="N22" s="141">
        <v>0.68632162097089922</v>
      </c>
      <c r="O22" s="141">
        <v>1.1860734442922032</v>
      </c>
      <c r="P22" s="141">
        <f t="shared" si="1"/>
        <v>5.991988452316753</v>
      </c>
      <c r="Q22" s="141">
        <v>19.974959480832428</v>
      </c>
      <c r="R22" s="141">
        <v>0.2297671495065613</v>
      </c>
      <c r="S22" s="141">
        <v>33.243851182237819</v>
      </c>
      <c r="T22"/>
      <c r="U22" s="141">
        <v>3.6176304311828194</v>
      </c>
      <c r="V22" s="141">
        <v>3.1253120888218002</v>
      </c>
      <c r="W22" s="50">
        <f t="shared" si="2"/>
        <v>6.74294252000462</v>
      </c>
    </row>
    <row r="23" spans="1:23" ht="12" customHeight="1">
      <c r="A23" s="46">
        <v>2012</v>
      </c>
      <c r="B23" s="78">
        <v>314.16755799999999</v>
      </c>
      <c r="C23" s="43">
        <v>9.5932558453719228</v>
      </c>
      <c r="D23" s="43">
        <v>3.6617059537152188</v>
      </c>
      <c r="E23" s="81">
        <f>AmCheese!M111</f>
        <v>13.256856861431041</v>
      </c>
      <c r="F23" s="43">
        <v>10.690774975186619</v>
      </c>
      <c r="G23" s="43">
        <v>3.1138630940237255</v>
      </c>
      <c r="H23" s="45">
        <f t="shared" si="0"/>
        <v>13.804638069210345</v>
      </c>
      <c r="I23" s="43">
        <v>1.0929452839864091</v>
      </c>
      <c r="J23" s="43">
        <v>3.7117335231919187E-2</v>
      </c>
      <c r="K23" s="50">
        <v>0.45477657580526104</v>
      </c>
      <c r="L23" s="50">
        <v>2.3974716649481058</v>
      </c>
      <c r="M23" s="50">
        <v>0.30388061520010112</v>
      </c>
      <c r="N23" s="50">
        <v>0.66923733421991127</v>
      </c>
      <c r="O23" s="50">
        <v>1.2773465291708184</v>
      </c>
      <c r="P23" s="50">
        <f t="shared" si="1"/>
        <v>6.2327753385625257</v>
      </c>
      <c r="Q23" s="50">
        <v>20.03741340777287</v>
      </c>
      <c r="R23" s="50">
        <v>0.22620065553781257</v>
      </c>
      <c r="S23" s="50">
        <v>33.520470924741723</v>
      </c>
      <c r="T23"/>
      <c r="U23" s="50">
        <v>3.6929594847036435</v>
      </c>
      <c r="V23" s="50">
        <v>2.9247306845396532</v>
      </c>
      <c r="W23" s="50">
        <f t="shared" si="2"/>
        <v>6.6176901692432963</v>
      </c>
    </row>
    <row r="24" spans="1:23" ht="12" customHeight="1">
      <c r="A24" s="137">
        <v>2013</v>
      </c>
      <c r="B24" s="119">
        <v>316.29476599999998</v>
      </c>
      <c r="C24" s="138">
        <v>9.6452591907532028</v>
      </c>
      <c r="D24" s="138">
        <v>3.7092288457227456</v>
      </c>
      <c r="E24" s="139">
        <f>AmCheese!M112</f>
        <v>13.357236521580635</v>
      </c>
      <c r="F24" s="138">
        <v>10.737703078001452</v>
      </c>
      <c r="G24" s="138">
        <v>3.0971848270711502</v>
      </c>
      <c r="H24" s="140">
        <f t="shared" si="0"/>
        <v>13.834887905072602</v>
      </c>
      <c r="I24" s="138">
        <v>1.003421052958551</v>
      </c>
      <c r="J24" s="138">
        <v>2.7861979668585741E-2</v>
      </c>
      <c r="K24" s="141">
        <v>0.47697207422317972</v>
      </c>
      <c r="L24" s="141">
        <v>2.4648684580045135</v>
      </c>
      <c r="M24" s="141">
        <v>0.3173053142873033</v>
      </c>
      <c r="N24" s="141">
        <v>0.70520190399331095</v>
      </c>
      <c r="O24" s="141">
        <v>1.2570085881143813</v>
      </c>
      <c r="P24" s="141">
        <f t="shared" si="1"/>
        <v>6.2526393712498258</v>
      </c>
      <c r="Q24" s="141">
        <v>20.087527276322426</v>
      </c>
      <c r="R24" s="141">
        <v>0.2383446532222471</v>
      </c>
      <c r="S24" s="141">
        <v>33.683108451125314</v>
      </c>
      <c r="T24"/>
      <c r="U24" s="50">
        <v>3.6306177183689532</v>
      </c>
      <c r="V24" s="50">
        <v>2.7375656464454576</v>
      </c>
      <c r="W24" s="50">
        <f t="shared" si="2"/>
        <v>6.3681833648144108</v>
      </c>
    </row>
    <row r="25" spans="1:23" ht="12" customHeight="1">
      <c r="A25" s="137">
        <v>2014</v>
      </c>
      <c r="B25" s="119">
        <v>318.576955</v>
      </c>
      <c r="C25" s="138">
        <v>9.8569644302198451</v>
      </c>
      <c r="D25" s="138">
        <v>3.8049267877175161</v>
      </c>
      <c r="E25" s="139">
        <f>AmCheese!M113</f>
        <v>13.665429754641233</v>
      </c>
      <c r="F25" s="138">
        <v>11.173858809959741</v>
      </c>
      <c r="G25" s="138">
        <v>3.0247788561835525</v>
      </c>
      <c r="H25" s="140">
        <f t="shared" si="0"/>
        <v>14.198637666143293</v>
      </c>
      <c r="I25" s="138">
        <v>1.0203508502569647</v>
      </c>
      <c r="J25" s="138">
        <v>9.5342989816756766E-3</v>
      </c>
      <c r="K25" s="141">
        <v>0.47152008935823364</v>
      </c>
      <c r="L25" s="141">
        <v>2.4528206479779224</v>
      </c>
      <c r="M25" s="141">
        <v>0.31846623685916475</v>
      </c>
      <c r="N25" s="141">
        <v>0.71786063871991324</v>
      </c>
      <c r="O25" s="141">
        <v>1.3142506114529358</v>
      </c>
      <c r="P25" s="141">
        <f t="shared" si="1"/>
        <v>6.3048033736068101</v>
      </c>
      <c r="Q25" s="141">
        <v>20.503441039750101</v>
      </c>
      <c r="R25" s="141">
        <v>0.25817615135592642</v>
      </c>
      <c r="S25" s="141">
        <v>34.427046945747264</v>
      </c>
      <c r="T25"/>
      <c r="U25" s="141">
        <v>4.3845389763887583</v>
      </c>
      <c r="V25" s="141">
        <v>2.979637288475276</v>
      </c>
      <c r="W25" s="50">
        <f t="shared" si="2"/>
        <v>7.3641762648640343</v>
      </c>
    </row>
    <row r="26" spans="1:23" ht="12" customHeight="1">
      <c r="A26" s="137">
        <v>2015</v>
      </c>
      <c r="B26" s="119">
        <v>320.87070299999999</v>
      </c>
      <c r="C26" s="138">
        <v>10.175988280720233</v>
      </c>
      <c r="D26" s="138">
        <v>3.863841898919365</v>
      </c>
      <c r="E26" s="139">
        <f>AmCheese!M114</f>
        <v>14.044326757996354</v>
      </c>
      <c r="F26" s="138">
        <v>11.278673437669283</v>
      </c>
      <c r="G26" s="138">
        <v>3.1993362843875452</v>
      </c>
      <c r="H26" s="140">
        <f t="shared" si="0"/>
        <v>14.478009722056829</v>
      </c>
      <c r="I26" s="138">
        <v>1.053050614609329</v>
      </c>
      <c r="J26" s="138">
        <v>9.7624355988750518E-3</v>
      </c>
      <c r="K26" s="141">
        <v>0.50449010524876881</v>
      </c>
      <c r="L26" s="141">
        <v>2.4970821868066797</v>
      </c>
      <c r="M26" s="141">
        <v>0.31786703079908235</v>
      </c>
      <c r="N26" s="141">
        <v>0.72502128891820994</v>
      </c>
      <c r="O26" s="141">
        <v>1.4798132947117635</v>
      </c>
      <c r="P26" s="141">
        <f t="shared" si="1"/>
        <v>6.5870869566927084</v>
      </c>
      <c r="Q26" s="141">
        <v>21.065096678749537</v>
      </c>
      <c r="R26" s="141">
        <v>0.28135342384085843</v>
      </c>
      <c r="S26" s="141">
        <v>35.390776860586747</v>
      </c>
      <c r="T26" s="153"/>
      <c r="U26" s="141">
        <v>4.4804905223327776</v>
      </c>
      <c r="V26" s="141">
        <v>2.8389479646382165</v>
      </c>
      <c r="W26" s="50">
        <f t="shared" si="2"/>
        <v>7.3194384869709941</v>
      </c>
    </row>
    <row r="27" spans="1:23" ht="12" customHeight="1">
      <c r="A27" s="170">
        <v>2016</v>
      </c>
      <c r="B27" s="166">
        <v>323.16101099999997</v>
      </c>
      <c r="C27" s="171">
        <v>10.402390479014272</v>
      </c>
      <c r="D27" s="171">
        <v>3.9539261773523919</v>
      </c>
      <c r="E27" s="172">
        <f>AmCheese!M115</f>
        <v>14.361976977476411</v>
      </c>
      <c r="F27" s="171">
        <v>11.73873015889032</v>
      </c>
      <c r="G27" s="171">
        <v>3.4918161712258362</v>
      </c>
      <c r="H27" s="173">
        <f t="shared" si="0"/>
        <v>15.230546330116155</v>
      </c>
      <c r="I27" s="171">
        <v>1.0587999520798184</v>
      </c>
      <c r="J27" s="171">
        <v>8.2977294579385588E-3</v>
      </c>
      <c r="K27" s="174">
        <v>0.52138967833802596</v>
      </c>
      <c r="L27" s="174">
        <v>2.6108587834883905</v>
      </c>
      <c r="M27" s="174">
        <v>0.30744362229956274</v>
      </c>
      <c r="N27" s="174">
        <v>0.76079514474919863</v>
      </c>
      <c r="O27" s="174">
        <v>1.5728494104341566</v>
      </c>
      <c r="P27" s="174">
        <f t="shared" si="1"/>
        <v>6.8404343208470912</v>
      </c>
      <c r="Q27" s="174">
        <v>22.070980650963246</v>
      </c>
      <c r="R27" s="174">
        <v>0.27636191861284432</v>
      </c>
      <c r="S27" s="174">
        <v>36.709319547052495</v>
      </c>
      <c r="T27" s="175"/>
      <c r="U27" s="174">
        <v>4.8559394350546876</v>
      </c>
      <c r="V27" s="174">
        <v>2.1207334415937473</v>
      </c>
      <c r="W27" s="176">
        <f t="shared" si="2"/>
        <v>6.9766728766484345</v>
      </c>
    </row>
    <row r="28" spans="1:23" ht="12" customHeight="1">
      <c r="A28" s="170">
        <v>2017</v>
      </c>
      <c r="B28" s="166">
        <v>325.20603</v>
      </c>
      <c r="C28" s="171">
        <v>11.086513231531981</v>
      </c>
      <c r="D28" s="171">
        <v>3.9973698329441998</v>
      </c>
      <c r="E28" s="172">
        <f>AmCheese!M116</f>
        <v>15.090132246317818</v>
      </c>
      <c r="F28" s="171">
        <v>11.608492254651381</v>
      </c>
      <c r="G28" s="171">
        <v>3.5092120056158906</v>
      </c>
      <c r="H28" s="173">
        <f t="shared" si="0"/>
        <v>15.117704260267271</v>
      </c>
      <c r="I28" s="171">
        <v>1.045028473922845</v>
      </c>
      <c r="J28" s="171">
        <v>6.8906172182632806E-3</v>
      </c>
      <c r="K28" s="174">
        <v>0.5304377146358803</v>
      </c>
      <c r="L28" s="174">
        <v>2.5795098772108398</v>
      </c>
      <c r="M28" s="174">
        <v>0.30091879151567763</v>
      </c>
      <c r="N28" s="174">
        <v>0.80167567144963148</v>
      </c>
      <c r="O28" s="174">
        <v>1.477293481873736</v>
      </c>
      <c r="P28" s="174">
        <f t="shared" si="1"/>
        <v>6.7417546278268734</v>
      </c>
      <c r="Q28" s="174">
        <v>21.859458888094146</v>
      </c>
      <c r="R28" s="174">
        <v>0.3039772051130411</v>
      </c>
      <c r="S28" s="174">
        <v>37.253568339525003</v>
      </c>
      <c r="T28" s="196"/>
      <c r="U28" s="197">
        <v>5.1696241974032855</v>
      </c>
      <c r="V28" s="197">
        <v>1.9398350020659296</v>
      </c>
      <c r="W28" s="131">
        <f t="shared" si="2"/>
        <v>7.1094591994692156</v>
      </c>
    </row>
    <row r="29" spans="1:23" ht="12" customHeight="1">
      <c r="A29" s="170">
        <v>2018</v>
      </c>
      <c r="B29" s="166">
        <v>326.92397599999998</v>
      </c>
      <c r="C29" s="171">
        <v>11.212281470601697</v>
      </c>
      <c r="D29" s="171">
        <v>4.1843417943676524</v>
      </c>
      <c r="E29" s="172">
        <f>AmCheese!M117</f>
        <v>15.403871755187511</v>
      </c>
      <c r="F29" s="171">
        <v>12.209301186419962</v>
      </c>
      <c r="G29" s="171">
        <v>3.4909370249375273</v>
      </c>
      <c r="H29" s="173">
        <f t="shared" si="0"/>
        <v>15.70023821135749</v>
      </c>
      <c r="I29" s="171">
        <v>1.0780378157386334</v>
      </c>
      <c r="J29" s="171">
        <v>6.4620952106988856E-3</v>
      </c>
      <c r="K29" s="174">
        <v>0.54055699506629251</v>
      </c>
      <c r="L29" s="174">
        <v>2.588335046333416</v>
      </c>
      <c r="M29" s="174">
        <v>0.3130882521125764</v>
      </c>
      <c r="N29" s="174">
        <v>0.87722884034416948</v>
      </c>
      <c r="O29" s="174">
        <v>1.4795890372537071</v>
      </c>
      <c r="P29" s="174">
        <f t="shared" si="1"/>
        <v>6.8832980820594925</v>
      </c>
      <c r="Q29" s="174">
        <v>22.583536293416984</v>
      </c>
      <c r="R29" s="174">
        <v>0.25521114030481312</v>
      </c>
      <c r="S29" s="174">
        <v>38.242619188909309</v>
      </c>
      <c r="T29" s="195"/>
      <c r="U29" s="197">
        <v>5.2380750851470141</v>
      </c>
      <c r="V29" s="209">
        <v>1.8425639400010529</v>
      </c>
      <c r="W29" s="210">
        <f t="shared" si="2"/>
        <v>7.0806390251480673</v>
      </c>
    </row>
    <row r="30" spans="1:23" ht="12" customHeight="1">
      <c r="A30" s="170">
        <v>2019</v>
      </c>
      <c r="B30" s="166">
        <v>328.475998</v>
      </c>
      <c r="C30" s="131">
        <v>11.156696354053219</v>
      </c>
      <c r="D30" s="305">
        <v>4.3797691808524535</v>
      </c>
      <c r="E30" s="176">
        <f>AmCheese!M118</f>
        <v>15.540733664199111</v>
      </c>
      <c r="F30" s="131">
        <v>12.476765134800972</v>
      </c>
      <c r="G30" s="305">
        <v>3.3959061404865545</v>
      </c>
      <c r="H30" s="131">
        <f t="shared" si="0"/>
        <v>15.872671275287527</v>
      </c>
      <c r="I30" s="305">
        <v>1.1180873483625564</v>
      </c>
      <c r="J30" s="131">
        <v>5.6918615866924484E-3</v>
      </c>
      <c r="K30" s="131">
        <v>0.55063737114240796</v>
      </c>
      <c r="L30" s="305">
        <v>2.6161636956953038</v>
      </c>
      <c r="M30" s="131">
        <v>0.3107989210847279</v>
      </c>
      <c r="N30" s="131">
        <v>0.92967322270144359</v>
      </c>
      <c r="O30" s="305">
        <v>1.3838811921295568</v>
      </c>
      <c r="P30" s="131">
        <f t="shared" si="1"/>
        <v>6.914933612702689</v>
      </c>
      <c r="Q30" s="131">
        <v>22.787604887990216</v>
      </c>
      <c r="R30" s="305">
        <v>0.26982441202941471</v>
      </c>
      <c r="S30" s="131">
        <v>38.598162964218744</v>
      </c>
      <c r="T30" s="195"/>
      <c r="U30" s="131">
        <v>4.6398387545114961</v>
      </c>
      <c r="V30" s="305">
        <v>2.3462622298100402</v>
      </c>
      <c r="W30" s="131">
        <f t="shared" si="2"/>
        <v>6.9861009843215367</v>
      </c>
    </row>
    <row r="31" spans="1:23" ht="12" customHeight="1">
      <c r="A31" s="170">
        <v>2020</v>
      </c>
      <c r="B31" s="166">
        <v>330.11398000000003</v>
      </c>
      <c r="C31" s="210">
        <v>11.183676146586667</v>
      </c>
      <c r="D31" s="210">
        <v>4.3540216668010867</v>
      </c>
      <c r="E31" s="131">
        <f>AmCheese!M119</f>
        <v>15.538378592751505</v>
      </c>
      <c r="F31" s="210">
        <v>12.255384088904709</v>
      </c>
      <c r="G31" s="210">
        <v>3.328921931396319</v>
      </c>
      <c r="H31" s="210">
        <f t="shared" si="0"/>
        <v>15.584306020301028</v>
      </c>
      <c r="I31" s="210">
        <v>1.0469184084548311</v>
      </c>
      <c r="J31" s="210">
        <v>4.5786716514842419E-3</v>
      </c>
      <c r="K31" s="210">
        <v>0.526039210270563</v>
      </c>
      <c r="L31" s="210">
        <v>2.799998909947687</v>
      </c>
      <c r="M31" s="210">
        <v>0.24578119574003421</v>
      </c>
      <c r="N31" s="210">
        <v>0.96305961220017366</v>
      </c>
      <c r="O31" s="210">
        <v>1.3507413578460945</v>
      </c>
      <c r="P31" s="210">
        <f t="shared" si="1"/>
        <v>6.9371173661108667</v>
      </c>
      <c r="Q31" s="210">
        <v>22.521423386411897</v>
      </c>
      <c r="R31" s="210">
        <v>0.25298746009826367</v>
      </c>
      <c r="S31" s="210">
        <v>38.405653796249197</v>
      </c>
      <c r="T31" s="195"/>
      <c r="U31" s="210">
        <v>4.8700734283338756</v>
      </c>
      <c r="V31" s="210">
        <v>1.8608148615820508</v>
      </c>
      <c r="W31" s="131">
        <f t="shared" si="2"/>
        <v>6.7308882899159261</v>
      </c>
    </row>
    <row r="32" spans="1:23" ht="12" customHeight="1" thickBot="1">
      <c r="A32" s="306">
        <v>2021</v>
      </c>
      <c r="B32" s="134">
        <v>332.14052299999997</v>
      </c>
      <c r="C32" s="132">
        <v>11.411308356273272</v>
      </c>
      <c r="D32" s="132">
        <v>4.6440813433441486</v>
      </c>
      <c r="E32" s="132">
        <f>AmCheese!M120</f>
        <v>16.058085751855103</v>
      </c>
      <c r="F32" s="132">
        <v>12.276350314903075</v>
      </c>
      <c r="G32" s="132">
        <v>3.5521535345202051</v>
      </c>
      <c r="H32" s="132">
        <f t="shared" si="0"/>
        <v>15.82850384942328</v>
      </c>
      <c r="I32" s="132">
        <v>1.0410181430603147</v>
      </c>
      <c r="J32" s="132">
        <v>5.4697592961935482E-3</v>
      </c>
      <c r="K32" s="132">
        <v>0.52836820644624061</v>
      </c>
      <c r="L32" s="132">
        <v>2.8564606919942452</v>
      </c>
      <c r="M32" s="132">
        <v>0.28634134058453503</v>
      </c>
      <c r="N32" s="132">
        <v>0.97009593836008201</v>
      </c>
      <c r="O32" s="132">
        <v>1.5383072911907014</v>
      </c>
      <c r="P32" s="132">
        <f t="shared" si="1"/>
        <v>7.2260613709323129</v>
      </c>
      <c r="Q32" s="132">
        <v>23.054565220355595</v>
      </c>
      <c r="R32" s="132">
        <v>0.28514796166946493</v>
      </c>
      <c r="S32" s="132">
        <v>39.397798933880161</v>
      </c>
      <c r="T32" s="195"/>
      <c r="U32" s="132">
        <v>5.8177441382753088</v>
      </c>
      <c r="V32" s="132">
        <v>2.4180518316339259</v>
      </c>
      <c r="W32" s="132">
        <f t="shared" si="2"/>
        <v>8.2357959699092351</v>
      </c>
    </row>
    <row r="33" spans="1:23" ht="12" customHeight="1" thickTop="1">
      <c r="A33" s="351" t="s">
        <v>64</v>
      </c>
      <c r="B33" s="13"/>
      <c r="C33" s="13"/>
      <c r="D33" s="13"/>
      <c r="E33" s="13"/>
      <c r="K33" s="8"/>
      <c r="L33" s="149"/>
      <c r="M33" s="149"/>
      <c r="N33" s="149"/>
      <c r="O33" s="149"/>
      <c r="P33" s="149"/>
      <c r="Q33" s="149"/>
      <c r="R33" s="149"/>
      <c r="S33" s="149"/>
      <c r="T33" s="150"/>
      <c r="U33" s="149"/>
      <c r="V33" s="149"/>
      <c r="W33" s="149"/>
    </row>
    <row r="34" spans="1:23" ht="12" customHeight="1">
      <c r="A34" s="351" t="s">
        <v>151</v>
      </c>
      <c r="B34" s="13"/>
      <c r="C34" s="13"/>
      <c r="D34" s="13"/>
      <c r="E34" s="13"/>
      <c r="F34" s="13"/>
      <c r="G34" s="13"/>
      <c r="H34" s="13"/>
      <c r="I34" s="13"/>
      <c r="J34" s="13"/>
      <c r="K34" s="13"/>
      <c r="L34" s="149"/>
      <c r="M34" s="149"/>
      <c r="N34" s="149"/>
      <c r="O34" s="149"/>
      <c r="P34" s="149"/>
      <c r="Q34" s="149"/>
      <c r="R34" s="149"/>
      <c r="S34" s="149"/>
      <c r="T34" s="150"/>
      <c r="U34" s="149"/>
      <c r="V34" s="149"/>
      <c r="W34" s="149"/>
    </row>
    <row r="35" spans="1:23" ht="12" customHeight="1">
      <c r="A35" s="351"/>
      <c r="B35" s="13"/>
      <c r="C35" s="13"/>
      <c r="D35" s="13"/>
      <c r="E35" s="13"/>
      <c r="F35" s="13"/>
      <c r="G35" s="13"/>
      <c r="H35" s="13"/>
      <c r="I35" s="13"/>
      <c r="J35" s="13"/>
      <c r="K35" s="13"/>
      <c r="L35" s="149"/>
      <c r="M35" s="149"/>
      <c r="N35" s="149"/>
      <c r="O35" s="149"/>
      <c r="P35" s="149"/>
      <c r="Q35" s="149"/>
      <c r="R35" s="149"/>
      <c r="S35" s="149"/>
      <c r="T35" s="150"/>
      <c r="U35" s="149"/>
      <c r="V35" s="149"/>
      <c r="W35" s="149"/>
    </row>
    <row r="36" spans="1:23" ht="12" customHeight="1">
      <c r="A36" s="351" t="s">
        <v>79</v>
      </c>
      <c r="B36" s="13"/>
      <c r="C36" s="13"/>
      <c r="D36" s="13"/>
      <c r="E36" s="13"/>
      <c r="F36" s="334"/>
      <c r="G36" s="334"/>
      <c r="H36" s="334"/>
      <c r="I36" s="334"/>
      <c r="J36" s="334"/>
      <c r="K36" s="334"/>
      <c r="L36" s="334"/>
      <c r="M36" s="334"/>
      <c r="N36" s="334"/>
      <c r="O36" s="334"/>
      <c r="P36" s="13"/>
      <c r="Q36" s="13"/>
      <c r="R36" s="13"/>
      <c r="S36" s="13"/>
      <c r="T36" s="13"/>
      <c r="U36" s="13"/>
      <c r="V36" s="13"/>
      <c r="W36" s="13"/>
    </row>
    <row r="37" spans="1:23" ht="12" customHeight="1">
      <c r="A37" s="353" t="s">
        <v>233</v>
      </c>
      <c r="B37" s="334"/>
      <c r="C37" s="334"/>
      <c r="D37" s="334"/>
      <c r="E37" s="334"/>
      <c r="F37" s="334"/>
      <c r="G37" s="334"/>
      <c r="H37" s="334"/>
      <c r="I37" s="334"/>
      <c r="J37" s="334"/>
      <c r="K37" s="334"/>
      <c r="L37" s="334"/>
      <c r="M37" s="334"/>
      <c r="N37" s="334"/>
      <c r="O37" s="334"/>
      <c r="P37" s="13"/>
      <c r="Q37" s="13"/>
      <c r="R37" s="13"/>
      <c r="S37" s="13"/>
      <c r="T37" s="13"/>
      <c r="U37" s="13"/>
      <c r="V37" s="13"/>
      <c r="W37" s="13"/>
    </row>
    <row r="38" spans="1:23" ht="12" customHeight="1">
      <c r="A38" s="353" t="s">
        <v>234</v>
      </c>
      <c r="B38" s="334"/>
      <c r="C38" s="334"/>
      <c r="D38" s="334"/>
      <c r="E38" s="334"/>
      <c r="F38" s="334"/>
      <c r="G38" s="334"/>
      <c r="H38" s="334"/>
      <c r="I38" s="334"/>
      <c r="J38" s="334"/>
      <c r="K38" s="334"/>
      <c r="L38" s="334"/>
      <c r="M38" s="334"/>
      <c r="N38" s="334"/>
      <c r="O38" s="334"/>
      <c r="P38" s="13"/>
      <c r="Q38" s="13"/>
      <c r="R38" s="13"/>
      <c r="S38" s="13"/>
      <c r="T38" s="13"/>
      <c r="U38" s="13"/>
      <c r="V38" s="13"/>
      <c r="W38" s="13"/>
    </row>
    <row r="39" spans="1:23" ht="12" customHeight="1">
      <c r="A39" s="353" t="s">
        <v>231</v>
      </c>
      <c r="B39" s="334"/>
      <c r="C39" s="334"/>
      <c r="D39" s="334"/>
      <c r="E39" s="334"/>
      <c r="F39" s="334"/>
      <c r="G39" s="334"/>
      <c r="H39" s="334"/>
      <c r="I39" s="334"/>
      <c r="J39" s="334"/>
      <c r="K39" s="334"/>
      <c r="L39" s="334"/>
      <c r="M39" s="334"/>
      <c r="N39" s="334"/>
      <c r="O39" s="334"/>
      <c r="P39" s="13"/>
      <c r="Q39" s="13"/>
      <c r="R39" s="13"/>
      <c r="S39" s="13"/>
      <c r="T39" s="13"/>
      <c r="U39" s="13"/>
      <c r="V39" s="13"/>
      <c r="W39" s="13"/>
    </row>
    <row r="40" spans="1:23" ht="12" customHeight="1">
      <c r="A40" s="353" t="s">
        <v>232</v>
      </c>
      <c r="B40" s="334"/>
      <c r="C40" s="334"/>
      <c r="D40" s="334"/>
      <c r="E40" s="334"/>
      <c r="F40" s="334"/>
      <c r="G40" s="334"/>
      <c r="H40" s="334"/>
      <c r="I40" s="334"/>
      <c r="J40" s="334"/>
      <c r="K40" s="334"/>
      <c r="L40" s="334"/>
      <c r="M40" s="334"/>
      <c r="N40" s="334"/>
      <c r="O40" s="334"/>
      <c r="P40" s="13"/>
      <c r="Q40" s="13"/>
      <c r="R40" s="13"/>
      <c r="S40" s="13"/>
      <c r="T40" s="13"/>
      <c r="U40" s="13"/>
      <c r="V40" s="13"/>
      <c r="W40" s="13"/>
    </row>
    <row r="41" spans="1:23" ht="12" customHeight="1">
      <c r="A41" s="353" t="s">
        <v>235</v>
      </c>
      <c r="B41" s="334"/>
      <c r="C41" s="334"/>
      <c r="D41" s="334"/>
      <c r="E41" s="334"/>
      <c r="F41" s="334"/>
      <c r="G41" s="334"/>
      <c r="H41" s="334"/>
      <c r="I41" s="334"/>
      <c r="J41" s="334"/>
      <c r="K41" s="334"/>
      <c r="L41" s="334"/>
      <c r="M41" s="334"/>
      <c r="N41" s="334"/>
      <c r="O41" s="334"/>
      <c r="P41" s="13"/>
      <c r="Q41" s="13"/>
      <c r="R41" s="13"/>
      <c r="S41" s="13"/>
      <c r="T41" s="13"/>
      <c r="U41" s="13"/>
      <c r="V41" s="13"/>
      <c r="W41" s="13"/>
    </row>
    <row r="42" spans="1:23" ht="12" customHeight="1">
      <c r="A42" s="353" t="s">
        <v>236</v>
      </c>
      <c r="B42" s="334"/>
      <c r="C42" s="334"/>
      <c r="D42" s="334"/>
      <c r="E42" s="334"/>
      <c r="F42" s="334"/>
      <c r="G42" s="334"/>
      <c r="H42" s="334"/>
      <c r="I42" s="334"/>
      <c r="J42" s="334"/>
      <c r="K42" s="334"/>
      <c r="L42" s="334"/>
      <c r="M42" s="334"/>
      <c r="N42" s="334"/>
      <c r="O42" s="334"/>
      <c r="P42" s="13"/>
      <c r="Q42" s="13"/>
      <c r="R42" s="13"/>
      <c r="S42" s="13"/>
      <c r="T42" s="13"/>
      <c r="U42" s="13"/>
      <c r="V42" s="13"/>
      <c r="W42" s="13"/>
    </row>
    <row r="43" spans="1:23" ht="12" customHeight="1">
      <c r="A43" s="353" t="s">
        <v>237</v>
      </c>
      <c r="B43" s="334"/>
      <c r="C43" s="334"/>
      <c r="D43" s="334"/>
      <c r="E43" s="334"/>
      <c r="F43" s="334"/>
      <c r="G43" s="334"/>
      <c r="H43" s="334"/>
      <c r="I43" s="334"/>
      <c r="J43" s="334"/>
      <c r="K43" s="334"/>
      <c r="L43" s="334"/>
      <c r="M43" s="334"/>
      <c r="N43" s="334"/>
      <c r="O43" s="334"/>
      <c r="P43" s="13"/>
      <c r="Q43" s="13"/>
      <c r="R43" s="13"/>
      <c r="S43" s="13"/>
      <c r="T43" s="13"/>
      <c r="U43" s="13"/>
      <c r="V43" s="13"/>
      <c r="W43" s="13"/>
    </row>
    <row r="44" spans="1:23" ht="12" customHeight="1">
      <c r="A44" s="334"/>
      <c r="B44" s="334"/>
      <c r="C44" s="334"/>
      <c r="D44" s="334"/>
      <c r="E44" s="334"/>
      <c r="F44" s="334"/>
      <c r="G44" s="334"/>
      <c r="H44" s="334"/>
      <c r="I44" s="334"/>
      <c r="J44" s="334"/>
      <c r="K44" s="334"/>
      <c r="L44" s="334"/>
      <c r="M44" s="334"/>
      <c r="N44" s="334"/>
      <c r="O44" s="334"/>
      <c r="P44" s="13"/>
      <c r="Q44" s="13"/>
      <c r="R44" s="13"/>
      <c r="S44" s="13"/>
      <c r="T44" s="13"/>
      <c r="U44" s="13"/>
      <c r="V44" s="13"/>
      <c r="W44" s="13"/>
    </row>
    <row r="45" spans="1:23" ht="12" customHeight="1">
      <c r="A45" s="338" t="s">
        <v>192</v>
      </c>
      <c r="K45" s="13"/>
      <c r="L45"/>
      <c r="M45" s="13"/>
      <c r="N45"/>
      <c r="O45" s="13"/>
      <c r="P45" s="13"/>
      <c r="Q45" s="13"/>
      <c r="R45" s="13"/>
      <c r="S45" s="13"/>
      <c r="T45" s="13"/>
      <c r="U45" s="13"/>
      <c r="V45" s="13"/>
      <c r="W45" s="13"/>
    </row>
    <row r="46" spans="1:23" ht="12" customHeight="1">
      <c r="G46"/>
      <c r="H46"/>
      <c r="K46" s="13"/>
      <c r="L46" s="13"/>
      <c r="M46" s="13"/>
      <c r="N46"/>
      <c r="O46" s="13"/>
      <c r="P46" s="13"/>
      <c r="Q46" s="13"/>
      <c r="R46" s="13"/>
      <c r="S46" s="13"/>
      <c r="T46" s="13"/>
      <c r="U46" s="13"/>
      <c r="V46" s="13"/>
      <c r="W46" s="13"/>
    </row>
    <row r="47" spans="1:23" ht="12" customHeight="1">
      <c r="K47" s="13"/>
      <c r="L47" s="13"/>
      <c r="M47" s="13"/>
      <c r="N47"/>
      <c r="O47" s="13"/>
      <c r="P47" s="13"/>
      <c r="Q47" s="13"/>
      <c r="R47" s="13"/>
      <c r="S47" s="13"/>
      <c r="T47" s="13"/>
      <c r="U47" s="13"/>
      <c r="V47" s="13"/>
      <c r="W47" s="13"/>
    </row>
    <row r="48" spans="1:23" ht="12" customHeight="1">
      <c r="C48" s="331"/>
      <c r="D48" s="331"/>
      <c r="E48" s="331"/>
      <c r="F48" s="333"/>
      <c r="G48" s="333"/>
      <c r="H48" s="333"/>
      <c r="I48" s="333"/>
      <c r="J48" s="333"/>
      <c r="K48" s="333"/>
      <c r="L48" s="333"/>
      <c r="M48" s="333"/>
      <c r="N48" s="333"/>
      <c r="O48" s="333"/>
      <c r="P48" s="333"/>
      <c r="Q48" s="333"/>
      <c r="R48" s="333"/>
      <c r="S48" s="333"/>
      <c r="T48" s="13"/>
      <c r="U48" s="13"/>
      <c r="V48" s="13"/>
      <c r="W48" s="13"/>
    </row>
    <row r="49" spans="10:23" ht="12" customHeight="1">
      <c r="J49" s="330"/>
      <c r="K49" s="13"/>
      <c r="L49" s="13"/>
      <c r="M49" s="13"/>
      <c r="N49"/>
      <c r="O49" s="13"/>
      <c r="P49" s="13"/>
      <c r="Q49" s="13"/>
      <c r="R49" s="13"/>
      <c r="S49" s="13"/>
      <c r="T49" s="13"/>
      <c r="U49" s="13"/>
      <c r="V49" s="13"/>
      <c r="W49" s="13"/>
    </row>
    <row r="50" spans="10:23" ht="12" customHeight="1">
      <c r="J50" s="330"/>
      <c r="K50" s="13"/>
      <c r="L50" s="13"/>
      <c r="M50" s="13"/>
      <c r="N50"/>
      <c r="O50" s="13"/>
      <c r="P50" s="13"/>
      <c r="Q50" s="13"/>
      <c r="R50" s="13"/>
      <c r="S50" s="13"/>
      <c r="T50" s="13"/>
      <c r="U50" s="13"/>
      <c r="V50" s="13"/>
      <c r="W50" s="13"/>
    </row>
    <row r="51" spans="10:23" ht="12" customHeight="1">
      <c r="J51" s="330"/>
      <c r="K51" s="13"/>
      <c r="L51" s="13"/>
      <c r="M51" s="13"/>
      <c r="N51"/>
      <c r="O51" s="13"/>
      <c r="P51" s="13"/>
      <c r="Q51" s="13"/>
      <c r="R51" s="13"/>
      <c r="S51" s="13"/>
      <c r="T51" s="13"/>
      <c r="U51" s="13"/>
      <c r="V51" s="13"/>
      <c r="W51" s="13"/>
    </row>
    <row r="52" spans="10:23" ht="12" customHeight="1">
      <c r="K52" s="13"/>
      <c r="L52" s="13"/>
      <c r="M52" s="13"/>
      <c r="N52"/>
      <c r="O52" s="13"/>
      <c r="P52" s="13"/>
      <c r="Q52" s="13"/>
      <c r="R52" s="13"/>
      <c r="S52" s="13"/>
      <c r="T52" s="13"/>
      <c r="U52" s="13"/>
      <c r="V52" s="13"/>
      <c r="W52" s="13"/>
    </row>
    <row r="53" spans="10:23" ht="12" customHeight="1">
      <c r="K53" s="13"/>
      <c r="L53" s="13"/>
      <c r="M53" s="13"/>
      <c r="N53"/>
      <c r="O53" s="13"/>
      <c r="P53" s="13"/>
      <c r="Q53" s="13"/>
      <c r="R53" s="13"/>
      <c r="S53" s="13"/>
      <c r="T53" s="13"/>
      <c r="U53" s="13"/>
      <c r="V53" s="13"/>
      <c r="W53" s="13"/>
    </row>
    <row r="54" spans="10:23" ht="12" customHeight="1">
      <c r="K54" s="13"/>
      <c r="L54" s="13"/>
      <c r="M54" s="13"/>
      <c r="N54"/>
      <c r="O54" s="13"/>
      <c r="P54" s="13"/>
      <c r="Q54" s="13"/>
      <c r="R54" s="13"/>
      <c r="S54" s="13"/>
      <c r="T54" s="13"/>
      <c r="U54" s="13"/>
      <c r="V54" s="13"/>
      <c r="W54" s="13"/>
    </row>
    <row r="55" spans="10:23" ht="12" customHeight="1">
      <c r="K55" s="13"/>
      <c r="L55" s="13"/>
      <c r="M55" s="13"/>
      <c r="N55"/>
      <c r="O55" s="13"/>
      <c r="P55" s="13"/>
      <c r="Q55" s="13"/>
      <c r="R55" s="13"/>
      <c r="S55" s="13"/>
      <c r="T55" s="13"/>
      <c r="U55" s="13"/>
      <c r="V55" s="13"/>
      <c r="W55" s="13"/>
    </row>
    <row r="56" spans="10:23" ht="12" customHeight="1">
      <c r="K56" s="13"/>
      <c r="L56" s="13"/>
      <c r="M56" s="13"/>
      <c r="N56"/>
      <c r="O56" s="13"/>
      <c r="P56" s="13"/>
      <c r="Q56" s="13"/>
      <c r="R56" s="13"/>
      <c r="S56" s="13"/>
      <c r="T56" s="13"/>
      <c r="U56" s="13"/>
      <c r="V56" s="13"/>
      <c r="W56" s="13"/>
    </row>
    <row r="57" spans="10:23" ht="12" customHeight="1">
      <c r="K57" s="13"/>
      <c r="L57" s="13"/>
      <c r="M57" s="13"/>
      <c r="N57"/>
      <c r="O57" s="13"/>
      <c r="P57" s="13"/>
      <c r="Q57" s="13"/>
      <c r="R57" s="13"/>
      <c r="S57" s="13"/>
      <c r="T57" s="13"/>
      <c r="U57" s="13"/>
      <c r="V57" s="13"/>
      <c r="W57" s="13"/>
    </row>
    <row r="58" spans="10:23" ht="12" customHeight="1">
      <c r="K58" s="13"/>
      <c r="L58" s="13"/>
      <c r="M58" s="13"/>
      <c r="N58" s="13"/>
      <c r="O58" s="13"/>
      <c r="P58" s="13"/>
      <c r="Q58" s="13"/>
      <c r="R58" s="13"/>
      <c r="S58" s="13"/>
      <c r="T58" s="13"/>
      <c r="U58" s="13"/>
      <c r="V58" s="13"/>
      <c r="W58" s="13"/>
    </row>
    <row r="59" spans="10:23" ht="12" customHeight="1">
      <c r="K59" s="13"/>
      <c r="L59" s="13"/>
      <c r="M59" s="13"/>
      <c r="N59" s="13"/>
      <c r="O59" s="13"/>
      <c r="P59" s="13"/>
      <c r="Q59" s="13"/>
      <c r="R59" s="13"/>
      <c r="S59" s="13"/>
      <c r="T59" s="13"/>
      <c r="U59" s="13"/>
      <c r="V59" s="13"/>
      <c r="W59" s="13"/>
    </row>
    <row r="60" spans="10:23" ht="12" customHeight="1">
      <c r="K60" s="13"/>
      <c r="L60" s="13"/>
      <c r="M60" s="13"/>
      <c r="N60" s="13"/>
      <c r="O60" s="13"/>
      <c r="P60" s="13"/>
      <c r="Q60" s="13"/>
      <c r="R60" s="13"/>
      <c r="S60" s="13"/>
      <c r="T60" s="13"/>
      <c r="U60" s="13"/>
      <c r="V60" s="13"/>
      <c r="W60" s="13"/>
    </row>
    <row r="61" spans="10:23" ht="12" customHeight="1">
      <c r="K61" s="13"/>
      <c r="L61" s="13"/>
      <c r="M61" s="13"/>
      <c r="N61" s="13"/>
      <c r="O61" s="13"/>
      <c r="P61" s="13"/>
      <c r="Q61" s="13"/>
      <c r="R61" s="13"/>
      <c r="S61" s="13"/>
      <c r="T61" s="13"/>
      <c r="U61" s="13"/>
      <c r="V61" s="13"/>
      <c r="W61" s="13"/>
    </row>
    <row r="62" spans="10:23" ht="12" customHeight="1">
      <c r="K62" s="13"/>
      <c r="L62" s="13"/>
      <c r="M62" s="13"/>
      <c r="N62" s="13"/>
      <c r="O62" s="13"/>
      <c r="P62" s="13"/>
      <c r="Q62" s="13"/>
      <c r="R62" s="13"/>
      <c r="S62" s="13"/>
      <c r="T62" s="13"/>
      <c r="U62" s="13"/>
      <c r="V62" s="13"/>
      <c r="W62" s="13"/>
    </row>
    <row r="63" spans="10:23" ht="12" customHeight="1">
      <c r="K63" s="13"/>
      <c r="L63" s="13"/>
      <c r="M63" s="13"/>
      <c r="N63" s="13"/>
      <c r="O63" s="13"/>
      <c r="P63" s="13"/>
      <c r="Q63" s="13"/>
      <c r="R63" s="13"/>
      <c r="S63" s="13"/>
      <c r="T63" s="13"/>
      <c r="U63" s="13"/>
      <c r="V63" s="13"/>
      <c r="W63" s="13"/>
    </row>
    <row r="64" spans="10:23" ht="12" customHeight="1">
      <c r="K64" s="13"/>
      <c r="L64" s="13"/>
      <c r="M64" s="13"/>
      <c r="N64" s="13"/>
      <c r="O64" s="13"/>
      <c r="P64" s="13"/>
      <c r="Q64" s="13"/>
      <c r="R64" s="13"/>
      <c r="S64" s="13"/>
      <c r="T64" s="13"/>
      <c r="U64" s="13"/>
      <c r="V64" s="13"/>
      <c r="W64" s="13"/>
    </row>
    <row r="65" spans="11:23" ht="12" customHeight="1">
      <c r="K65" s="13"/>
      <c r="L65" s="13"/>
      <c r="M65" s="13"/>
      <c r="N65" s="13"/>
      <c r="O65" s="13"/>
      <c r="P65" s="13"/>
      <c r="Q65" s="13"/>
      <c r="R65" s="13"/>
      <c r="S65" s="13"/>
      <c r="T65" s="13"/>
      <c r="U65" s="13"/>
      <c r="V65" s="13"/>
      <c r="W65" s="13"/>
    </row>
    <row r="66" spans="11:23" ht="12" customHeight="1">
      <c r="K66" s="13"/>
      <c r="L66" s="13"/>
      <c r="M66" s="13"/>
      <c r="N66" s="13"/>
      <c r="O66" s="13"/>
      <c r="P66" s="13"/>
      <c r="Q66" s="13"/>
      <c r="R66" s="13"/>
      <c r="S66" s="13"/>
      <c r="T66" s="13"/>
      <c r="U66" s="13"/>
      <c r="V66" s="13"/>
      <c r="W66" s="13"/>
    </row>
    <row r="67" spans="11:23" ht="12" customHeight="1">
      <c r="K67" s="13"/>
      <c r="L67" s="13"/>
      <c r="M67" s="13"/>
      <c r="N67" s="13"/>
      <c r="O67" s="13"/>
      <c r="P67" s="13"/>
      <c r="Q67" s="13"/>
      <c r="R67" s="13"/>
      <c r="S67" s="13"/>
      <c r="T67" s="13"/>
      <c r="U67" s="13"/>
      <c r="V67" s="13"/>
      <c r="W67" s="13"/>
    </row>
    <row r="68" spans="11:23" ht="12" customHeight="1">
      <c r="K68" s="13"/>
      <c r="L68" s="13"/>
      <c r="M68" s="13"/>
      <c r="N68" s="13"/>
      <c r="O68" s="13"/>
      <c r="P68" s="13"/>
      <c r="Q68" s="13"/>
      <c r="R68" s="13"/>
      <c r="S68" s="13"/>
      <c r="T68" s="13"/>
      <c r="U68" s="13"/>
      <c r="V68" s="13"/>
      <c r="W68" s="13"/>
    </row>
    <row r="69" spans="11:23" ht="12" customHeight="1">
      <c r="K69" s="13"/>
      <c r="L69" s="13"/>
      <c r="M69" s="13"/>
      <c r="N69" s="13"/>
      <c r="O69" s="13"/>
      <c r="P69" s="13"/>
      <c r="Q69" s="13"/>
      <c r="R69" s="13"/>
      <c r="S69" s="13"/>
      <c r="T69" s="13"/>
      <c r="U69" s="13"/>
      <c r="V69" s="13"/>
      <c r="W69" s="13"/>
    </row>
    <row r="70" spans="11:23" ht="12" customHeight="1">
      <c r="K70" s="13"/>
      <c r="L70" s="13"/>
      <c r="M70" s="13"/>
      <c r="N70" s="13"/>
      <c r="O70" s="13"/>
      <c r="P70" s="13"/>
      <c r="Q70" s="13"/>
      <c r="R70" s="13"/>
      <c r="S70" s="13"/>
      <c r="T70" s="13"/>
      <c r="U70" s="13"/>
      <c r="V70" s="13"/>
      <c r="W70" s="13"/>
    </row>
    <row r="71" spans="11:23" ht="12" customHeight="1">
      <c r="K71" s="13"/>
      <c r="L71" s="13"/>
      <c r="M71" s="13"/>
      <c r="N71" s="13"/>
      <c r="O71" s="13"/>
      <c r="P71" s="13"/>
      <c r="Q71" s="13"/>
      <c r="R71" s="13"/>
      <c r="S71" s="13"/>
      <c r="T71" s="13"/>
      <c r="U71" s="13"/>
      <c r="V71" s="13"/>
      <c r="W71" s="13"/>
    </row>
    <row r="72" spans="11:23" ht="12" customHeight="1">
      <c r="K72" s="13"/>
      <c r="L72" s="13"/>
      <c r="M72" s="13"/>
      <c r="N72" s="13"/>
      <c r="O72" s="13"/>
      <c r="P72" s="13"/>
      <c r="Q72" s="13"/>
      <c r="R72" s="13"/>
      <c r="S72" s="13"/>
      <c r="T72" s="13"/>
      <c r="U72" s="13"/>
      <c r="V72" s="13"/>
      <c r="W72" s="13"/>
    </row>
    <row r="73" spans="11:23" ht="12" customHeight="1">
      <c r="K73" s="13"/>
      <c r="L73" s="13"/>
      <c r="M73" s="13"/>
      <c r="N73" s="13"/>
      <c r="O73" s="13"/>
      <c r="P73" s="13"/>
      <c r="Q73" s="13"/>
      <c r="R73" s="13"/>
      <c r="S73" s="13"/>
      <c r="T73" s="13"/>
      <c r="U73" s="13"/>
      <c r="V73" s="13"/>
      <c r="W73" s="13"/>
    </row>
    <row r="74" spans="11:23" ht="12" customHeight="1">
      <c r="K74" s="13"/>
      <c r="L74" s="13"/>
      <c r="M74" s="13"/>
      <c r="N74" s="13"/>
      <c r="O74" s="13"/>
      <c r="P74" s="13"/>
      <c r="Q74" s="13"/>
      <c r="R74" s="13"/>
      <c r="S74" s="13"/>
      <c r="T74" s="13"/>
      <c r="U74" s="13"/>
      <c r="V74" s="13"/>
      <c r="W74" s="13"/>
    </row>
    <row r="75" spans="11:23" ht="12" customHeight="1">
      <c r="K75" s="13"/>
      <c r="L75" s="13"/>
      <c r="M75" s="13"/>
      <c r="N75" s="13"/>
      <c r="O75" s="13"/>
      <c r="P75" s="13"/>
      <c r="Q75" s="13"/>
      <c r="R75" s="13"/>
      <c r="S75" s="13"/>
      <c r="T75" s="13"/>
      <c r="U75" s="13"/>
      <c r="V75" s="13"/>
      <c r="W75" s="13"/>
    </row>
    <row r="76" spans="11:23" ht="12" customHeight="1">
      <c r="K76" s="13"/>
      <c r="L76" s="13"/>
      <c r="M76" s="13"/>
      <c r="N76" s="13"/>
      <c r="O76" s="13"/>
      <c r="P76" s="13"/>
      <c r="Q76" s="13"/>
      <c r="R76" s="13"/>
      <c r="S76" s="13"/>
      <c r="T76" s="13"/>
      <c r="U76" s="13"/>
      <c r="V76" s="13"/>
      <c r="W76" s="13"/>
    </row>
    <row r="77" spans="11:23" ht="12" customHeight="1">
      <c r="K77" s="13"/>
      <c r="L77" s="13"/>
      <c r="M77" s="13"/>
      <c r="N77" s="13"/>
      <c r="O77" s="13"/>
      <c r="P77" s="13"/>
      <c r="Q77" s="13"/>
      <c r="R77" s="13"/>
      <c r="S77" s="13"/>
      <c r="T77" s="13"/>
      <c r="U77" s="13"/>
      <c r="V77" s="13"/>
      <c r="W77" s="13"/>
    </row>
    <row r="78" spans="11:23" ht="12" customHeight="1">
      <c r="K78" s="13"/>
      <c r="L78" s="13"/>
      <c r="M78" s="13"/>
      <c r="N78" s="13"/>
      <c r="O78" s="13"/>
      <c r="P78" s="13"/>
      <c r="Q78" s="13"/>
      <c r="R78" s="13"/>
      <c r="S78" s="13"/>
      <c r="T78" s="13"/>
      <c r="U78" s="13"/>
      <c r="V78" s="13"/>
      <c r="W78" s="13"/>
    </row>
    <row r="79" spans="11:23" ht="12" customHeight="1">
      <c r="K79" s="13"/>
      <c r="L79" s="13"/>
      <c r="M79" s="13"/>
      <c r="N79" s="13"/>
      <c r="O79" s="13"/>
      <c r="P79" s="13"/>
      <c r="Q79" s="13"/>
      <c r="R79" s="13"/>
      <c r="S79" s="13"/>
      <c r="T79" s="13"/>
      <c r="U79" s="13"/>
      <c r="V79" s="13"/>
      <c r="W79" s="13"/>
    </row>
    <row r="80" spans="11:23" ht="12" customHeight="1">
      <c r="K80" s="13"/>
      <c r="L80" s="13"/>
      <c r="M80" s="13"/>
      <c r="N80" s="13"/>
      <c r="O80" s="13"/>
      <c r="P80" s="13"/>
      <c r="Q80" s="13"/>
      <c r="R80" s="13"/>
      <c r="S80" s="13"/>
      <c r="T80" s="13"/>
      <c r="U80" s="13"/>
      <c r="V80" s="13"/>
      <c r="W80" s="13"/>
    </row>
    <row r="81" spans="2:23" ht="12" customHeight="1">
      <c r="K81" s="13"/>
      <c r="L81" s="13"/>
      <c r="M81" s="13"/>
      <c r="N81" s="13"/>
      <c r="O81" s="13"/>
      <c r="P81" s="13"/>
      <c r="Q81" s="13"/>
      <c r="R81" s="13"/>
      <c r="S81" s="13"/>
      <c r="T81" s="13"/>
      <c r="U81" s="13"/>
      <c r="V81" s="13"/>
      <c r="W81" s="13"/>
    </row>
    <row r="82" spans="2:23" ht="12" customHeight="1">
      <c r="K82" s="13"/>
      <c r="L82" s="13"/>
      <c r="M82" s="13"/>
      <c r="N82" s="13"/>
      <c r="O82" s="13"/>
      <c r="P82" s="13"/>
      <c r="Q82" s="13"/>
      <c r="R82" s="13"/>
      <c r="S82" s="13"/>
      <c r="T82" s="13"/>
      <c r="U82" s="13"/>
      <c r="V82" s="13"/>
      <c r="W82" s="13"/>
    </row>
    <row r="83" spans="2:23" ht="12" customHeight="1">
      <c r="K83" s="13"/>
      <c r="L83" s="13"/>
      <c r="M83" s="13"/>
      <c r="N83" s="13"/>
      <c r="O83" s="13"/>
      <c r="P83" s="13"/>
      <c r="Q83" s="13"/>
      <c r="R83" s="13"/>
      <c r="S83" s="13"/>
      <c r="T83" s="13"/>
      <c r="U83" s="13"/>
      <c r="V83" s="13"/>
      <c r="W83" s="13"/>
    </row>
    <row r="84" spans="2:23" ht="12" customHeight="1">
      <c r="K84" s="13"/>
      <c r="L84" s="13"/>
      <c r="M84" s="13"/>
      <c r="N84" s="13"/>
      <c r="O84" s="13"/>
      <c r="P84" s="13"/>
      <c r="Q84" s="13"/>
      <c r="R84" s="13"/>
      <c r="S84" s="13"/>
      <c r="T84" s="13"/>
      <c r="U84" s="13"/>
      <c r="V84" s="13"/>
      <c r="W84" s="13"/>
    </row>
    <row r="85" spans="2:23" ht="12" customHeight="1">
      <c r="K85" s="13"/>
      <c r="L85" s="13"/>
      <c r="M85" s="13"/>
      <c r="N85" s="13"/>
      <c r="O85" s="13"/>
      <c r="P85" s="13"/>
      <c r="Q85" s="13"/>
      <c r="R85" s="13"/>
      <c r="S85" s="13"/>
      <c r="T85" s="13"/>
      <c r="U85" s="13"/>
      <c r="V85" s="13"/>
      <c r="W85" s="13"/>
    </row>
    <row r="86" spans="2:23" ht="12" customHeight="1">
      <c r="K86" s="13"/>
      <c r="L86" s="13"/>
      <c r="M86" s="13"/>
      <c r="N86" s="13"/>
      <c r="O86" s="13"/>
      <c r="P86" s="13"/>
      <c r="Q86" s="13"/>
      <c r="R86" s="13"/>
      <c r="S86" s="13"/>
      <c r="T86" s="13"/>
      <c r="U86" s="13"/>
      <c r="V86" s="13"/>
      <c r="W86" s="13"/>
    </row>
    <row r="87" spans="2:23" ht="12" customHeight="1">
      <c r="K87" s="13"/>
      <c r="L87" s="13"/>
      <c r="M87" s="13"/>
      <c r="N87" s="13"/>
      <c r="O87" s="13"/>
      <c r="P87" s="13"/>
      <c r="Q87" s="13"/>
      <c r="R87" s="13"/>
      <c r="S87" s="13"/>
      <c r="T87" s="13"/>
      <c r="U87" s="13"/>
      <c r="V87" s="13"/>
      <c r="W87" s="13"/>
    </row>
    <row r="88" spans="2:23" ht="12" customHeight="1">
      <c r="K88" s="13"/>
      <c r="L88" s="13"/>
      <c r="M88" s="13"/>
      <c r="N88" s="13"/>
      <c r="O88" s="13"/>
      <c r="P88" s="13"/>
      <c r="Q88" s="13"/>
      <c r="R88" s="13"/>
      <c r="S88" s="13"/>
      <c r="T88" s="13"/>
      <c r="U88" s="13"/>
      <c r="V88" s="13"/>
      <c r="W88" s="13"/>
    </row>
    <row r="89" spans="2:23" ht="12" customHeight="1">
      <c r="K89" s="13"/>
      <c r="L89" s="13"/>
      <c r="M89" s="13"/>
      <c r="N89" s="13"/>
      <c r="O89" s="13"/>
      <c r="P89" s="13"/>
      <c r="Q89" s="13"/>
      <c r="R89" s="13"/>
      <c r="S89" s="13"/>
      <c r="T89" s="13"/>
      <c r="U89" s="13"/>
      <c r="V89" s="13"/>
      <c r="W89" s="13"/>
    </row>
    <row r="90" spans="2:23" ht="12" customHeight="1">
      <c r="K90" s="13"/>
      <c r="L90" s="13"/>
      <c r="M90" s="13"/>
      <c r="N90" s="13"/>
      <c r="O90" s="13"/>
      <c r="P90" s="13"/>
      <c r="Q90" s="13"/>
      <c r="R90" s="13"/>
      <c r="S90" s="13"/>
      <c r="T90" s="13"/>
      <c r="U90" s="13"/>
      <c r="V90" s="13"/>
      <c r="W90" s="13"/>
    </row>
    <row r="91" spans="2:23" ht="12" customHeight="1">
      <c r="K91" s="13"/>
      <c r="L91" s="13"/>
      <c r="M91" s="13"/>
      <c r="N91" s="13"/>
      <c r="O91" s="13"/>
      <c r="P91" s="13"/>
      <c r="Q91" s="13"/>
      <c r="R91" s="13"/>
      <c r="S91" s="13"/>
      <c r="T91" s="13"/>
      <c r="U91" s="13"/>
      <c r="V91" s="13"/>
      <c r="W91" s="13"/>
    </row>
    <row r="92" spans="2:23" ht="12" customHeight="1">
      <c r="B92" s="11"/>
      <c r="C92" s="12"/>
      <c r="D92" s="12"/>
      <c r="E92" s="12"/>
      <c r="F92" s="12"/>
      <c r="G92" s="12"/>
      <c r="H92" s="12"/>
      <c r="I92" s="12"/>
      <c r="J92" s="12"/>
      <c r="K92" s="13"/>
      <c r="L92" s="13"/>
      <c r="M92" s="13"/>
      <c r="N92" s="13"/>
      <c r="O92" s="13"/>
      <c r="P92" s="13"/>
      <c r="Q92" s="13"/>
      <c r="R92" s="13"/>
      <c r="S92" s="13"/>
      <c r="T92" s="13"/>
      <c r="U92" s="13"/>
      <c r="V92" s="13"/>
      <c r="W92" s="13"/>
    </row>
    <row r="93" spans="2:23" ht="12" customHeight="1">
      <c r="B93" s="11"/>
      <c r="C93" s="12"/>
      <c r="D93" s="12"/>
      <c r="E93" s="12"/>
      <c r="F93" s="12"/>
      <c r="G93" s="12"/>
      <c r="H93" s="12"/>
      <c r="I93" s="12"/>
      <c r="J93" s="12"/>
      <c r="K93" s="13"/>
      <c r="L93" s="13"/>
      <c r="M93" s="13"/>
      <c r="N93" s="13"/>
      <c r="O93" s="13"/>
      <c r="P93" s="13"/>
      <c r="Q93" s="13"/>
      <c r="R93" s="13"/>
      <c r="S93" s="13"/>
      <c r="T93" s="13"/>
      <c r="U93" s="13"/>
      <c r="V93" s="13"/>
      <c r="W93" s="13"/>
    </row>
    <row r="94" spans="2:23" ht="12" customHeight="1">
      <c r="B94" s="11"/>
      <c r="C94" s="12"/>
      <c r="D94" s="12"/>
      <c r="E94" s="12"/>
      <c r="F94" s="12"/>
      <c r="G94" s="12"/>
      <c r="H94" s="12"/>
      <c r="I94" s="12"/>
      <c r="J94" s="12"/>
      <c r="K94" s="13"/>
      <c r="L94" s="13"/>
      <c r="M94" s="13"/>
      <c r="N94" s="13"/>
      <c r="O94" s="13"/>
      <c r="P94" s="13"/>
      <c r="Q94" s="13"/>
      <c r="R94" s="13"/>
      <c r="S94" s="13"/>
      <c r="T94" s="13"/>
      <c r="U94" s="13"/>
      <c r="V94" s="13"/>
      <c r="W94" s="13"/>
    </row>
    <row r="95" spans="2:23" ht="12" customHeight="1">
      <c r="B95" s="11"/>
      <c r="C95" s="12"/>
      <c r="D95" s="12"/>
      <c r="E95" s="12"/>
      <c r="F95" s="12"/>
      <c r="G95" s="12"/>
      <c r="H95" s="12"/>
      <c r="I95" s="12"/>
      <c r="J95" s="12"/>
      <c r="K95" s="13"/>
      <c r="L95" s="13"/>
      <c r="M95" s="13"/>
      <c r="N95" s="13"/>
      <c r="O95" s="13"/>
      <c r="P95" s="13"/>
      <c r="Q95" s="13"/>
      <c r="R95" s="13"/>
      <c r="S95" s="13"/>
      <c r="T95" s="13"/>
      <c r="U95" s="13"/>
      <c r="V95" s="13"/>
      <c r="W95" s="13"/>
    </row>
    <row r="96" spans="2:23" ht="12" customHeight="1">
      <c r="B96" s="11"/>
      <c r="C96" s="12"/>
      <c r="D96" s="12"/>
      <c r="E96" s="12"/>
      <c r="F96" s="12"/>
      <c r="G96" s="12"/>
      <c r="H96" s="12"/>
      <c r="I96" s="12"/>
      <c r="J96" s="12"/>
      <c r="K96" s="13"/>
      <c r="L96" s="13"/>
      <c r="M96" s="13"/>
      <c r="N96" s="13"/>
      <c r="O96" s="13"/>
      <c r="P96" s="13"/>
      <c r="Q96" s="13"/>
      <c r="R96" s="13"/>
      <c r="S96" s="13"/>
      <c r="T96" s="13"/>
      <c r="U96" s="13"/>
      <c r="V96" s="13"/>
      <c r="W96" s="13"/>
    </row>
    <row r="97" spans="1:23" ht="12" customHeight="1">
      <c r="B97" s="11"/>
      <c r="C97" s="12"/>
      <c r="D97" s="12"/>
      <c r="E97" s="12"/>
      <c r="F97" s="12"/>
      <c r="G97" s="12"/>
      <c r="H97" s="12"/>
      <c r="I97" s="12"/>
      <c r="J97" s="12"/>
      <c r="K97" s="13"/>
      <c r="L97" s="13"/>
      <c r="M97" s="13"/>
      <c r="N97" s="13"/>
      <c r="O97" s="13"/>
      <c r="P97" s="13"/>
      <c r="Q97" s="13"/>
      <c r="R97" s="13"/>
      <c r="S97" s="13"/>
      <c r="T97" s="13"/>
      <c r="U97" s="13"/>
      <c r="V97" s="13"/>
      <c r="W97" s="13"/>
    </row>
    <row r="98" spans="1:23" ht="12" customHeight="1">
      <c r="B98" s="11"/>
      <c r="C98" s="12"/>
      <c r="D98" s="12"/>
      <c r="E98" s="12"/>
      <c r="F98" s="12"/>
      <c r="G98" s="12"/>
      <c r="H98" s="12"/>
      <c r="I98" s="12"/>
      <c r="J98" s="12"/>
      <c r="K98" s="13"/>
      <c r="L98" s="13"/>
      <c r="M98" s="13"/>
      <c r="N98" s="13"/>
      <c r="O98" s="13"/>
      <c r="P98" s="13"/>
      <c r="Q98" s="13"/>
      <c r="R98" s="13"/>
      <c r="S98" s="13"/>
      <c r="T98" s="13"/>
      <c r="U98" s="13"/>
      <c r="V98" s="13"/>
      <c r="W98" s="13"/>
    </row>
    <row r="99" spans="1:23" ht="12" customHeight="1">
      <c r="B99" s="11"/>
      <c r="C99" s="12"/>
      <c r="D99" s="12"/>
      <c r="E99" s="12"/>
      <c r="F99" s="12"/>
      <c r="G99" s="12"/>
      <c r="H99" s="12"/>
      <c r="I99" s="12"/>
      <c r="J99" s="12"/>
      <c r="K99" s="13"/>
      <c r="L99" s="13"/>
      <c r="M99" s="13"/>
      <c r="N99" s="13"/>
      <c r="O99" s="13"/>
      <c r="P99" s="13"/>
      <c r="Q99" s="13"/>
      <c r="R99" s="13"/>
      <c r="S99" s="13"/>
      <c r="T99" s="13"/>
      <c r="U99" s="13"/>
      <c r="V99" s="13"/>
      <c r="W99" s="13"/>
    </row>
    <row r="100" spans="1:23" ht="12" customHeight="1">
      <c r="B100" s="11"/>
      <c r="C100" s="12"/>
      <c r="D100" s="12"/>
      <c r="E100" s="12"/>
      <c r="F100" s="12"/>
      <c r="G100" s="12"/>
      <c r="H100" s="12"/>
      <c r="I100" s="12"/>
      <c r="J100" s="12"/>
      <c r="K100" s="13"/>
      <c r="L100" s="13"/>
      <c r="M100" s="13"/>
      <c r="N100" s="13"/>
      <c r="O100" s="13"/>
      <c r="P100" s="13"/>
      <c r="Q100" s="13"/>
      <c r="R100" s="13"/>
      <c r="S100" s="13"/>
      <c r="T100" s="13"/>
      <c r="U100" s="13"/>
      <c r="V100" s="13"/>
      <c r="W100" s="13"/>
    </row>
    <row r="101" spans="1:23" ht="12" customHeight="1">
      <c r="B101" s="11"/>
      <c r="C101" s="12"/>
      <c r="D101" s="12"/>
      <c r="E101" s="12"/>
      <c r="F101" s="12"/>
      <c r="G101" s="12"/>
      <c r="H101" s="12"/>
      <c r="I101" s="12"/>
      <c r="J101" s="12"/>
      <c r="K101" s="13"/>
      <c r="L101" s="13"/>
      <c r="M101" s="13"/>
      <c r="N101" s="13"/>
      <c r="O101" s="13"/>
      <c r="P101" s="13"/>
      <c r="Q101" s="13"/>
      <c r="R101" s="13"/>
      <c r="S101" s="13"/>
      <c r="T101" s="13"/>
      <c r="U101" s="13"/>
      <c r="V101" s="13"/>
      <c r="W101" s="13"/>
    </row>
    <row r="102" spans="1:23" ht="12" customHeight="1">
      <c r="B102" s="11"/>
      <c r="C102" s="12"/>
      <c r="D102" s="12"/>
      <c r="E102" s="12"/>
      <c r="F102" s="12"/>
      <c r="G102" s="12"/>
      <c r="H102" s="12"/>
      <c r="I102" s="12"/>
      <c r="J102" s="12"/>
      <c r="K102" s="13"/>
      <c r="L102" s="13"/>
      <c r="M102" s="13"/>
      <c r="N102" s="13"/>
      <c r="O102" s="13"/>
      <c r="P102" s="13"/>
      <c r="Q102" s="13"/>
      <c r="R102" s="13"/>
      <c r="S102" s="13"/>
      <c r="T102" s="13"/>
      <c r="U102" s="13"/>
      <c r="V102" s="13"/>
      <c r="W102" s="13"/>
    </row>
    <row r="103" spans="1:23" ht="12" customHeight="1">
      <c r="B103" s="11"/>
      <c r="C103" s="12"/>
      <c r="D103" s="12"/>
      <c r="E103" s="12"/>
      <c r="F103" s="12"/>
      <c r="G103" s="12"/>
      <c r="H103" s="12"/>
      <c r="I103" s="12"/>
      <c r="J103" s="12"/>
      <c r="K103" s="13"/>
      <c r="L103" s="13"/>
      <c r="M103" s="13"/>
      <c r="N103" s="13"/>
      <c r="O103" s="13"/>
      <c r="P103" s="13"/>
      <c r="Q103" s="13"/>
      <c r="R103" s="13"/>
      <c r="S103" s="13"/>
      <c r="T103" s="13"/>
      <c r="U103" s="13"/>
      <c r="V103" s="13"/>
      <c r="W103" s="13"/>
    </row>
    <row r="104" spans="1:23" ht="12" customHeight="1">
      <c r="B104" s="11"/>
      <c r="C104" s="12"/>
      <c r="D104" s="12"/>
      <c r="E104" s="12"/>
      <c r="F104" s="12"/>
      <c r="G104" s="12"/>
      <c r="H104" s="12"/>
      <c r="I104" s="12"/>
      <c r="J104" s="12"/>
      <c r="K104" s="13"/>
      <c r="L104" s="13"/>
      <c r="M104" s="13"/>
      <c r="N104" s="13"/>
      <c r="O104" s="13"/>
      <c r="P104" s="13"/>
      <c r="Q104" s="13"/>
      <c r="R104" s="13"/>
      <c r="S104" s="13"/>
      <c r="T104" s="13"/>
      <c r="U104" s="13"/>
      <c r="V104" s="13"/>
      <c r="W104" s="13"/>
    </row>
    <row r="110" spans="1:23" ht="12" customHeight="1">
      <c r="A110" s="26"/>
    </row>
    <row r="112" spans="1:23" ht="12" customHeight="1">
      <c r="B112" s="15"/>
    </row>
  </sheetData>
  <mergeCells count="29">
    <mergeCell ref="A1:U1"/>
    <mergeCell ref="V1:W1"/>
    <mergeCell ref="C5:W5"/>
    <mergeCell ref="U3:U4"/>
    <mergeCell ref="V3:V4"/>
    <mergeCell ref="M3:M4"/>
    <mergeCell ref="G3:G4"/>
    <mergeCell ref="L3:L4"/>
    <mergeCell ref="I3:I4"/>
    <mergeCell ref="E3:E4"/>
    <mergeCell ref="D3:D4"/>
    <mergeCell ref="H3:H4"/>
    <mergeCell ref="W3:W4"/>
    <mergeCell ref="U2:W2"/>
    <mergeCell ref="S2:S4"/>
    <mergeCell ref="R2:R4"/>
    <mergeCell ref="A2:A4"/>
    <mergeCell ref="B2:B4"/>
    <mergeCell ref="I2:P2"/>
    <mergeCell ref="Q2:Q4"/>
    <mergeCell ref="K3:K4"/>
    <mergeCell ref="C2:E2"/>
    <mergeCell ref="F2:H2"/>
    <mergeCell ref="F3:F4"/>
    <mergeCell ref="J3:J4"/>
    <mergeCell ref="N3:N4"/>
    <mergeCell ref="C3:C4"/>
    <mergeCell ref="P3:P4"/>
    <mergeCell ref="O3:O4"/>
  </mergeCells>
  <phoneticPr fontId="6" type="noConversion"/>
  <printOptions horizontalCentered="1"/>
  <pageMargins left="0.4" right="0.4" top="0.5" bottom="0.5" header="0" footer="0"/>
  <pageSetup scale="85" orientation="portrait"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outlinePr summaryBelow="0" summaryRight="0"/>
    <pageSetUpPr autoPageBreaks="0" fitToPage="1"/>
  </sheetPr>
  <dimension ref="A1:V123"/>
  <sheetViews>
    <sheetView showZeros="0" showOutlineSymbols="0" zoomScaleNormal="100" workbookViewId="0">
      <pane ySplit="6" topLeftCell="A7" activePane="bottomLeft" state="frozen"/>
      <selection pane="bottomLeft" sqref="A1:F1"/>
    </sheetView>
  </sheetViews>
  <sheetFormatPr defaultColWidth="12.83203125" defaultRowHeight="12" customHeight="1"/>
  <cols>
    <col min="1" max="1" width="12.83203125" style="5" customWidth="1"/>
    <col min="2" max="2" width="12.83203125" style="6" customWidth="1"/>
    <col min="3" max="3" width="18.33203125" style="8" customWidth="1"/>
    <col min="4" max="4" width="14.1640625" style="8" customWidth="1"/>
    <col min="5" max="5" width="18.33203125" style="8" customWidth="1"/>
    <col min="6" max="6" width="12.83203125" style="8" customWidth="1"/>
    <col min="7" max="7" width="18.33203125" style="8" customWidth="1"/>
    <col min="8" max="8" width="12.83203125" style="8" customWidth="1"/>
    <col min="9" max="22" width="12.83203125" style="9" customWidth="1"/>
    <col min="23" max="16384" width="12.83203125" style="10"/>
  </cols>
  <sheetData>
    <row r="1" spans="1:22" s="82" customFormat="1" ht="12" customHeight="1" thickBot="1">
      <c r="A1" s="393" t="s">
        <v>91</v>
      </c>
      <c r="B1" s="393"/>
      <c r="C1" s="393"/>
      <c r="D1" s="393"/>
      <c r="E1" s="393"/>
      <c r="F1" s="393"/>
      <c r="G1" s="392" t="s">
        <v>63</v>
      </c>
      <c r="H1" s="392"/>
      <c r="I1" s="83"/>
      <c r="J1" s="83"/>
      <c r="K1" s="83"/>
      <c r="L1" s="83"/>
      <c r="M1" s="83"/>
      <c r="N1" s="83"/>
      <c r="O1" s="83"/>
      <c r="P1" s="83"/>
      <c r="Q1" s="83"/>
      <c r="R1" s="83"/>
      <c r="S1" s="83"/>
      <c r="T1" s="83"/>
      <c r="U1" s="83"/>
      <c r="V1" s="83"/>
    </row>
    <row r="2" spans="1:22" ht="12" customHeight="1" thickTop="1">
      <c r="A2" s="412" t="s">
        <v>0</v>
      </c>
      <c r="B2" s="511" t="s">
        <v>60</v>
      </c>
      <c r="C2" s="506" t="s">
        <v>30</v>
      </c>
      <c r="D2" s="507"/>
      <c r="E2" s="506" t="s">
        <v>19</v>
      </c>
      <c r="F2" s="507"/>
      <c r="G2" s="506" t="s">
        <v>31</v>
      </c>
      <c r="H2" s="507"/>
      <c r="I2" s="13"/>
    </row>
    <row r="3" spans="1:22" ht="12" customHeight="1">
      <c r="A3" s="413"/>
      <c r="B3" s="512"/>
      <c r="C3" s="508"/>
      <c r="D3" s="509"/>
      <c r="E3" s="508"/>
      <c r="F3" s="509"/>
      <c r="G3" s="508"/>
      <c r="H3" s="509"/>
    </row>
    <row r="4" spans="1:22" ht="12" customHeight="1">
      <c r="A4" s="413"/>
      <c r="B4" s="512"/>
      <c r="C4" s="410" t="s">
        <v>2</v>
      </c>
      <c r="D4" s="408" t="s">
        <v>5</v>
      </c>
      <c r="E4" s="410" t="s">
        <v>2</v>
      </c>
      <c r="F4" s="408" t="s">
        <v>5</v>
      </c>
      <c r="G4" s="408" t="s">
        <v>2</v>
      </c>
      <c r="H4" s="408" t="s">
        <v>5</v>
      </c>
    </row>
    <row r="5" spans="1:22" ht="12" customHeight="1">
      <c r="A5" s="414"/>
      <c r="B5" s="513"/>
      <c r="C5" s="510"/>
      <c r="D5" s="409"/>
      <c r="E5" s="510"/>
      <c r="F5" s="409"/>
      <c r="G5" s="409"/>
      <c r="H5" s="409"/>
    </row>
    <row r="6" spans="1:22" ht="12" customHeight="1">
      <c r="A6" s="24"/>
      <c r="B6" s="94" t="s">
        <v>74</v>
      </c>
      <c r="C6" s="262" t="s">
        <v>184</v>
      </c>
      <c r="D6" s="95" t="s">
        <v>75</v>
      </c>
      <c r="E6" s="262" t="s">
        <v>184</v>
      </c>
      <c r="F6" s="262" t="s">
        <v>75</v>
      </c>
      <c r="G6" s="262" t="s">
        <v>184</v>
      </c>
      <c r="H6" s="262" t="s">
        <v>75</v>
      </c>
      <c r="I6"/>
      <c r="J6"/>
      <c r="K6"/>
      <c r="L6"/>
      <c r="M6"/>
      <c r="N6"/>
      <c r="O6"/>
      <c r="P6"/>
      <c r="Q6"/>
      <c r="R6"/>
      <c r="S6"/>
      <c r="T6"/>
      <c r="U6"/>
      <c r="V6"/>
    </row>
    <row r="7" spans="1:22" ht="12" customHeight="1">
      <c r="A7" s="40">
        <v>1970</v>
      </c>
      <c r="B7" s="77">
        <v>205.05199999999999</v>
      </c>
      <c r="C7" s="54">
        <v>978.452</v>
      </c>
      <c r="D7" s="54">
        <f>C7/$B7</f>
        <v>4.7717261962819189</v>
      </c>
      <c r="E7" s="54">
        <v>60.128999999999998</v>
      </c>
      <c r="F7" s="54">
        <f>E7/$B7</f>
        <v>0.29323781284747286</v>
      </c>
      <c r="G7" s="54">
        <f>SUM(C7,E7)</f>
        <v>1038.5809999999999</v>
      </c>
      <c r="H7" s="54">
        <f t="shared" ref="H7:H44" si="0">G7/$B7</f>
        <v>5.0649640091293913</v>
      </c>
      <c r="I7" s="13"/>
      <c r="J7" s="13"/>
      <c r="K7" s="13"/>
      <c r="L7" s="13"/>
      <c r="M7" s="13"/>
      <c r="N7" s="13"/>
      <c r="O7" s="13"/>
      <c r="P7" s="13"/>
      <c r="Q7" s="13"/>
      <c r="R7" s="13"/>
      <c r="S7" s="13"/>
      <c r="T7" s="13"/>
      <c r="U7" s="13"/>
      <c r="V7" s="13"/>
    </row>
    <row r="8" spans="1:22" ht="12" customHeight="1">
      <c r="A8" s="42">
        <v>1971</v>
      </c>
      <c r="B8" s="78">
        <v>207.661</v>
      </c>
      <c r="C8" s="58">
        <v>1003.652</v>
      </c>
      <c r="D8" s="58">
        <f t="shared" ref="D8:F23" si="1">C8/$B8</f>
        <v>4.8331270676727938</v>
      </c>
      <c r="E8" s="58">
        <v>85.236999999999995</v>
      </c>
      <c r="F8" s="58">
        <f t="shared" si="1"/>
        <v>0.4104622437530398</v>
      </c>
      <c r="G8" s="58">
        <f t="shared" ref="G8:G50" si="2">SUM(C8,E8)</f>
        <v>1088.8890000000001</v>
      </c>
      <c r="H8" s="58">
        <f t="shared" si="0"/>
        <v>5.2435893114258336</v>
      </c>
      <c r="I8" s="13"/>
      <c r="J8" s="13"/>
      <c r="K8" s="13"/>
      <c r="L8" s="13"/>
      <c r="M8" s="13"/>
      <c r="N8" s="13"/>
      <c r="O8" s="13"/>
      <c r="P8" s="13"/>
      <c r="Q8" s="13"/>
      <c r="R8" s="13"/>
      <c r="S8" s="13"/>
      <c r="T8" s="13"/>
      <c r="U8" s="13"/>
      <c r="V8" s="13"/>
    </row>
    <row r="9" spans="1:22" ht="12" customHeight="1">
      <c r="A9" s="42">
        <v>1972</v>
      </c>
      <c r="B9" s="78">
        <v>209.89599999999999</v>
      </c>
      <c r="C9" s="58">
        <v>1012.681</v>
      </c>
      <c r="D9" s="58">
        <f t="shared" si="1"/>
        <v>4.8246798414452874</v>
      </c>
      <c r="E9" s="58">
        <v>102.411</v>
      </c>
      <c r="F9" s="58">
        <f t="shared" si="1"/>
        <v>0.48791306170675003</v>
      </c>
      <c r="G9" s="58">
        <f t="shared" si="2"/>
        <v>1115.0920000000001</v>
      </c>
      <c r="H9" s="58">
        <f t="shared" si="0"/>
        <v>5.312592903152038</v>
      </c>
      <c r="I9" s="13"/>
      <c r="J9" s="13"/>
      <c r="K9" s="13"/>
      <c r="L9" s="13"/>
      <c r="M9" s="13"/>
      <c r="N9" s="13"/>
      <c r="O9" s="13"/>
      <c r="P9" s="13"/>
      <c r="Q9" s="13"/>
      <c r="R9" s="13"/>
      <c r="S9" s="13"/>
      <c r="T9" s="13"/>
      <c r="U9" s="13"/>
      <c r="V9" s="13"/>
    </row>
    <row r="10" spans="1:22" ht="12" customHeight="1">
      <c r="A10" s="42">
        <v>1973</v>
      </c>
      <c r="B10" s="78">
        <v>211.90899999999999</v>
      </c>
      <c r="C10" s="58">
        <v>958.20299999999997</v>
      </c>
      <c r="D10" s="58">
        <f t="shared" si="1"/>
        <v>4.5217664186042121</v>
      </c>
      <c r="E10" s="58">
        <v>128.01900000000001</v>
      </c>
      <c r="F10" s="58">
        <f t="shared" si="1"/>
        <v>0.60412252429108726</v>
      </c>
      <c r="G10" s="58">
        <f t="shared" si="2"/>
        <v>1086.222</v>
      </c>
      <c r="H10" s="58">
        <f t="shared" si="0"/>
        <v>5.1258889428952994</v>
      </c>
      <c r="I10" s="13"/>
      <c r="J10" s="13"/>
      <c r="K10" s="13"/>
      <c r="L10" s="13"/>
      <c r="M10" s="13"/>
      <c r="N10" s="13"/>
      <c r="O10" s="13"/>
      <c r="P10" s="13"/>
      <c r="Q10" s="13"/>
      <c r="R10" s="13"/>
      <c r="S10" s="13"/>
      <c r="T10" s="13"/>
      <c r="U10" s="13"/>
      <c r="V10" s="13"/>
    </row>
    <row r="11" spans="1:22" ht="12" customHeight="1">
      <c r="A11" s="42">
        <v>1974</v>
      </c>
      <c r="B11" s="78">
        <v>213.85400000000001</v>
      </c>
      <c r="C11" s="58">
        <v>855.68200000000002</v>
      </c>
      <c r="D11" s="58">
        <f t="shared" si="1"/>
        <v>4.0012438392548182</v>
      </c>
      <c r="E11" s="58">
        <v>121.941</v>
      </c>
      <c r="F11" s="58">
        <f t="shared" si="1"/>
        <v>0.57020677658589503</v>
      </c>
      <c r="G11" s="58">
        <f t="shared" si="2"/>
        <v>977.62300000000005</v>
      </c>
      <c r="H11" s="58">
        <f t="shared" si="0"/>
        <v>4.571450615840714</v>
      </c>
      <c r="I11" s="13"/>
      <c r="J11" s="13"/>
      <c r="K11" s="13"/>
      <c r="L11" s="13"/>
      <c r="M11" s="13"/>
      <c r="N11" s="13"/>
      <c r="O11" s="13"/>
      <c r="P11" s="13"/>
      <c r="Q11" s="13"/>
      <c r="R11" s="13"/>
      <c r="S11" s="13"/>
      <c r="T11" s="13"/>
      <c r="U11" s="13"/>
      <c r="V11" s="13"/>
    </row>
    <row r="12" spans="1:22" ht="12" customHeight="1">
      <c r="A12" s="42">
        <v>1975</v>
      </c>
      <c r="B12" s="78">
        <v>215.97300000000001</v>
      </c>
      <c r="C12" s="58">
        <v>861.66899999999998</v>
      </c>
      <c r="D12" s="58">
        <f t="shared" si="1"/>
        <v>3.9897070467141722</v>
      </c>
      <c r="E12" s="58">
        <v>129.316</v>
      </c>
      <c r="F12" s="58">
        <f t="shared" si="1"/>
        <v>0.59876003018895874</v>
      </c>
      <c r="G12" s="58">
        <f t="shared" si="2"/>
        <v>990.98500000000001</v>
      </c>
      <c r="H12" s="58">
        <f t="shared" si="0"/>
        <v>4.5884670769031315</v>
      </c>
      <c r="I12" s="13"/>
      <c r="J12" s="13"/>
      <c r="K12" s="13"/>
      <c r="L12" s="13"/>
      <c r="M12" s="13"/>
      <c r="N12" s="13"/>
      <c r="O12" s="13"/>
      <c r="P12" s="13"/>
      <c r="Q12" s="13"/>
      <c r="R12" s="13"/>
      <c r="S12" s="13"/>
      <c r="T12" s="13"/>
      <c r="U12" s="13"/>
      <c r="V12" s="13"/>
    </row>
    <row r="13" spans="1:22" ht="12" customHeight="1">
      <c r="A13" s="40">
        <v>1976</v>
      </c>
      <c r="B13" s="77">
        <v>218.035</v>
      </c>
      <c r="C13" s="54">
        <v>874.60500000000002</v>
      </c>
      <c r="D13" s="54">
        <f t="shared" si="1"/>
        <v>4.011305524342422</v>
      </c>
      <c r="E13" s="54">
        <v>135.364</v>
      </c>
      <c r="F13" s="54">
        <f t="shared" si="1"/>
        <v>0.62083610429518199</v>
      </c>
      <c r="G13" s="54">
        <f t="shared" si="2"/>
        <v>1009.9690000000001</v>
      </c>
      <c r="H13" s="54">
        <f t="shared" si="0"/>
        <v>4.632141628637604</v>
      </c>
      <c r="I13" s="13"/>
      <c r="J13" s="13"/>
      <c r="K13" s="13"/>
      <c r="L13" s="13"/>
      <c r="M13" s="13"/>
      <c r="N13" s="13"/>
      <c r="O13" s="13"/>
      <c r="P13" s="13"/>
      <c r="Q13" s="13"/>
      <c r="R13" s="13"/>
      <c r="S13" s="13"/>
      <c r="T13" s="13"/>
      <c r="U13" s="13"/>
      <c r="V13" s="13"/>
    </row>
    <row r="14" spans="1:22" ht="12" customHeight="1">
      <c r="A14" s="40">
        <v>1977</v>
      </c>
      <c r="B14" s="77">
        <v>220.23899999999998</v>
      </c>
      <c r="C14" s="54">
        <v>877.97799999999995</v>
      </c>
      <c r="D14" s="54">
        <f t="shared" si="1"/>
        <v>3.9864783258187697</v>
      </c>
      <c r="E14" s="54">
        <v>139.00700000000001</v>
      </c>
      <c r="F14" s="54">
        <f t="shared" si="1"/>
        <v>0.63116432602763373</v>
      </c>
      <c r="G14" s="54">
        <f t="shared" si="2"/>
        <v>1016.9849999999999</v>
      </c>
      <c r="H14" s="54">
        <f t="shared" si="0"/>
        <v>4.6176426518464035</v>
      </c>
      <c r="I14" s="13"/>
      <c r="J14" s="13"/>
      <c r="K14" s="13"/>
      <c r="L14" s="13"/>
      <c r="M14" s="13"/>
      <c r="N14" s="13"/>
      <c r="O14" s="13"/>
      <c r="P14" s="13"/>
      <c r="Q14" s="13"/>
      <c r="R14" s="13"/>
      <c r="S14" s="13"/>
      <c r="T14" s="13"/>
      <c r="U14" s="13"/>
      <c r="V14" s="13"/>
    </row>
    <row r="15" spans="1:22" ht="12" customHeight="1">
      <c r="A15" s="40">
        <v>1978</v>
      </c>
      <c r="B15" s="77">
        <v>222.58500000000001</v>
      </c>
      <c r="C15" s="54">
        <v>870.529</v>
      </c>
      <c r="D15" s="54">
        <f t="shared" si="1"/>
        <v>3.9109957993575488</v>
      </c>
      <c r="E15" s="54">
        <v>153.13900000000001</v>
      </c>
      <c r="F15" s="54">
        <f t="shared" si="1"/>
        <v>0.68800233618617612</v>
      </c>
      <c r="G15" s="54">
        <f t="shared" si="2"/>
        <v>1023.668</v>
      </c>
      <c r="H15" s="54">
        <f t="shared" si="0"/>
        <v>4.5989981355437246</v>
      </c>
      <c r="I15" s="13"/>
      <c r="J15" s="13"/>
      <c r="K15" s="13"/>
      <c r="L15" s="13"/>
      <c r="M15" s="13"/>
      <c r="N15" s="13"/>
      <c r="O15" s="13"/>
      <c r="P15" s="13"/>
      <c r="Q15" s="13"/>
      <c r="R15" s="13"/>
      <c r="S15" s="13"/>
      <c r="T15" s="13"/>
      <c r="U15" s="13"/>
      <c r="V15" s="13"/>
    </row>
    <row r="16" spans="1:22" ht="12" customHeight="1">
      <c r="A16" s="40">
        <v>1979</v>
      </c>
      <c r="B16" s="77">
        <v>225.05500000000001</v>
      </c>
      <c r="C16" s="54">
        <v>839.73500000000001</v>
      </c>
      <c r="D16" s="54">
        <f t="shared" si="1"/>
        <v>3.7312434738175111</v>
      </c>
      <c r="E16" s="54">
        <v>158.38300000000001</v>
      </c>
      <c r="F16" s="54">
        <f t="shared" si="1"/>
        <v>0.70375241607607031</v>
      </c>
      <c r="G16" s="54">
        <f t="shared" si="2"/>
        <v>998.11800000000005</v>
      </c>
      <c r="H16" s="54">
        <f t="shared" si="0"/>
        <v>4.4349958898935817</v>
      </c>
      <c r="I16" s="13"/>
      <c r="J16" s="13"/>
      <c r="K16" s="13"/>
      <c r="L16" s="13"/>
      <c r="M16" s="13"/>
      <c r="N16" s="13"/>
      <c r="O16" s="13"/>
      <c r="P16" s="13"/>
      <c r="Q16" s="13"/>
      <c r="R16" s="13"/>
      <c r="S16" s="13"/>
      <c r="T16" s="13"/>
      <c r="U16" s="13"/>
      <c r="V16" s="13"/>
    </row>
    <row r="17" spans="1:22" ht="12" customHeight="1">
      <c r="A17" s="40">
        <v>1980</v>
      </c>
      <c r="B17" s="77">
        <v>227.726</v>
      </c>
      <c r="C17" s="54">
        <v>824.54600000000005</v>
      </c>
      <c r="D17" s="54">
        <f t="shared" si="1"/>
        <v>3.6207811141459474</v>
      </c>
      <c r="E17" s="54">
        <v>179.83600000000001</v>
      </c>
      <c r="F17" s="54">
        <f t="shared" si="1"/>
        <v>0.78970341550811063</v>
      </c>
      <c r="G17" s="54">
        <f t="shared" si="2"/>
        <v>1004.3820000000001</v>
      </c>
      <c r="H17" s="54">
        <f t="shared" si="0"/>
        <v>4.4104845296540578</v>
      </c>
      <c r="I17" s="13"/>
      <c r="J17" s="13"/>
      <c r="K17" s="13"/>
      <c r="L17" s="13"/>
      <c r="M17" s="13"/>
      <c r="N17" s="13"/>
      <c r="O17" s="13"/>
      <c r="P17" s="13"/>
      <c r="Q17" s="13"/>
      <c r="R17" s="13"/>
      <c r="S17" s="13"/>
      <c r="T17" s="13"/>
      <c r="U17" s="13"/>
      <c r="V17" s="13"/>
    </row>
    <row r="18" spans="1:22" ht="12" customHeight="1">
      <c r="A18" s="42">
        <v>1981</v>
      </c>
      <c r="B18" s="78">
        <v>229.96600000000001</v>
      </c>
      <c r="C18" s="58">
        <v>773.32100000000003</v>
      </c>
      <c r="D18" s="58">
        <f t="shared" si="1"/>
        <v>3.3627623213866396</v>
      </c>
      <c r="E18" s="58">
        <v>208.333</v>
      </c>
      <c r="F18" s="58">
        <f t="shared" si="1"/>
        <v>0.90592957219762915</v>
      </c>
      <c r="G18" s="58">
        <f t="shared" si="2"/>
        <v>981.654</v>
      </c>
      <c r="H18" s="58">
        <f t="shared" si="0"/>
        <v>4.2686918935842684</v>
      </c>
      <c r="I18" s="13"/>
      <c r="J18" s="13"/>
      <c r="K18" s="13"/>
      <c r="L18" s="13"/>
      <c r="M18" s="13"/>
      <c r="N18" s="13"/>
      <c r="O18" s="13"/>
      <c r="P18" s="13"/>
      <c r="Q18" s="13"/>
      <c r="R18" s="13"/>
      <c r="S18" s="13"/>
      <c r="T18" s="13"/>
      <c r="U18" s="13"/>
      <c r="V18" s="13"/>
    </row>
    <row r="19" spans="1:22" ht="12" customHeight="1">
      <c r="A19" s="42">
        <v>1982</v>
      </c>
      <c r="B19" s="78">
        <v>232.18799999999999</v>
      </c>
      <c r="C19" s="58">
        <v>748.86900000000003</v>
      </c>
      <c r="D19" s="58">
        <f t="shared" si="1"/>
        <v>3.2252700397953387</v>
      </c>
      <c r="E19" s="58">
        <v>217.572</v>
      </c>
      <c r="F19" s="58">
        <f t="shared" si="1"/>
        <v>0.93705101038813376</v>
      </c>
      <c r="G19" s="58">
        <f t="shared" si="2"/>
        <v>966.44100000000003</v>
      </c>
      <c r="H19" s="58">
        <f t="shared" si="0"/>
        <v>4.162321050183472</v>
      </c>
      <c r="I19" s="13"/>
      <c r="J19" s="13"/>
      <c r="K19" s="13"/>
      <c r="L19" s="13"/>
      <c r="M19" s="13"/>
      <c r="N19" s="13"/>
      <c r="O19" s="13"/>
      <c r="P19" s="13"/>
      <c r="Q19" s="13"/>
      <c r="R19" s="13"/>
      <c r="S19" s="13"/>
      <c r="T19" s="13"/>
      <c r="U19" s="13"/>
      <c r="V19" s="13"/>
    </row>
    <row r="20" spans="1:22" ht="12" customHeight="1">
      <c r="A20" s="42">
        <v>1983</v>
      </c>
      <c r="B20" s="78">
        <v>234.30699999999999</v>
      </c>
      <c r="C20" s="58">
        <v>742.50599999999997</v>
      </c>
      <c r="D20" s="58">
        <f t="shared" si="1"/>
        <v>3.1689450165808108</v>
      </c>
      <c r="E20" s="58">
        <v>215.941</v>
      </c>
      <c r="F20" s="58">
        <f t="shared" si="1"/>
        <v>0.92161565808960044</v>
      </c>
      <c r="G20" s="58">
        <f t="shared" si="2"/>
        <v>958.447</v>
      </c>
      <c r="H20" s="58">
        <f t="shared" si="0"/>
        <v>4.0905606746704111</v>
      </c>
      <c r="I20" s="13"/>
      <c r="J20" s="13"/>
      <c r="K20" s="13"/>
      <c r="L20" s="13"/>
      <c r="M20" s="13"/>
      <c r="N20" s="13"/>
      <c r="O20" s="13"/>
      <c r="P20" s="13"/>
      <c r="Q20" s="13"/>
      <c r="R20" s="13"/>
      <c r="S20" s="13"/>
      <c r="T20" s="13"/>
      <c r="U20" s="13"/>
      <c r="V20" s="13"/>
    </row>
    <row r="21" spans="1:22" ht="12" customHeight="1">
      <c r="A21" s="42">
        <v>1984</v>
      </c>
      <c r="B21" s="78">
        <v>236.34800000000001</v>
      </c>
      <c r="C21" s="58">
        <v>736.06100000000004</v>
      </c>
      <c r="D21" s="58">
        <f t="shared" si="1"/>
        <v>3.1143102543706735</v>
      </c>
      <c r="E21" s="58">
        <v>229.33099999999999</v>
      </c>
      <c r="F21" s="58">
        <f t="shared" si="1"/>
        <v>0.97031072824817632</v>
      </c>
      <c r="G21" s="58">
        <f t="shared" si="2"/>
        <v>965.39200000000005</v>
      </c>
      <c r="H21" s="58">
        <f t="shared" si="0"/>
        <v>4.0846209826188504</v>
      </c>
      <c r="I21" s="13"/>
      <c r="J21" s="13"/>
      <c r="K21" s="13"/>
      <c r="L21" s="13"/>
      <c r="M21" s="13"/>
      <c r="N21" s="13"/>
      <c r="O21" s="13"/>
      <c r="P21" s="13"/>
      <c r="Q21" s="13"/>
      <c r="R21" s="13"/>
      <c r="S21" s="13"/>
      <c r="T21" s="13"/>
      <c r="U21" s="13"/>
      <c r="V21" s="13"/>
    </row>
    <row r="22" spans="1:22" ht="12" customHeight="1">
      <c r="A22" s="42">
        <v>1985</v>
      </c>
      <c r="B22" s="78">
        <v>238.46600000000001</v>
      </c>
      <c r="C22" s="58">
        <v>715.58100000000002</v>
      </c>
      <c r="D22" s="58">
        <f t="shared" si="1"/>
        <v>3.0007674049969388</v>
      </c>
      <c r="E22" s="58">
        <v>244.39</v>
      </c>
      <c r="F22" s="58">
        <f t="shared" si="1"/>
        <v>1.024842115857187</v>
      </c>
      <c r="G22" s="58">
        <f t="shared" si="2"/>
        <v>959.971</v>
      </c>
      <c r="H22" s="58">
        <f t="shared" si="0"/>
        <v>4.0256095208541263</v>
      </c>
      <c r="I22" s="13"/>
      <c r="J22" s="13"/>
      <c r="K22" s="13"/>
      <c r="L22" s="13"/>
      <c r="M22" s="13"/>
      <c r="N22" s="13"/>
      <c r="O22" s="13"/>
      <c r="P22" s="13"/>
      <c r="Q22" s="13"/>
      <c r="R22" s="13"/>
      <c r="S22" s="13"/>
      <c r="T22" s="13"/>
      <c r="U22" s="13"/>
      <c r="V22" s="13"/>
    </row>
    <row r="23" spans="1:22" ht="12" customHeight="1">
      <c r="A23" s="40">
        <v>1986</v>
      </c>
      <c r="B23" s="77">
        <v>240.65100000000001</v>
      </c>
      <c r="C23" s="54">
        <v>704.81899999999996</v>
      </c>
      <c r="D23" s="54">
        <f t="shared" si="1"/>
        <v>2.9288014593747791</v>
      </c>
      <c r="E23" s="54">
        <v>265.47500000000002</v>
      </c>
      <c r="F23" s="54">
        <f t="shared" si="1"/>
        <v>1.1031535293848769</v>
      </c>
      <c r="G23" s="54">
        <f t="shared" si="2"/>
        <v>970.29399999999998</v>
      </c>
      <c r="H23" s="54">
        <f t="shared" si="0"/>
        <v>4.0319549887596562</v>
      </c>
      <c r="I23" s="13"/>
      <c r="J23" s="13"/>
      <c r="K23" s="13"/>
      <c r="L23" s="13"/>
      <c r="M23" s="13"/>
      <c r="N23" s="13"/>
      <c r="O23" s="13"/>
      <c r="P23" s="13"/>
      <c r="Q23" s="13"/>
      <c r="R23" s="13"/>
      <c r="S23" s="13"/>
      <c r="T23" s="13"/>
      <c r="U23" s="13"/>
      <c r="V23" s="13"/>
    </row>
    <row r="24" spans="1:22" ht="12" customHeight="1">
      <c r="A24" s="40">
        <v>1987</v>
      </c>
      <c r="B24" s="77">
        <v>242.804</v>
      </c>
      <c r="C24" s="54">
        <v>674.80499999999995</v>
      </c>
      <c r="D24" s="54">
        <f t="shared" ref="D24:F39" si="3">C24/$B24</f>
        <v>2.7792169815983261</v>
      </c>
      <c r="E24" s="54">
        <v>270.52800000000002</v>
      </c>
      <c r="F24" s="54">
        <f t="shared" si="3"/>
        <v>1.1141826329055535</v>
      </c>
      <c r="G24" s="54">
        <f t="shared" si="2"/>
        <v>945.33299999999997</v>
      </c>
      <c r="H24" s="54">
        <f t="shared" si="0"/>
        <v>3.8933996145038794</v>
      </c>
      <c r="I24" s="13"/>
      <c r="J24" s="13"/>
      <c r="K24" s="13"/>
      <c r="L24" s="13"/>
      <c r="M24" s="13"/>
      <c r="N24" s="13"/>
      <c r="O24" s="13"/>
      <c r="P24" s="13"/>
      <c r="Q24" s="13"/>
      <c r="R24" s="13"/>
      <c r="S24" s="13"/>
      <c r="T24" s="13"/>
      <c r="U24" s="13"/>
      <c r="V24" s="13"/>
    </row>
    <row r="25" spans="1:22" ht="12" customHeight="1">
      <c r="A25" s="40">
        <v>1988</v>
      </c>
      <c r="B25" s="77">
        <v>245.02099999999999</v>
      </c>
      <c r="C25" s="54">
        <v>647.08299999999997</v>
      </c>
      <c r="D25" s="54">
        <f t="shared" si="3"/>
        <v>2.6409287367205261</v>
      </c>
      <c r="E25" s="54">
        <v>290.85399999999998</v>
      </c>
      <c r="F25" s="54">
        <f t="shared" si="3"/>
        <v>1.18705743589325</v>
      </c>
      <c r="G25" s="54">
        <f t="shared" si="2"/>
        <v>937.9369999999999</v>
      </c>
      <c r="H25" s="54">
        <f t="shared" si="0"/>
        <v>3.8279861726137758</v>
      </c>
      <c r="I25" s="13"/>
      <c r="J25" s="13"/>
      <c r="K25" s="13"/>
      <c r="L25" s="13"/>
      <c r="M25" s="13"/>
      <c r="N25" s="13"/>
      <c r="O25" s="13"/>
      <c r="P25" s="13"/>
      <c r="Q25" s="13"/>
      <c r="R25" s="13"/>
      <c r="S25" s="13"/>
      <c r="T25" s="13"/>
      <c r="U25" s="13"/>
      <c r="V25" s="13"/>
    </row>
    <row r="26" spans="1:22" ht="12" customHeight="1">
      <c r="A26" s="40">
        <v>1989</v>
      </c>
      <c r="B26" s="77">
        <v>247.34200000000001</v>
      </c>
      <c r="C26" s="54">
        <v>572.26300000000003</v>
      </c>
      <c r="D26" s="54">
        <f t="shared" si="3"/>
        <v>2.3136507346103774</v>
      </c>
      <c r="E26" s="54">
        <v>300.88099999999997</v>
      </c>
      <c r="F26" s="54">
        <f t="shared" si="3"/>
        <v>1.2164573748089689</v>
      </c>
      <c r="G26" s="54">
        <f t="shared" si="2"/>
        <v>873.14400000000001</v>
      </c>
      <c r="H26" s="54">
        <f t="shared" si="0"/>
        <v>3.5301081094193463</v>
      </c>
      <c r="I26" s="13"/>
      <c r="J26" s="13"/>
      <c r="K26" s="13"/>
      <c r="L26" s="13"/>
      <c r="M26" s="13"/>
      <c r="N26" s="13"/>
      <c r="O26" s="13"/>
      <c r="P26" s="13"/>
      <c r="Q26" s="13"/>
      <c r="R26" s="13"/>
      <c r="S26" s="13"/>
      <c r="T26" s="13"/>
      <c r="U26" s="13"/>
      <c r="V26" s="13"/>
    </row>
    <row r="27" spans="1:22" ht="12" customHeight="1">
      <c r="A27" s="40">
        <v>1990</v>
      </c>
      <c r="B27" s="77">
        <v>250.13200000000001</v>
      </c>
      <c r="C27" s="54">
        <v>530.63599999999997</v>
      </c>
      <c r="D27" s="54">
        <f t="shared" si="3"/>
        <v>2.1214238881870369</v>
      </c>
      <c r="E27" s="54">
        <v>301.83300000000003</v>
      </c>
      <c r="F27" s="54">
        <f t="shared" si="3"/>
        <v>1.2066948651112213</v>
      </c>
      <c r="G27" s="54">
        <f t="shared" si="2"/>
        <v>832.46900000000005</v>
      </c>
      <c r="H27" s="54">
        <f t="shared" si="0"/>
        <v>3.3281187532982588</v>
      </c>
      <c r="I27" s="13"/>
      <c r="J27" s="13"/>
      <c r="K27" s="13"/>
      <c r="L27" s="13"/>
      <c r="M27" s="13"/>
      <c r="N27" s="13"/>
      <c r="O27" s="13"/>
      <c r="P27" s="13"/>
      <c r="Q27" s="13"/>
      <c r="R27" s="13"/>
      <c r="S27" s="13"/>
      <c r="T27" s="13"/>
      <c r="U27" s="13"/>
      <c r="V27" s="13"/>
    </row>
    <row r="28" spans="1:22" ht="12" customHeight="1">
      <c r="A28" s="42">
        <v>1991</v>
      </c>
      <c r="B28" s="78">
        <v>253.49299999999999</v>
      </c>
      <c r="C28" s="58">
        <v>497.928</v>
      </c>
      <c r="D28" s="58">
        <f t="shared" si="3"/>
        <v>1.9642672578729985</v>
      </c>
      <c r="E28" s="58">
        <v>321.10899999999998</v>
      </c>
      <c r="F28" s="58">
        <f t="shared" si="3"/>
        <v>1.2667371485603152</v>
      </c>
      <c r="G28" s="58">
        <f t="shared" si="2"/>
        <v>819.03700000000003</v>
      </c>
      <c r="H28" s="58">
        <f t="shared" si="0"/>
        <v>3.2310044064333141</v>
      </c>
      <c r="I28" s="13"/>
      <c r="J28" s="13"/>
      <c r="K28" s="13"/>
      <c r="L28" s="13"/>
      <c r="M28" s="13"/>
      <c r="N28" s="13"/>
      <c r="O28" s="13"/>
      <c r="P28" s="13"/>
      <c r="Q28" s="13"/>
      <c r="R28" s="13"/>
      <c r="S28" s="13"/>
      <c r="T28" s="13"/>
      <c r="U28" s="13"/>
      <c r="V28" s="13"/>
    </row>
    <row r="29" spans="1:22" ht="12" customHeight="1">
      <c r="A29" s="44">
        <v>1992</v>
      </c>
      <c r="B29" s="78">
        <v>256.89400000000001</v>
      </c>
      <c r="C29" s="58">
        <v>457.34</v>
      </c>
      <c r="D29" s="58">
        <f t="shared" si="3"/>
        <v>1.7802673476219761</v>
      </c>
      <c r="E29" s="58">
        <v>329.50400000000002</v>
      </c>
      <c r="F29" s="58">
        <f t="shared" si="3"/>
        <v>1.2826457605082253</v>
      </c>
      <c r="G29" s="58">
        <f t="shared" si="2"/>
        <v>786.84400000000005</v>
      </c>
      <c r="H29" s="58">
        <f t="shared" si="0"/>
        <v>3.0629131081302017</v>
      </c>
      <c r="I29" s="13"/>
      <c r="J29" s="13"/>
      <c r="K29" s="13"/>
      <c r="L29" s="13"/>
      <c r="M29" s="13"/>
      <c r="N29" s="13"/>
      <c r="O29" s="13"/>
      <c r="P29" s="13"/>
      <c r="Q29" s="13"/>
      <c r="R29" s="13"/>
      <c r="S29" s="13"/>
      <c r="T29" s="13"/>
      <c r="U29" s="13"/>
      <c r="V29" s="13"/>
    </row>
    <row r="30" spans="1:22" ht="12" customHeight="1">
      <c r="A30" s="42">
        <v>1993</v>
      </c>
      <c r="B30" s="78">
        <v>260.255</v>
      </c>
      <c r="C30" s="58">
        <v>430.51799999999997</v>
      </c>
      <c r="D30" s="58">
        <f t="shared" si="3"/>
        <v>1.6542160573283893</v>
      </c>
      <c r="E30" s="58">
        <v>317.00900000000001</v>
      </c>
      <c r="F30" s="58">
        <f t="shared" si="3"/>
        <v>1.2180707383143456</v>
      </c>
      <c r="G30" s="58">
        <f t="shared" si="2"/>
        <v>747.52700000000004</v>
      </c>
      <c r="H30" s="58">
        <f t="shared" si="0"/>
        <v>2.8722867956427351</v>
      </c>
      <c r="I30" s="13"/>
      <c r="J30" s="13"/>
      <c r="K30" s="13"/>
      <c r="L30" s="13"/>
      <c r="M30" s="13"/>
      <c r="N30" s="13"/>
      <c r="O30" s="13"/>
      <c r="P30" s="13"/>
      <c r="Q30" s="13"/>
      <c r="R30" s="13"/>
      <c r="S30" s="13"/>
      <c r="T30" s="13"/>
      <c r="U30" s="13"/>
      <c r="V30" s="13"/>
    </row>
    <row r="31" spans="1:22" ht="12" customHeight="1">
      <c r="A31" s="42">
        <v>1994</v>
      </c>
      <c r="B31" s="78">
        <v>263.43599999999998</v>
      </c>
      <c r="C31" s="58">
        <v>409.95400000000001</v>
      </c>
      <c r="D31" s="58">
        <f t="shared" si="3"/>
        <v>1.5561806283120001</v>
      </c>
      <c r="E31" s="58">
        <v>321.077</v>
      </c>
      <c r="F31" s="58">
        <f t="shared" si="3"/>
        <v>1.2188045673332424</v>
      </c>
      <c r="G31" s="58">
        <f t="shared" si="2"/>
        <v>731.03099999999995</v>
      </c>
      <c r="H31" s="58">
        <f t="shared" si="0"/>
        <v>2.7749851956452423</v>
      </c>
      <c r="I31" s="13"/>
      <c r="J31" s="13"/>
      <c r="K31" s="13"/>
      <c r="L31" s="13"/>
      <c r="M31" s="13"/>
      <c r="N31" s="13"/>
      <c r="O31" s="13"/>
      <c r="P31" s="13"/>
      <c r="Q31" s="13"/>
      <c r="R31" s="13"/>
      <c r="S31" s="13"/>
      <c r="T31" s="13"/>
      <c r="U31" s="13"/>
      <c r="V31" s="13"/>
    </row>
    <row r="32" spans="1:22" ht="12" customHeight="1">
      <c r="A32" s="42">
        <v>1995</v>
      </c>
      <c r="B32" s="78">
        <v>266.55700000000002</v>
      </c>
      <c r="C32" s="58">
        <v>384.88900000000001</v>
      </c>
      <c r="D32" s="58">
        <f t="shared" si="3"/>
        <v>1.4439275652111931</v>
      </c>
      <c r="E32" s="58">
        <v>325.928</v>
      </c>
      <c r="F32" s="58">
        <f t="shared" si="3"/>
        <v>1.2227328488841036</v>
      </c>
      <c r="G32" s="58">
        <f t="shared" si="2"/>
        <v>710.81700000000001</v>
      </c>
      <c r="H32" s="58">
        <f t="shared" si="0"/>
        <v>2.6666604140952965</v>
      </c>
      <c r="I32" s="13"/>
      <c r="J32" s="13"/>
      <c r="K32" s="13"/>
      <c r="L32" s="13"/>
      <c r="M32" s="13"/>
      <c r="N32" s="13"/>
      <c r="O32" s="13"/>
      <c r="P32" s="13"/>
      <c r="Q32" s="13"/>
      <c r="R32" s="13"/>
      <c r="S32" s="13"/>
      <c r="T32" s="13"/>
      <c r="U32" s="13"/>
      <c r="V32" s="13"/>
    </row>
    <row r="33" spans="1:22" ht="12" customHeight="1">
      <c r="A33" s="40">
        <v>1996</v>
      </c>
      <c r="B33" s="77">
        <v>269.66699999999997</v>
      </c>
      <c r="C33" s="54">
        <v>360.41300000000001</v>
      </c>
      <c r="D33" s="54">
        <f t="shared" si="3"/>
        <v>1.336511326932847</v>
      </c>
      <c r="E33" s="54">
        <v>329.89</v>
      </c>
      <c r="F33" s="54">
        <f t="shared" si="3"/>
        <v>1.2233235805641773</v>
      </c>
      <c r="G33" s="54">
        <f t="shared" si="2"/>
        <v>690.303</v>
      </c>
      <c r="H33" s="54">
        <f t="shared" si="0"/>
        <v>2.5598349074970241</v>
      </c>
      <c r="I33" s="13"/>
      <c r="J33" s="13"/>
      <c r="K33" s="13"/>
      <c r="L33" s="13"/>
      <c r="M33" s="13"/>
      <c r="N33" s="13"/>
      <c r="O33" s="13"/>
      <c r="P33" s="13"/>
      <c r="Q33" s="13"/>
      <c r="R33" s="13"/>
      <c r="S33" s="13"/>
      <c r="T33" s="13"/>
      <c r="U33" s="13"/>
      <c r="V33" s="13"/>
    </row>
    <row r="34" spans="1:22" ht="12" customHeight="1">
      <c r="A34" s="40">
        <v>1997</v>
      </c>
      <c r="B34" s="77">
        <v>272.91199999999998</v>
      </c>
      <c r="C34" s="54">
        <v>359.52499999999998</v>
      </c>
      <c r="D34" s="54">
        <f t="shared" si="3"/>
        <v>1.3173660374039984</v>
      </c>
      <c r="E34" s="54">
        <v>346.68700000000001</v>
      </c>
      <c r="F34" s="54">
        <f t="shared" si="3"/>
        <v>1.2703252330421528</v>
      </c>
      <c r="G34" s="54">
        <f t="shared" si="2"/>
        <v>706.21199999999999</v>
      </c>
      <c r="H34" s="54">
        <f t="shared" si="0"/>
        <v>2.5876912704461512</v>
      </c>
      <c r="I34" s="13"/>
      <c r="J34" s="13"/>
      <c r="K34" s="13"/>
      <c r="L34" s="13"/>
      <c r="M34" s="13"/>
      <c r="N34" s="13"/>
      <c r="O34" s="13"/>
      <c r="P34" s="13"/>
      <c r="Q34" s="13"/>
      <c r="R34" s="13"/>
      <c r="S34" s="13"/>
      <c r="T34" s="13"/>
      <c r="U34" s="13"/>
      <c r="V34" s="13"/>
    </row>
    <row r="35" spans="1:22" ht="12" customHeight="1">
      <c r="A35" s="40">
        <v>1998</v>
      </c>
      <c r="B35" s="77">
        <v>276.11500000000001</v>
      </c>
      <c r="C35" s="54">
        <v>366.76100000000002</v>
      </c>
      <c r="D35" s="54">
        <f t="shared" si="3"/>
        <v>1.3282907484200424</v>
      </c>
      <c r="E35" s="54">
        <v>361.24599999999998</v>
      </c>
      <c r="F35" s="54">
        <f t="shared" si="3"/>
        <v>1.3083171866794632</v>
      </c>
      <c r="G35" s="54">
        <f t="shared" si="2"/>
        <v>728.00700000000006</v>
      </c>
      <c r="H35" s="54">
        <f t="shared" si="0"/>
        <v>2.636607935099506</v>
      </c>
      <c r="I35" s="13"/>
      <c r="J35" s="13"/>
      <c r="K35" s="13"/>
      <c r="L35" s="13"/>
      <c r="M35" s="13"/>
      <c r="N35" s="13"/>
      <c r="O35" s="13"/>
      <c r="P35" s="13"/>
      <c r="Q35" s="13"/>
      <c r="R35" s="13"/>
      <c r="S35" s="13"/>
      <c r="T35" s="13"/>
      <c r="U35" s="13"/>
      <c r="V35" s="13"/>
    </row>
    <row r="36" spans="1:22" ht="12" customHeight="1">
      <c r="A36" s="40">
        <v>1999</v>
      </c>
      <c r="B36" s="77">
        <v>279.29500000000002</v>
      </c>
      <c r="C36" s="54">
        <v>360.55099999999999</v>
      </c>
      <c r="D36" s="54">
        <f t="shared" si="3"/>
        <v>1.2909325265400382</v>
      </c>
      <c r="E36" s="54">
        <v>359.315</v>
      </c>
      <c r="F36" s="54">
        <f t="shared" si="3"/>
        <v>1.2865070982294706</v>
      </c>
      <c r="G36" s="54">
        <f t="shared" si="2"/>
        <v>719.86599999999999</v>
      </c>
      <c r="H36" s="54">
        <f t="shared" si="0"/>
        <v>2.5774396247695086</v>
      </c>
      <c r="I36" s="13"/>
      <c r="J36" s="13"/>
      <c r="K36" s="13"/>
      <c r="L36" s="13"/>
      <c r="M36" s="13"/>
      <c r="N36" s="13"/>
      <c r="O36" s="13"/>
      <c r="P36" s="13"/>
      <c r="Q36" s="13"/>
      <c r="R36" s="13"/>
      <c r="S36" s="13"/>
      <c r="T36" s="13"/>
      <c r="U36" s="13"/>
      <c r="V36" s="13"/>
    </row>
    <row r="37" spans="1:22" ht="12" customHeight="1">
      <c r="A37" s="40">
        <v>2000</v>
      </c>
      <c r="B37" s="77">
        <v>282.38499999999999</v>
      </c>
      <c r="C37" s="53">
        <v>371.46</v>
      </c>
      <c r="D37" s="54">
        <f t="shared" si="3"/>
        <v>1.3154381429608513</v>
      </c>
      <c r="E37" s="53">
        <v>363.65800000000002</v>
      </c>
      <c r="F37" s="54">
        <f t="shared" si="3"/>
        <v>1.287809196664129</v>
      </c>
      <c r="G37" s="54">
        <f t="shared" si="2"/>
        <v>735.11799999999994</v>
      </c>
      <c r="H37" s="54">
        <f t="shared" si="0"/>
        <v>2.6032473396249798</v>
      </c>
      <c r="I37" s="13"/>
      <c r="J37" s="13"/>
      <c r="K37" s="13"/>
      <c r="L37" s="13"/>
      <c r="M37" s="13"/>
      <c r="N37" s="13"/>
      <c r="O37" s="13"/>
      <c r="P37" s="13"/>
      <c r="Q37" s="13"/>
      <c r="R37" s="13"/>
      <c r="S37" s="13"/>
      <c r="T37" s="13"/>
      <c r="U37" s="13"/>
      <c r="V37" s="13"/>
    </row>
    <row r="38" spans="1:22" ht="12" customHeight="1">
      <c r="A38" s="42">
        <v>2001</v>
      </c>
      <c r="B38" s="78">
        <v>285.30901899999998</v>
      </c>
      <c r="C38" s="57">
        <v>371.62299999999999</v>
      </c>
      <c r="D38" s="58">
        <f t="shared" si="3"/>
        <v>1.3025280494199871</v>
      </c>
      <c r="E38" s="57">
        <v>370.233</v>
      </c>
      <c r="F38" s="58">
        <f t="shared" si="3"/>
        <v>1.2976561389389518</v>
      </c>
      <c r="G38" s="58">
        <f t="shared" si="2"/>
        <v>741.85599999999999</v>
      </c>
      <c r="H38" s="58">
        <f t="shared" si="0"/>
        <v>2.6001841883589387</v>
      </c>
      <c r="I38" s="13"/>
      <c r="J38" s="13"/>
      <c r="K38" s="13"/>
      <c r="L38" s="13"/>
      <c r="M38" s="13"/>
      <c r="N38" s="13"/>
      <c r="O38" s="13"/>
      <c r="P38" s="13"/>
      <c r="Q38" s="13"/>
      <c r="R38" s="13"/>
      <c r="S38" s="13"/>
      <c r="T38" s="13"/>
      <c r="U38" s="13"/>
      <c r="V38" s="13"/>
    </row>
    <row r="39" spans="1:22" ht="12" customHeight="1">
      <c r="A39" s="42">
        <v>2002</v>
      </c>
      <c r="B39" s="78">
        <v>288.10481800000002</v>
      </c>
      <c r="C39" s="57">
        <v>374.16199999999998</v>
      </c>
      <c r="D39" s="58">
        <f t="shared" si="3"/>
        <v>1.2987009470976634</v>
      </c>
      <c r="E39" s="57">
        <v>374.29300000000001</v>
      </c>
      <c r="F39" s="58">
        <f t="shared" si="3"/>
        <v>1.2991556427216708</v>
      </c>
      <c r="G39" s="58">
        <f t="shared" si="2"/>
        <v>748.45499999999993</v>
      </c>
      <c r="H39" s="58">
        <f t="shared" si="0"/>
        <v>2.597856589819334</v>
      </c>
      <c r="I39" s="13"/>
      <c r="J39" s="13"/>
      <c r="K39" s="13"/>
      <c r="L39" s="13"/>
      <c r="M39" s="13"/>
      <c r="N39" s="13"/>
      <c r="O39" s="13"/>
      <c r="P39" s="13"/>
      <c r="Q39" s="13"/>
      <c r="R39" s="13"/>
      <c r="S39" s="13"/>
      <c r="T39" s="13"/>
      <c r="U39" s="13"/>
      <c r="V39" s="13"/>
    </row>
    <row r="40" spans="1:22" ht="12" customHeight="1">
      <c r="A40" s="42">
        <v>2003</v>
      </c>
      <c r="B40" s="78">
        <v>290.81963400000001</v>
      </c>
      <c r="C40" s="57">
        <v>385.15600000000001</v>
      </c>
      <c r="D40" s="58">
        <f t="shared" ref="D40:F45" si="4">C40/$B40</f>
        <v>1.3243810079205312</v>
      </c>
      <c r="E40" s="57">
        <v>384.37200000000001</v>
      </c>
      <c r="F40" s="58">
        <f t="shared" si="4"/>
        <v>1.3216851789312134</v>
      </c>
      <c r="G40" s="58">
        <f t="shared" si="2"/>
        <v>769.52800000000002</v>
      </c>
      <c r="H40" s="58">
        <f t="shared" si="0"/>
        <v>2.6460661868517446</v>
      </c>
      <c r="I40" s="13"/>
      <c r="J40" s="13"/>
      <c r="K40" s="13"/>
      <c r="L40" s="13"/>
      <c r="M40" s="13"/>
      <c r="N40" s="13"/>
      <c r="O40" s="13"/>
      <c r="P40" s="13"/>
      <c r="Q40" s="13"/>
      <c r="R40" s="13"/>
      <c r="S40" s="13"/>
      <c r="T40" s="13"/>
      <c r="U40" s="13"/>
      <c r="V40" s="13"/>
    </row>
    <row r="41" spans="1:22" ht="12" customHeight="1">
      <c r="A41" s="42">
        <v>2004</v>
      </c>
      <c r="B41" s="78">
        <v>293.46318500000001</v>
      </c>
      <c r="C41" s="57">
        <v>382.38600000000002</v>
      </c>
      <c r="D41" s="58">
        <f t="shared" si="4"/>
        <v>1.3030118241236972</v>
      </c>
      <c r="E41" s="57">
        <v>396.43099999999998</v>
      </c>
      <c r="F41" s="58">
        <f t="shared" si="4"/>
        <v>1.3508713196852953</v>
      </c>
      <c r="G41" s="58">
        <f t="shared" si="2"/>
        <v>778.81700000000001</v>
      </c>
      <c r="H41" s="58">
        <f t="shared" si="0"/>
        <v>2.6538831438089927</v>
      </c>
      <c r="I41" s="13"/>
      <c r="J41" s="13"/>
      <c r="K41" s="13"/>
      <c r="L41" s="13"/>
      <c r="M41" s="13"/>
      <c r="N41" s="13"/>
      <c r="O41" s="13"/>
      <c r="P41" s="13"/>
      <c r="Q41" s="13"/>
      <c r="R41" s="13"/>
      <c r="S41" s="13"/>
      <c r="T41" s="13"/>
      <c r="U41" s="13"/>
      <c r="V41" s="13"/>
    </row>
    <row r="42" spans="1:22" ht="12" customHeight="1">
      <c r="A42" s="42">
        <v>2005</v>
      </c>
      <c r="B42" s="78">
        <v>296.186216</v>
      </c>
      <c r="C42" s="62">
        <v>376.71600000000001</v>
      </c>
      <c r="D42" s="58">
        <f t="shared" si="4"/>
        <v>1.2718890334856097</v>
      </c>
      <c r="E42" s="62">
        <v>407.904</v>
      </c>
      <c r="F42" s="58">
        <f t="shared" si="4"/>
        <v>1.3771876541344517</v>
      </c>
      <c r="G42" s="58">
        <f t="shared" si="2"/>
        <v>784.62</v>
      </c>
      <c r="H42" s="58">
        <f t="shared" si="0"/>
        <v>2.6490766876200613</v>
      </c>
      <c r="I42" s="13"/>
      <c r="J42" s="13"/>
      <c r="K42" s="13"/>
      <c r="L42" s="13"/>
      <c r="M42" s="13"/>
      <c r="N42" s="13"/>
      <c r="O42" s="13"/>
      <c r="P42" s="13"/>
      <c r="Q42" s="13"/>
      <c r="R42" s="13"/>
      <c r="S42" s="13"/>
      <c r="T42" s="13"/>
      <c r="U42" s="13"/>
      <c r="V42" s="13"/>
    </row>
    <row r="43" spans="1:22" ht="12" customHeight="1">
      <c r="A43" s="40">
        <v>2006</v>
      </c>
      <c r="B43" s="77">
        <v>298.99582500000002</v>
      </c>
      <c r="C43" s="61">
        <v>368.81099999999998</v>
      </c>
      <c r="D43" s="54">
        <f t="shared" si="4"/>
        <v>1.2334988289552202</v>
      </c>
      <c r="E43" s="61">
        <v>409.21199999999999</v>
      </c>
      <c r="F43" s="54">
        <f t="shared" si="4"/>
        <v>1.3686211170339919</v>
      </c>
      <c r="G43" s="54">
        <f t="shared" si="2"/>
        <v>778.02299999999991</v>
      </c>
      <c r="H43" s="54">
        <f t="shared" si="0"/>
        <v>2.6021199459892119</v>
      </c>
      <c r="I43" s="13"/>
      <c r="J43" s="13"/>
      <c r="K43" s="13"/>
      <c r="L43" s="13"/>
      <c r="M43" s="13"/>
      <c r="N43" s="13"/>
      <c r="O43" s="13"/>
      <c r="P43" s="13"/>
      <c r="Q43" s="13"/>
      <c r="R43" s="13"/>
      <c r="S43" s="13"/>
      <c r="T43" s="13"/>
      <c r="U43" s="13"/>
      <c r="V43" s="13"/>
    </row>
    <row r="44" spans="1:22" ht="12" customHeight="1">
      <c r="A44" s="40">
        <v>2007</v>
      </c>
      <c r="B44" s="77">
        <v>302.003917</v>
      </c>
      <c r="C44" s="53">
        <v>348.58300000000003</v>
      </c>
      <c r="D44" s="54">
        <f t="shared" si="4"/>
        <v>1.1542333737346857</v>
      </c>
      <c r="E44" s="61">
        <v>425.447</v>
      </c>
      <c r="F44" s="54">
        <f t="shared" si="4"/>
        <v>1.4087466289385908</v>
      </c>
      <c r="G44" s="54">
        <f t="shared" si="2"/>
        <v>774.03</v>
      </c>
      <c r="H44" s="54">
        <f t="shared" si="0"/>
        <v>2.5629800026732763</v>
      </c>
      <c r="I44" s="13"/>
      <c r="J44" s="13"/>
      <c r="K44" s="13"/>
      <c r="L44" s="13"/>
      <c r="M44" s="13"/>
      <c r="N44" s="13"/>
      <c r="O44" s="13"/>
      <c r="P44" s="13"/>
      <c r="Q44" s="13"/>
      <c r="R44" s="13"/>
      <c r="S44" s="13"/>
      <c r="T44" s="13"/>
      <c r="U44" s="13"/>
      <c r="V44" s="13"/>
    </row>
    <row r="45" spans="1:22" ht="12" customHeight="1">
      <c r="A45" s="40">
        <v>2008</v>
      </c>
      <c r="B45" s="77">
        <v>304.79776099999998</v>
      </c>
      <c r="C45" s="53">
        <v>324.98</v>
      </c>
      <c r="D45" s="54">
        <f t="shared" si="4"/>
        <v>1.0662151812854033</v>
      </c>
      <c r="E45" s="61">
        <v>389.19499999999999</v>
      </c>
      <c r="F45" s="54">
        <f t="shared" ref="F45:F50" si="5">E45/$B45</f>
        <v>1.2768958627619316</v>
      </c>
      <c r="G45" s="54">
        <f t="shared" si="2"/>
        <v>714.17499999999995</v>
      </c>
      <c r="H45" s="54">
        <f t="shared" ref="H45:H50" si="6">G45/$B45</f>
        <v>2.3431110440473346</v>
      </c>
      <c r="I45" s="13"/>
      <c r="J45" s="13"/>
      <c r="K45" s="13"/>
      <c r="L45" s="13"/>
      <c r="M45" s="13"/>
      <c r="N45" s="13"/>
      <c r="O45" s="13"/>
      <c r="P45" s="13"/>
      <c r="Q45" s="13"/>
      <c r="R45" s="13"/>
      <c r="S45" s="13"/>
      <c r="T45" s="13"/>
      <c r="U45" s="13"/>
      <c r="V45" s="13"/>
    </row>
    <row r="46" spans="1:22" ht="12" customHeight="1">
      <c r="A46" s="40">
        <v>2009</v>
      </c>
      <c r="B46" s="77">
        <v>307.43940600000002</v>
      </c>
      <c r="C46" s="53">
        <v>342.39699999999999</v>
      </c>
      <c r="D46" s="54">
        <f t="shared" ref="D46:D58" si="7">C46/$B46</f>
        <v>1.1137056386324138</v>
      </c>
      <c r="E46" s="53">
        <v>388.97699999999998</v>
      </c>
      <c r="F46" s="54">
        <f t="shared" si="5"/>
        <v>1.2652151689364113</v>
      </c>
      <c r="G46" s="54">
        <f t="shared" si="2"/>
        <v>731.37400000000002</v>
      </c>
      <c r="H46" s="54">
        <f t="shared" si="6"/>
        <v>2.3789208075688255</v>
      </c>
      <c r="I46" s="13"/>
      <c r="J46" s="13"/>
      <c r="K46" s="13"/>
      <c r="L46" s="13"/>
      <c r="M46" s="13"/>
      <c r="N46" s="13"/>
      <c r="O46" s="13"/>
      <c r="P46" s="13"/>
      <c r="Q46" s="13"/>
      <c r="R46" s="13"/>
      <c r="S46" s="13"/>
      <c r="T46" s="13"/>
      <c r="U46" s="13"/>
      <c r="V46" s="13"/>
    </row>
    <row r="47" spans="1:22" ht="12" customHeight="1">
      <c r="A47" s="40">
        <v>2010</v>
      </c>
      <c r="B47" s="77">
        <v>309.74127900000002</v>
      </c>
      <c r="C47" s="53">
        <v>331.34800000000001</v>
      </c>
      <c r="D47" s="54">
        <f t="shared" si="7"/>
        <v>1.0697573183327624</v>
      </c>
      <c r="E47" s="53">
        <v>387.68900000000002</v>
      </c>
      <c r="F47" s="54">
        <f t="shared" si="5"/>
        <v>1.2516542879000638</v>
      </c>
      <c r="G47" s="54">
        <f t="shared" si="2"/>
        <v>719.03700000000003</v>
      </c>
      <c r="H47" s="54">
        <f t="shared" si="6"/>
        <v>2.3214116062328265</v>
      </c>
      <c r="I47" s="13"/>
      <c r="J47" s="13"/>
      <c r="K47" s="13"/>
      <c r="L47" s="13"/>
      <c r="M47" s="13"/>
      <c r="N47" s="13"/>
      <c r="O47" s="13"/>
      <c r="P47" s="13"/>
      <c r="Q47" s="13"/>
      <c r="R47" s="13"/>
      <c r="S47" s="13"/>
      <c r="T47" s="13"/>
      <c r="U47" s="13"/>
      <c r="V47" s="13"/>
    </row>
    <row r="48" spans="1:22" ht="12" customHeight="1">
      <c r="A48" s="124">
        <v>2011</v>
      </c>
      <c r="B48" s="119">
        <v>311.97391399999998</v>
      </c>
      <c r="C48" s="142">
        <v>322.09899999999999</v>
      </c>
      <c r="D48" s="123">
        <f t="shared" si="7"/>
        <v>1.0324549122398741</v>
      </c>
      <c r="E48" s="142">
        <v>381.49900000000002</v>
      </c>
      <c r="F48" s="123">
        <f t="shared" si="5"/>
        <v>1.2228554468179029</v>
      </c>
      <c r="G48" s="58">
        <f t="shared" si="2"/>
        <v>703.59799999999996</v>
      </c>
      <c r="H48" s="123">
        <f t="shared" si="6"/>
        <v>2.255310359057777</v>
      </c>
      <c r="I48" s="13"/>
      <c r="J48" s="13"/>
      <c r="K48" s="13"/>
      <c r="L48" s="13"/>
      <c r="M48" s="13"/>
      <c r="N48" s="13"/>
      <c r="O48" s="13"/>
      <c r="P48" s="13"/>
      <c r="Q48" s="13"/>
      <c r="R48" s="13"/>
      <c r="S48" s="13"/>
      <c r="T48" s="13"/>
      <c r="U48" s="13"/>
      <c r="V48" s="13"/>
    </row>
    <row r="49" spans="1:22" ht="12" customHeight="1">
      <c r="A49" s="124">
        <v>2012</v>
      </c>
      <c r="B49" s="119">
        <v>314.16755799999999</v>
      </c>
      <c r="C49" s="142">
        <v>323.22000000000003</v>
      </c>
      <c r="D49" s="123">
        <f t="shared" si="7"/>
        <v>1.0288140572426643</v>
      </c>
      <c r="E49" s="142">
        <v>386.10500000000002</v>
      </c>
      <c r="F49" s="123">
        <f t="shared" si="5"/>
        <v>1.2289779455840568</v>
      </c>
      <c r="G49" s="58">
        <f t="shared" si="2"/>
        <v>709.32500000000005</v>
      </c>
      <c r="H49" s="123">
        <f t="shared" si="6"/>
        <v>2.2577920028267213</v>
      </c>
      <c r="I49"/>
      <c r="J49" s="13"/>
      <c r="K49" s="13"/>
      <c r="L49" s="13"/>
      <c r="M49" s="13"/>
      <c r="N49" s="13"/>
      <c r="O49" s="13"/>
      <c r="P49" s="13"/>
      <c r="Q49" s="13"/>
      <c r="R49" s="13"/>
      <c r="S49" s="13"/>
      <c r="T49" s="13"/>
      <c r="U49" s="13"/>
      <c r="V49" s="13"/>
    </row>
    <row r="50" spans="1:22" ht="12" customHeight="1">
      <c r="A50" s="124">
        <v>2013</v>
      </c>
      <c r="B50" s="119">
        <v>316.29476599999998</v>
      </c>
      <c r="C50" s="142">
        <v>307.39100000000002</v>
      </c>
      <c r="D50" s="123">
        <f t="shared" si="7"/>
        <v>0.97184978394489152</v>
      </c>
      <c r="E50" s="142">
        <v>370.32299999999998</v>
      </c>
      <c r="F50" s="123">
        <f t="shared" si="5"/>
        <v>1.1708160861567971</v>
      </c>
      <c r="G50" s="123">
        <f t="shared" si="2"/>
        <v>677.71399999999994</v>
      </c>
      <c r="H50" s="123">
        <f t="shared" si="6"/>
        <v>2.1426658701016885</v>
      </c>
      <c r="I50"/>
      <c r="J50" s="13"/>
      <c r="K50" s="13"/>
      <c r="L50" s="13"/>
      <c r="M50" s="13"/>
      <c r="N50" s="13"/>
      <c r="O50" s="13"/>
      <c r="P50" s="13"/>
      <c r="Q50" s="13"/>
      <c r="R50" s="13"/>
      <c r="S50" s="13"/>
      <c r="T50" s="13"/>
      <c r="U50" s="13"/>
      <c r="V50" s="13"/>
    </row>
    <row r="51" spans="1:22" ht="12" customHeight="1">
      <c r="A51" s="124">
        <v>2014</v>
      </c>
      <c r="B51" s="119">
        <v>318.576955</v>
      </c>
      <c r="C51" s="142">
        <v>303.113</v>
      </c>
      <c r="D51" s="123">
        <f t="shared" si="7"/>
        <v>0.95145927928151619</v>
      </c>
      <c r="E51" s="142">
        <v>364.61399999999998</v>
      </c>
      <c r="F51" s="123">
        <f t="shared" ref="F51:F58" si="8">E51/$B51</f>
        <v>1.1445083967231715</v>
      </c>
      <c r="G51" s="123">
        <f t="shared" ref="G51:G58" si="9">SUM(C51,E51)</f>
        <v>667.72699999999998</v>
      </c>
      <c r="H51" s="123">
        <f t="shared" ref="H51:H58" si="10">G51/$B51</f>
        <v>2.0959676760046877</v>
      </c>
      <c r="I51"/>
      <c r="J51" s="13"/>
      <c r="K51" s="13"/>
      <c r="L51" s="13"/>
      <c r="M51" s="13"/>
      <c r="N51" s="13"/>
      <c r="O51" s="13"/>
      <c r="P51" s="13"/>
      <c r="Q51" s="13"/>
      <c r="R51" s="13"/>
      <c r="S51" s="13"/>
      <c r="T51" s="13"/>
      <c r="U51" s="13"/>
      <c r="V51" s="13"/>
    </row>
    <row r="52" spans="1:22" ht="12" customHeight="1">
      <c r="A52" s="124">
        <v>2015</v>
      </c>
      <c r="B52" s="119">
        <v>320.87070299999999</v>
      </c>
      <c r="C52" s="142">
        <v>317.53100000000001</v>
      </c>
      <c r="D52" s="123">
        <f t="shared" si="7"/>
        <v>0.98959174842459829</v>
      </c>
      <c r="E52" s="142">
        <v>363.00400000000002</v>
      </c>
      <c r="F52" s="123">
        <f t="shared" si="8"/>
        <v>1.1313092675837098</v>
      </c>
      <c r="G52" s="123">
        <f t="shared" si="9"/>
        <v>680.53500000000008</v>
      </c>
      <c r="H52" s="123">
        <f t="shared" si="10"/>
        <v>2.1209010160083084</v>
      </c>
      <c r="I52"/>
      <c r="J52" s="13"/>
      <c r="K52" s="13"/>
      <c r="L52" s="13"/>
      <c r="M52" s="13"/>
      <c r="N52" s="13"/>
      <c r="O52" s="13"/>
      <c r="P52" s="13"/>
      <c r="Q52" s="13"/>
      <c r="R52" s="13"/>
      <c r="S52" s="13"/>
      <c r="T52" s="13"/>
      <c r="U52" s="13"/>
      <c r="V52" s="13"/>
    </row>
    <row r="53" spans="1:22" ht="12" customHeight="1">
      <c r="A53" s="165">
        <v>2016</v>
      </c>
      <c r="B53" s="166">
        <v>323.16101099999997</v>
      </c>
      <c r="C53" s="182">
        <v>329.44400000000002</v>
      </c>
      <c r="D53" s="160">
        <f t="shared" si="7"/>
        <v>1.0194422866191617</v>
      </c>
      <c r="E53" s="182">
        <v>367.815</v>
      </c>
      <c r="F53" s="160">
        <f t="shared" si="8"/>
        <v>1.138178763774198</v>
      </c>
      <c r="G53" s="160">
        <f t="shared" si="9"/>
        <v>697.25900000000001</v>
      </c>
      <c r="H53" s="160">
        <f t="shared" si="10"/>
        <v>2.1576210503933595</v>
      </c>
      <c r="I53"/>
      <c r="J53" s="13"/>
      <c r="K53" s="13"/>
      <c r="L53" s="13"/>
      <c r="M53" s="13"/>
      <c r="N53" s="13"/>
      <c r="O53" s="13"/>
      <c r="P53" s="13"/>
      <c r="Q53" s="13"/>
      <c r="R53" s="13"/>
      <c r="S53" s="13"/>
      <c r="T53" s="13"/>
      <c r="U53" s="13"/>
      <c r="V53" s="13"/>
    </row>
    <row r="54" spans="1:22" ht="12" customHeight="1">
      <c r="A54" s="165">
        <v>2017</v>
      </c>
      <c r="B54" s="166">
        <v>325.20603</v>
      </c>
      <c r="C54" s="182">
        <v>330.48399999999998</v>
      </c>
      <c r="D54" s="160">
        <f t="shared" si="7"/>
        <v>1.0162296191125362</v>
      </c>
      <c r="E54" s="182">
        <v>344.42099999999999</v>
      </c>
      <c r="F54" s="160">
        <f t="shared" si="8"/>
        <v>1.0590855280266482</v>
      </c>
      <c r="G54" s="160">
        <f t="shared" si="9"/>
        <v>674.90499999999997</v>
      </c>
      <c r="H54" s="160">
        <f t="shared" si="10"/>
        <v>2.0753151471391842</v>
      </c>
      <c r="I54"/>
      <c r="J54" s="13"/>
      <c r="K54" s="13"/>
      <c r="L54" s="13"/>
      <c r="M54" s="13"/>
      <c r="N54" s="13"/>
      <c r="O54" s="13"/>
      <c r="P54" s="13"/>
      <c r="Q54" s="13"/>
      <c r="R54" s="13"/>
      <c r="S54" s="13"/>
      <c r="T54" s="13"/>
      <c r="U54" s="13"/>
      <c r="V54" s="13"/>
    </row>
    <row r="55" spans="1:22" ht="12" customHeight="1">
      <c r="A55" s="165">
        <v>2018</v>
      </c>
      <c r="B55" s="166">
        <v>326.92397599999998</v>
      </c>
      <c r="C55" s="182">
        <v>352.78500000000003</v>
      </c>
      <c r="D55" s="160">
        <f t="shared" si="7"/>
        <v>1.0791040911603254</v>
      </c>
      <c r="E55" s="182">
        <v>342.084</v>
      </c>
      <c r="F55" s="160">
        <f t="shared" si="8"/>
        <v>1.0463717105899875</v>
      </c>
      <c r="G55" s="160">
        <f t="shared" si="9"/>
        <v>694.86900000000003</v>
      </c>
      <c r="H55" s="160">
        <f t="shared" si="10"/>
        <v>2.125475801750313</v>
      </c>
      <c r="I55"/>
      <c r="J55" s="13"/>
      <c r="K55" s="13"/>
      <c r="L55" s="13"/>
      <c r="M55" s="13"/>
      <c r="N55" s="13"/>
      <c r="O55" s="13"/>
      <c r="P55" s="13"/>
      <c r="Q55" s="13"/>
      <c r="R55" s="13"/>
      <c r="S55" s="13"/>
      <c r="T55" s="13"/>
      <c r="U55" s="13"/>
      <c r="V55" s="13"/>
    </row>
    <row r="56" spans="1:22" ht="12" customHeight="1">
      <c r="A56" s="165">
        <v>2019</v>
      </c>
      <c r="B56" s="166">
        <v>328.475998</v>
      </c>
      <c r="C56" s="182">
        <v>357.86200000000002</v>
      </c>
      <c r="D56" s="160">
        <f t="shared" si="7"/>
        <v>1.0894616415778422</v>
      </c>
      <c r="E56" s="182">
        <v>327.65600000000001</v>
      </c>
      <c r="F56" s="160">
        <f t="shared" si="8"/>
        <v>0.99750362886484023</v>
      </c>
      <c r="G56" s="160">
        <f t="shared" si="9"/>
        <v>685.51800000000003</v>
      </c>
      <c r="H56" s="160">
        <f t="shared" si="10"/>
        <v>2.0869652704426827</v>
      </c>
      <c r="I56"/>
      <c r="J56" s="13"/>
      <c r="K56" s="13"/>
      <c r="L56" s="13"/>
      <c r="M56" s="13"/>
      <c r="N56" s="13"/>
      <c r="O56" s="13"/>
      <c r="P56" s="13"/>
      <c r="Q56" s="13"/>
      <c r="R56" s="13"/>
      <c r="S56" s="13"/>
      <c r="T56" s="13"/>
      <c r="U56" s="13"/>
      <c r="V56" s="13"/>
    </row>
    <row r="57" spans="1:22" ht="12" customHeight="1">
      <c r="A57" s="165">
        <v>2020</v>
      </c>
      <c r="B57" s="166">
        <v>330.11398000000003</v>
      </c>
      <c r="C57" s="182">
        <v>362.70600000000002</v>
      </c>
      <c r="D57" s="160">
        <f t="shared" si="7"/>
        <v>1.0987295963654735</v>
      </c>
      <c r="E57" s="182">
        <v>308.73899999999998</v>
      </c>
      <c r="F57" s="160">
        <f t="shared" si="8"/>
        <v>0.93524969769532318</v>
      </c>
      <c r="G57" s="160">
        <f t="shared" si="9"/>
        <v>671.44499999999994</v>
      </c>
      <c r="H57" s="160">
        <f t="shared" si="10"/>
        <v>2.0339792940607966</v>
      </c>
      <c r="I57"/>
      <c r="J57" s="13"/>
      <c r="K57" s="13"/>
      <c r="L57" s="13"/>
      <c r="M57" s="13"/>
      <c r="N57" s="13"/>
      <c r="O57" s="13"/>
      <c r="P57" s="13"/>
      <c r="Q57" s="13"/>
      <c r="R57" s="13"/>
      <c r="S57" s="13"/>
      <c r="T57" s="13"/>
      <c r="U57" s="13"/>
      <c r="V57" s="13"/>
    </row>
    <row r="58" spans="1:22" ht="12" customHeight="1" thickBot="1">
      <c r="A58" s="133">
        <v>2021</v>
      </c>
      <c r="B58" s="134">
        <v>332.14052299999997</v>
      </c>
      <c r="C58" s="354">
        <v>338.54599999999999</v>
      </c>
      <c r="D58" s="315">
        <f t="shared" si="7"/>
        <v>1.0192854426257407</v>
      </c>
      <c r="E58" s="354">
        <v>303.23599999999999</v>
      </c>
      <c r="F58" s="315">
        <f t="shared" si="8"/>
        <v>0.91297501810701975</v>
      </c>
      <c r="G58" s="315">
        <f t="shared" si="9"/>
        <v>641.78199999999993</v>
      </c>
      <c r="H58" s="315">
        <f t="shared" si="10"/>
        <v>1.9322604607327603</v>
      </c>
      <c r="I58"/>
      <c r="J58" s="13"/>
      <c r="K58" s="13"/>
      <c r="L58" s="13"/>
      <c r="M58" s="13"/>
      <c r="N58" s="13"/>
      <c r="O58" s="13"/>
      <c r="P58" s="13"/>
      <c r="Q58" s="13"/>
      <c r="R58" s="13"/>
      <c r="S58" s="13"/>
      <c r="T58" s="13"/>
      <c r="U58" s="13"/>
      <c r="V58" s="13"/>
    </row>
    <row r="59" spans="1:22" ht="12" customHeight="1" thickTop="1">
      <c r="A59" s="351" t="s">
        <v>80</v>
      </c>
      <c r="B59" s="13"/>
      <c r="C59" s="13"/>
      <c r="D59" s="13"/>
      <c r="E59" s="13"/>
      <c r="F59" s="13"/>
      <c r="G59" s="13"/>
      <c r="H59" s="13"/>
      <c r="I59" s="13"/>
      <c r="J59" s="13"/>
      <c r="K59" s="13"/>
      <c r="L59" s="13"/>
      <c r="M59" s="13"/>
      <c r="N59" s="13"/>
      <c r="O59" s="13"/>
      <c r="P59" s="13"/>
      <c r="Q59" s="13"/>
      <c r="R59" s="13"/>
      <c r="S59" s="13"/>
      <c r="T59" s="13"/>
      <c r="U59" s="13"/>
      <c r="V59" s="13"/>
    </row>
    <row r="60" spans="1:22" ht="12" customHeight="1">
      <c r="A60" s="13"/>
      <c r="B60" s="13"/>
      <c r="C60" s="13"/>
      <c r="D60" s="13"/>
      <c r="E60" s="13"/>
      <c r="F60" s="13"/>
      <c r="G60" s="13"/>
      <c r="H60" s="13"/>
      <c r="I60" s="13"/>
      <c r="J60" s="13"/>
      <c r="K60" s="13"/>
      <c r="L60" s="13"/>
      <c r="M60" s="13"/>
      <c r="N60" s="13"/>
      <c r="O60" s="13"/>
      <c r="P60" s="13"/>
      <c r="Q60" s="13"/>
      <c r="R60" s="13"/>
      <c r="S60" s="13"/>
      <c r="T60" s="13"/>
      <c r="U60" s="13"/>
      <c r="V60" s="13"/>
    </row>
    <row r="61" spans="1:22" ht="12" customHeight="1">
      <c r="A61" s="351" t="s">
        <v>192</v>
      </c>
      <c r="B61" s="13"/>
      <c r="C61" s="13"/>
      <c r="D61" s="13"/>
      <c r="E61" s="13"/>
      <c r="F61" s="13"/>
      <c r="G61" s="13"/>
      <c r="H61" s="13"/>
      <c r="I61" s="13"/>
      <c r="J61" s="13"/>
      <c r="K61" s="13"/>
      <c r="L61" s="13"/>
      <c r="M61" s="13"/>
      <c r="N61" s="13"/>
      <c r="O61" s="13"/>
      <c r="P61" s="13"/>
      <c r="Q61" s="13"/>
      <c r="R61" s="13"/>
      <c r="S61" s="13"/>
      <c r="T61" s="13"/>
      <c r="U61" s="13"/>
      <c r="V61" s="13"/>
    </row>
    <row r="62" spans="1:22" ht="12" customHeight="1">
      <c r="A62" s="13"/>
      <c r="B62" s="13"/>
      <c r="C62" s="13"/>
      <c r="D62" s="13"/>
      <c r="E62" s="13"/>
      <c r="F62" s="13"/>
      <c r="G62" s="13"/>
      <c r="H62" s="13"/>
      <c r="I62" s="13"/>
      <c r="J62" s="13"/>
      <c r="K62" s="13"/>
      <c r="L62" s="13"/>
      <c r="M62" s="13"/>
      <c r="N62" s="13"/>
      <c r="O62" s="13"/>
      <c r="P62" s="13"/>
      <c r="Q62" s="13"/>
      <c r="R62" s="13"/>
      <c r="S62" s="13"/>
      <c r="T62" s="13"/>
      <c r="U62" s="13"/>
      <c r="V62" s="13"/>
    </row>
    <row r="63" spans="1:22" ht="12" customHeight="1">
      <c r="A63" s="13"/>
      <c r="B63" s="13"/>
      <c r="C63" s="13"/>
      <c r="D63" s="13"/>
      <c r="E63" s="13"/>
      <c r="F63" s="13"/>
      <c r="G63" s="13"/>
      <c r="H63" s="13"/>
      <c r="I63" s="13"/>
      <c r="J63" s="13"/>
      <c r="K63" s="13"/>
      <c r="L63" s="13"/>
      <c r="M63" s="13"/>
      <c r="N63" s="13"/>
      <c r="O63" s="13"/>
      <c r="P63" s="13"/>
      <c r="Q63" s="13"/>
      <c r="R63" s="13"/>
      <c r="S63" s="13"/>
      <c r="T63" s="13"/>
      <c r="U63" s="13"/>
      <c r="V63" s="13"/>
    </row>
    <row r="64" spans="1:22" ht="12" customHeight="1">
      <c r="A64" s="13"/>
      <c r="B64" s="13"/>
      <c r="C64" s="13"/>
      <c r="D64" s="13"/>
      <c r="E64" s="13"/>
      <c r="F64" s="13"/>
      <c r="G64" s="13"/>
      <c r="H64" s="13"/>
      <c r="I64" s="13"/>
      <c r="J64" s="13"/>
      <c r="K64" s="13"/>
      <c r="L64" s="13"/>
      <c r="M64" s="13"/>
      <c r="N64" s="13"/>
      <c r="O64" s="13"/>
      <c r="P64" s="13"/>
      <c r="Q64" s="13"/>
      <c r="R64" s="13"/>
      <c r="S64" s="13"/>
      <c r="T64" s="13"/>
      <c r="U64" s="13"/>
      <c r="V64" s="13"/>
    </row>
    <row r="65" spans="1:22" ht="12" customHeight="1">
      <c r="A65" s="13"/>
      <c r="B65" s="13"/>
      <c r="C65" s="13"/>
      <c r="D65" s="13"/>
      <c r="E65" s="13"/>
      <c r="F65" s="13"/>
      <c r="G65" s="13"/>
      <c r="H65" s="13"/>
      <c r="I65" s="13"/>
      <c r="J65" s="13"/>
      <c r="K65" s="13"/>
      <c r="L65" s="13"/>
      <c r="M65" s="13"/>
      <c r="N65" s="13"/>
      <c r="O65" s="13"/>
      <c r="P65" s="13"/>
      <c r="Q65" s="13"/>
      <c r="R65" s="13"/>
      <c r="S65" s="13"/>
      <c r="T65" s="13"/>
      <c r="U65" s="13"/>
      <c r="V65" s="13"/>
    </row>
    <row r="66" spans="1:22" ht="12" customHeight="1">
      <c r="A66" s="13"/>
      <c r="B66" s="13"/>
      <c r="C66" s="13"/>
      <c r="D66" s="13"/>
      <c r="E66" s="13"/>
      <c r="F66" s="13"/>
      <c r="G66" s="13"/>
      <c r="H66" s="13"/>
      <c r="I66" s="13"/>
      <c r="J66" s="13"/>
      <c r="K66" s="13"/>
      <c r="L66" s="13"/>
      <c r="M66" s="13"/>
      <c r="N66" s="13"/>
      <c r="O66" s="13"/>
      <c r="P66" s="13"/>
      <c r="Q66" s="13"/>
      <c r="R66" s="13"/>
      <c r="S66" s="13"/>
      <c r="T66" s="13"/>
      <c r="U66" s="13"/>
      <c r="V66" s="13"/>
    </row>
    <row r="67" spans="1:22" ht="12" customHeight="1">
      <c r="B67" s="11"/>
      <c r="C67" s="12"/>
      <c r="D67" s="12"/>
      <c r="E67" s="12"/>
      <c r="F67" s="12"/>
      <c r="G67" s="12"/>
      <c r="H67" s="12"/>
      <c r="I67" s="13"/>
      <c r="J67" s="13"/>
      <c r="K67" s="13"/>
      <c r="L67" s="13"/>
      <c r="M67" s="13"/>
      <c r="N67" s="13"/>
      <c r="O67" s="13"/>
      <c r="P67" s="13"/>
      <c r="Q67" s="13"/>
      <c r="R67" s="13"/>
      <c r="S67" s="13"/>
      <c r="T67" s="13"/>
      <c r="U67" s="13"/>
      <c r="V67" s="13"/>
    </row>
    <row r="68" spans="1:22" ht="12" customHeight="1">
      <c r="B68" s="11"/>
      <c r="C68" s="12"/>
      <c r="D68" s="12"/>
      <c r="E68" s="12"/>
      <c r="F68" s="12"/>
      <c r="G68" s="12"/>
      <c r="H68" s="12"/>
      <c r="I68" s="13"/>
      <c r="J68" s="13"/>
      <c r="K68" s="13"/>
      <c r="L68" s="13"/>
      <c r="M68" s="13"/>
      <c r="N68" s="13"/>
      <c r="O68" s="13"/>
      <c r="P68" s="13"/>
      <c r="Q68" s="13"/>
      <c r="R68" s="13"/>
      <c r="S68" s="13"/>
      <c r="T68" s="13"/>
      <c r="U68" s="13"/>
      <c r="V68" s="13"/>
    </row>
    <row r="69" spans="1:22" ht="12" customHeight="1">
      <c r="B69" s="11"/>
      <c r="C69" s="12"/>
      <c r="D69" s="12"/>
      <c r="E69" s="12"/>
      <c r="F69" s="12"/>
      <c r="G69" s="12"/>
      <c r="H69" s="12"/>
      <c r="I69" s="13"/>
      <c r="J69" s="13"/>
      <c r="K69" s="13"/>
      <c r="L69" s="13"/>
      <c r="M69" s="13"/>
      <c r="N69" s="13"/>
      <c r="O69" s="13"/>
      <c r="P69" s="13"/>
      <c r="Q69" s="13"/>
      <c r="R69" s="13"/>
      <c r="S69" s="13"/>
      <c r="T69" s="13"/>
      <c r="U69" s="13"/>
      <c r="V69" s="13"/>
    </row>
    <row r="70" spans="1:22" ht="12" customHeight="1">
      <c r="B70" s="11"/>
      <c r="C70" s="12"/>
      <c r="D70" s="12"/>
      <c r="E70" s="12"/>
      <c r="F70" s="12"/>
      <c r="G70" s="12"/>
      <c r="H70" s="12"/>
      <c r="I70" s="13"/>
      <c r="J70" s="13"/>
      <c r="K70" s="13"/>
      <c r="L70" s="13"/>
      <c r="M70" s="13"/>
      <c r="N70" s="13"/>
      <c r="O70" s="13"/>
      <c r="P70" s="13"/>
      <c r="Q70" s="13"/>
      <c r="R70" s="13"/>
      <c r="S70" s="13"/>
      <c r="T70" s="13"/>
      <c r="U70" s="13"/>
      <c r="V70" s="13"/>
    </row>
    <row r="71" spans="1:22" ht="12" customHeight="1">
      <c r="B71" s="11"/>
      <c r="C71" s="12"/>
      <c r="D71" s="12"/>
      <c r="E71" s="12"/>
      <c r="F71" s="12"/>
      <c r="G71" s="12"/>
      <c r="H71" s="12"/>
      <c r="I71" s="13"/>
      <c r="J71" s="13"/>
      <c r="K71" s="13"/>
      <c r="L71" s="13"/>
      <c r="M71" s="13"/>
      <c r="N71" s="13"/>
      <c r="O71" s="13"/>
      <c r="P71" s="13"/>
      <c r="Q71" s="13"/>
      <c r="R71" s="13"/>
      <c r="S71" s="13"/>
      <c r="T71" s="13"/>
      <c r="U71" s="13"/>
      <c r="V71" s="13"/>
    </row>
    <row r="72" spans="1:22" ht="12" customHeight="1">
      <c r="B72" s="11"/>
      <c r="C72" s="12"/>
      <c r="D72" s="12"/>
      <c r="E72" s="12"/>
      <c r="F72" s="12"/>
      <c r="G72" s="12"/>
      <c r="H72" s="12"/>
      <c r="I72" s="13"/>
      <c r="J72" s="13"/>
      <c r="K72" s="13"/>
      <c r="L72" s="13"/>
      <c r="M72" s="13"/>
      <c r="N72" s="13"/>
      <c r="O72" s="13"/>
      <c r="P72" s="13"/>
      <c r="Q72" s="13"/>
      <c r="R72" s="13"/>
      <c r="S72" s="13"/>
      <c r="T72" s="13"/>
      <c r="U72" s="13"/>
      <c r="V72" s="13"/>
    </row>
    <row r="73" spans="1:22" ht="12" customHeight="1">
      <c r="B73" s="11"/>
      <c r="C73" s="12"/>
      <c r="D73" s="12"/>
      <c r="E73" s="12"/>
      <c r="F73" s="12"/>
      <c r="G73" s="12"/>
      <c r="H73" s="12"/>
      <c r="I73" s="13"/>
      <c r="J73" s="13"/>
      <c r="K73" s="13"/>
      <c r="L73" s="13"/>
      <c r="M73" s="13"/>
      <c r="N73" s="13"/>
      <c r="O73" s="13"/>
      <c r="P73" s="13"/>
      <c r="Q73" s="13"/>
      <c r="R73" s="13"/>
      <c r="S73" s="13"/>
      <c r="T73" s="13"/>
      <c r="U73" s="13"/>
      <c r="V73" s="13"/>
    </row>
    <row r="74" spans="1:22" ht="12" customHeight="1">
      <c r="B74" s="11"/>
      <c r="C74" s="12"/>
      <c r="D74" s="12"/>
      <c r="E74" s="12"/>
      <c r="F74" s="12"/>
      <c r="G74" s="12"/>
      <c r="H74" s="12"/>
      <c r="I74" s="13"/>
      <c r="J74" s="13"/>
      <c r="K74" s="13"/>
      <c r="L74" s="13"/>
      <c r="M74" s="13"/>
      <c r="N74" s="13"/>
      <c r="O74" s="13"/>
      <c r="P74" s="13"/>
      <c r="Q74" s="13"/>
      <c r="R74" s="13"/>
      <c r="S74" s="13"/>
      <c r="T74" s="13"/>
      <c r="U74" s="13"/>
      <c r="V74" s="13"/>
    </row>
    <row r="75" spans="1:22" ht="12" customHeight="1">
      <c r="B75" s="11"/>
      <c r="C75" s="12"/>
      <c r="D75" s="12"/>
      <c r="E75" s="12"/>
      <c r="F75" s="12"/>
      <c r="G75" s="12"/>
      <c r="H75" s="12"/>
      <c r="I75" s="13"/>
      <c r="J75" s="13"/>
      <c r="K75" s="13"/>
      <c r="L75" s="13"/>
      <c r="M75" s="13"/>
      <c r="N75" s="13"/>
      <c r="O75" s="13"/>
      <c r="P75" s="13"/>
      <c r="Q75" s="13"/>
      <c r="R75" s="13"/>
      <c r="S75" s="13"/>
      <c r="T75" s="13"/>
      <c r="U75" s="13"/>
      <c r="V75" s="13"/>
    </row>
    <row r="76" spans="1:22" ht="12" customHeight="1">
      <c r="B76" s="11"/>
      <c r="C76" s="12"/>
      <c r="D76" s="12"/>
      <c r="E76" s="12"/>
      <c r="F76" s="12"/>
      <c r="G76" s="12"/>
      <c r="H76" s="12"/>
      <c r="I76" s="13"/>
      <c r="J76" s="13"/>
      <c r="K76" s="13"/>
      <c r="L76" s="13"/>
      <c r="M76" s="13"/>
      <c r="N76" s="13"/>
      <c r="O76" s="13"/>
      <c r="P76" s="13"/>
      <c r="Q76" s="13"/>
      <c r="R76" s="13"/>
      <c r="S76" s="13"/>
      <c r="T76" s="13"/>
      <c r="U76" s="13"/>
      <c r="V76" s="13"/>
    </row>
    <row r="77" spans="1:22" ht="12" customHeight="1">
      <c r="B77" s="11"/>
      <c r="C77" s="12"/>
      <c r="D77" s="12"/>
      <c r="E77" s="12"/>
      <c r="F77" s="12"/>
      <c r="G77" s="12"/>
      <c r="H77" s="12"/>
      <c r="I77" s="13"/>
      <c r="J77" s="13"/>
      <c r="K77" s="13"/>
      <c r="L77" s="13"/>
      <c r="M77" s="13"/>
      <c r="N77" s="13"/>
      <c r="O77" s="13"/>
      <c r="P77" s="13"/>
      <c r="Q77" s="13"/>
      <c r="R77" s="13"/>
      <c r="S77" s="13"/>
      <c r="T77" s="13"/>
      <c r="U77" s="13"/>
      <c r="V77" s="13"/>
    </row>
    <row r="78" spans="1:22" ht="12" customHeight="1">
      <c r="B78" s="11"/>
      <c r="C78" s="12"/>
      <c r="D78" s="12"/>
      <c r="E78" s="12"/>
      <c r="F78" s="12"/>
      <c r="G78" s="12"/>
      <c r="H78" s="12"/>
      <c r="I78" s="13"/>
      <c r="J78" s="13"/>
      <c r="K78" s="13"/>
      <c r="L78" s="13"/>
      <c r="M78" s="13"/>
      <c r="N78" s="13"/>
      <c r="O78" s="13"/>
      <c r="P78" s="13"/>
      <c r="Q78" s="13"/>
      <c r="R78" s="13"/>
      <c r="S78" s="13"/>
      <c r="T78" s="13"/>
      <c r="U78" s="13"/>
      <c r="V78" s="13"/>
    </row>
    <row r="79" spans="1:22" ht="12" customHeight="1">
      <c r="B79" s="11"/>
      <c r="C79" s="12"/>
      <c r="D79" s="12"/>
      <c r="E79" s="12"/>
      <c r="F79" s="12"/>
      <c r="G79" s="12"/>
      <c r="H79" s="12"/>
      <c r="I79" s="13"/>
      <c r="J79" s="13"/>
      <c r="K79" s="13"/>
      <c r="L79" s="13"/>
      <c r="M79" s="13"/>
      <c r="N79" s="13"/>
      <c r="O79" s="13"/>
      <c r="P79" s="13"/>
      <c r="Q79" s="13"/>
      <c r="R79" s="13"/>
      <c r="S79" s="13"/>
      <c r="T79" s="13"/>
      <c r="U79" s="13"/>
      <c r="V79" s="13"/>
    </row>
    <row r="80" spans="1:22" ht="12" customHeight="1">
      <c r="B80" s="11"/>
      <c r="C80" s="12"/>
      <c r="D80" s="12"/>
      <c r="E80" s="12"/>
      <c r="F80" s="12"/>
      <c r="G80" s="12"/>
      <c r="H80" s="12"/>
      <c r="I80" s="13"/>
      <c r="J80" s="13"/>
      <c r="K80" s="13"/>
      <c r="L80" s="13"/>
      <c r="M80" s="13"/>
      <c r="N80" s="13"/>
      <c r="O80" s="13"/>
      <c r="P80" s="13"/>
      <c r="Q80" s="13"/>
      <c r="R80" s="13"/>
      <c r="S80" s="13"/>
      <c r="T80" s="13"/>
      <c r="U80" s="13"/>
      <c r="V80" s="13"/>
    </row>
    <row r="81" spans="2:22" ht="12" customHeight="1">
      <c r="B81" s="11"/>
      <c r="C81" s="12"/>
      <c r="D81" s="12"/>
      <c r="E81" s="12"/>
      <c r="F81" s="12"/>
      <c r="G81" s="12"/>
      <c r="H81" s="12"/>
      <c r="I81" s="13"/>
      <c r="J81" s="13"/>
      <c r="K81" s="13"/>
      <c r="L81" s="13"/>
      <c r="M81" s="13"/>
      <c r="N81" s="13"/>
      <c r="O81" s="13"/>
      <c r="P81" s="13"/>
      <c r="Q81" s="13"/>
      <c r="R81" s="13"/>
      <c r="S81" s="13"/>
      <c r="T81" s="13"/>
      <c r="U81" s="13"/>
      <c r="V81" s="13"/>
    </row>
    <row r="82" spans="2:22" ht="12" customHeight="1">
      <c r="B82" s="11"/>
      <c r="C82" s="12"/>
      <c r="D82" s="12"/>
      <c r="E82" s="12"/>
      <c r="F82" s="12"/>
      <c r="G82" s="12"/>
      <c r="H82" s="12"/>
      <c r="I82" s="13"/>
      <c r="J82" s="13"/>
      <c r="K82" s="13"/>
      <c r="L82" s="13"/>
      <c r="M82" s="13"/>
      <c r="N82" s="13"/>
      <c r="O82" s="13"/>
      <c r="P82" s="13"/>
      <c r="Q82" s="13"/>
      <c r="R82" s="13"/>
      <c r="S82" s="13"/>
      <c r="T82" s="13"/>
      <c r="U82" s="13"/>
      <c r="V82" s="13"/>
    </row>
    <row r="83" spans="2:22" ht="12" customHeight="1">
      <c r="B83" s="11"/>
      <c r="C83" s="12"/>
      <c r="D83" s="12"/>
      <c r="E83" s="12"/>
      <c r="F83" s="12"/>
      <c r="G83" s="12"/>
      <c r="H83" s="12"/>
      <c r="I83" s="13"/>
      <c r="J83" s="13"/>
      <c r="K83" s="13"/>
      <c r="L83" s="13"/>
      <c r="M83" s="13"/>
      <c r="N83" s="13"/>
      <c r="O83" s="13"/>
      <c r="P83" s="13"/>
      <c r="Q83" s="13"/>
      <c r="R83" s="13"/>
      <c r="S83" s="13"/>
      <c r="T83" s="13"/>
      <c r="U83" s="13"/>
      <c r="V83" s="13"/>
    </row>
    <row r="84" spans="2:22" ht="12" customHeight="1">
      <c r="B84" s="11"/>
      <c r="C84" s="12"/>
      <c r="D84" s="12"/>
      <c r="E84" s="12"/>
      <c r="F84" s="12"/>
      <c r="G84" s="12"/>
      <c r="H84" s="12"/>
      <c r="I84" s="13"/>
      <c r="J84" s="13"/>
      <c r="K84" s="13"/>
      <c r="L84" s="13"/>
      <c r="M84" s="13"/>
      <c r="N84" s="13"/>
      <c r="O84" s="13"/>
      <c r="P84" s="13"/>
      <c r="Q84" s="13"/>
      <c r="R84" s="13"/>
      <c r="S84" s="13"/>
      <c r="T84" s="13"/>
      <c r="U84" s="13"/>
      <c r="V84" s="13"/>
    </row>
    <row r="85" spans="2:22" ht="12" customHeight="1">
      <c r="B85" s="11"/>
      <c r="C85" s="12"/>
      <c r="D85" s="12"/>
      <c r="E85" s="12"/>
      <c r="F85" s="12"/>
      <c r="G85" s="12"/>
      <c r="H85" s="12"/>
      <c r="I85" s="13"/>
      <c r="J85" s="13"/>
      <c r="K85" s="13"/>
      <c r="L85" s="13"/>
      <c r="M85" s="13"/>
      <c r="N85" s="13"/>
      <c r="O85" s="13"/>
      <c r="P85" s="13"/>
      <c r="Q85" s="13"/>
      <c r="R85" s="13"/>
      <c r="S85" s="13"/>
      <c r="T85" s="13"/>
      <c r="U85" s="13"/>
      <c r="V85" s="13"/>
    </row>
    <row r="86" spans="2:22" ht="12" customHeight="1">
      <c r="B86" s="11"/>
      <c r="C86" s="12"/>
      <c r="D86" s="12"/>
      <c r="E86" s="12"/>
      <c r="F86" s="12"/>
      <c r="G86" s="12"/>
      <c r="H86" s="12"/>
      <c r="I86" s="13"/>
      <c r="J86" s="13"/>
      <c r="K86" s="13"/>
      <c r="L86" s="13"/>
      <c r="M86" s="13"/>
      <c r="N86" s="13"/>
      <c r="O86" s="13"/>
      <c r="P86" s="13"/>
      <c r="Q86" s="13"/>
      <c r="R86" s="13"/>
      <c r="S86" s="13"/>
      <c r="T86" s="13"/>
      <c r="U86" s="13"/>
      <c r="V86" s="13"/>
    </row>
    <row r="87" spans="2:22" ht="12" customHeight="1">
      <c r="B87" s="11"/>
      <c r="C87" s="12"/>
      <c r="D87" s="12"/>
      <c r="E87" s="12"/>
      <c r="F87" s="12"/>
      <c r="G87" s="12"/>
      <c r="H87" s="12"/>
      <c r="I87" s="13"/>
      <c r="J87" s="13"/>
      <c r="K87" s="13"/>
      <c r="L87" s="13"/>
      <c r="M87" s="13"/>
      <c r="N87" s="13"/>
      <c r="O87" s="13"/>
      <c r="P87" s="13"/>
      <c r="Q87" s="13"/>
      <c r="R87" s="13"/>
      <c r="S87" s="13"/>
      <c r="T87" s="13"/>
      <c r="U87" s="13"/>
      <c r="V87" s="13"/>
    </row>
    <row r="88" spans="2:22" ht="12" customHeight="1">
      <c r="B88" s="11"/>
      <c r="C88" s="12"/>
      <c r="D88" s="12"/>
      <c r="E88" s="12"/>
      <c r="F88" s="12"/>
      <c r="G88" s="12"/>
      <c r="H88" s="12"/>
      <c r="I88" s="13"/>
      <c r="J88" s="13"/>
      <c r="K88" s="13"/>
      <c r="L88" s="13"/>
      <c r="M88" s="13"/>
      <c r="N88" s="13"/>
      <c r="O88" s="13"/>
      <c r="P88" s="13"/>
      <c r="Q88" s="13"/>
      <c r="R88" s="13"/>
      <c r="S88" s="13"/>
      <c r="T88" s="13"/>
      <c r="U88" s="13"/>
      <c r="V88" s="13"/>
    </row>
    <row r="89" spans="2:22" ht="12" customHeight="1">
      <c r="B89" s="11"/>
      <c r="C89" s="12"/>
      <c r="D89" s="12"/>
      <c r="E89" s="12"/>
      <c r="F89" s="12"/>
      <c r="G89" s="12"/>
      <c r="H89" s="12"/>
      <c r="I89" s="13"/>
      <c r="J89" s="13"/>
      <c r="K89" s="13"/>
      <c r="L89" s="13"/>
      <c r="M89" s="13"/>
      <c r="N89" s="13"/>
      <c r="O89" s="13"/>
      <c r="P89" s="13"/>
      <c r="Q89" s="13"/>
      <c r="R89" s="13"/>
      <c r="S89" s="13"/>
      <c r="T89" s="13"/>
      <c r="U89" s="13"/>
      <c r="V89" s="13"/>
    </row>
    <row r="90" spans="2:22" ht="12" customHeight="1">
      <c r="B90" s="11"/>
      <c r="C90" s="12"/>
      <c r="D90" s="12"/>
      <c r="E90" s="12"/>
      <c r="F90" s="12"/>
      <c r="G90" s="12"/>
      <c r="H90" s="12"/>
      <c r="I90" s="13"/>
      <c r="J90" s="13"/>
      <c r="K90" s="13"/>
      <c r="L90" s="13"/>
      <c r="M90" s="13"/>
      <c r="N90" s="13"/>
      <c r="O90" s="13"/>
      <c r="P90" s="13"/>
      <c r="Q90" s="13"/>
      <c r="R90" s="13"/>
      <c r="S90" s="13"/>
      <c r="T90" s="13"/>
      <c r="U90" s="13"/>
      <c r="V90" s="13"/>
    </row>
    <row r="91" spans="2:22" ht="12" customHeight="1">
      <c r="B91" s="11"/>
      <c r="C91" s="12"/>
      <c r="D91" s="12"/>
      <c r="E91" s="12"/>
      <c r="F91" s="12"/>
      <c r="G91" s="12"/>
      <c r="H91" s="12"/>
      <c r="I91" s="13"/>
      <c r="J91" s="13"/>
      <c r="K91" s="13"/>
      <c r="L91" s="13"/>
      <c r="M91" s="13"/>
      <c r="N91" s="13"/>
      <c r="O91" s="13"/>
      <c r="P91" s="13"/>
      <c r="Q91" s="13"/>
      <c r="R91" s="13"/>
      <c r="S91" s="13"/>
      <c r="T91" s="13"/>
      <c r="U91" s="13"/>
      <c r="V91" s="13"/>
    </row>
    <row r="92" spans="2:22" ht="12" customHeight="1">
      <c r="B92" s="11"/>
      <c r="C92" s="12"/>
      <c r="D92" s="12"/>
      <c r="E92" s="12"/>
      <c r="F92" s="12"/>
      <c r="G92" s="12"/>
      <c r="H92" s="12"/>
      <c r="I92" s="13"/>
      <c r="J92" s="13"/>
      <c r="K92" s="13"/>
      <c r="L92" s="13"/>
      <c r="M92" s="13"/>
      <c r="N92" s="13"/>
      <c r="O92" s="13"/>
      <c r="P92" s="13"/>
      <c r="Q92" s="13"/>
      <c r="R92" s="13"/>
      <c r="S92" s="13"/>
      <c r="T92" s="13"/>
      <c r="U92" s="13"/>
      <c r="V92" s="13"/>
    </row>
    <row r="93" spans="2:22" ht="12" customHeight="1">
      <c r="B93" s="11"/>
      <c r="C93" s="12"/>
      <c r="D93" s="12"/>
      <c r="E93" s="12"/>
      <c r="F93" s="12"/>
      <c r="G93" s="12"/>
      <c r="H93" s="12"/>
      <c r="I93" s="13"/>
      <c r="J93" s="13"/>
      <c r="K93" s="13"/>
      <c r="L93" s="13"/>
      <c r="M93" s="13"/>
      <c r="N93" s="13"/>
      <c r="O93" s="13"/>
      <c r="P93" s="13"/>
      <c r="Q93" s="13"/>
      <c r="R93" s="13"/>
      <c r="S93" s="13"/>
      <c r="T93" s="13"/>
      <c r="U93" s="13"/>
      <c r="V93" s="13"/>
    </row>
    <row r="94" spans="2:22" ht="12" customHeight="1">
      <c r="B94" s="11"/>
      <c r="C94" s="12"/>
      <c r="D94" s="12"/>
      <c r="E94" s="12"/>
      <c r="F94" s="12"/>
      <c r="G94" s="12"/>
      <c r="H94" s="12"/>
      <c r="I94" s="13"/>
      <c r="J94" s="13"/>
      <c r="K94" s="13"/>
      <c r="L94" s="13"/>
      <c r="M94" s="13"/>
      <c r="N94" s="13"/>
      <c r="O94" s="13"/>
      <c r="P94" s="13"/>
      <c r="Q94" s="13"/>
      <c r="R94" s="13"/>
      <c r="S94" s="13"/>
      <c r="T94" s="13"/>
      <c r="U94" s="13"/>
      <c r="V94" s="13"/>
    </row>
    <row r="95" spans="2:22" ht="12" customHeight="1">
      <c r="B95" s="11"/>
      <c r="C95" s="12"/>
      <c r="D95" s="12"/>
      <c r="E95" s="12"/>
      <c r="F95" s="12"/>
      <c r="G95" s="12"/>
      <c r="H95" s="12"/>
      <c r="I95" s="13"/>
      <c r="J95" s="13"/>
      <c r="K95" s="13"/>
      <c r="L95" s="13"/>
      <c r="M95" s="13"/>
      <c r="N95" s="13"/>
      <c r="O95" s="13"/>
      <c r="P95" s="13"/>
      <c r="Q95" s="13"/>
      <c r="R95" s="13"/>
      <c r="S95" s="13"/>
      <c r="T95" s="13"/>
      <c r="U95" s="13"/>
      <c r="V95" s="13"/>
    </row>
    <row r="96" spans="2:22" ht="12" customHeight="1">
      <c r="B96" s="11"/>
      <c r="C96" s="12"/>
      <c r="D96" s="12"/>
      <c r="E96" s="12"/>
      <c r="F96" s="12"/>
      <c r="G96" s="12"/>
      <c r="H96" s="12"/>
      <c r="I96" s="13"/>
      <c r="J96" s="13"/>
      <c r="K96" s="13"/>
      <c r="L96" s="13"/>
      <c r="M96" s="13"/>
      <c r="N96" s="13"/>
      <c r="O96" s="13"/>
      <c r="P96" s="13"/>
      <c r="Q96" s="13"/>
      <c r="R96" s="13"/>
      <c r="S96" s="13"/>
      <c r="T96" s="13"/>
      <c r="U96" s="13"/>
      <c r="V96" s="13"/>
    </row>
    <row r="97" spans="1:22" ht="12" customHeight="1">
      <c r="B97" s="11"/>
      <c r="C97" s="12"/>
      <c r="D97" s="12"/>
      <c r="E97" s="12"/>
      <c r="F97" s="12"/>
      <c r="G97" s="12"/>
      <c r="H97" s="12"/>
      <c r="I97" s="13"/>
      <c r="J97" s="13"/>
      <c r="K97" s="13"/>
      <c r="L97" s="13"/>
      <c r="M97" s="13"/>
      <c r="N97" s="13"/>
      <c r="O97" s="13"/>
      <c r="P97" s="13"/>
      <c r="Q97" s="13"/>
      <c r="R97" s="13"/>
      <c r="S97" s="13"/>
      <c r="T97" s="13"/>
      <c r="U97" s="13"/>
      <c r="V97" s="13"/>
    </row>
    <row r="98" spans="1:22" ht="12" customHeight="1">
      <c r="B98" s="11"/>
      <c r="C98" s="12"/>
      <c r="D98" s="12"/>
      <c r="E98" s="12"/>
      <c r="F98" s="12"/>
      <c r="G98" s="12"/>
      <c r="H98" s="12"/>
      <c r="I98" s="13"/>
      <c r="J98" s="13"/>
      <c r="K98" s="13"/>
      <c r="L98" s="13"/>
      <c r="M98" s="13"/>
      <c r="N98" s="13"/>
      <c r="O98" s="13"/>
      <c r="P98" s="13"/>
      <c r="Q98" s="13"/>
      <c r="R98" s="13"/>
      <c r="S98" s="13"/>
      <c r="T98" s="13"/>
      <c r="U98" s="13"/>
      <c r="V98" s="13"/>
    </row>
    <row r="99" spans="1:22" ht="12" customHeight="1">
      <c r="B99" s="11"/>
      <c r="C99" s="12"/>
      <c r="D99" s="12"/>
      <c r="E99" s="12"/>
      <c r="F99" s="12"/>
      <c r="G99" s="12"/>
      <c r="H99" s="12"/>
      <c r="I99" s="13"/>
      <c r="J99" s="13"/>
      <c r="K99" s="13"/>
      <c r="L99" s="13"/>
      <c r="M99" s="13"/>
      <c r="N99" s="13"/>
      <c r="O99" s="13"/>
      <c r="P99" s="13"/>
      <c r="Q99" s="13"/>
      <c r="R99" s="13"/>
      <c r="S99" s="13"/>
      <c r="T99" s="13"/>
      <c r="U99" s="13"/>
      <c r="V99" s="13"/>
    </row>
    <row r="100" spans="1:22" ht="12" customHeight="1">
      <c r="B100" s="11"/>
      <c r="C100" s="12"/>
      <c r="D100" s="12"/>
      <c r="E100" s="12"/>
      <c r="F100" s="12"/>
      <c r="G100" s="12"/>
      <c r="H100" s="12"/>
      <c r="I100" s="13"/>
      <c r="J100" s="13"/>
      <c r="K100" s="13"/>
      <c r="L100" s="13"/>
      <c r="M100" s="13"/>
      <c r="N100" s="13"/>
      <c r="O100" s="13"/>
      <c r="P100" s="13"/>
      <c r="Q100" s="13"/>
      <c r="R100" s="13"/>
      <c r="S100" s="13"/>
      <c r="T100" s="13"/>
      <c r="U100" s="13"/>
      <c r="V100" s="13"/>
    </row>
    <row r="101" spans="1:22" ht="12" customHeight="1">
      <c r="B101" s="11"/>
      <c r="C101" s="12"/>
      <c r="D101" s="12"/>
      <c r="E101" s="12"/>
      <c r="F101" s="12"/>
      <c r="G101" s="12"/>
      <c r="H101" s="12"/>
      <c r="I101" s="13"/>
      <c r="J101" s="13"/>
      <c r="K101" s="13"/>
      <c r="L101" s="13"/>
      <c r="M101" s="13"/>
      <c r="N101" s="13"/>
      <c r="O101" s="13"/>
      <c r="P101" s="13"/>
      <c r="Q101" s="13"/>
      <c r="R101" s="13"/>
      <c r="S101" s="13"/>
      <c r="T101" s="13"/>
      <c r="U101" s="13"/>
      <c r="V101" s="13"/>
    </row>
    <row r="102" spans="1:22" ht="12" customHeight="1">
      <c r="B102" s="11"/>
      <c r="C102" s="12"/>
      <c r="D102" s="12"/>
      <c r="E102" s="12"/>
      <c r="F102" s="12"/>
      <c r="G102" s="12"/>
      <c r="H102" s="12"/>
      <c r="I102" s="13"/>
      <c r="J102" s="13"/>
      <c r="K102" s="13"/>
      <c r="L102" s="13"/>
      <c r="M102" s="13"/>
      <c r="N102" s="13"/>
      <c r="O102" s="13"/>
      <c r="P102" s="13"/>
      <c r="Q102" s="13"/>
      <c r="R102" s="13"/>
      <c r="S102" s="13"/>
      <c r="T102" s="13"/>
      <c r="U102" s="13"/>
      <c r="V102" s="13"/>
    </row>
    <row r="103" spans="1:22" ht="12" customHeight="1">
      <c r="A103" s="29"/>
      <c r="B103" s="11"/>
      <c r="C103" s="12"/>
      <c r="D103" s="12"/>
      <c r="E103" s="12"/>
      <c r="F103" s="12"/>
      <c r="G103" s="12"/>
      <c r="H103" s="12"/>
      <c r="I103" s="13"/>
      <c r="J103" s="13"/>
      <c r="K103" s="13"/>
      <c r="L103" s="13"/>
      <c r="M103" s="13"/>
      <c r="N103" s="13"/>
      <c r="O103" s="13"/>
      <c r="P103" s="13"/>
      <c r="Q103" s="13"/>
      <c r="R103" s="13"/>
      <c r="S103" s="13"/>
      <c r="T103" s="13"/>
      <c r="U103" s="13"/>
      <c r="V103" s="13"/>
    </row>
    <row r="104" spans="1:22" ht="12" customHeight="1">
      <c r="B104" s="11"/>
      <c r="C104" s="12"/>
      <c r="D104" s="12"/>
      <c r="E104" s="12"/>
      <c r="F104" s="12"/>
      <c r="G104" s="12"/>
      <c r="H104" s="12"/>
      <c r="I104" s="13"/>
      <c r="J104" s="13"/>
      <c r="K104" s="13"/>
      <c r="L104" s="13"/>
      <c r="M104" s="13"/>
      <c r="N104" s="13"/>
      <c r="O104" s="13"/>
      <c r="P104" s="13"/>
      <c r="Q104" s="13"/>
      <c r="R104" s="13"/>
      <c r="S104" s="13"/>
      <c r="T104" s="13"/>
      <c r="U104" s="13"/>
      <c r="V104" s="13"/>
    </row>
    <row r="105" spans="1:22" ht="12" customHeight="1">
      <c r="B105" s="11"/>
      <c r="C105" s="12"/>
      <c r="D105" s="12"/>
      <c r="E105" s="12"/>
      <c r="F105" s="12"/>
      <c r="G105" s="12"/>
      <c r="H105" s="12"/>
      <c r="I105" s="13"/>
      <c r="J105" s="13"/>
      <c r="K105" s="13"/>
      <c r="L105" s="13"/>
      <c r="M105" s="13"/>
      <c r="N105" s="13"/>
      <c r="O105" s="13"/>
      <c r="P105" s="13"/>
      <c r="Q105" s="13"/>
      <c r="R105" s="13"/>
      <c r="S105" s="13"/>
      <c r="T105" s="13"/>
      <c r="U105" s="13"/>
      <c r="V105" s="13"/>
    </row>
    <row r="106" spans="1:22" ht="12" customHeight="1">
      <c r="B106" s="11"/>
      <c r="C106" s="12"/>
      <c r="D106" s="12"/>
      <c r="E106" s="12"/>
      <c r="F106" s="12"/>
      <c r="G106" s="12"/>
      <c r="H106" s="12"/>
      <c r="I106" s="13"/>
      <c r="J106" s="13"/>
      <c r="K106" s="13"/>
      <c r="L106" s="13"/>
      <c r="M106" s="13"/>
      <c r="N106" s="13"/>
      <c r="O106" s="13"/>
      <c r="P106" s="13"/>
      <c r="Q106" s="13"/>
      <c r="R106" s="13"/>
      <c r="S106" s="13"/>
      <c r="T106" s="13"/>
      <c r="U106" s="13"/>
      <c r="V106" s="13"/>
    </row>
    <row r="107" spans="1:22" ht="12" customHeight="1">
      <c r="B107" s="11"/>
      <c r="C107" s="12"/>
      <c r="D107" s="12"/>
      <c r="E107" s="12"/>
      <c r="F107" s="12"/>
      <c r="G107" s="12"/>
      <c r="H107" s="12"/>
      <c r="I107" s="13"/>
      <c r="J107" s="13"/>
      <c r="K107" s="13"/>
      <c r="L107" s="13"/>
      <c r="M107" s="13"/>
      <c r="N107" s="13"/>
      <c r="O107" s="13"/>
      <c r="P107" s="13"/>
      <c r="Q107" s="13"/>
      <c r="R107" s="13"/>
      <c r="S107" s="13"/>
      <c r="T107" s="13"/>
      <c r="U107" s="13"/>
      <c r="V107" s="13"/>
    </row>
    <row r="108" spans="1:22" ht="12" customHeight="1">
      <c r="B108" s="11"/>
      <c r="C108" s="12"/>
      <c r="D108" s="12"/>
      <c r="E108" s="12"/>
      <c r="F108" s="12"/>
      <c r="G108" s="12"/>
      <c r="H108" s="12"/>
      <c r="I108" s="13"/>
      <c r="J108" s="13"/>
      <c r="K108" s="13"/>
      <c r="L108" s="13"/>
      <c r="M108" s="13"/>
      <c r="N108" s="13"/>
      <c r="O108" s="13"/>
      <c r="P108" s="13"/>
      <c r="Q108" s="13"/>
      <c r="R108" s="13"/>
      <c r="S108" s="13"/>
      <c r="T108" s="13"/>
      <c r="U108" s="13"/>
      <c r="V108" s="13"/>
    </row>
    <row r="109" spans="1:22" ht="12" customHeight="1">
      <c r="B109" s="11"/>
      <c r="C109" s="12"/>
      <c r="D109" s="12"/>
      <c r="E109" s="12"/>
      <c r="F109" s="12"/>
      <c r="G109" s="12"/>
      <c r="H109" s="12"/>
      <c r="I109" s="13"/>
      <c r="J109" s="13"/>
      <c r="K109" s="13"/>
      <c r="L109" s="13"/>
      <c r="M109" s="13"/>
      <c r="N109" s="13"/>
      <c r="O109" s="13"/>
      <c r="P109" s="13"/>
      <c r="Q109" s="13"/>
      <c r="R109" s="13"/>
      <c r="S109" s="13"/>
      <c r="T109" s="13"/>
      <c r="U109" s="13"/>
      <c r="V109" s="13"/>
    </row>
    <row r="110" spans="1:22" ht="12" customHeight="1">
      <c r="B110" s="11"/>
      <c r="C110" s="12"/>
      <c r="D110" s="12"/>
      <c r="E110" s="12"/>
      <c r="F110" s="12"/>
      <c r="G110" s="12"/>
      <c r="H110" s="12"/>
      <c r="I110" s="13"/>
      <c r="J110" s="13"/>
      <c r="K110" s="13"/>
      <c r="L110" s="13"/>
      <c r="M110" s="13"/>
      <c r="N110" s="13"/>
      <c r="O110" s="13"/>
      <c r="P110" s="13"/>
      <c r="Q110" s="13"/>
      <c r="R110" s="13"/>
      <c r="S110" s="13"/>
      <c r="T110" s="13"/>
      <c r="U110" s="13"/>
      <c r="V110" s="13"/>
    </row>
    <row r="111" spans="1:22" ht="12" customHeight="1">
      <c r="B111" s="11"/>
      <c r="C111" s="12"/>
      <c r="D111" s="12"/>
      <c r="E111" s="12"/>
      <c r="F111" s="12"/>
      <c r="G111" s="12"/>
      <c r="H111" s="12"/>
      <c r="I111" s="13"/>
      <c r="J111" s="13"/>
      <c r="K111" s="13"/>
      <c r="L111" s="13"/>
      <c r="M111" s="13"/>
      <c r="N111" s="13"/>
      <c r="O111" s="13"/>
      <c r="P111" s="13"/>
      <c r="Q111" s="13"/>
      <c r="R111" s="13"/>
      <c r="S111" s="13"/>
      <c r="T111" s="13"/>
      <c r="U111" s="13"/>
      <c r="V111" s="13"/>
    </row>
    <row r="112" spans="1:22" ht="12" customHeight="1">
      <c r="B112" s="11"/>
      <c r="C112" s="12"/>
      <c r="D112" s="12"/>
      <c r="E112" s="12"/>
      <c r="F112" s="12"/>
      <c r="G112" s="12"/>
      <c r="H112" s="12"/>
      <c r="I112" s="13"/>
      <c r="J112" s="13"/>
      <c r="K112" s="13"/>
      <c r="L112" s="13"/>
      <c r="M112" s="13"/>
      <c r="N112" s="13"/>
      <c r="O112" s="13"/>
      <c r="P112" s="13"/>
      <c r="Q112" s="13"/>
      <c r="R112" s="13"/>
      <c r="S112" s="13"/>
      <c r="T112" s="13"/>
      <c r="U112" s="13"/>
      <c r="V112" s="13"/>
    </row>
    <row r="113" spans="1:22" ht="12" customHeight="1">
      <c r="B113" s="11"/>
      <c r="C113" s="12"/>
      <c r="D113" s="12"/>
      <c r="E113" s="12"/>
      <c r="F113" s="12"/>
      <c r="G113" s="12"/>
      <c r="H113" s="12"/>
      <c r="I113" s="13"/>
      <c r="J113" s="13"/>
      <c r="K113" s="13"/>
      <c r="L113" s="13"/>
      <c r="M113" s="13"/>
      <c r="N113" s="13"/>
      <c r="O113" s="13"/>
      <c r="P113" s="13"/>
      <c r="Q113" s="13"/>
      <c r="R113" s="13"/>
      <c r="S113" s="13"/>
      <c r="T113" s="13"/>
      <c r="U113" s="13"/>
      <c r="V113" s="13"/>
    </row>
    <row r="114" spans="1:22" ht="12" customHeight="1">
      <c r="B114" s="11"/>
      <c r="C114" s="12"/>
      <c r="D114" s="12"/>
      <c r="E114" s="12"/>
      <c r="F114" s="12"/>
      <c r="G114" s="12"/>
      <c r="H114" s="12"/>
      <c r="I114" s="13"/>
      <c r="J114" s="13"/>
      <c r="K114" s="13"/>
      <c r="L114" s="13"/>
      <c r="M114" s="13"/>
      <c r="N114" s="13"/>
      <c r="O114" s="13"/>
      <c r="P114" s="13"/>
      <c r="Q114" s="13"/>
      <c r="R114" s="13"/>
      <c r="S114" s="13"/>
      <c r="T114" s="13"/>
      <c r="U114" s="13"/>
      <c r="V114" s="13"/>
    </row>
    <row r="115" spans="1:22" ht="12" customHeight="1">
      <c r="B115" s="11"/>
      <c r="C115" s="12"/>
      <c r="D115" s="12"/>
      <c r="E115" s="12"/>
      <c r="F115" s="12"/>
      <c r="G115" s="12"/>
      <c r="H115" s="12"/>
      <c r="I115" s="13"/>
      <c r="J115" s="13"/>
      <c r="K115" s="13"/>
      <c r="L115" s="13"/>
      <c r="M115" s="13"/>
      <c r="N115" s="13"/>
      <c r="O115" s="13"/>
      <c r="P115" s="13"/>
      <c r="Q115" s="13"/>
      <c r="R115" s="13"/>
      <c r="S115" s="13"/>
      <c r="T115" s="13"/>
      <c r="U115" s="13"/>
      <c r="V115" s="13"/>
    </row>
    <row r="121" spans="1:22" ht="12" customHeight="1">
      <c r="A121" s="26"/>
    </row>
    <row r="123" spans="1:22" ht="12" customHeight="1">
      <c r="B123" s="15"/>
    </row>
  </sheetData>
  <mergeCells count="13">
    <mergeCell ref="C2:D3"/>
    <mergeCell ref="E2:F3"/>
    <mergeCell ref="E4:E5"/>
    <mergeCell ref="A1:F1"/>
    <mergeCell ref="G1:H1"/>
    <mergeCell ref="G2:H3"/>
    <mergeCell ref="B2:B5"/>
    <mergeCell ref="C4:C5"/>
    <mergeCell ref="A2:A5"/>
    <mergeCell ref="D4:D5"/>
    <mergeCell ref="F4:F5"/>
    <mergeCell ref="G4:G5"/>
    <mergeCell ref="H4:H5"/>
  </mergeCells>
  <phoneticPr fontId="6" type="noConversion"/>
  <printOptions horizontalCentered="1"/>
  <pageMargins left="0.4" right="0.4" top="0.5" bottom="0.5" header="0" footer="0"/>
  <pageSetup scale="94" orientation="landscape" horizontalDpi="300" r:id="rId1"/>
  <headerFooter alignWithMargins="0"/>
  <ignoredErrors>
    <ignoredError sqref="G7:G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21</vt:i4>
      </vt:variant>
    </vt:vector>
  </HeadingPairs>
  <TitlesOfParts>
    <vt:vector size="37" baseType="lpstr">
      <vt:lpstr>TableOfContents</vt:lpstr>
      <vt:lpstr>AllDairy</vt:lpstr>
      <vt:lpstr>AllDairyPcc</vt:lpstr>
      <vt:lpstr>TotalCheese</vt:lpstr>
      <vt:lpstr>AmCheese</vt:lpstr>
      <vt:lpstr>OthCheese</vt:lpstr>
      <vt:lpstr>CheesePcc1970-94</vt:lpstr>
      <vt:lpstr>CheesePcc</vt:lpstr>
      <vt:lpstr>CottageCheese</vt:lpstr>
      <vt:lpstr>Non-FrozenSoft</vt:lpstr>
      <vt:lpstr>Non-FrozenSoft-Butterfat</vt:lpstr>
      <vt:lpstr>FrozenDairy</vt:lpstr>
      <vt:lpstr>DrySkimMilkS&amp;U</vt:lpstr>
      <vt:lpstr>DryMilkPcc</vt:lpstr>
      <vt:lpstr>C&amp;EMilkS&amp;U</vt:lpstr>
      <vt:lpstr>C&amp;EMilkPcc</vt:lpstr>
      <vt:lpstr>AllDairy!Print_Area</vt:lpstr>
      <vt:lpstr>AmCheese!Print_Area</vt:lpstr>
      <vt:lpstr>'C&amp;EMilkPcc'!Print_Area</vt:lpstr>
      <vt:lpstr>'C&amp;EMilkS&amp;U'!Print_Area</vt:lpstr>
      <vt:lpstr>CheesePcc!Print_Area</vt:lpstr>
      <vt:lpstr>CottageCheese!Print_Area</vt:lpstr>
      <vt:lpstr>DryMilkPcc!Print_Area</vt:lpstr>
      <vt:lpstr>'DrySkimMilkS&amp;U'!Print_Area</vt:lpstr>
      <vt:lpstr>FrozenDairy!Print_Area</vt:lpstr>
      <vt:lpstr>OthCheese!Print_Area</vt:lpstr>
      <vt:lpstr>TotalCheese!Print_Area</vt:lpstr>
      <vt:lpstr>AllDairy!Print_Titles</vt:lpstr>
      <vt:lpstr>AllDairyPcc!Print_Titles</vt:lpstr>
      <vt:lpstr>AmCheese!Print_Titles</vt:lpstr>
      <vt:lpstr>'C&amp;EMilkPcc'!Print_Titles</vt:lpstr>
      <vt:lpstr>'C&amp;EMilkS&amp;U'!Print_Titles</vt:lpstr>
      <vt:lpstr>DryMilkPcc!Print_Titles</vt:lpstr>
      <vt:lpstr>'DrySkimMilkS&amp;U'!Print_Titles</vt:lpstr>
      <vt:lpstr>FrozenDairy!Print_Titles</vt:lpstr>
      <vt:lpstr>OthCheese!Print_Titles</vt:lpstr>
      <vt:lpstr>TotalCheese!Print_Titles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Dairy products</dc:title>
  <dc:subject>Agricultural economics</dc:subject>
  <dc:creator>Andrzej Blazejczyk; Linda Kantor</dc:creator>
  <cp:keywords>Dairy products; food consumption, food availability, butter, cheese, ice cream, frozen dairy products, evaporated and condensed milk, dry milk products, U.S. Department of Agriculture, USDA, Economic Research Service, ERS</cp:keywords>
  <cp:lastModifiedBy>Blazejczyk, Andrzej - REE-ERS</cp:lastModifiedBy>
  <cp:lastPrinted>2015-10-21T15:16:53Z</cp:lastPrinted>
  <dcterms:created xsi:type="dcterms:W3CDTF">1999-01-20T20:47:37Z</dcterms:created>
  <dcterms:modified xsi:type="dcterms:W3CDTF">2022-12-14T16:49:42Z</dcterms:modified>
  <cp:category>Food Availability</cp:category>
</cp:coreProperties>
</file>