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J:\FADS\2010\2020\FINAL FILES\Grains\REVIEWED\"/>
    </mc:Choice>
  </mc:AlternateContent>
  <xr:revisionPtr revIDLastSave="0" documentId="13_ncr:1_{1C3E15D6-994C-427F-BDAE-3EA0C6F80016}" xr6:coauthVersionLast="45" xr6:coauthVersionMax="45" xr10:uidLastSave="{00000000-0000-0000-0000-000000000000}"/>
  <bookViews>
    <workbookView xWindow="-108" yWindow="-108" windowWidth="23256" windowHeight="13176" tabRatio="731" xr2:uid="{00000000-000D-0000-FFFF-FFFF00000000}"/>
  </bookViews>
  <sheets>
    <sheet name="TableOfContents" sheetId="13" r:id="rId1"/>
    <sheet name="Pcc" sheetId="12" r:id="rId2"/>
    <sheet name="PccHistorical" sheetId="2" r:id="rId3"/>
    <sheet name="WheatFlour" sheetId="10" r:id="rId4"/>
    <sheet name="Durum" sheetId="9" r:id="rId5"/>
    <sheet name="Rye" sheetId="8" r:id="rId6"/>
    <sheet name="Rice" sheetId="5" r:id="rId7"/>
    <sheet name="Oats" sheetId="4" r:id="rId8"/>
    <sheet name="Barley" sheetId="1" r:id="rId9"/>
  </sheets>
  <definedNames>
    <definedName name="_xlnm.Print_Titles" localSheetId="8">Barley!$1:$8</definedName>
    <definedName name="_xlnm.Print_Titles" localSheetId="7">Oats!$1:$7</definedName>
    <definedName name="_xlnm.Print_Titles" localSheetId="6">Rice!$1:$8</definedName>
    <definedName name="_xlnm.Print_Titles" localSheetId="5">Rye!$1:$7</definedName>
    <definedName name="_xlnm.Print_Titles" localSheetId="3">WheatFlour!$1:$7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1" i="12" l="1"/>
  <c r="E39" i="9"/>
  <c r="H39" i="9" s="1"/>
  <c r="E36" i="9"/>
  <c r="E37" i="9"/>
  <c r="E38" i="9"/>
  <c r="H38" i="9" s="1"/>
  <c r="E33" i="9"/>
  <c r="H33" i="9" s="1"/>
  <c r="E34" i="9"/>
  <c r="H34" i="9" s="1"/>
  <c r="E69" i="10"/>
  <c r="H69" i="10" s="1"/>
  <c r="M120" i="8"/>
  <c r="F120" i="8"/>
  <c r="H120" i="8" s="1"/>
  <c r="K120" i="8"/>
  <c r="L120" i="8" s="1"/>
  <c r="E61" i="12" s="1"/>
  <c r="M102" i="4"/>
  <c r="F102" i="4"/>
  <c r="H102" i="4" s="1"/>
  <c r="K102" i="4"/>
  <c r="L102" i="4" s="1"/>
  <c r="K61" i="12" s="1"/>
  <c r="F97" i="1"/>
  <c r="I97" i="1" s="1"/>
  <c r="J60" i="12"/>
  <c r="E68" i="10"/>
  <c r="H68" i="10" s="1"/>
  <c r="M119" i="8"/>
  <c r="F115" i="8"/>
  <c r="H115" i="8"/>
  <c r="F119" i="8"/>
  <c r="H119" i="8" s="1"/>
  <c r="K119" i="8"/>
  <c r="L119" i="8" s="1"/>
  <c r="E60" i="12" s="1"/>
  <c r="F96" i="1"/>
  <c r="I96" i="1" s="1"/>
  <c r="N96" i="1"/>
  <c r="O96" i="1" s="1"/>
  <c r="L60" i="12" s="1"/>
  <c r="M101" i="4"/>
  <c r="F101" i="4"/>
  <c r="H101" i="4" s="1"/>
  <c r="K101" i="4"/>
  <c r="L101" i="4" s="1"/>
  <c r="K60" i="12" s="1"/>
  <c r="N10" i="1"/>
  <c r="O10" i="1" s="1"/>
  <c r="F10" i="1"/>
  <c r="I10" i="1" s="1"/>
  <c r="N11" i="1"/>
  <c r="O11" i="1" s="1"/>
  <c r="F11" i="1"/>
  <c r="I11" i="1" s="1"/>
  <c r="N12" i="1"/>
  <c r="O12" i="1" s="1"/>
  <c r="F12" i="1"/>
  <c r="I12" i="1" s="1"/>
  <c r="N13" i="1"/>
  <c r="O13" i="1" s="1"/>
  <c r="F13" i="1"/>
  <c r="I13" i="1" s="1"/>
  <c r="N14" i="1"/>
  <c r="O14" i="1" s="1"/>
  <c r="F14" i="1"/>
  <c r="I14" i="1" s="1"/>
  <c r="N15" i="1"/>
  <c r="O15" i="1" s="1"/>
  <c r="F15" i="1"/>
  <c r="I15" i="1" s="1"/>
  <c r="N16" i="1"/>
  <c r="O16" i="1" s="1"/>
  <c r="F16" i="1"/>
  <c r="I16" i="1" s="1"/>
  <c r="N17" i="1"/>
  <c r="O17" i="1" s="1"/>
  <c r="F17" i="1"/>
  <c r="I17" i="1" s="1"/>
  <c r="N18" i="1"/>
  <c r="O18" i="1" s="1"/>
  <c r="F18" i="1"/>
  <c r="I18" i="1"/>
  <c r="N19" i="1"/>
  <c r="O19" i="1" s="1"/>
  <c r="F19" i="1"/>
  <c r="I19" i="1" s="1"/>
  <c r="N20" i="1"/>
  <c r="O20" i="1" s="1"/>
  <c r="F20" i="1"/>
  <c r="I20" i="1" s="1"/>
  <c r="N21" i="1"/>
  <c r="O21" i="1" s="1"/>
  <c r="F21" i="1"/>
  <c r="I21" i="1" s="1"/>
  <c r="N22" i="1"/>
  <c r="O22" i="1" s="1"/>
  <c r="F22" i="1"/>
  <c r="I22" i="1" s="1"/>
  <c r="N23" i="1"/>
  <c r="O23" i="1" s="1"/>
  <c r="F23" i="1"/>
  <c r="I23" i="1" s="1"/>
  <c r="N24" i="1"/>
  <c r="O24" i="1" s="1"/>
  <c r="F24" i="1"/>
  <c r="I24" i="1" s="1"/>
  <c r="N25" i="1"/>
  <c r="O25" i="1" s="1"/>
  <c r="F25" i="1"/>
  <c r="I25" i="1" s="1"/>
  <c r="N26" i="1"/>
  <c r="O26" i="1" s="1"/>
  <c r="F26" i="1"/>
  <c r="I26" i="1" s="1"/>
  <c r="N27" i="1"/>
  <c r="O27" i="1" s="1"/>
  <c r="F27" i="1"/>
  <c r="I27" i="1" s="1"/>
  <c r="N28" i="1"/>
  <c r="O28" i="1" s="1"/>
  <c r="F28" i="1"/>
  <c r="I28" i="1" s="1"/>
  <c r="N29" i="1"/>
  <c r="O29" i="1" s="1"/>
  <c r="F29" i="1"/>
  <c r="I29" i="1" s="1"/>
  <c r="N30" i="1"/>
  <c r="O30" i="1" s="1"/>
  <c r="F30" i="1"/>
  <c r="I30" i="1" s="1"/>
  <c r="N31" i="1"/>
  <c r="O31" i="1" s="1"/>
  <c r="F31" i="1"/>
  <c r="I31" i="1" s="1"/>
  <c r="N32" i="1"/>
  <c r="O32" i="1" s="1"/>
  <c r="F32" i="1"/>
  <c r="I32" i="1" s="1"/>
  <c r="N33" i="1"/>
  <c r="O33" i="1" s="1"/>
  <c r="F33" i="1"/>
  <c r="I33" i="1" s="1"/>
  <c r="N34" i="1"/>
  <c r="O34" i="1" s="1"/>
  <c r="F34" i="1"/>
  <c r="I34" i="1" s="1"/>
  <c r="N35" i="1"/>
  <c r="O35" i="1" s="1"/>
  <c r="F35" i="1"/>
  <c r="I35" i="1" s="1"/>
  <c r="N36" i="1"/>
  <c r="O36" i="1" s="1"/>
  <c r="F36" i="1"/>
  <c r="I36" i="1" s="1"/>
  <c r="N37" i="1"/>
  <c r="O37" i="1" s="1"/>
  <c r="F37" i="1"/>
  <c r="I37" i="1" s="1"/>
  <c r="N38" i="1"/>
  <c r="O38" i="1" s="1"/>
  <c r="F38" i="1"/>
  <c r="I38" i="1" s="1"/>
  <c r="N39" i="1"/>
  <c r="O39" i="1" s="1"/>
  <c r="F39" i="1"/>
  <c r="I39" i="1" s="1"/>
  <c r="N40" i="1"/>
  <c r="O40" i="1" s="1"/>
  <c r="F40" i="1"/>
  <c r="I40" i="1"/>
  <c r="N41" i="1"/>
  <c r="O41" i="1" s="1"/>
  <c r="F41" i="1"/>
  <c r="I41" i="1" s="1"/>
  <c r="N42" i="1"/>
  <c r="O42" i="1" s="1"/>
  <c r="F42" i="1"/>
  <c r="I42" i="1" s="1"/>
  <c r="N43" i="1"/>
  <c r="O43" i="1" s="1"/>
  <c r="L7" i="12" s="1"/>
  <c r="F43" i="1"/>
  <c r="I43" i="1" s="1"/>
  <c r="N44" i="1"/>
  <c r="O44" i="1" s="1"/>
  <c r="L8" i="12" s="1"/>
  <c r="F44" i="1"/>
  <c r="I44" i="1" s="1"/>
  <c r="N45" i="1"/>
  <c r="O45" i="1" s="1"/>
  <c r="L9" i="12" s="1"/>
  <c r="F45" i="1"/>
  <c r="I45" i="1" s="1"/>
  <c r="N46" i="1"/>
  <c r="O46" i="1" s="1"/>
  <c r="L10" i="12" s="1"/>
  <c r="F46" i="1"/>
  <c r="I46" i="1" s="1"/>
  <c r="N47" i="1"/>
  <c r="O47" i="1" s="1"/>
  <c r="L11" i="12" s="1"/>
  <c r="F47" i="1"/>
  <c r="I47" i="1" s="1"/>
  <c r="N48" i="1"/>
  <c r="O48" i="1" s="1"/>
  <c r="L12" i="12" s="1"/>
  <c r="F48" i="1"/>
  <c r="I48" i="1" s="1"/>
  <c r="N49" i="1"/>
  <c r="O49" i="1" s="1"/>
  <c r="L13" i="12" s="1"/>
  <c r="F49" i="1"/>
  <c r="I49" i="1" s="1"/>
  <c r="N50" i="1"/>
  <c r="O50" i="1" s="1"/>
  <c r="L14" i="12" s="1"/>
  <c r="F50" i="1"/>
  <c r="I50" i="1" s="1"/>
  <c r="N51" i="1"/>
  <c r="O51" i="1" s="1"/>
  <c r="L15" i="12" s="1"/>
  <c r="F51" i="1"/>
  <c r="I51" i="1" s="1"/>
  <c r="N52" i="1"/>
  <c r="O52" i="1" s="1"/>
  <c r="L16" i="12" s="1"/>
  <c r="F52" i="1"/>
  <c r="I52" i="1" s="1"/>
  <c r="N53" i="1"/>
  <c r="O53" i="1" s="1"/>
  <c r="L17" i="12" s="1"/>
  <c r="F53" i="1"/>
  <c r="I53" i="1" s="1"/>
  <c r="N54" i="1"/>
  <c r="O54" i="1" s="1"/>
  <c r="L18" i="12" s="1"/>
  <c r="F54" i="1"/>
  <c r="I54" i="1" s="1"/>
  <c r="N55" i="1"/>
  <c r="O55" i="1" s="1"/>
  <c r="L19" i="12" s="1"/>
  <c r="F55" i="1"/>
  <c r="I55" i="1" s="1"/>
  <c r="N56" i="1"/>
  <c r="O56" i="1" s="1"/>
  <c r="L20" i="12" s="1"/>
  <c r="F56" i="1"/>
  <c r="I56" i="1" s="1"/>
  <c r="N57" i="1"/>
  <c r="O57" i="1" s="1"/>
  <c r="L21" i="12" s="1"/>
  <c r="F57" i="1"/>
  <c r="I57" i="1" s="1"/>
  <c r="N58" i="1"/>
  <c r="O58" i="1" s="1"/>
  <c r="L22" i="12" s="1"/>
  <c r="F58" i="1"/>
  <c r="I58" i="1"/>
  <c r="N59" i="1"/>
  <c r="O59" i="1" s="1"/>
  <c r="L23" i="12" s="1"/>
  <c r="F59" i="1"/>
  <c r="I59" i="1" s="1"/>
  <c r="N60" i="1"/>
  <c r="O60" i="1" s="1"/>
  <c r="L24" i="12" s="1"/>
  <c r="F60" i="1"/>
  <c r="I60" i="1" s="1"/>
  <c r="N61" i="1"/>
  <c r="O61" i="1" s="1"/>
  <c r="L25" i="12" s="1"/>
  <c r="F61" i="1"/>
  <c r="I61" i="1" s="1"/>
  <c r="N62" i="1"/>
  <c r="O62" i="1" s="1"/>
  <c r="L26" i="12" s="1"/>
  <c r="F62" i="1"/>
  <c r="I62" i="1" s="1"/>
  <c r="N63" i="1"/>
  <c r="O63" i="1" s="1"/>
  <c r="L27" i="12" s="1"/>
  <c r="F63" i="1"/>
  <c r="I63" i="1" s="1"/>
  <c r="N64" i="1"/>
  <c r="O64" i="1" s="1"/>
  <c r="L28" i="12" s="1"/>
  <c r="F64" i="1"/>
  <c r="I64" i="1" s="1"/>
  <c r="N65" i="1"/>
  <c r="O65" i="1" s="1"/>
  <c r="L29" i="12" s="1"/>
  <c r="F65" i="1"/>
  <c r="I65" i="1" s="1"/>
  <c r="N66" i="1"/>
  <c r="O66" i="1" s="1"/>
  <c r="L30" i="12" s="1"/>
  <c r="F66" i="1"/>
  <c r="I66" i="1" s="1"/>
  <c r="N67" i="1"/>
  <c r="O67" i="1" s="1"/>
  <c r="L31" i="12" s="1"/>
  <c r="F67" i="1"/>
  <c r="I67" i="1" s="1"/>
  <c r="N68" i="1"/>
  <c r="O68" i="1" s="1"/>
  <c r="L32" i="12" s="1"/>
  <c r="F68" i="1"/>
  <c r="I68" i="1" s="1"/>
  <c r="N69" i="1"/>
  <c r="O69" i="1" s="1"/>
  <c r="L33" i="12" s="1"/>
  <c r="F69" i="1"/>
  <c r="I69" i="1" s="1"/>
  <c r="N70" i="1"/>
  <c r="O70" i="1" s="1"/>
  <c r="L34" i="12" s="1"/>
  <c r="F70" i="1"/>
  <c r="I70" i="1" s="1"/>
  <c r="N71" i="1"/>
  <c r="O71" i="1" s="1"/>
  <c r="L35" i="12" s="1"/>
  <c r="F71" i="1"/>
  <c r="I71" i="1" s="1"/>
  <c r="N72" i="1"/>
  <c r="O72" i="1" s="1"/>
  <c r="L36" i="12" s="1"/>
  <c r="F72" i="1"/>
  <c r="I72" i="1" s="1"/>
  <c r="N73" i="1"/>
  <c r="O73" i="1" s="1"/>
  <c r="L37" i="12" s="1"/>
  <c r="F73" i="1"/>
  <c r="I73" i="1" s="1"/>
  <c r="N74" i="1"/>
  <c r="O74" i="1" s="1"/>
  <c r="L38" i="12" s="1"/>
  <c r="F74" i="1"/>
  <c r="I74" i="1" s="1"/>
  <c r="N75" i="1"/>
  <c r="O75" i="1" s="1"/>
  <c r="L39" i="12" s="1"/>
  <c r="F75" i="1"/>
  <c r="I75" i="1" s="1"/>
  <c r="N76" i="1"/>
  <c r="O76" i="1" s="1"/>
  <c r="L40" i="12" s="1"/>
  <c r="F76" i="1"/>
  <c r="I76" i="1" s="1"/>
  <c r="N77" i="1"/>
  <c r="O77" i="1" s="1"/>
  <c r="L41" i="12" s="1"/>
  <c r="F77" i="1"/>
  <c r="I77" i="1" s="1"/>
  <c r="N78" i="1"/>
  <c r="O78" i="1" s="1"/>
  <c r="L42" i="12" s="1"/>
  <c r="F78" i="1"/>
  <c r="I78" i="1" s="1"/>
  <c r="N79" i="1"/>
  <c r="O79" i="1" s="1"/>
  <c r="L43" i="12" s="1"/>
  <c r="F79" i="1"/>
  <c r="I79" i="1" s="1"/>
  <c r="N80" i="1"/>
  <c r="O80" i="1" s="1"/>
  <c r="L44" i="12" s="1"/>
  <c r="F80" i="1"/>
  <c r="I80" i="1" s="1"/>
  <c r="N81" i="1"/>
  <c r="O81" i="1" s="1"/>
  <c r="L45" i="12" s="1"/>
  <c r="F81" i="1"/>
  <c r="I81" i="1" s="1"/>
  <c r="N82" i="1"/>
  <c r="O82" i="1" s="1"/>
  <c r="L46" i="12" s="1"/>
  <c r="F82" i="1"/>
  <c r="I82" i="1" s="1"/>
  <c r="N83" i="1"/>
  <c r="O83" i="1" s="1"/>
  <c r="L47" i="12" s="1"/>
  <c r="F83" i="1"/>
  <c r="I83" i="1" s="1"/>
  <c r="N84" i="1"/>
  <c r="O84" i="1" s="1"/>
  <c r="L48" i="12" s="1"/>
  <c r="F84" i="1"/>
  <c r="I84" i="1" s="1"/>
  <c r="N85" i="1"/>
  <c r="O85" i="1" s="1"/>
  <c r="L49" i="12" s="1"/>
  <c r="F85" i="1"/>
  <c r="I85" i="1"/>
  <c r="N86" i="1"/>
  <c r="O86" i="1" s="1"/>
  <c r="L50" i="12" s="1"/>
  <c r="F86" i="1"/>
  <c r="I86" i="1" s="1"/>
  <c r="N87" i="1"/>
  <c r="O87" i="1" s="1"/>
  <c r="L51" i="12" s="1"/>
  <c r="F87" i="1"/>
  <c r="I87" i="1" s="1"/>
  <c r="N88" i="1"/>
  <c r="O88" i="1" s="1"/>
  <c r="L52" i="12" s="1"/>
  <c r="F88" i="1"/>
  <c r="I88" i="1" s="1"/>
  <c r="N89" i="1"/>
  <c r="O89" i="1" s="1"/>
  <c r="L53" i="12" s="1"/>
  <c r="F89" i="1"/>
  <c r="I89" i="1" s="1"/>
  <c r="N90" i="1"/>
  <c r="O90" i="1" s="1"/>
  <c r="L54" i="12" s="1"/>
  <c r="F90" i="1"/>
  <c r="I90" i="1" s="1"/>
  <c r="N91" i="1"/>
  <c r="O91" i="1" s="1"/>
  <c r="L55" i="12" s="1"/>
  <c r="F91" i="1"/>
  <c r="I91" i="1" s="1"/>
  <c r="N92" i="1"/>
  <c r="O92" i="1" s="1"/>
  <c r="L56" i="12" s="1"/>
  <c r="F92" i="1"/>
  <c r="I92" i="1" s="1"/>
  <c r="N93" i="1"/>
  <c r="O93" i="1" s="1"/>
  <c r="L57" i="12" s="1"/>
  <c r="F93" i="1"/>
  <c r="I93" i="1" s="1"/>
  <c r="N94" i="1"/>
  <c r="O94" i="1" s="1"/>
  <c r="L58" i="12" s="1"/>
  <c r="F94" i="1"/>
  <c r="I94" i="1" s="1"/>
  <c r="N95" i="1"/>
  <c r="O95" i="1" s="1"/>
  <c r="L59" i="12" s="1"/>
  <c r="F95" i="1"/>
  <c r="I95" i="1" s="1"/>
  <c r="K8" i="4"/>
  <c r="L8" i="4" s="1"/>
  <c r="F8" i="4"/>
  <c r="H8" i="4" s="1"/>
  <c r="M8" i="4"/>
  <c r="K9" i="4"/>
  <c r="L9" i="4" s="1"/>
  <c r="F9" i="4"/>
  <c r="H9" i="4" s="1"/>
  <c r="M9" i="4"/>
  <c r="K10" i="4"/>
  <c r="L10" i="4" s="1"/>
  <c r="F10" i="4"/>
  <c r="H10" i="4" s="1"/>
  <c r="M10" i="4"/>
  <c r="K11" i="4"/>
  <c r="L11" i="4" s="1"/>
  <c r="F11" i="4"/>
  <c r="H11" i="4" s="1"/>
  <c r="M11" i="4"/>
  <c r="K12" i="4"/>
  <c r="L12" i="4" s="1"/>
  <c r="F12" i="4"/>
  <c r="H12" i="4" s="1"/>
  <c r="M12" i="4"/>
  <c r="K13" i="4"/>
  <c r="L13" i="4" s="1"/>
  <c r="F13" i="4"/>
  <c r="H13" i="4" s="1"/>
  <c r="M13" i="4"/>
  <c r="K14" i="4"/>
  <c r="L14" i="4" s="1"/>
  <c r="F14" i="4"/>
  <c r="H14" i="4" s="1"/>
  <c r="M14" i="4"/>
  <c r="K15" i="4"/>
  <c r="L15" i="4" s="1"/>
  <c r="F15" i="4"/>
  <c r="H15" i="4" s="1"/>
  <c r="M15" i="4"/>
  <c r="K16" i="4"/>
  <c r="L16" i="4" s="1"/>
  <c r="F16" i="4"/>
  <c r="H16" i="4" s="1"/>
  <c r="M16" i="4"/>
  <c r="K17" i="4"/>
  <c r="L17" i="4" s="1"/>
  <c r="F17" i="4"/>
  <c r="H17" i="4" s="1"/>
  <c r="M17" i="4"/>
  <c r="K18" i="4"/>
  <c r="L18" i="4" s="1"/>
  <c r="F18" i="4"/>
  <c r="H18" i="4" s="1"/>
  <c r="M18" i="4"/>
  <c r="K19" i="4"/>
  <c r="L19" i="4" s="1"/>
  <c r="F19" i="4"/>
  <c r="H19" i="4" s="1"/>
  <c r="M19" i="4"/>
  <c r="K20" i="4"/>
  <c r="L20" i="4" s="1"/>
  <c r="F20" i="4"/>
  <c r="H20" i="4" s="1"/>
  <c r="M20" i="4"/>
  <c r="K21" i="4"/>
  <c r="L21" i="4" s="1"/>
  <c r="F21" i="4"/>
  <c r="H21" i="4" s="1"/>
  <c r="M21" i="4"/>
  <c r="K22" i="4"/>
  <c r="L22" i="4" s="1"/>
  <c r="F22" i="4"/>
  <c r="H22" i="4" s="1"/>
  <c r="M22" i="4"/>
  <c r="K23" i="4"/>
  <c r="L23" i="4" s="1"/>
  <c r="F23" i="4"/>
  <c r="H23" i="4"/>
  <c r="M23" i="4"/>
  <c r="K24" i="4"/>
  <c r="L24" i="4" s="1"/>
  <c r="F24" i="4"/>
  <c r="H24" i="4" s="1"/>
  <c r="M24" i="4"/>
  <c r="K25" i="4"/>
  <c r="L25" i="4" s="1"/>
  <c r="F25" i="4"/>
  <c r="H25" i="4" s="1"/>
  <c r="M25" i="4"/>
  <c r="K26" i="4"/>
  <c r="L26" i="4" s="1"/>
  <c r="F26" i="4"/>
  <c r="H26" i="4" s="1"/>
  <c r="M26" i="4"/>
  <c r="K27" i="4"/>
  <c r="L27" i="4" s="1"/>
  <c r="F27" i="4"/>
  <c r="H27" i="4" s="1"/>
  <c r="M27" i="4"/>
  <c r="K28" i="4"/>
  <c r="L28" i="4" s="1"/>
  <c r="F28" i="4"/>
  <c r="H28" i="4" s="1"/>
  <c r="M28" i="4"/>
  <c r="K29" i="4"/>
  <c r="L29" i="4" s="1"/>
  <c r="F29" i="4"/>
  <c r="H29" i="4" s="1"/>
  <c r="M29" i="4"/>
  <c r="K30" i="4"/>
  <c r="L30" i="4" s="1"/>
  <c r="F30" i="4"/>
  <c r="H30" i="4" s="1"/>
  <c r="M30" i="4"/>
  <c r="K31" i="4"/>
  <c r="L31" i="4" s="1"/>
  <c r="F31" i="4"/>
  <c r="H31" i="4" s="1"/>
  <c r="M31" i="4"/>
  <c r="K32" i="4"/>
  <c r="L32" i="4" s="1"/>
  <c r="F32" i="4"/>
  <c r="H32" i="4" s="1"/>
  <c r="M32" i="4"/>
  <c r="K33" i="4"/>
  <c r="L33" i="4" s="1"/>
  <c r="F33" i="4"/>
  <c r="H33" i="4" s="1"/>
  <c r="M33" i="4"/>
  <c r="K34" i="4"/>
  <c r="L34" i="4" s="1"/>
  <c r="F34" i="4"/>
  <c r="H34" i="4"/>
  <c r="M34" i="4"/>
  <c r="K35" i="4"/>
  <c r="L35" i="4" s="1"/>
  <c r="F35" i="4"/>
  <c r="H35" i="4" s="1"/>
  <c r="M35" i="4"/>
  <c r="K36" i="4"/>
  <c r="L36" i="4" s="1"/>
  <c r="F36" i="4"/>
  <c r="H36" i="4" s="1"/>
  <c r="M36" i="4"/>
  <c r="K37" i="4"/>
  <c r="L37" i="4" s="1"/>
  <c r="F37" i="4"/>
  <c r="H37" i="4"/>
  <c r="M37" i="4"/>
  <c r="K38" i="4"/>
  <c r="L38" i="4" s="1"/>
  <c r="F38" i="4"/>
  <c r="H38" i="4" s="1"/>
  <c r="M38" i="4"/>
  <c r="K39" i="4"/>
  <c r="L39" i="4" s="1"/>
  <c r="F39" i="4"/>
  <c r="H39" i="4" s="1"/>
  <c r="M39" i="4"/>
  <c r="K40" i="4"/>
  <c r="L40" i="4" s="1"/>
  <c r="F40" i="4"/>
  <c r="H40" i="4" s="1"/>
  <c r="M40" i="4"/>
  <c r="K41" i="4"/>
  <c r="L41" i="4" s="1"/>
  <c r="F41" i="4"/>
  <c r="H41" i="4" s="1"/>
  <c r="M41" i="4"/>
  <c r="K42" i="4"/>
  <c r="L42" i="4" s="1"/>
  <c r="F42" i="4"/>
  <c r="H42" i="4" s="1"/>
  <c r="M42" i="4"/>
  <c r="K43" i="4"/>
  <c r="L43" i="4" s="1"/>
  <c r="F43" i="4"/>
  <c r="H43" i="4" s="1"/>
  <c r="M43" i="4"/>
  <c r="K44" i="4"/>
  <c r="L44" i="4" s="1"/>
  <c r="F44" i="4"/>
  <c r="H44" i="4" s="1"/>
  <c r="M44" i="4"/>
  <c r="K45" i="4"/>
  <c r="L45" i="4" s="1"/>
  <c r="F45" i="4"/>
  <c r="H45" i="4" s="1"/>
  <c r="M45" i="4"/>
  <c r="K46" i="4"/>
  <c r="L46" i="4" s="1"/>
  <c r="F46" i="4"/>
  <c r="H46" i="4" s="1"/>
  <c r="M46" i="4"/>
  <c r="K47" i="4"/>
  <c r="L47" i="4" s="1"/>
  <c r="F47" i="4"/>
  <c r="H47" i="4" s="1"/>
  <c r="M47" i="4"/>
  <c r="K48" i="4"/>
  <c r="L48" i="4" s="1"/>
  <c r="K7" i="12" s="1"/>
  <c r="F48" i="4"/>
  <c r="H48" i="4" s="1"/>
  <c r="M48" i="4"/>
  <c r="K49" i="4"/>
  <c r="L49" i="4" s="1"/>
  <c r="K8" i="12" s="1"/>
  <c r="F49" i="4"/>
  <c r="H49" i="4"/>
  <c r="M49" i="4"/>
  <c r="K50" i="4"/>
  <c r="L50" i="4" s="1"/>
  <c r="K9" i="12" s="1"/>
  <c r="F50" i="4"/>
  <c r="H50" i="4" s="1"/>
  <c r="M50" i="4"/>
  <c r="K51" i="4"/>
  <c r="L51" i="4" s="1"/>
  <c r="K10" i="12" s="1"/>
  <c r="F51" i="4"/>
  <c r="H51" i="4"/>
  <c r="M51" i="4"/>
  <c r="K52" i="4"/>
  <c r="L52" i="4" s="1"/>
  <c r="K11" i="12" s="1"/>
  <c r="F52" i="4"/>
  <c r="H52" i="4" s="1"/>
  <c r="M52" i="4"/>
  <c r="K53" i="4"/>
  <c r="L53" i="4" s="1"/>
  <c r="K12" i="12" s="1"/>
  <c r="F53" i="4"/>
  <c r="H53" i="4" s="1"/>
  <c r="M53" i="4"/>
  <c r="K54" i="4"/>
  <c r="L54" i="4" s="1"/>
  <c r="K13" i="12" s="1"/>
  <c r="F54" i="4"/>
  <c r="H54" i="4" s="1"/>
  <c r="M54" i="4"/>
  <c r="K55" i="4"/>
  <c r="L55" i="4" s="1"/>
  <c r="K14" i="12" s="1"/>
  <c r="F55" i="4"/>
  <c r="H55" i="4"/>
  <c r="M55" i="4"/>
  <c r="K56" i="4"/>
  <c r="L56" i="4" s="1"/>
  <c r="K15" i="12" s="1"/>
  <c r="F56" i="4"/>
  <c r="H56" i="4" s="1"/>
  <c r="M56" i="4"/>
  <c r="K57" i="4"/>
  <c r="L57" i="4" s="1"/>
  <c r="K16" i="12" s="1"/>
  <c r="F57" i="4"/>
  <c r="H57" i="4" s="1"/>
  <c r="M57" i="4"/>
  <c r="K58" i="4"/>
  <c r="L58" i="4" s="1"/>
  <c r="K17" i="12" s="1"/>
  <c r="F58" i="4"/>
  <c r="H58" i="4" s="1"/>
  <c r="M58" i="4"/>
  <c r="K59" i="4"/>
  <c r="L59" i="4" s="1"/>
  <c r="K18" i="12" s="1"/>
  <c r="F59" i="4"/>
  <c r="H59" i="4" s="1"/>
  <c r="M59" i="4"/>
  <c r="K60" i="4"/>
  <c r="L60" i="4" s="1"/>
  <c r="K19" i="12" s="1"/>
  <c r="F60" i="4"/>
  <c r="H60" i="4" s="1"/>
  <c r="M60" i="4"/>
  <c r="K61" i="4"/>
  <c r="L61" i="4" s="1"/>
  <c r="K20" i="12" s="1"/>
  <c r="F61" i="4"/>
  <c r="H61" i="4" s="1"/>
  <c r="M61" i="4"/>
  <c r="K62" i="4"/>
  <c r="L62" i="4" s="1"/>
  <c r="K21" i="12" s="1"/>
  <c r="F62" i="4"/>
  <c r="H62" i="4" s="1"/>
  <c r="M62" i="4"/>
  <c r="K63" i="4"/>
  <c r="L63" i="4" s="1"/>
  <c r="K22" i="12" s="1"/>
  <c r="F63" i="4"/>
  <c r="H63" i="4" s="1"/>
  <c r="M63" i="4"/>
  <c r="K64" i="4"/>
  <c r="L64" i="4" s="1"/>
  <c r="K23" i="12" s="1"/>
  <c r="F64" i="4"/>
  <c r="H64" i="4" s="1"/>
  <c r="M64" i="4"/>
  <c r="K65" i="4"/>
  <c r="L65" i="4" s="1"/>
  <c r="K24" i="12" s="1"/>
  <c r="F65" i="4"/>
  <c r="H65" i="4" s="1"/>
  <c r="M65" i="4"/>
  <c r="K66" i="4"/>
  <c r="L66" i="4" s="1"/>
  <c r="K25" i="12" s="1"/>
  <c r="F66" i="4"/>
  <c r="H66" i="4" s="1"/>
  <c r="M66" i="4"/>
  <c r="K67" i="4"/>
  <c r="L67" i="4" s="1"/>
  <c r="K26" i="12" s="1"/>
  <c r="F67" i="4"/>
  <c r="H67" i="4" s="1"/>
  <c r="M67" i="4"/>
  <c r="K68" i="4"/>
  <c r="L68" i="4" s="1"/>
  <c r="K27" i="12" s="1"/>
  <c r="F68" i="4"/>
  <c r="H68" i="4" s="1"/>
  <c r="M68" i="4"/>
  <c r="K69" i="4"/>
  <c r="L69" i="4" s="1"/>
  <c r="K28" i="12" s="1"/>
  <c r="F69" i="4"/>
  <c r="H69" i="4" s="1"/>
  <c r="M69" i="4"/>
  <c r="K70" i="4"/>
  <c r="L70" i="4" s="1"/>
  <c r="K29" i="12" s="1"/>
  <c r="F70" i="4"/>
  <c r="H70" i="4" s="1"/>
  <c r="M70" i="4"/>
  <c r="K71" i="4"/>
  <c r="L71" i="4" s="1"/>
  <c r="K30" i="12" s="1"/>
  <c r="F71" i="4"/>
  <c r="H71" i="4" s="1"/>
  <c r="M71" i="4"/>
  <c r="K72" i="4"/>
  <c r="L72" i="4" s="1"/>
  <c r="K31" i="12" s="1"/>
  <c r="F72" i="4"/>
  <c r="H72" i="4"/>
  <c r="M72" i="4"/>
  <c r="K73" i="4"/>
  <c r="L73" i="4" s="1"/>
  <c r="K32" i="12" s="1"/>
  <c r="F73" i="4"/>
  <c r="H73" i="4" s="1"/>
  <c r="M73" i="4"/>
  <c r="K74" i="4"/>
  <c r="L74" i="4" s="1"/>
  <c r="K33" i="12" s="1"/>
  <c r="F74" i="4"/>
  <c r="H74" i="4" s="1"/>
  <c r="M74" i="4"/>
  <c r="K75" i="4"/>
  <c r="L75" i="4" s="1"/>
  <c r="K34" i="12" s="1"/>
  <c r="F75" i="4"/>
  <c r="H75" i="4" s="1"/>
  <c r="M75" i="4"/>
  <c r="K76" i="4"/>
  <c r="L76" i="4" s="1"/>
  <c r="K35" i="12" s="1"/>
  <c r="F76" i="4"/>
  <c r="H76" i="4" s="1"/>
  <c r="M76" i="4"/>
  <c r="K77" i="4"/>
  <c r="L77" i="4" s="1"/>
  <c r="K36" i="12" s="1"/>
  <c r="F77" i="4"/>
  <c r="H77" i="4" s="1"/>
  <c r="M77" i="4"/>
  <c r="K78" i="4"/>
  <c r="L78" i="4" s="1"/>
  <c r="K37" i="12" s="1"/>
  <c r="F78" i="4"/>
  <c r="H78" i="4"/>
  <c r="M78" i="4"/>
  <c r="K79" i="4"/>
  <c r="L79" i="4" s="1"/>
  <c r="K38" i="12" s="1"/>
  <c r="F79" i="4"/>
  <c r="H79" i="4" s="1"/>
  <c r="M79" i="4"/>
  <c r="K80" i="4"/>
  <c r="L80" i="4" s="1"/>
  <c r="K39" i="12" s="1"/>
  <c r="F80" i="4"/>
  <c r="H80" i="4" s="1"/>
  <c r="M80" i="4"/>
  <c r="K81" i="4"/>
  <c r="L81" i="4" s="1"/>
  <c r="K40" i="12" s="1"/>
  <c r="F81" i="4"/>
  <c r="H81" i="4" s="1"/>
  <c r="M81" i="4"/>
  <c r="K82" i="4"/>
  <c r="L82" i="4" s="1"/>
  <c r="K41" i="12" s="1"/>
  <c r="F82" i="4"/>
  <c r="H82" i="4" s="1"/>
  <c r="M82" i="4"/>
  <c r="K83" i="4"/>
  <c r="L83" i="4" s="1"/>
  <c r="K42" i="12" s="1"/>
  <c r="F83" i="4"/>
  <c r="H83" i="4" s="1"/>
  <c r="M83" i="4"/>
  <c r="K84" i="4"/>
  <c r="L84" i="4" s="1"/>
  <c r="K43" i="12" s="1"/>
  <c r="F84" i="4"/>
  <c r="H84" i="4" s="1"/>
  <c r="M84" i="4"/>
  <c r="K85" i="4"/>
  <c r="L85" i="4" s="1"/>
  <c r="K44" i="12" s="1"/>
  <c r="F85" i="4"/>
  <c r="H85" i="4"/>
  <c r="M85" i="4"/>
  <c r="K86" i="4"/>
  <c r="L86" i="4" s="1"/>
  <c r="K45" i="12" s="1"/>
  <c r="F86" i="4"/>
  <c r="H86" i="4" s="1"/>
  <c r="M86" i="4"/>
  <c r="K87" i="4"/>
  <c r="L87" i="4" s="1"/>
  <c r="K46" i="12" s="1"/>
  <c r="F87" i="4"/>
  <c r="H87" i="4" s="1"/>
  <c r="M87" i="4"/>
  <c r="K88" i="4"/>
  <c r="L88" i="4" s="1"/>
  <c r="K47" i="12" s="1"/>
  <c r="F88" i="4"/>
  <c r="H88" i="4"/>
  <c r="M88" i="4"/>
  <c r="K89" i="4"/>
  <c r="L89" i="4" s="1"/>
  <c r="K48" i="12" s="1"/>
  <c r="F89" i="4"/>
  <c r="H89" i="4" s="1"/>
  <c r="M89" i="4"/>
  <c r="K90" i="4"/>
  <c r="L90" i="4" s="1"/>
  <c r="K49" i="12" s="1"/>
  <c r="F90" i="4"/>
  <c r="H90" i="4" s="1"/>
  <c r="M90" i="4"/>
  <c r="K91" i="4"/>
  <c r="L91" i="4" s="1"/>
  <c r="K50" i="12" s="1"/>
  <c r="F91" i="4"/>
  <c r="H91" i="4"/>
  <c r="M91" i="4"/>
  <c r="K92" i="4"/>
  <c r="L92" i="4" s="1"/>
  <c r="K51" i="12" s="1"/>
  <c r="F92" i="4"/>
  <c r="H92" i="4" s="1"/>
  <c r="M92" i="4"/>
  <c r="K93" i="4"/>
  <c r="L93" i="4" s="1"/>
  <c r="K52" i="12" s="1"/>
  <c r="F93" i="4"/>
  <c r="H93" i="4" s="1"/>
  <c r="M93" i="4"/>
  <c r="K94" i="4"/>
  <c r="L94" i="4" s="1"/>
  <c r="K53" i="12" s="1"/>
  <c r="F94" i="4"/>
  <c r="H94" i="4" s="1"/>
  <c r="M94" i="4"/>
  <c r="K95" i="4"/>
  <c r="L95" i="4" s="1"/>
  <c r="K54" i="12" s="1"/>
  <c r="F95" i="4"/>
  <c r="H95" i="4" s="1"/>
  <c r="M95" i="4"/>
  <c r="K96" i="4"/>
  <c r="L96" i="4" s="1"/>
  <c r="K55" i="12" s="1"/>
  <c r="F96" i="4"/>
  <c r="H96" i="4" s="1"/>
  <c r="M96" i="4"/>
  <c r="K97" i="4"/>
  <c r="L97" i="4" s="1"/>
  <c r="K56" i="12" s="1"/>
  <c r="F97" i="4"/>
  <c r="H97" i="4" s="1"/>
  <c r="M97" i="4"/>
  <c r="K98" i="4"/>
  <c r="L98" i="4" s="1"/>
  <c r="K57" i="12" s="1"/>
  <c r="F98" i="4"/>
  <c r="H98" i="4" s="1"/>
  <c r="M98" i="4"/>
  <c r="K99" i="4"/>
  <c r="L99" i="4" s="1"/>
  <c r="K58" i="12" s="1"/>
  <c r="F99" i="4"/>
  <c r="H99" i="4" s="1"/>
  <c r="M99" i="4"/>
  <c r="K100" i="4"/>
  <c r="L100" i="4" s="1"/>
  <c r="K59" i="12" s="1"/>
  <c r="F100" i="4"/>
  <c r="H100" i="4" s="1"/>
  <c r="M100" i="4"/>
  <c r="O9" i="5"/>
  <c r="F9" i="5"/>
  <c r="M9" i="5" s="1"/>
  <c r="K9" i="5"/>
  <c r="Q9" i="5"/>
  <c r="O10" i="5"/>
  <c r="F10" i="5"/>
  <c r="M10" i="5" s="1"/>
  <c r="K10" i="5"/>
  <c r="Q10" i="5"/>
  <c r="O11" i="5"/>
  <c r="F11" i="5"/>
  <c r="K11" i="5"/>
  <c r="Q11" i="5"/>
  <c r="O12" i="5"/>
  <c r="F12" i="5"/>
  <c r="K12" i="5"/>
  <c r="Q12" i="5"/>
  <c r="O13" i="5"/>
  <c r="F13" i="5"/>
  <c r="M13" i="5" s="1"/>
  <c r="K13" i="5"/>
  <c r="Q13" i="5"/>
  <c r="O14" i="5"/>
  <c r="F14" i="5"/>
  <c r="K14" i="5"/>
  <c r="Q14" i="5"/>
  <c r="O15" i="5"/>
  <c r="F15" i="5"/>
  <c r="K15" i="5"/>
  <c r="Q15" i="5"/>
  <c r="O16" i="5"/>
  <c r="F16" i="5"/>
  <c r="M16" i="5" s="1"/>
  <c r="K16" i="5"/>
  <c r="Q16" i="5"/>
  <c r="O17" i="5"/>
  <c r="F17" i="5"/>
  <c r="K17" i="5"/>
  <c r="Q17" i="5"/>
  <c r="O18" i="5"/>
  <c r="F18" i="5"/>
  <c r="M18" i="5" s="1"/>
  <c r="K18" i="5"/>
  <c r="Q18" i="5"/>
  <c r="O19" i="5"/>
  <c r="F19" i="5"/>
  <c r="K19" i="5"/>
  <c r="Q19" i="5"/>
  <c r="O20" i="5"/>
  <c r="F20" i="5"/>
  <c r="K20" i="5"/>
  <c r="Q20" i="5"/>
  <c r="O21" i="5"/>
  <c r="F21" i="5"/>
  <c r="M21" i="5" s="1"/>
  <c r="K21" i="5"/>
  <c r="Q21" i="5"/>
  <c r="O22" i="5"/>
  <c r="F22" i="5"/>
  <c r="K22" i="5"/>
  <c r="Q22" i="5"/>
  <c r="O23" i="5"/>
  <c r="F23" i="5"/>
  <c r="K23" i="5"/>
  <c r="Q23" i="5"/>
  <c r="O24" i="5"/>
  <c r="F24" i="5"/>
  <c r="M24" i="5" s="1"/>
  <c r="K24" i="5"/>
  <c r="Q24" i="5"/>
  <c r="O25" i="5"/>
  <c r="F25" i="5"/>
  <c r="K25" i="5"/>
  <c r="Q25" i="5"/>
  <c r="O26" i="5"/>
  <c r="F26" i="5"/>
  <c r="K26" i="5"/>
  <c r="Q26" i="5"/>
  <c r="O27" i="5"/>
  <c r="F27" i="5"/>
  <c r="K27" i="5"/>
  <c r="Q27" i="5"/>
  <c r="O28" i="5"/>
  <c r="F28" i="5"/>
  <c r="M28" i="5" s="1"/>
  <c r="K28" i="5"/>
  <c r="Q28" i="5"/>
  <c r="O29" i="5"/>
  <c r="F29" i="5"/>
  <c r="M29" i="5" s="1"/>
  <c r="K29" i="5"/>
  <c r="Q29" i="5"/>
  <c r="O30" i="5"/>
  <c r="F30" i="5"/>
  <c r="M30" i="5" s="1"/>
  <c r="K30" i="5"/>
  <c r="Q30" i="5"/>
  <c r="O31" i="5"/>
  <c r="F31" i="5"/>
  <c r="M31" i="5" s="1"/>
  <c r="K31" i="5"/>
  <c r="Q31" i="5"/>
  <c r="O32" i="5"/>
  <c r="F32" i="5"/>
  <c r="M32" i="5" s="1"/>
  <c r="K32" i="5"/>
  <c r="Q32" i="5"/>
  <c r="O33" i="5"/>
  <c r="F33" i="5"/>
  <c r="K33" i="5"/>
  <c r="Q33" i="5"/>
  <c r="O34" i="5"/>
  <c r="F34" i="5"/>
  <c r="K34" i="5"/>
  <c r="Q34" i="5"/>
  <c r="O35" i="5"/>
  <c r="F35" i="5"/>
  <c r="K35" i="5"/>
  <c r="Q35" i="5"/>
  <c r="O36" i="5"/>
  <c r="F36" i="5"/>
  <c r="K36" i="5"/>
  <c r="Q36" i="5"/>
  <c r="O37" i="5"/>
  <c r="F37" i="5"/>
  <c r="K37" i="5"/>
  <c r="Q37" i="5"/>
  <c r="O38" i="5"/>
  <c r="F38" i="5"/>
  <c r="M38" i="5" s="1"/>
  <c r="K38" i="5"/>
  <c r="Q38" i="5"/>
  <c r="O39" i="5"/>
  <c r="F39" i="5"/>
  <c r="K39" i="5"/>
  <c r="Q39" i="5"/>
  <c r="F40" i="5"/>
  <c r="K40" i="5"/>
  <c r="Q40" i="5"/>
  <c r="F41" i="5"/>
  <c r="K41" i="5"/>
  <c r="Q41" i="5"/>
  <c r="F42" i="5"/>
  <c r="K42" i="5"/>
  <c r="M42" i="5" s="1"/>
  <c r="N42" i="5" s="1"/>
  <c r="Q42" i="5"/>
  <c r="F43" i="5"/>
  <c r="K43" i="5"/>
  <c r="Q43" i="5"/>
  <c r="F44" i="5"/>
  <c r="K44" i="5"/>
  <c r="Q44" i="5"/>
  <c r="F45" i="5"/>
  <c r="K45" i="5"/>
  <c r="Q45" i="5"/>
  <c r="F46" i="5"/>
  <c r="M46" i="5" s="1"/>
  <c r="N46" i="5" s="1"/>
  <c r="K46" i="5"/>
  <c r="Q46" i="5"/>
  <c r="F47" i="5"/>
  <c r="M47" i="5" s="1"/>
  <c r="N47" i="5" s="1"/>
  <c r="K47" i="5"/>
  <c r="Q47" i="5"/>
  <c r="F48" i="5"/>
  <c r="K48" i="5"/>
  <c r="Q48" i="5"/>
  <c r="F49" i="5"/>
  <c r="K49" i="5"/>
  <c r="Q49" i="5"/>
  <c r="F50" i="5"/>
  <c r="M50" i="5" s="1"/>
  <c r="N50" i="5" s="1"/>
  <c r="K50" i="5"/>
  <c r="Q50" i="5"/>
  <c r="F51" i="5"/>
  <c r="K51" i="5"/>
  <c r="Q51" i="5"/>
  <c r="F52" i="5"/>
  <c r="K52" i="5"/>
  <c r="Q52" i="5"/>
  <c r="F53" i="5"/>
  <c r="K53" i="5"/>
  <c r="M53" i="5" s="1"/>
  <c r="N53" i="5" s="1"/>
  <c r="Q53" i="5"/>
  <c r="F54" i="5"/>
  <c r="M54" i="5" s="1"/>
  <c r="N54" i="5" s="1"/>
  <c r="K54" i="5"/>
  <c r="Q54" i="5"/>
  <c r="F55" i="5"/>
  <c r="K55" i="5"/>
  <c r="Q55" i="5"/>
  <c r="F56" i="5"/>
  <c r="K56" i="5"/>
  <c r="Q56" i="5"/>
  <c r="F57" i="5"/>
  <c r="K57" i="5"/>
  <c r="M57" i="5" s="1"/>
  <c r="N57" i="5" s="1"/>
  <c r="Q57" i="5"/>
  <c r="F58" i="5"/>
  <c r="K58" i="5"/>
  <c r="Q58" i="5"/>
  <c r="F59" i="5"/>
  <c r="K59" i="5"/>
  <c r="Q59" i="5"/>
  <c r="F60" i="5"/>
  <c r="K60" i="5"/>
  <c r="Q60" i="5"/>
  <c r="F61" i="5"/>
  <c r="K61" i="5"/>
  <c r="Q61" i="5"/>
  <c r="F62" i="5"/>
  <c r="M62" i="5" s="1"/>
  <c r="N62" i="5" s="1"/>
  <c r="K62" i="5"/>
  <c r="Q62" i="5"/>
  <c r="F63" i="5"/>
  <c r="K63" i="5"/>
  <c r="Q63" i="5"/>
  <c r="F64" i="5"/>
  <c r="K64" i="5"/>
  <c r="Q64" i="5"/>
  <c r="F65" i="5"/>
  <c r="K65" i="5"/>
  <c r="Q65" i="5"/>
  <c r="F66" i="5"/>
  <c r="M66" i="5" s="1"/>
  <c r="N66" i="5" s="1"/>
  <c r="K66" i="5"/>
  <c r="Q66" i="5"/>
  <c r="F67" i="5"/>
  <c r="K67" i="5"/>
  <c r="Q67" i="5"/>
  <c r="F68" i="5"/>
  <c r="K68" i="5"/>
  <c r="Q68" i="5"/>
  <c r="F69" i="5"/>
  <c r="K69" i="5"/>
  <c r="M69" i="5" s="1"/>
  <c r="N69" i="5" s="1"/>
  <c r="Q69" i="5"/>
  <c r="F70" i="5"/>
  <c r="K70" i="5"/>
  <c r="Q70" i="5"/>
  <c r="F71" i="5"/>
  <c r="M71" i="5" s="1"/>
  <c r="N71" i="5" s="1"/>
  <c r="K71" i="5"/>
  <c r="Q71" i="5"/>
  <c r="F72" i="5"/>
  <c r="M72" i="5" s="1"/>
  <c r="N72" i="5" s="1"/>
  <c r="K72" i="5"/>
  <c r="Q72" i="5"/>
  <c r="F73" i="5"/>
  <c r="K73" i="5"/>
  <c r="Q73" i="5"/>
  <c r="F74" i="5"/>
  <c r="M74" i="5" s="1"/>
  <c r="N74" i="5" s="1"/>
  <c r="K74" i="5"/>
  <c r="Q74" i="5"/>
  <c r="F75" i="5"/>
  <c r="K75" i="5"/>
  <c r="F76" i="5"/>
  <c r="K76" i="5"/>
  <c r="F77" i="5"/>
  <c r="K77" i="5"/>
  <c r="F78" i="5"/>
  <c r="K78" i="5"/>
  <c r="M78" i="5" s="1"/>
  <c r="N78" i="5" s="1"/>
  <c r="F79" i="5"/>
  <c r="K79" i="5"/>
  <c r="F80" i="5"/>
  <c r="M80" i="5" s="1"/>
  <c r="N80" i="5" s="1"/>
  <c r="K80" i="5"/>
  <c r="F81" i="5"/>
  <c r="K81" i="5"/>
  <c r="F82" i="5"/>
  <c r="M82" i="5" s="1"/>
  <c r="N82" i="5" s="1"/>
  <c r="K82" i="5"/>
  <c r="F83" i="5"/>
  <c r="M83" i="5" s="1"/>
  <c r="N83" i="5" s="1"/>
  <c r="K83" i="5"/>
  <c r="F84" i="5"/>
  <c r="K84" i="5"/>
  <c r="F85" i="5"/>
  <c r="K85" i="5"/>
  <c r="K8" i="8"/>
  <c r="L8" i="8" s="1"/>
  <c r="F8" i="8"/>
  <c r="H8" i="8" s="1"/>
  <c r="M8" i="8"/>
  <c r="K9" i="8"/>
  <c r="L9" i="8" s="1"/>
  <c r="F9" i="8"/>
  <c r="H9" i="8" s="1"/>
  <c r="M9" i="8"/>
  <c r="K10" i="8"/>
  <c r="L10" i="8" s="1"/>
  <c r="F10" i="8"/>
  <c r="H10" i="8" s="1"/>
  <c r="M10" i="8"/>
  <c r="K11" i="8"/>
  <c r="L11" i="8" s="1"/>
  <c r="F11" i="8"/>
  <c r="H11" i="8" s="1"/>
  <c r="M11" i="8"/>
  <c r="K12" i="8"/>
  <c r="L12" i="8" s="1"/>
  <c r="F12" i="8"/>
  <c r="H12" i="8" s="1"/>
  <c r="M12" i="8"/>
  <c r="K13" i="8"/>
  <c r="L13" i="8" s="1"/>
  <c r="F13" i="8"/>
  <c r="H13" i="8" s="1"/>
  <c r="M13" i="8"/>
  <c r="K14" i="8"/>
  <c r="L14" i="8" s="1"/>
  <c r="F14" i="8"/>
  <c r="H14" i="8" s="1"/>
  <c r="M14" i="8"/>
  <c r="K15" i="8"/>
  <c r="L15" i="8" s="1"/>
  <c r="F15" i="8"/>
  <c r="H15" i="8" s="1"/>
  <c r="M15" i="8"/>
  <c r="K16" i="8"/>
  <c r="L16" i="8" s="1"/>
  <c r="F16" i="8"/>
  <c r="H16" i="8"/>
  <c r="M16" i="8"/>
  <c r="K17" i="8"/>
  <c r="L17" i="8" s="1"/>
  <c r="F17" i="8"/>
  <c r="H17" i="8" s="1"/>
  <c r="M17" i="8"/>
  <c r="K18" i="8"/>
  <c r="L18" i="8" s="1"/>
  <c r="F18" i="8"/>
  <c r="H18" i="8" s="1"/>
  <c r="M18" i="8"/>
  <c r="K19" i="8"/>
  <c r="L19" i="8" s="1"/>
  <c r="F19" i="8"/>
  <c r="H19" i="8" s="1"/>
  <c r="M19" i="8"/>
  <c r="K20" i="8"/>
  <c r="L20" i="8" s="1"/>
  <c r="F20" i="8"/>
  <c r="H20" i="8"/>
  <c r="M20" i="8"/>
  <c r="K21" i="8"/>
  <c r="L21" i="8" s="1"/>
  <c r="F21" i="8"/>
  <c r="H21" i="8"/>
  <c r="M21" i="8"/>
  <c r="K22" i="8"/>
  <c r="L22" i="8" s="1"/>
  <c r="F22" i="8"/>
  <c r="H22" i="8" s="1"/>
  <c r="M22" i="8"/>
  <c r="K23" i="8"/>
  <c r="L23" i="8" s="1"/>
  <c r="F23" i="8"/>
  <c r="H23" i="8" s="1"/>
  <c r="M23" i="8"/>
  <c r="K24" i="8"/>
  <c r="L24" i="8" s="1"/>
  <c r="F24" i="8"/>
  <c r="H24" i="8"/>
  <c r="M24" i="8"/>
  <c r="K25" i="8"/>
  <c r="L25" i="8" s="1"/>
  <c r="F25" i="8"/>
  <c r="H25" i="8" s="1"/>
  <c r="M25" i="8"/>
  <c r="K26" i="8"/>
  <c r="L26" i="8" s="1"/>
  <c r="F26" i="8"/>
  <c r="H26" i="8" s="1"/>
  <c r="M26" i="8"/>
  <c r="K27" i="8"/>
  <c r="L27" i="8" s="1"/>
  <c r="F27" i="8"/>
  <c r="H27" i="8"/>
  <c r="M27" i="8"/>
  <c r="K28" i="8"/>
  <c r="L28" i="8" s="1"/>
  <c r="F28" i="8"/>
  <c r="H28" i="8" s="1"/>
  <c r="M28" i="8"/>
  <c r="K29" i="8"/>
  <c r="L29" i="8" s="1"/>
  <c r="F29" i="8"/>
  <c r="H29" i="8"/>
  <c r="M29" i="8"/>
  <c r="K30" i="8"/>
  <c r="L30" i="8" s="1"/>
  <c r="F30" i="8"/>
  <c r="H30" i="8" s="1"/>
  <c r="M30" i="8"/>
  <c r="K31" i="8"/>
  <c r="L31" i="8" s="1"/>
  <c r="F31" i="8"/>
  <c r="H31" i="8" s="1"/>
  <c r="M31" i="8"/>
  <c r="K32" i="8"/>
  <c r="L32" i="8" s="1"/>
  <c r="F32" i="8"/>
  <c r="H32" i="8" s="1"/>
  <c r="M32" i="8"/>
  <c r="K33" i="8"/>
  <c r="L33" i="8" s="1"/>
  <c r="F33" i="8"/>
  <c r="H33" i="8"/>
  <c r="M33" i="8"/>
  <c r="K34" i="8"/>
  <c r="L34" i="8" s="1"/>
  <c r="F34" i="8"/>
  <c r="H34" i="8" s="1"/>
  <c r="M34" i="8"/>
  <c r="K35" i="8"/>
  <c r="L35" i="8" s="1"/>
  <c r="F35" i="8"/>
  <c r="H35" i="8" s="1"/>
  <c r="M35" i="8"/>
  <c r="K36" i="8"/>
  <c r="L36" i="8" s="1"/>
  <c r="F36" i="8"/>
  <c r="H36" i="8" s="1"/>
  <c r="M36" i="8"/>
  <c r="K37" i="8"/>
  <c r="L37" i="8" s="1"/>
  <c r="F37" i="8"/>
  <c r="H37" i="8" s="1"/>
  <c r="M37" i="8"/>
  <c r="K38" i="8"/>
  <c r="L38" i="8" s="1"/>
  <c r="F38" i="8"/>
  <c r="H38" i="8"/>
  <c r="M38" i="8"/>
  <c r="K39" i="8"/>
  <c r="L39" i="8" s="1"/>
  <c r="F39" i="8"/>
  <c r="H39" i="8" s="1"/>
  <c r="M39" i="8"/>
  <c r="K40" i="8"/>
  <c r="L40" i="8" s="1"/>
  <c r="F40" i="8"/>
  <c r="H40" i="8" s="1"/>
  <c r="M40" i="8"/>
  <c r="K41" i="8"/>
  <c r="L41" i="8" s="1"/>
  <c r="F41" i="8"/>
  <c r="H41" i="8" s="1"/>
  <c r="M41" i="8"/>
  <c r="K42" i="8"/>
  <c r="L42" i="8" s="1"/>
  <c r="F42" i="8"/>
  <c r="H42" i="8"/>
  <c r="M42" i="8"/>
  <c r="K43" i="8"/>
  <c r="L43" i="8" s="1"/>
  <c r="F43" i="8"/>
  <c r="H43" i="8" s="1"/>
  <c r="M43" i="8"/>
  <c r="K44" i="8"/>
  <c r="L44" i="8" s="1"/>
  <c r="F44" i="8"/>
  <c r="H44" i="8" s="1"/>
  <c r="M44" i="8"/>
  <c r="K45" i="8"/>
  <c r="L45" i="8" s="1"/>
  <c r="F45" i="8"/>
  <c r="H45" i="8" s="1"/>
  <c r="M45" i="8"/>
  <c r="K46" i="8"/>
  <c r="L46" i="8" s="1"/>
  <c r="F46" i="8"/>
  <c r="H46" i="8" s="1"/>
  <c r="M46" i="8"/>
  <c r="K47" i="8"/>
  <c r="L47" i="8" s="1"/>
  <c r="F47" i="8"/>
  <c r="H47" i="8" s="1"/>
  <c r="M47" i="8"/>
  <c r="K48" i="8"/>
  <c r="L48" i="8" s="1"/>
  <c r="F48" i="8"/>
  <c r="H48" i="8"/>
  <c r="M48" i="8"/>
  <c r="K49" i="8"/>
  <c r="L49" i="8" s="1"/>
  <c r="F49" i="8"/>
  <c r="H49" i="8" s="1"/>
  <c r="M49" i="8"/>
  <c r="K50" i="8"/>
  <c r="L50" i="8" s="1"/>
  <c r="F50" i="8"/>
  <c r="H50" i="8" s="1"/>
  <c r="M50" i="8"/>
  <c r="K51" i="8"/>
  <c r="L51" i="8" s="1"/>
  <c r="F51" i="8"/>
  <c r="H51" i="8"/>
  <c r="M51" i="8"/>
  <c r="K52" i="8"/>
  <c r="L52" i="8" s="1"/>
  <c r="F52" i="8"/>
  <c r="H52" i="8" s="1"/>
  <c r="M52" i="8"/>
  <c r="K53" i="8"/>
  <c r="L53" i="8" s="1"/>
  <c r="F53" i="8"/>
  <c r="H53" i="8" s="1"/>
  <c r="M53" i="8"/>
  <c r="K54" i="8"/>
  <c r="L54" i="8" s="1"/>
  <c r="F54" i="8"/>
  <c r="H54" i="8" s="1"/>
  <c r="M54" i="8"/>
  <c r="K55" i="8"/>
  <c r="L55" i="8" s="1"/>
  <c r="F55" i="8"/>
  <c r="H55" i="8"/>
  <c r="M55" i="8"/>
  <c r="K56" i="8"/>
  <c r="L56" i="8" s="1"/>
  <c r="F56" i="8"/>
  <c r="H56" i="8"/>
  <c r="M56" i="8"/>
  <c r="K57" i="8"/>
  <c r="L57" i="8" s="1"/>
  <c r="F57" i="8"/>
  <c r="H57" i="8" s="1"/>
  <c r="M57" i="8"/>
  <c r="K58" i="8"/>
  <c r="L58" i="8" s="1"/>
  <c r="F58" i="8"/>
  <c r="H58" i="8" s="1"/>
  <c r="M58" i="8"/>
  <c r="K59" i="8"/>
  <c r="L59" i="8" s="1"/>
  <c r="F59" i="8"/>
  <c r="H59" i="8"/>
  <c r="M59" i="8"/>
  <c r="K60" i="8"/>
  <c r="L60" i="8" s="1"/>
  <c r="F60" i="8"/>
  <c r="H60" i="8" s="1"/>
  <c r="M60" i="8"/>
  <c r="K61" i="8"/>
  <c r="L61" i="8" s="1"/>
  <c r="F61" i="8"/>
  <c r="H61" i="8"/>
  <c r="M61" i="8"/>
  <c r="K62" i="8"/>
  <c r="L62" i="8" s="1"/>
  <c r="F62" i="8"/>
  <c r="H62" i="8" s="1"/>
  <c r="M62" i="8"/>
  <c r="K63" i="8"/>
  <c r="L63" i="8" s="1"/>
  <c r="F63" i="8"/>
  <c r="H63" i="8"/>
  <c r="M63" i="8"/>
  <c r="K64" i="8"/>
  <c r="L64" i="8" s="1"/>
  <c r="F64" i="8"/>
  <c r="H64" i="8"/>
  <c r="M64" i="8"/>
  <c r="K65" i="8"/>
  <c r="L65" i="8" s="1"/>
  <c r="F65" i="8"/>
  <c r="H65" i="8" s="1"/>
  <c r="M65" i="8"/>
  <c r="K66" i="8"/>
  <c r="L66" i="8" s="1"/>
  <c r="E7" i="12" s="1"/>
  <c r="F66" i="8"/>
  <c r="H66" i="8" s="1"/>
  <c r="M66" i="8"/>
  <c r="K67" i="8"/>
  <c r="L67" i="8" s="1"/>
  <c r="E8" i="12" s="1"/>
  <c r="F67" i="8"/>
  <c r="H67" i="8"/>
  <c r="M67" i="8"/>
  <c r="K68" i="8"/>
  <c r="L68" i="8" s="1"/>
  <c r="E9" i="12" s="1"/>
  <c r="F68" i="8"/>
  <c r="H68" i="8" s="1"/>
  <c r="M68" i="8"/>
  <c r="K69" i="8"/>
  <c r="L69" i="8" s="1"/>
  <c r="E10" i="12" s="1"/>
  <c r="F69" i="8"/>
  <c r="H69" i="8" s="1"/>
  <c r="M69" i="8"/>
  <c r="K70" i="8"/>
  <c r="L70" i="8" s="1"/>
  <c r="E11" i="12" s="1"/>
  <c r="F70" i="8"/>
  <c r="H70" i="8"/>
  <c r="M70" i="8"/>
  <c r="K71" i="8"/>
  <c r="L71" i="8" s="1"/>
  <c r="E12" i="12" s="1"/>
  <c r="F71" i="8"/>
  <c r="H71" i="8" s="1"/>
  <c r="M71" i="8"/>
  <c r="K72" i="8"/>
  <c r="L72" i="8" s="1"/>
  <c r="E13" i="12" s="1"/>
  <c r="F72" i="8"/>
  <c r="H72" i="8"/>
  <c r="M72" i="8"/>
  <c r="K73" i="8"/>
  <c r="L73" i="8" s="1"/>
  <c r="E14" i="12" s="1"/>
  <c r="F73" i="8"/>
  <c r="H73" i="8"/>
  <c r="M73" i="8"/>
  <c r="K74" i="8"/>
  <c r="L74" i="8" s="1"/>
  <c r="E15" i="12" s="1"/>
  <c r="F74" i="8"/>
  <c r="H74" i="8" s="1"/>
  <c r="M74" i="8"/>
  <c r="K75" i="8"/>
  <c r="L75" i="8" s="1"/>
  <c r="E16" i="12" s="1"/>
  <c r="F75" i="8"/>
  <c r="H75" i="8" s="1"/>
  <c r="M75" i="8"/>
  <c r="K76" i="8"/>
  <c r="L76" i="8" s="1"/>
  <c r="E17" i="12" s="1"/>
  <c r="F76" i="8"/>
  <c r="H76" i="8"/>
  <c r="M76" i="8"/>
  <c r="K77" i="8"/>
  <c r="L77" i="8" s="1"/>
  <c r="E18" i="12" s="1"/>
  <c r="F77" i="8"/>
  <c r="H77" i="8" s="1"/>
  <c r="M77" i="8"/>
  <c r="K78" i="8"/>
  <c r="L78" i="8" s="1"/>
  <c r="E19" i="12" s="1"/>
  <c r="F78" i="8"/>
  <c r="H78" i="8" s="1"/>
  <c r="M78" i="8"/>
  <c r="K79" i="8"/>
  <c r="L79" i="8" s="1"/>
  <c r="E20" i="12" s="1"/>
  <c r="F79" i="8"/>
  <c r="H79" i="8" s="1"/>
  <c r="M79" i="8"/>
  <c r="K80" i="8"/>
  <c r="L80" i="8" s="1"/>
  <c r="E21" i="12" s="1"/>
  <c r="F80" i="8"/>
  <c r="H80" i="8" s="1"/>
  <c r="M80" i="8"/>
  <c r="K81" i="8"/>
  <c r="L81" i="8" s="1"/>
  <c r="E22" i="12" s="1"/>
  <c r="F81" i="8"/>
  <c r="H81" i="8"/>
  <c r="M81" i="8"/>
  <c r="K82" i="8"/>
  <c r="L82" i="8" s="1"/>
  <c r="E23" i="12" s="1"/>
  <c r="F82" i="8"/>
  <c r="H82" i="8"/>
  <c r="M82" i="8"/>
  <c r="K83" i="8"/>
  <c r="L83" i="8" s="1"/>
  <c r="E24" i="12" s="1"/>
  <c r="F83" i="8"/>
  <c r="H83" i="8"/>
  <c r="M83" i="8"/>
  <c r="K84" i="8"/>
  <c r="L84" i="8" s="1"/>
  <c r="E25" i="12" s="1"/>
  <c r="F84" i="8"/>
  <c r="H84" i="8" s="1"/>
  <c r="M84" i="8"/>
  <c r="K85" i="8"/>
  <c r="L85" i="8" s="1"/>
  <c r="E26" i="12" s="1"/>
  <c r="F85" i="8"/>
  <c r="H85" i="8" s="1"/>
  <c r="M85" i="8"/>
  <c r="K86" i="8"/>
  <c r="L86" i="8" s="1"/>
  <c r="E27" i="12" s="1"/>
  <c r="F86" i="8"/>
  <c r="H86" i="8"/>
  <c r="M86" i="8"/>
  <c r="K87" i="8"/>
  <c r="L87" i="8" s="1"/>
  <c r="E28" i="12" s="1"/>
  <c r="F87" i="8"/>
  <c r="H87" i="8" s="1"/>
  <c r="M87" i="8"/>
  <c r="K88" i="8"/>
  <c r="L88" i="8" s="1"/>
  <c r="E29" i="12" s="1"/>
  <c r="F88" i="8"/>
  <c r="H88" i="8" s="1"/>
  <c r="M88" i="8"/>
  <c r="K89" i="8"/>
  <c r="L89" i="8" s="1"/>
  <c r="E30" i="12" s="1"/>
  <c r="F89" i="8"/>
  <c r="H89" i="8"/>
  <c r="M89" i="8"/>
  <c r="K90" i="8"/>
  <c r="L90" i="8" s="1"/>
  <c r="E31" i="12" s="1"/>
  <c r="F90" i="8"/>
  <c r="H90" i="8" s="1"/>
  <c r="M90" i="8"/>
  <c r="K91" i="8"/>
  <c r="L91" i="8" s="1"/>
  <c r="E32" i="12" s="1"/>
  <c r="F91" i="8"/>
  <c r="H91" i="8" s="1"/>
  <c r="M91" i="8"/>
  <c r="K92" i="8"/>
  <c r="L92" i="8" s="1"/>
  <c r="E33" i="12" s="1"/>
  <c r="F92" i="8"/>
  <c r="H92" i="8" s="1"/>
  <c r="M92" i="8"/>
  <c r="K93" i="8"/>
  <c r="L93" i="8" s="1"/>
  <c r="E34" i="12" s="1"/>
  <c r="F93" i="8"/>
  <c r="H93" i="8" s="1"/>
  <c r="M93" i="8"/>
  <c r="K94" i="8"/>
  <c r="L94" i="8" s="1"/>
  <c r="E35" i="12" s="1"/>
  <c r="F94" i="8"/>
  <c r="H94" i="8" s="1"/>
  <c r="M94" i="8"/>
  <c r="K95" i="8"/>
  <c r="L95" i="8" s="1"/>
  <c r="E36" i="12" s="1"/>
  <c r="F95" i="8"/>
  <c r="H95" i="8"/>
  <c r="M95" i="8"/>
  <c r="K96" i="8"/>
  <c r="L96" i="8" s="1"/>
  <c r="E37" i="12" s="1"/>
  <c r="F96" i="8"/>
  <c r="H96" i="8" s="1"/>
  <c r="M96" i="8"/>
  <c r="K97" i="8"/>
  <c r="L97" i="8" s="1"/>
  <c r="E38" i="12" s="1"/>
  <c r="F97" i="8"/>
  <c r="H97" i="8" s="1"/>
  <c r="M97" i="8"/>
  <c r="K98" i="8"/>
  <c r="L98" i="8" s="1"/>
  <c r="E39" i="12" s="1"/>
  <c r="F98" i="8"/>
  <c r="H98" i="8"/>
  <c r="M98" i="8"/>
  <c r="K99" i="8"/>
  <c r="L99" i="8" s="1"/>
  <c r="E40" i="12" s="1"/>
  <c r="F99" i="8"/>
  <c r="H99" i="8" s="1"/>
  <c r="M99" i="8"/>
  <c r="K100" i="8"/>
  <c r="L100" i="8" s="1"/>
  <c r="E41" i="12" s="1"/>
  <c r="F100" i="8"/>
  <c r="H100" i="8" s="1"/>
  <c r="M100" i="8"/>
  <c r="K101" i="8"/>
  <c r="L101" i="8" s="1"/>
  <c r="E42" i="12" s="1"/>
  <c r="F101" i="8"/>
  <c r="H101" i="8" s="1"/>
  <c r="M101" i="8"/>
  <c r="K102" i="8"/>
  <c r="L102" i="8" s="1"/>
  <c r="E43" i="12" s="1"/>
  <c r="F102" i="8"/>
  <c r="H102" i="8" s="1"/>
  <c r="M102" i="8"/>
  <c r="K103" i="8"/>
  <c r="L103" i="8" s="1"/>
  <c r="E44" i="12" s="1"/>
  <c r="F103" i="8"/>
  <c r="H103" i="8" s="1"/>
  <c r="M103" i="8"/>
  <c r="K104" i="8"/>
  <c r="L104" i="8" s="1"/>
  <c r="E45" i="12" s="1"/>
  <c r="F104" i="8"/>
  <c r="H104" i="8" s="1"/>
  <c r="M104" i="8"/>
  <c r="K105" i="8"/>
  <c r="L105" i="8" s="1"/>
  <c r="E46" i="12" s="1"/>
  <c r="F105" i="8"/>
  <c r="H105" i="8" s="1"/>
  <c r="M105" i="8"/>
  <c r="K106" i="8"/>
  <c r="L106" i="8" s="1"/>
  <c r="E47" i="12" s="1"/>
  <c r="F106" i="8"/>
  <c r="H106" i="8"/>
  <c r="M106" i="8"/>
  <c r="K107" i="8"/>
  <c r="L107" i="8" s="1"/>
  <c r="E48" i="12" s="1"/>
  <c r="F107" i="8"/>
  <c r="H107" i="8" s="1"/>
  <c r="M107" i="8"/>
  <c r="K108" i="8"/>
  <c r="L108" i="8" s="1"/>
  <c r="E49" i="12" s="1"/>
  <c r="F108" i="8"/>
  <c r="H108" i="8" s="1"/>
  <c r="M108" i="8"/>
  <c r="K109" i="8"/>
  <c r="L109" i="8" s="1"/>
  <c r="E50" i="12" s="1"/>
  <c r="F109" i="8"/>
  <c r="H109" i="8"/>
  <c r="M109" i="8"/>
  <c r="K110" i="8"/>
  <c r="L110" i="8" s="1"/>
  <c r="E51" i="12" s="1"/>
  <c r="F110" i="8"/>
  <c r="H110" i="8" s="1"/>
  <c r="M110" i="8"/>
  <c r="K111" i="8"/>
  <c r="L111" i="8" s="1"/>
  <c r="E52" i="12" s="1"/>
  <c r="F111" i="8"/>
  <c r="H111" i="8" s="1"/>
  <c r="M111" i="8"/>
  <c r="K112" i="8"/>
  <c r="L112" i="8" s="1"/>
  <c r="E53" i="12" s="1"/>
  <c r="F112" i="8"/>
  <c r="H112" i="8"/>
  <c r="M112" i="8"/>
  <c r="K113" i="8"/>
  <c r="L113" i="8" s="1"/>
  <c r="E54" i="12" s="1"/>
  <c r="F113" i="8"/>
  <c r="H113" i="8" s="1"/>
  <c r="M113" i="8"/>
  <c r="K114" i="8"/>
  <c r="L114" i="8" s="1"/>
  <c r="E55" i="12" s="1"/>
  <c r="F114" i="8"/>
  <c r="H114" i="8" s="1"/>
  <c r="M114" i="8"/>
  <c r="K115" i="8"/>
  <c r="L115" i="8" s="1"/>
  <c r="E56" i="12" s="1"/>
  <c r="M115" i="8"/>
  <c r="K116" i="8"/>
  <c r="L116" i="8" s="1"/>
  <c r="E57" i="12" s="1"/>
  <c r="F116" i="8"/>
  <c r="H116" i="8" s="1"/>
  <c r="M116" i="8"/>
  <c r="K117" i="8"/>
  <c r="L117" i="8" s="1"/>
  <c r="E58" i="12" s="1"/>
  <c r="F117" i="8"/>
  <c r="H117" i="8" s="1"/>
  <c r="M117" i="8"/>
  <c r="K118" i="8"/>
  <c r="L118" i="8" s="1"/>
  <c r="E59" i="12" s="1"/>
  <c r="F118" i="8"/>
  <c r="H118" i="8" s="1"/>
  <c r="M118" i="8"/>
  <c r="E8" i="9"/>
  <c r="H8" i="9" s="1"/>
  <c r="E9" i="9"/>
  <c r="H9" i="9" s="1"/>
  <c r="E10" i="9"/>
  <c r="H10" i="9" s="1"/>
  <c r="E11" i="9"/>
  <c r="H11" i="9" s="1"/>
  <c r="E12" i="9"/>
  <c r="H12" i="9" s="1"/>
  <c r="E13" i="9"/>
  <c r="H13" i="9" s="1"/>
  <c r="E14" i="9"/>
  <c r="H14" i="9" s="1"/>
  <c r="E15" i="9"/>
  <c r="H15" i="9" s="1"/>
  <c r="E16" i="9"/>
  <c r="H16" i="9" s="1"/>
  <c r="E17" i="9"/>
  <c r="H17" i="9" s="1"/>
  <c r="E18" i="9"/>
  <c r="H18" i="9" s="1"/>
  <c r="E19" i="9"/>
  <c r="H19" i="9" s="1"/>
  <c r="E20" i="9"/>
  <c r="H20" i="9" s="1"/>
  <c r="E21" i="9"/>
  <c r="H21" i="9" s="1"/>
  <c r="E22" i="9"/>
  <c r="H22" i="9" s="1"/>
  <c r="E23" i="9"/>
  <c r="H23" i="9" s="1"/>
  <c r="E24" i="9"/>
  <c r="H24" i="9" s="1"/>
  <c r="E25" i="9"/>
  <c r="H25" i="9" s="1"/>
  <c r="E26" i="9"/>
  <c r="H26" i="9" s="1"/>
  <c r="E27" i="9"/>
  <c r="H27" i="9" s="1"/>
  <c r="E28" i="9"/>
  <c r="H28" i="9" s="1"/>
  <c r="E35" i="9"/>
  <c r="H35" i="9" s="1"/>
  <c r="H36" i="9"/>
  <c r="H37" i="9"/>
  <c r="E8" i="10"/>
  <c r="H8" i="10" s="1"/>
  <c r="E9" i="10"/>
  <c r="H9" i="10" s="1"/>
  <c r="E10" i="10"/>
  <c r="H10" i="10" s="1"/>
  <c r="E11" i="10"/>
  <c r="H11" i="10" s="1"/>
  <c r="E12" i="10"/>
  <c r="H12" i="10" s="1"/>
  <c r="E13" i="10"/>
  <c r="H13" i="10" s="1"/>
  <c r="E14" i="10"/>
  <c r="H14" i="10" s="1"/>
  <c r="E15" i="10"/>
  <c r="H15" i="10" s="1"/>
  <c r="E16" i="10"/>
  <c r="H16" i="10" s="1"/>
  <c r="E17" i="10"/>
  <c r="H17" i="10" s="1"/>
  <c r="E18" i="10"/>
  <c r="H18" i="10" s="1"/>
  <c r="E19" i="10"/>
  <c r="H19" i="10" s="1"/>
  <c r="E20" i="10"/>
  <c r="H20" i="10" s="1"/>
  <c r="E21" i="10"/>
  <c r="H21" i="10" s="1"/>
  <c r="E22" i="10"/>
  <c r="H22" i="10" s="1"/>
  <c r="E23" i="10"/>
  <c r="H23" i="10" s="1"/>
  <c r="E24" i="10"/>
  <c r="H24" i="10" s="1"/>
  <c r="E25" i="10"/>
  <c r="H25" i="10" s="1"/>
  <c r="E26" i="10"/>
  <c r="H26" i="10" s="1"/>
  <c r="E27" i="10"/>
  <c r="H27" i="10" s="1"/>
  <c r="E28" i="10"/>
  <c r="H28" i="10" s="1"/>
  <c r="E29" i="10"/>
  <c r="H29" i="10" s="1"/>
  <c r="E30" i="10"/>
  <c r="H30" i="10" s="1"/>
  <c r="E31" i="10"/>
  <c r="H31" i="10"/>
  <c r="E32" i="10"/>
  <c r="H32" i="10" s="1"/>
  <c r="E33" i="10"/>
  <c r="H33" i="10" s="1"/>
  <c r="E34" i="10"/>
  <c r="H34" i="10" s="1"/>
  <c r="E35" i="10"/>
  <c r="H35" i="10" s="1"/>
  <c r="E36" i="10"/>
  <c r="H36" i="10"/>
  <c r="E37" i="10"/>
  <c r="H37" i="10" s="1"/>
  <c r="E38" i="10"/>
  <c r="H38" i="10" s="1"/>
  <c r="E39" i="10"/>
  <c r="H39" i="10" s="1"/>
  <c r="E40" i="10"/>
  <c r="H40" i="10"/>
  <c r="E41" i="10"/>
  <c r="H41" i="10" s="1"/>
  <c r="E42" i="10"/>
  <c r="H42" i="10" s="1"/>
  <c r="E43" i="10"/>
  <c r="H43" i="10"/>
  <c r="E44" i="10"/>
  <c r="H44" i="10" s="1"/>
  <c r="E45" i="10"/>
  <c r="H45" i="10" s="1"/>
  <c r="E46" i="10"/>
  <c r="H46" i="10" s="1"/>
  <c r="E47" i="10"/>
  <c r="H47" i="10" s="1"/>
  <c r="E48" i="10"/>
  <c r="H48" i="10"/>
  <c r="E49" i="10"/>
  <c r="H49" i="10" s="1"/>
  <c r="E50" i="10"/>
  <c r="H50" i="10" s="1"/>
  <c r="E51" i="10"/>
  <c r="H51" i="10" s="1"/>
  <c r="E52" i="10"/>
  <c r="H52" i="10" s="1"/>
  <c r="I52" i="10" s="1"/>
  <c r="D44" i="12" s="1"/>
  <c r="E53" i="10"/>
  <c r="H53" i="10" s="1"/>
  <c r="E54" i="10"/>
  <c r="H54" i="10" s="1"/>
  <c r="E55" i="10"/>
  <c r="H55" i="10"/>
  <c r="E56" i="10"/>
  <c r="H56" i="10" s="1"/>
  <c r="E57" i="10"/>
  <c r="H57" i="10" s="1"/>
  <c r="E58" i="10"/>
  <c r="H58" i="10" s="1"/>
  <c r="E59" i="10"/>
  <c r="H59" i="10" s="1"/>
  <c r="E60" i="10"/>
  <c r="H60" i="10"/>
  <c r="E61" i="10"/>
  <c r="H61" i="10" s="1"/>
  <c r="E62" i="10"/>
  <c r="H62" i="10" s="1"/>
  <c r="E63" i="10"/>
  <c r="H63" i="10" s="1"/>
  <c r="E64" i="10"/>
  <c r="H64" i="10" s="1"/>
  <c r="I64" i="10" s="1"/>
  <c r="D56" i="12" s="1"/>
  <c r="E65" i="10"/>
  <c r="H65" i="10" s="1"/>
  <c r="E66" i="10"/>
  <c r="H66" i="10" s="1"/>
  <c r="E67" i="10"/>
  <c r="H67" i="10" s="1"/>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M51" i="5"/>
  <c r="N51" i="5" s="1"/>
  <c r="M12" i="5"/>
  <c r="M63" i="5"/>
  <c r="N63" i="5" s="1"/>
  <c r="M79" i="5"/>
  <c r="N79" i="5" s="1"/>
  <c r="M48" i="5"/>
  <c r="N48" i="5" s="1"/>
  <c r="M75" i="5"/>
  <c r="N75" i="5" s="1"/>
  <c r="M27" i="5"/>
  <c r="M58" i="5"/>
  <c r="N58" i="5" s="1"/>
  <c r="M39" i="5"/>
  <c r="M25" i="5"/>
  <c r="M59" i="5"/>
  <c r="N59" i="5" s="1"/>
  <c r="O59" i="5" s="1"/>
  <c r="F24" i="12" s="1"/>
  <c r="M45" i="5"/>
  <c r="N45" i="5" s="1"/>
  <c r="M33" i="5"/>
  <c r="M14" i="5"/>
  <c r="M11" i="5"/>
  <c r="M37" i="5"/>
  <c r="M60" i="5"/>
  <c r="N60" i="5" s="1"/>
  <c r="M19" i="5"/>
  <c r="M67" i="5"/>
  <c r="N67" i="5"/>
  <c r="M84" i="5" l="1"/>
  <c r="N84" i="5" s="1"/>
  <c r="M65" i="5"/>
  <c r="N65" i="5" s="1"/>
  <c r="M41" i="5"/>
  <c r="N41" i="5" s="1"/>
  <c r="M34" i="5"/>
  <c r="M68" i="5"/>
  <c r="N68" i="5" s="1"/>
  <c r="M44" i="5"/>
  <c r="N44" i="5" s="1"/>
  <c r="O44" i="5" s="1"/>
  <c r="F9" i="12" s="1"/>
  <c r="M76" i="5"/>
  <c r="N76" i="5" s="1"/>
  <c r="M81" i="5"/>
  <c r="N81" i="5" s="1"/>
  <c r="O81" i="5" s="1"/>
  <c r="F46" i="12" s="1"/>
  <c r="M36" i="5"/>
  <c r="M56" i="5"/>
  <c r="N56" i="5" s="1"/>
  <c r="I11" i="10"/>
  <c r="I27" i="10"/>
  <c r="D19" i="12" s="1"/>
  <c r="O74" i="5"/>
  <c r="F39" i="12" s="1"/>
  <c r="O41" i="5"/>
  <c r="M35" i="5"/>
  <c r="M26" i="5"/>
  <c r="M23" i="5"/>
  <c r="M77" i="5"/>
  <c r="N77" i="5" s="1"/>
  <c r="O46" i="5"/>
  <c r="F11" i="12" s="1"/>
  <c r="M43" i="5"/>
  <c r="N43" i="5" s="1"/>
  <c r="O43" i="5" s="1"/>
  <c r="F8" i="12" s="1"/>
  <c r="O67" i="5"/>
  <c r="F32" i="12" s="1"/>
  <c r="M85" i="5"/>
  <c r="N85" i="5" s="1"/>
  <c r="O85" i="5" s="1"/>
  <c r="F50" i="12" s="1"/>
  <c r="M20" i="5"/>
  <c r="M17" i="5"/>
  <c r="M73" i="5"/>
  <c r="N73" i="5" s="1"/>
  <c r="M70" i="5"/>
  <c r="N70" i="5" s="1"/>
  <c r="M64" i="5"/>
  <c r="N64" i="5" s="1"/>
  <c r="O64" i="5" s="1"/>
  <c r="F29" i="12" s="1"/>
  <c r="M61" i="5"/>
  <c r="N61" i="5" s="1"/>
  <c r="O61" i="5" s="1"/>
  <c r="F26" i="12" s="1"/>
  <c r="M55" i="5"/>
  <c r="N55" i="5" s="1"/>
  <c r="O55" i="5" s="1"/>
  <c r="F20" i="12" s="1"/>
  <c r="M52" i="5"/>
  <c r="N52" i="5" s="1"/>
  <c r="M49" i="5"/>
  <c r="N49" i="5" s="1"/>
  <c r="O49" i="5" s="1"/>
  <c r="F14" i="12" s="1"/>
  <c r="M40" i="5"/>
  <c r="N40" i="5" s="1"/>
  <c r="O40" i="5" s="1"/>
  <c r="M22" i="5"/>
  <c r="O83" i="5"/>
  <c r="F48" i="12" s="1"/>
  <c r="O69" i="5"/>
  <c r="F34" i="12" s="1"/>
  <c r="O63" i="5"/>
  <c r="F28" i="12" s="1"/>
  <c r="M15" i="5"/>
  <c r="I36" i="9"/>
  <c r="C58" i="12" s="1"/>
  <c r="I35" i="9"/>
  <c r="C57" i="12" s="1"/>
  <c r="I27" i="9"/>
  <c r="C49" i="12" s="1"/>
  <c r="I23" i="9"/>
  <c r="C45" i="12" s="1"/>
  <c r="I19" i="9"/>
  <c r="C41" i="12" s="1"/>
  <c r="I15" i="9"/>
  <c r="C37" i="12" s="1"/>
  <c r="I11" i="9"/>
  <c r="C33" i="12" s="1"/>
  <c r="I37" i="9"/>
  <c r="C59" i="12" s="1"/>
  <c r="B59" i="12" s="1"/>
  <c r="I56" i="10"/>
  <c r="D48" i="12" s="1"/>
  <c r="I51" i="10"/>
  <c r="D43" i="12" s="1"/>
  <c r="I60" i="10"/>
  <c r="D52" i="12" s="1"/>
  <c r="I36" i="10"/>
  <c r="D28" i="12" s="1"/>
  <c r="B28" i="12" s="1"/>
  <c r="I32" i="10"/>
  <c r="D24" i="12" s="1"/>
  <c r="B24" i="12" s="1"/>
  <c r="I55" i="10"/>
  <c r="D47" i="12" s="1"/>
  <c r="I31" i="10"/>
  <c r="D23" i="12" s="1"/>
  <c r="B23" i="12" s="1"/>
  <c r="I40" i="10"/>
  <c r="D32" i="12" s="1"/>
  <c r="I47" i="10"/>
  <c r="D39" i="12" s="1"/>
  <c r="M39" i="12" s="1"/>
  <c r="I35" i="10"/>
  <c r="D27" i="12" s="1"/>
  <c r="B27" i="12" s="1"/>
  <c r="I39" i="10"/>
  <c r="D31" i="12" s="1"/>
  <c r="I59" i="10"/>
  <c r="D51" i="12" s="1"/>
  <c r="M51" i="12" s="1"/>
  <c r="I44" i="10"/>
  <c r="D36" i="12" s="1"/>
  <c r="I48" i="10"/>
  <c r="D40" i="12" s="1"/>
  <c r="I63" i="10"/>
  <c r="D55" i="12" s="1"/>
  <c r="M55" i="12" s="1"/>
  <c r="I67" i="10"/>
  <c r="D59" i="12" s="1"/>
  <c r="I43" i="10"/>
  <c r="D35" i="12" s="1"/>
  <c r="I15" i="10"/>
  <c r="D7" i="12" s="1"/>
  <c r="B7" i="12" s="1"/>
  <c r="I26" i="9"/>
  <c r="C48" i="12" s="1"/>
  <c r="I22" i="9"/>
  <c r="C44" i="12" s="1"/>
  <c r="B44" i="12" s="1"/>
  <c r="I14" i="9"/>
  <c r="C36" i="12" s="1"/>
  <c r="I10" i="9"/>
  <c r="C32" i="12" s="1"/>
  <c r="O73" i="5"/>
  <c r="F38" i="12" s="1"/>
  <c r="O70" i="5"/>
  <c r="F35" i="12" s="1"/>
  <c r="O52" i="5"/>
  <c r="F17" i="12" s="1"/>
  <c r="I30" i="10"/>
  <c r="D22" i="12" s="1"/>
  <c r="B22" i="12" s="1"/>
  <c r="I14" i="10"/>
  <c r="I19" i="10"/>
  <c r="D11" i="12" s="1"/>
  <c r="B11" i="12" s="1"/>
  <c r="O84" i="5"/>
  <c r="F49" i="12" s="1"/>
  <c r="O80" i="5"/>
  <c r="F45" i="12" s="1"/>
  <c r="O76" i="5"/>
  <c r="F41" i="12" s="1"/>
  <c r="I8" i="10"/>
  <c r="I9" i="9"/>
  <c r="C31" i="12" s="1"/>
  <c r="I33" i="10"/>
  <c r="D25" i="12" s="1"/>
  <c r="B25" i="12" s="1"/>
  <c r="O58" i="5"/>
  <c r="F23" i="12" s="1"/>
  <c r="O77" i="5"/>
  <c r="F42" i="12" s="1"/>
  <c r="M42" i="12" s="1"/>
  <c r="I26" i="10"/>
  <c r="D18" i="12" s="1"/>
  <c r="B18" i="12" s="1"/>
  <c r="I66" i="10"/>
  <c r="D58" i="12" s="1"/>
  <c r="M58" i="12" s="1"/>
  <c r="I58" i="10"/>
  <c r="D50" i="12" s="1"/>
  <c r="I50" i="10"/>
  <c r="D42" i="12" s="1"/>
  <c r="I42" i="10"/>
  <c r="D34" i="12" s="1"/>
  <c r="I34" i="10"/>
  <c r="D26" i="12" s="1"/>
  <c r="B26" i="12" s="1"/>
  <c r="I62" i="10"/>
  <c r="D54" i="12" s="1"/>
  <c r="M54" i="12" s="1"/>
  <c r="I54" i="10"/>
  <c r="D46" i="12" s="1"/>
  <c r="I46" i="10"/>
  <c r="D38" i="12" s="1"/>
  <c r="I38" i="10"/>
  <c r="D30" i="12" s="1"/>
  <c r="I22" i="10"/>
  <c r="D14" i="12" s="1"/>
  <c r="B14" i="12" s="1"/>
  <c r="I18" i="10"/>
  <c r="D10" i="12" s="1"/>
  <c r="B10" i="12" s="1"/>
  <c r="I10" i="10"/>
  <c r="I57" i="10"/>
  <c r="D49" i="12" s="1"/>
  <c r="I29" i="10"/>
  <c r="D21" i="12" s="1"/>
  <c r="I25" i="10"/>
  <c r="D17" i="12" s="1"/>
  <c r="B17" i="12" s="1"/>
  <c r="I21" i="10"/>
  <c r="D13" i="12" s="1"/>
  <c r="I17" i="10"/>
  <c r="D9" i="12" s="1"/>
  <c r="B9" i="12" s="1"/>
  <c r="I13" i="10"/>
  <c r="I9" i="10"/>
  <c r="I33" i="9"/>
  <c r="C55" i="12" s="1"/>
  <c r="I49" i="10"/>
  <c r="D41" i="12" s="1"/>
  <c r="I34" i="9"/>
  <c r="C56" i="12" s="1"/>
  <c r="B56" i="12" s="1"/>
  <c r="I18" i="9"/>
  <c r="C40" i="12" s="1"/>
  <c r="I68" i="10"/>
  <c r="D60" i="12" s="1"/>
  <c r="I53" i="10"/>
  <c r="D45" i="12" s="1"/>
  <c r="I45" i="10"/>
  <c r="D37" i="12" s="1"/>
  <c r="O66" i="5"/>
  <c r="F31" i="12" s="1"/>
  <c r="O48" i="5"/>
  <c r="F13" i="12" s="1"/>
  <c r="I28" i="10"/>
  <c r="D20" i="12" s="1"/>
  <c r="B20" i="12" s="1"/>
  <c r="I24" i="10"/>
  <c r="D16" i="12" s="1"/>
  <c r="B16" i="12" s="1"/>
  <c r="I20" i="10"/>
  <c r="D12" i="12" s="1"/>
  <c r="B12" i="12" s="1"/>
  <c r="I16" i="10"/>
  <c r="D8" i="12" s="1"/>
  <c r="B8" i="12" s="1"/>
  <c r="I12" i="10"/>
  <c r="I41" i="10"/>
  <c r="D33" i="12" s="1"/>
  <c r="O75" i="5"/>
  <c r="F40" i="12" s="1"/>
  <c r="O60" i="5"/>
  <c r="F25" i="12" s="1"/>
  <c r="I25" i="9"/>
  <c r="C47" i="12" s="1"/>
  <c r="I21" i="9"/>
  <c r="C43" i="12" s="1"/>
  <c r="I17" i="9"/>
  <c r="C39" i="12" s="1"/>
  <c r="I13" i="9"/>
  <c r="C35" i="12" s="1"/>
  <c r="O45" i="5"/>
  <c r="F10" i="12" s="1"/>
  <c r="O42" i="5"/>
  <c r="F7" i="12" s="1"/>
  <c r="M7" i="12" s="1"/>
  <c r="I69" i="10"/>
  <c r="D61" i="12" s="1"/>
  <c r="M61" i="12" s="1"/>
  <c r="I65" i="10"/>
  <c r="D57" i="12" s="1"/>
  <c r="B57" i="12" s="1"/>
  <c r="O79" i="5"/>
  <c r="F44" i="12" s="1"/>
  <c r="M44" i="12" s="1"/>
  <c r="O57" i="5"/>
  <c r="F22" i="12" s="1"/>
  <c r="O82" i="5"/>
  <c r="F47" i="12" s="1"/>
  <c r="O78" i="5"/>
  <c r="F43" i="12" s="1"/>
  <c r="I39" i="9"/>
  <c r="C61" i="12" s="1"/>
  <c r="I37" i="10"/>
  <c r="D29" i="12" s="1"/>
  <c r="B29" i="12" s="1"/>
  <c r="O72" i="5"/>
  <c r="F37" i="12" s="1"/>
  <c r="O51" i="5"/>
  <c r="F16" i="12" s="1"/>
  <c r="I23" i="10"/>
  <c r="D15" i="12" s="1"/>
  <c r="B15" i="12" s="1"/>
  <c r="O71" i="5"/>
  <c r="F36" i="12" s="1"/>
  <c r="O68" i="5"/>
  <c r="F33" i="12" s="1"/>
  <c r="O65" i="5"/>
  <c r="F30" i="12" s="1"/>
  <c r="O62" i="5"/>
  <c r="F27" i="12" s="1"/>
  <c r="O56" i="5"/>
  <c r="F21" i="12" s="1"/>
  <c r="O53" i="5"/>
  <c r="F18" i="12" s="1"/>
  <c r="O50" i="5"/>
  <c r="F15" i="12" s="1"/>
  <c r="O47" i="5"/>
  <c r="F12" i="12" s="1"/>
  <c r="I38" i="9"/>
  <c r="C60" i="12" s="1"/>
  <c r="I61" i="10"/>
  <c r="D53" i="12" s="1"/>
  <c r="M53" i="12" s="1"/>
  <c r="O54" i="5"/>
  <c r="F19" i="12" s="1"/>
  <c r="M19" i="12" s="1"/>
  <c r="I28" i="9"/>
  <c r="C50" i="12" s="1"/>
  <c r="I24" i="9"/>
  <c r="C46" i="12" s="1"/>
  <c r="I20" i="9"/>
  <c r="C42" i="12" s="1"/>
  <c r="B42" i="12" s="1"/>
  <c r="I16" i="9"/>
  <c r="C38" i="12" s="1"/>
  <c r="I12" i="9"/>
  <c r="C34" i="12" s="1"/>
  <c r="I8" i="9"/>
  <c r="C30" i="12" s="1"/>
  <c r="M59" i="12"/>
  <c r="M52" i="12"/>
  <c r="B19" i="12"/>
  <c r="M24" i="12"/>
  <c r="B21" i="12"/>
  <c r="M56" i="12"/>
  <c r="M48" i="12" l="1"/>
  <c r="M46" i="12"/>
  <c r="B33" i="12"/>
  <c r="M23" i="12"/>
  <c r="B50" i="12"/>
  <c r="B41" i="12"/>
  <c r="B49" i="12"/>
  <c r="B39" i="12"/>
  <c r="B37" i="12"/>
  <c r="B55" i="12"/>
  <c r="M9" i="12"/>
  <c r="B46" i="12"/>
  <c r="M17" i="12"/>
  <c r="M43" i="12"/>
  <c r="M31" i="12"/>
  <c r="M29" i="12"/>
  <c r="M40" i="12"/>
  <c r="B40" i="12"/>
  <c r="B43" i="12"/>
  <c r="M28" i="12"/>
  <c r="M34" i="12"/>
  <c r="M11" i="12"/>
  <c r="M13" i="12"/>
  <c r="M32" i="12"/>
  <c r="M45" i="12"/>
  <c r="B36" i="12"/>
  <c r="B35" i="12"/>
  <c r="M16" i="12"/>
  <c r="M37" i="12"/>
  <c r="B48" i="12"/>
  <c r="M12" i="12"/>
  <c r="B61" i="12"/>
  <c r="B47" i="12"/>
  <c r="M50" i="12"/>
  <c r="M47" i="12"/>
  <c r="B13" i="12"/>
  <c r="B32" i="12"/>
  <c r="M35" i="12"/>
  <c r="M21" i="12"/>
  <c r="M20" i="12"/>
  <c r="M36" i="12"/>
  <c r="M18" i="12"/>
  <c r="B34" i="12"/>
  <c r="M27" i="12"/>
  <c r="M26" i="12"/>
  <c r="B31" i="12"/>
  <c r="B45" i="12"/>
  <c r="B58" i="12"/>
  <c r="M22" i="12"/>
  <c r="M49" i="12"/>
  <c r="M15" i="12"/>
  <c r="M14" i="12"/>
  <c r="B38" i="12"/>
  <c r="M10" i="12"/>
  <c r="M57" i="12"/>
  <c r="B30" i="12"/>
  <c r="M30" i="12"/>
  <c r="M8" i="12"/>
  <c r="M38" i="12"/>
  <c r="M41" i="12"/>
  <c r="M25" i="12"/>
  <c r="B60" i="12"/>
  <c r="M60" i="12"/>
  <c r="M33" i="12"/>
</calcChain>
</file>

<file path=xl/sharedStrings.xml><?xml version="1.0" encoding="utf-8"?>
<sst xmlns="http://schemas.openxmlformats.org/spreadsheetml/2006/main" count="508" uniqueCount="153">
  <si>
    <t>Filename:</t>
  </si>
  <si>
    <t>Worksheets:</t>
  </si>
  <si>
    <t>Supply</t>
  </si>
  <si>
    <t>Production</t>
  </si>
  <si>
    <t>Total domestic use</t>
  </si>
  <si>
    <t>Seed</t>
  </si>
  <si>
    <t>Total</t>
  </si>
  <si>
    <t>Products</t>
  </si>
  <si>
    <t>----- Pounds -----</t>
  </si>
  <si>
    <t>----------------------------------------------------------------------------- Million bushels ------------------------------------------------------------------------------</t>
  </si>
  <si>
    <t>NA</t>
  </si>
  <si>
    <t>FILENAME:  GRAINS</t>
  </si>
  <si>
    <t>Nonfood use</t>
  </si>
  <si>
    <t>Milled basis</t>
  </si>
  <si>
    <t>Imports</t>
  </si>
  <si>
    <t>Exports</t>
  </si>
  <si>
    <t>Pet food</t>
  </si>
  <si>
    <t>Pounds</t>
  </si>
  <si>
    <t>--</t>
  </si>
  <si>
    <t>-</t>
  </si>
  <si>
    <t>Year</t>
  </si>
  <si>
    <t xml:space="preserve">--  </t>
  </si>
  <si>
    <t xml:space="preserve">Semolina and durum flour exports </t>
  </si>
  <si>
    <t>Wheat flour</t>
  </si>
  <si>
    <t>Per capita availability</t>
  </si>
  <si>
    <r>
      <t>Corn products</t>
    </r>
    <r>
      <rPr>
        <vertAlign val="superscript"/>
        <sz val="8"/>
        <rFont val="Arial"/>
        <family val="2"/>
      </rPr>
      <t>4</t>
    </r>
  </si>
  <si>
    <r>
      <t>Rice</t>
    </r>
    <r>
      <rPr>
        <vertAlign val="superscript"/>
        <sz val="8"/>
        <rFont val="Arial"/>
        <family val="2"/>
      </rPr>
      <t>3</t>
    </r>
  </si>
  <si>
    <r>
      <t>Year</t>
    </r>
    <r>
      <rPr>
        <vertAlign val="superscript"/>
        <sz val="8"/>
        <rFont val="Arial"/>
        <family val="2"/>
      </rPr>
      <t>2</t>
    </r>
  </si>
  <si>
    <r>
      <t>U.S. population</t>
    </r>
    <r>
      <rPr>
        <vertAlign val="superscript"/>
        <sz val="8"/>
        <rFont val="Arial"/>
        <family val="2"/>
      </rPr>
      <t>3</t>
    </r>
  </si>
  <si>
    <r>
      <t>Imports</t>
    </r>
    <r>
      <rPr>
        <vertAlign val="superscript"/>
        <sz val="8"/>
        <rFont val="Arial"/>
        <family val="2"/>
      </rPr>
      <t>4</t>
    </r>
  </si>
  <si>
    <r>
      <t>Beginning stocks</t>
    </r>
    <r>
      <rPr>
        <vertAlign val="superscript"/>
        <sz val="8"/>
        <rFont val="Arial"/>
        <family val="2"/>
      </rPr>
      <t>5</t>
    </r>
  </si>
  <si>
    <r>
      <t>Total supply</t>
    </r>
    <r>
      <rPr>
        <vertAlign val="superscript"/>
        <sz val="8"/>
        <rFont val="Arial"/>
        <family val="2"/>
      </rPr>
      <t>6</t>
    </r>
  </si>
  <si>
    <r>
      <t>Exports</t>
    </r>
    <r>
      <rPr>
        <vertAlign val="superscript"/>
        <sz val="8"/>
        <rFont val="Arial"/>
        <family val="2"/>
      </rPr>
      <t>4</t>
    </r>
  </si>
  <si>
    <r>
      <t>Ending stocks</t>
    </r>
    <r>
      <rPr>
        <vertAlign val="superscript"/>
        <sz val="8"/>
        <rFont val="Arial"/>
        <family val="2"/>
      </rPr>
      <t>5</t>
    </r>
  </si>
  <si>
    <r>
      <t>Per capita availability</t>
    </r>
    <r>
      <rPr>
        <vertAlign val="superscript"/>
        <sz val="8"/>
        <rFont val="Arial"/>
        <family val="2"/>
      </rPr>
      <t>8</t>
    </r>
  </si>
  <si>
    <r>
      <t>Nonfood use</t>
    </r>
    <r>
      <rPr>
        <vertAlign val="superscript"/>
        <sz val="8"/>
        <rFont val="Arial"/>
        <family val="2"/>
      </rPr>
      <t>7</t>
    </r>
  </si>
  <si>
    <r>
      <t>U.S. population, January 1 of following year</t>
    </r>
    <r>
      <rPr>
        <vertAlign val="superscript"/>
        <sz val="8"/>
        <rFont val="Arial"/>
        <family val="2"/>
      </rPr>
      <t>3</t>
    </r>
  </si>
  <si>
    <r>
      <t>Other</t>
    </r>
    <r>
      <rPr>
        <vertAlign val="superscript"/>
        <sz val="8"/>
        <rFont val="Arial"/>
        <family val="2"/>
      </rPr>
      <t>7</t>
    </r>
  </si>
  <si>
    <r>
      <t>Flour</t>
    </r>
    <r>
      <rPr>
        <vertAlign val="superscript"/>
        <sz val="8"/>
        <rFont val="Arial"/>
        <family val="2"/>
      </rPr>
      <t>9</t>
    </r>
  </si>
  <si>
    <t>NA = Not available.</t>
  </si>
  <si>
    <t>--- Millions ---</t>
  </si>
  <si>
    <t>-------------------------------------------------------------------------------------------------------------------- Million bushels --------------------------------------------------------------------------------------------------------------------</t>
  </si>
  <si>
    <t>* =  Beginning stocks do not equal previous year's ending stocks.</t>
  </si>
  <si>
    <t>Stocks</t>
  </si>
  <si>
    <t>------------------------------------------------------------------------- Million bushels --------------------------------------------------------------------------</t>
  </si>
  <si>
    <t>-------- Pounds ---------</t>
  </si>
  <si>
    <t>---- Millions ----</t>
  </si>
  <si>
    <t>-- Million cwt. --</t>
  </si>
  <si>
    <t>--- Pounds ---</t>
  </si>
  <si>
    <t>-- Percent --</t>
  </si>
  <si>
    <t>---------- Pounds ----------</t>
  </si>
  <si>
    <t>-- = Fewer than 50,000 bushels.</t>
  </si>
  <si>
    <t>----- Millions -----</t>
  </si>
  <si>
    <t>--------------------------------------------------- 1,000 hundredweight ----------------------------------------------------</t>
  </si>
  <si>
    <t>-------------------------------------------------------------------------------------------------------------- Pounds -------------------------------------------------------------------------------------------------------------------------</t>
  </si>
  <si>
    <r>
      <t>Per capita availability</t>
    </r>
    <r>
      <rPr>
        <vertAlign val="superscript"/>
        <sz val="8"/>
        <rFont val="Arial"/>
        <family val="2"/>
      </rPr>
      <t>7</t>
    </r>
  </si>
  <si>
    <r>
      <t>Durum pasta and couscous exports</t>
    </r>
    <r>
      <rPr>
        <vertAlign val="superscript"/>
        <sz val="8"/>
        <rFont val="Arial"/>
        <family val="2"/>
      </rPr>
      <t>3</t>
    </r>
  </si>
  <si>
    <r>
      <t>Semolina, durum flour, pasta, and couscous imports</t>
    </r>
    <r>
      <rPr>
        <vertAlign val="superscript"/>
        <sz val="8"/>
        <rFont val="Arial"/>
        <family val="2"/>
      </rPr>
      <t>3</t>
    </r>
  </si>
  <si>
    <r>
      <t>Semolina and durum flour production</t>
    </r>
    <r>
      <rPr>
        <vertAlign val="superscript"/>
        <sz val="8"/>
        <rFont val="Arial"/>
        <family val="2"/>
      </rPr>
      <t>2</t>
    </r>
  </si>
  <si>
    <t xml:space="preserve">- = Beginning stocks equal previous year's ending stocks. </t>
  </si>
  <si>
    <t>- = Beginning stocks equal previous year's ending stocks.</t>
  </si>
  <si>
    <r>
      <t>Flour and cereal products: Per capita availability</t>
    </r>
    <r>
      <rPr>
        <b/>
        <vertAlign val="superscript"/>
        <sz val="8"/>
        <rFont val="Arial"/>
        <family val="2"/>
      </rPr>
      <t>1</t>
    </r>
  </si>
  <si>
    <r>
      <t>Production</t>
    </r>
    <r>
      <rPr>
        <vertAlign val="superscript"/>
        <sz val="8"/>
        <rFont val="Arial"/>
        <family val="2"/>
      </rPr>
      <t>4</t>
    </r>
  </si>
  <si>
    <r>
      <t>Food availability</t>
    </r>
    <r>
      <rPr>
        <vertAlign val="superscript"/>
        <sz val="8"/>
        <rFont val="Arial"/>
        <family val="2"/>
      </rPr>
      <t>6</t>
    </r>
  </si>
  <si>
    <r>
      <t>Food availability</t>
    </r>
    <r>
      <rPr>
        <vertAlign val="superscript"/>
        <sz val="8"/>
        <rFont val="Arial"/>
        <family val="2"/>
      </rPr>
      <t>4</t>
    </r>
  </si>
  <si>
    <t>Food, alcohol, and industrial use</t>
  </si>
  <si>
    <t>Feed and residual use</t>
  </si>
  <si>
    <r>
      <t>Barley: Supply and use</t>
    </r>
    <r>
      <rPr>
        <b/>
        <vertAlign val="superscript"/>
        <sz val="8"/>
        <rFont val="Arial"/>
        <family val="2"/>
      </rPr>
      <t>1</t>
    </r>
  </si>
  <si>
    <t>Use</t>
  </si>
  <si>
    <r>
      <t>Oats: Supply and use</t>
    </r>
    <r>
      <rPr>
        <b/>
        <vertAlign val="superscript"/>
        <sz val="8"/>
        <rFont val="Arial"/>
        <family val="2"/>
      </rPr>
      <t>1</t>
    </r>
  </si>
  <si>
    <r>
      <t>Rice: Supply and use</t>
    </r>
    <r>
      <rPr>
        <b/>
        <vertAlign val="superscript"/>
        <sz val="8"/>
        <rFont val="Arial"/>
        <family val="2"/>
      </rPr>
      <t>1</t>
    </r>
  </si>
  <si>
    <r>
      <t>Rye: Supply and use</t>
    </r>
    <r>
      <rPr>
        <b/>
        <vertAlign val="superscript"/>
        <sz val="8"/>
        <rFont val="Arial"/>
        <family val="2"/>
      </rPr>
      <t>1</t>
    </r>
  </si>
  <si>
    <t>Durum flour: Supply and use</t>
  </si>
  <si>
    <t>White and whole wheat flour</t>
  </si>
  <si>
    <r>
      <t>Durum flour</t>
    </r>
    <r>
      <rPr>
        <vertAlign val="superscript"/>
        <sz val="8"/>
        <rFont val="Arial"/>
        <family val="2"/>
      </rPr>
      <t>2</t>
    </r>
  </si>
  <si>
    <t>Rye flour</t>
  </si>
  <si>
    <t>Food starch</t>
  </si>
  <si>
    <r>
      <t xml:space="preserve"> Oat products</t>
    </r>
    <r>
      <rPr>
        <vertAlign val="superscript"/>
        <sz val="8"/>
        <rFont val="Arial"/>
        <family val="2"/>
      </rPr>
      <t>5</t>
    </r>
  </si>
  <si>
    <r>
      <t>Barley products</t>
    </r>
    <r>
      <rPr>
        <vertAlign val="superscript"/>
        <sz val="8"/>
        <rFont val="Arial"/>
        <family val="2"/>
      </rPr>
      <t>6</t>
    </r>
  </si>
  <si>
    <t>Hominy and grits</t>
  </si>
  <si>
    <t>Flour and meal</t>
  </si>
  <si>
    <r>
      <t>Total flour and cereal products</t>
    </r>
    <r>
      <rPr>
        <vertAlign val="superscript"/>
        <sz val="8"/>
        <rFont val="Arial"/>
        <family val="2"/>
      </rPr>
      <t>7</t>
    </r>
  </si>
  <si>
    <t>Flour and cereal products: Per capita availability</t>
  </si>
  <si>
    <t>Flour exports</t>
  </si>
  <si>
    <r>
      <t>Flour production</t>
    </r>
    <r>
      <rPr>
        <vertAlign val="superscript"/>
        <sz val="8"/>
        <rFont val="Arial"/>
        <family val="2"/>
      </rPr>
      <t>2</t>
    </r>
  </si>
  <si>
    <t>Semolina, pasta, bulgur, and couscous exports</t>
  </si>
  <si>
    <r>
      <t>Flour, semolina, pasta, bulgur, couscous imports</t>
    </r>
    <r>
      <rPr>
        <vertAlign val="superscript"/>
        <sz val="8"/>
        <rFont val="Arial"/>
        <family val="2"/>
      </rPr>
      <t>3</t>
    </r>
  </si>
  <si>
    <r>
      <t>Total supply</t>
    </r>
    <r>
      <rPr>
        <vertAlign val="superscript"/>
        <sz val="8"/>
        <rFont val="Arial"/>
        <family val="2"/>
      </rPr>
      <t>4</t>
    </r>
  </si>
  <si>
    <t>Grain equivalent</t>
  </si>
  <si>
    <t>Milling rates</t>
  </si>
  <si>
    <r>
      <t>Shipments to U.S. territories</t>
    </r>
    <r>
      <rPr>
        <vertAlign val="superscript"/>
        <sz val="8"/>
        <rFont val="Arial"/>
        <family val="2"/>
      </rPr>
      <t>8</t>
    </r>
  </si>
  <si>
    <t>Total supply</t>
  </si>
  <si>
    <r>
      <t>Food availability</t>
    </r>
    <r>
      <rPr>
        <vertAlign val="superscript"/>
        <sz val="8"/>
        <rFont val="Arial"/>
        <family val="2"/>
      </rPr>
      <t>6, 8</t>
    </r>
  </si>
  <si>
    <t>grains.xlsx</t>
  </si>
  <si>
    <r>
      <t>U.S. population</t>
    </r>
    <r>
      <rPr>
        <vertAlign val="superscript"/>
        <sz val="8"/>
        <rFont val="Arial"/>
        <family val="2"/>
      </rPr>
      <t>1</t>
    </r>
  </si>
  <si>
    <r>
      <t>Grain equivalent</t>
    </r>
    <r>
      <rPr>
        <vertAlign val="superscript"/>
        <sz val="8"/>
        <rFont val="Arial"/>
        <family val="2"/>
      </rPr>
      <t>8</t>
    </r>
  </si>
  <si>
    <t>Total wheat flour: Supply and use</t>
  </si>
  <si>
    <t xml:space="preserve">Data last updated November 1, 2022. </t>
  </si>
  <si>
    <t>Contact Linda Kantor or Andrzej Blazejczyk for more information.</t>
  </si>
  <si>
    <t>Rye: Supply and use</t>
  </si>
  <si>
    <t>Rice: Supply and use</t>
  </si>
  <si>
    <t>Oats: Supply and use</t>
  </si>
  <si>
    <t>Barley: Supply and use</t>
  </si>
  <si>
    <t>Notes: Due to the termination of select Current Industrial Reports by the U.S. Department of Commerce, Bureau of the Census, data on durum flour are not available for years 2011–2014. The absence of data on durum flour is not critical to the Food Availability Data System since data are still available at a higher level of aggregation (i.e. wheat flour).</t>
  </si>
  <si>
    <t>Annual data and per capita estimates for rice are unavailable beyond 2010 due to a large and unexplained decline in the implied total domestic and residual use estimate. Residual use accounts for all unreported losses in the milling, transporting, and marketing of rice, and also offsets any statistical error in another supply and use account.</t>
  </si>
  <si>
    <t>Data for barley products food availability were discontinued in 2021.</t>
  </si>
  <si>
    <t>Source: USDA, Economic Research Service using data from various sources as documented on the Food Availability Data System home page.</t>
  </si>
  <si>
    <r>
      <rPr>
        <vertAlign val="superscript"/>
        <sz val="8"/>
        <rFont val="Arial"/>
        <family val="2"/>
      </rPr>
      <t>2</t>
    </r>
    <r>
      <rPr>
        <sz val="8"/>
        <rFont val="Arial"/>
        <family val="2"/>
      </rPr>
      <t>Semolina and durum flour in products such as macaroni, spaghetti, and noodles. Includes blended semolina since 1984.</t>
    </r>
  </si>
  <si>
    <r>
      <rPr>
        <vertAlign val="superscript"/>
        <sz val="8"/>
        <rFont val="Arial"/>
        <family val="2"/>
      </rPr>
      <t>3</t>
    </r>
    <r>
      <rPr>
        <sz val="8"/>
        <rFont val="Arial"/>
        <family val="2"/>
      </rPr>
      <t>Milled basis.</t>
    </r>
  </si>
  <si>
    <r>
      <rPr>
        <vertAlign val="superscript"/>
        <sz val="8"/>
        <rFont val="Arial"/>
        <family val="2"/>
      </rPr>
      <t>4</t>
    </r>
    <r>
      <rPr>
        <sz val="8"/>
        <rFont val="Arial"/>
        <family val="2"/>
      </rPr>
      <t>USDA, Economic Research Service calculations based on U.S. Department of Commerce, Bureau of the Census Annual Survey of Manufacturers. See sweeteners per capita table for data on corn sugar and corn syrup.</t>
    </r>
  </si>
  <si>
    <r>
      <rPr>
        <vertAlign val="superscript"/>
        <sz val="8"/>
        <rFont val="Arial"/>
        <family val="2"/>
      </rPr>
      <t>5</t>
    </r>
    <r>
      <rPr>
        <sz val="8"/>
        <rFont val="Arial"/>
        <family val="2"/>
      </rPr>
      <t>Includes rolled oats, ready-to-eat oat cereals, oat flour, and oat bran.</t>
    </r>
  </si>
  <si>
    <r>
      <rPr>
        <vertAlign val="superscript"/>
        <sz val="8"/>
        <rFont val="Arial"/>
        <family val="2"/>
      </rPr>
      <t>6</t>
    </r>
    <r>
      <rPr>
        <sz val="8"/>
        <rFont val="Arial"/>
        <family val="2"/>
      </rPr>
      <t>Includes barley flour, pearl barley, and malt and malt extract used in food processing. Data for barley products food availability were discontinued in 2021.</t>
    </r>
  </si>
  <si>
    <r>
      <rPr>
        <vertAlign val="superscript"/>
        <sz val="8"/>
        <rFont val="Arial"/>
        <family val="2"/>
      </rPr>
      <t>7</t>
    </r>
    <r>
      <rPr>
        <sz val="8"/>
        <rFont val="Arial"/>
        <family val="2"/>
      </rPr>
      <t>Computed from unrounded data. Excludes wheat not ground into flour. Beginning 2021 excludes discontinued data for barley products.</t>
    </r>
  </si>
  <si>
    <r>
      <rPr>
        <vertAlign val="superscript"/>
        <sz val="8"/>
        <rFont val="Arial"/>
        <family val="2"/>
      </rPr>
      <t>1</t>
    </r>
    <r>
      <rPr>
        <sz val="8"/>
        <rFont val="Arial"/>
        <family val="2"/>
      </rPr>
      <t>Consumption of most items at the processing level. Food use only.</t>
    </r>
  </si>
  <si>
    <r>
      <rPr>
        <vertAlign val="superscript"/>
        <sz val="8"/>
        <rFont val="Arial"/>
        <family val="2"/>
      </rPr>
      <t>2</t>
    </r>
    <r>
      <rPr>
        <sz val="8"/>
        <rFont val="Arial"/>
        <family val="2"/>
      </rPr>
      <t>Commercial production of wheat flour, whole wheat, industrial, and durum flour and farina reported by the U.S. Department of Commerce, Bureau of the Census. Production prior to 1970 includes estimate for noncommercial wheat milled.</t>
    </r>
  </si>
  <si>
    <r>
      <rPr>
        <vertAlign val="superscript"/>
        <sz val="8"/>
        <rFont val="Arial"/>
        <family val="2"/>
      </rPr>
      <t>3</t>
    </r>
    <r>
      <rPr>
        <sz val="8"/>
        <rFont val="Arial"/>
        <family val="2"/>
      </rPr>
      <t>Imports and exports of macaroni and noodle products (flour equivalent); reporting methods changed in 1990.</t>
    </r>
  </si>
  <si>
    <r>
      <rPr>
        <vertAlign val="superscript"/>
        <sz val="8"/>
        <rFont val="Arial"/>
        <family val="2"/>
      </rPr>
      <t>4</t>
    </r>
    <r>
      <rPr>
        <sz val="8"/>
        <rFont val="Arial"/>
        <family val="2"/>
      </rPr>
      <t>Computed from unrounded data.</t>
    </r>
  </si>
  <si>
    <t>The absence of data on durum flour is not critical to the Food Availability Data System since data are still available at a higher level of aggregation (i.e. wheat flour).</t>
  </si>
  <si>
    <t>Note: Due to the termination of select Current Industrial Reports by the U.S. Department of Commerce, Bureau of the Census, data on durum flour are not available for years 2011–2014.</t>
  </si>
  <si>
    <r>
      <rPr>
        <vertAlign val="superscript"/>
        <sz val="8"/>
        <rFont val="Arial"/>
        <family val="2"/>
      </rPr>
      <t>2</t>
    </r>
    <r>
      <rPr>
        <sz val="8"/>
        <rFont val="Arial"/>
        <family val="2"/>
      </rPr>
      <t>Semolina made entirely from durum.</t>
    </r>
  </si>
  <si>
    <r>
      <rPr>
        <vertAlign val="superscript"/>
        <sz val="8"/>
        <rFont val="Arial"/>
        <family val="2"/>
      </rPr>
      <t>3</t>
    </r>
    <r>
      <rPr>
        <sz val="8"/>
        <rFont val="Arial"/>
        <family val="2"/>
      </rPr>
      <t>Imports include 80 percent of selected nonegg pastas, and exports include 100 percent of selected nonegg pastas.</t>
    </r>
  </si>
  <si>
    <r>
      <rPr>
        <vertAlign val="superscript"/>
        <sz val="8"/>
        <rFont val="Arial"/>
        <family val="2"/>
      </rPr>
      <t>9</t>
    </r>
    <r>
      <rPr>
        <sz val="8"/>
        <rFont val="Arial"/>
        <family val="2"/>
      </rPr>
      <t>Factor for converting grain equivalent to flour is 0.80.</t>
    </r>
  </si>
  <si>
    <r>
      <rPr>
        <vertAlign val="superscript"/>
        <sz val="8"/>
        <rFont val="Arial"/>
        <family val="2"/>
      </rPr>
      <t>8</t>
    </r>
    <r>
      <rPr>
        <sz val="8"/>
        <rFont val="Arial"/>
        <family val="2"/>
      </rPr>
      <t>Bushels converted at 56 pounds.</t>
    </r>
  </si>
  <si>
    <r>
      <rPr>
        <vertAlign val="superscript"/>
        <sz val="8"/>
        <rFont val="Arial"/>
        <family val="2"/>
      </rPr>
      <t>6</t>
    </r>
    <r>
      <rPr>
        <sz val="8"/>
        <rFont val="Arial"/>
        <family val="2"/>
      </rPr>
      <t>Computed from unrounded data.</t>
    </r>
  </si>
  <si>
    <r>
      <rPr>
        <vertAlign val="superscript"/>
        <sz val="8"/>
        <rFont val="Arial"/>
        <family val="2"/>
      </rPr>
      <t>5</t>
    </r>
    <r>
      <rPr>
        <sz val="8"/>
        <rFont val="Arial"/>
        <family val="2"/>
      </rPr>
      <t>Includes stocks on farms, at terminals, and in interior mills and elevators.</t>
    </r>
  </si>
  <si>
    <r>
      <rPr>
        <vertAlign val="superscript"/>
        <sz val="8"/>
        <rFont val="Arial"/>
        <family val="2"/>
      </rPr>
      <t>4</t>
    </r>
    <r>
      <rPr>
        <sz val="8"/>
        <rFont val="Arial"/>
        <family val="2"/>
      </rPr>
      <t>As of marketing year 2000, Colorado, Indiana, Maryland, New Jersey, and Virginia are no longer included in national production estimates.</t>
    </r>
  </si>
  <si>
    <r>
      <rPr>
        <vertAlign val="superscript"/>
        <sz val="8"/>
        <rFont val="Arial"/>
        <family val="2"/>
      </rPr>
      <t>3</t>
    </r>
    <r>
      <rPr>
        <sz val="8"/>
        <rFont val="Arial"/>
        <family val="2"/>
      </rPr>
      <t>Resident population, July 1 for 1909 to 1929, except for 1917 through 1919. For 1917 through 1919 and for 1930 until 1960, resident population plus the Armed Forces overseas, July 1. For 1960 and beyond resident population plus the Armed Forces overseas, January 1 of the year following that indicated.</t>
    </r>
  </si>
  <si>
    <r>
      <rPr>
        <vertAlign val="superscript"/>
        <sz val="8"/>
        <rFont val="Arial"/>
        <family val="2"/>
      </rPr>
      <t>1</t>
    </r>
    <r>
      <rPr>
        <sz val="8"/>
        <rFont val="Arial"/>
        <family val="2"/>
      </rPr>
      <t>Grain equivalent.</t>
    </r>
  </si>
  <si>
    <r>
      <rPr>
        <vertAlign val="superscript"/>
        <sz val="8"/>
        <rFont val="Arial"/>
        <family val="2"/>
      </rPr>
      <t>2</t>
    </r>
    <r>
      <rPr>
        <sz val="8"/>
        <rFont val="Arial"/>
        <family val="2"/>
      </rPr>
      <t>Beginning June 1 of year indicated.</t>
    </r>
  </si>
  <si>
    <t>Residual use accounts for all unreported losses in the milling, transporting, and marketing of rice, and also offsets any statistical error in another supply and use account.</t>
  </si>
  <si>
    <t>Notes: Annual data and per capita estimates for rice are unavailable beyond 2010 due to a large and unexplained decline in the implied total domestic and residual use estimate.</t>
  </si>
  <si>
    <r>
      <rPr>
        <vertAlign val="superscript"/>
        <sz val="8"/>
        <rFont val="Arial"/>
        <family val="2"/>
      </rPr>
      <t>1</t>
    </r>
    <r>
      <rPr>
        <sz val="8"/>
        <rFont val="Arial"/>
        <family val="2"/>
      </rPr>
      <t>Rough-equivalent. Includes milled rice converted to a rough rice basis using the annual milling rate.</t>
    </r>
  </si>
  <si>
    <t>------------------------------------------------------------------------------------------------ Million hundredweight (cwt.), rough basis --------------------------------------------------------------------------------------------------</t>
  </si>
  <si>
    <r>
      <rPr>
        <vertAlign val="superscript"/>
        <sz val="8"/>
        <rFont val="Arial"/>
        <family val="2"/>
      </rPr>
      <t>8</t>
    </r>
    <r>
      <rPr>
        <sz val="8"/>
        <rFont val="Arial"/>
        <family val="2"/>
      </rPr>
      <t>Includes imports of rice from foreign sources by U.S. territories.</t>
    </r>
  </si>
  <si>
    <r>
      <rPr>
        <vertAlign val="superscript"/>
        <sz val="8"/>
        <rFont val="Arial"/>
        <family val="2"/>
      </rPr>
      <t>7</t>
    </r>
    <r>
      <rPr>
        <sz val="8"/>
        <rFont val="Arial"/>
        <family val="2"/>
      </rPr>
      <t>Includes seed use; rice used in beer production; losses in storage, handling, and transporting; and any statistical discrepancy or error in supply and use data.</t>
    </r>
  </si>
  <si>
    <r>
      <rPr>
        <vertAlign val="superscript"/>
        <sz val="8"/>
        <rFont val="Arial"/>
        <family val="2"/>
      </rPr>
      <t>5</t>
    </r>
    <r>
      <rPr>
        <sz val="8"/>
        <rFont val="Arial"/>
        <family val="2"/>
      </rPr>
      <t>Includes stocks on farms, at mills, in warehouses, in ports, and in transit.</t>
    </r>
  </si>
  <si>
    <r>
      <rPr>
        <vertAlign val="superscript"/>
        <sz val="8"/>
        <rFont val="Arial"/>
        <family val="2"/>
      </rPr>
      <t>4</t>
    </r>
    <r>
      <rPr>
        <sz val="8"/>
        <rFont val="Arial"/>
        <family val="2"/>
      </rPr>
      <t>Major rice-producing states only.</t>
    </r>
  </si>
  <si>
    <r>
      <rPr>
        <vertAlign val="superscript"/>
        <sz val="8"/>
        <rFont val="Arial"/>
        <family val="2"/>
      </rPr>
      <t>3</t>
    </r>
    <r>
      <rPr>
        <sz val="8"/>
        <rFont val="Arial"/>
        <family val="2"/>
      </rPr>
      <t>Years prior to 1960 use resident population plus the Armed Forces overseas, July 1. For 1960 and beyond, resident population plus the Armed Forces overseas, January 1.</t>
    </r>
  </si>
  <si>
    <r>
      <rPr>
        <vertAlign val="superscript"/>
        <sz val="8"/>
        <rFont val="Arial"/>
        <family val="2"/>
      </rPr>
      <t>2</t>
    </r>
    <r>
      <rPr>
        <sz val="8"/>
        <rFont val="Arial"/>
        <family val="2"/>
      </rPr>
      <t>Beginning August 1 of year preceding the year indicated.</t>
    </r>
  </si>
  <si>
    <r>
      <rPr>
        <vertAlign val="superscript"/>
        <sz val="8"/>
        <rFont val="Arial"/>
        <family val="2"/>
      </rPr>
      <t>8</t>
    </r>
    <r>
      <rPr>
        <sz val="8"/>
        <rFont val="Arial"/>
        <family val="2"/>
      </rPr>
      <t>Bushels converted at 36 pounds. Factor for converting grain equivalent to oat products (rolled oats, ready-to-eat oat cereals, oat flour, and oat bran) is 0.60.</t>
    </r>
  </si>
  <si>
    <r>
      <rPr>
        <vertAlign val="superscript"/>
        <sz val="8"/>
        <rFont val="Arial"/>
        <family val="2"/>
      </rPr>
      <t>7</t>
    </r>
    <r>
      <rPr>
        <sz val="8"/>
        <rFont val="Arial"/>
        <family val="2"/>
      </rPr>
      <t>Residual; includes feed, seed, alcohol, and residual.</t>
    </r>
  </si>
  <si>
    <r>
      <rPr>
        <vertAlign val="superscript"/>
        <sz val="8"/>
        <rFont val="Arial"/>
        <family val="2"/>
      </rPr>
      <t>5</t>
    </r>
    <r>
      <rPr>
        <sz val="8"/>
        <rFont val="Arial"/>
        <family val="2"/>
      </rPr>
      <t>Includes stocks at mills, elevators, warehouses, terminals, and processors.</t>
    </r>
  </si>
  <si>
    <r>
      <rPr>
        <vertAlign val="superscript"/>
        <sz val="8"/>
        <rFont val="Arial"/>
        <family val="2"/>
      </rPr>
      <t>3</t>
    </r>
    <r>
      <rPr>
        <sz val="8"/>
        <rFont val="Arial"/>
        <family val="2"/>
      </rPr>
      <t>For 1927–1929, resident population, July; for 1930–1959, resident population plus the Armed Forces overseas, July 1; for 1960 and beyond, resident population plus the Armed Forces overseas, January 1 of the following year indicated.</t>
    </r>
  </si>
  <si>
    <r>
      <rPr>
        <vertAlign val="superscript"/>
        <sz val="8"/>
        <rFont val="Arial"/>
        <family val="2"/>
      </rPr>
      <t>2</t>
    </r>
    <r>
      <rPr>
        <sz val="8"/>
        <rFont val="Arial"/>
        <family val="2"/>
      </rPr>
      <t>Years before 1975 are calendar years; 1975 and beyond are marketing years.</t>
    </r>
  </si>
  <si>
    <r>
      <rPr>
        <vertAlign val="superscript"/>
        <sz val="8"/>
        <rFont val="Arial"/>
        <family val="2"/>
      </rPr>
      <t>8</t>
    </r>
    <r>
      <rPr>
        <sz val="8"/>
        <rFont val="Arial"/>
        <family val="2"/>
      </rPr>
      <t>Data for barley food availability were discontinued in 2021.</t>
    </r>
  </si>
  <si>
    <r>
      <rPr>
        <vertAlign val="superscript"/>
        <sz val="8"/>
        <rFont val="Arial"/>
        <family val="2"/>
      </rPr>
      <t>7</t>
    </r>
    <r>
      <rPr>
        <sz val="8"/>
        <rFont val="Arial"/>
        <family val="2"/>
      </rPr>
      <t>Bushels converted at 48 pounds. Factor for converting grain equivalent to barley products (rolled flour, pearl barley, and malt and malt extract used in food processing) is 0.63.</t>
    </r>
  </si>
  <si>
    <r>
      <rPr>
        <vertAlign val="superscript"/>
        <sz val="8"/>
        <rFont val="Arial"/>
        <family val="2"/>
      </rPr>
      <t>4</t>
    </r>
    <r>
      <rPr>
        <sz val="8"/>
        <rFont val="Arial"/>
        <family val="2"/>
      </rPr>
      <t>Includes barley and barley products before 1975, but barley only in 1975 and thereafter.</t>
    </r>
  </si>
  <si>
    <r>
      <rPr>
        <vertAlign val="superscript"/>
        <sz val="8"/>
        <rFont val="Arial"/>
        <family val="2"/>
      </rPr>
      <t>3</t>
    </r>
    <r>
      <rPr>
        <sz val="8"/>
        <rFont val="Arial"/>
        <family val="2"/>
      </rPr>
      <t>Resident population plus the Armed Forces overseas, July 1 for 1934–1959, and January 1 of the following year for 1960 and thereafter.</t>
    </r>
  </si>
  <si>
    <t>Flour and cereal products: Per capita availability (1909–1966)</t>
  </si>
  <si>
    <r>
      <rPr>
        <vertAlign val="superscript"/>
        <sz val="8"/>
        <rFont val="Arial"/>
        <family val="2"/>
      </rPr>
      <t>1</t>
    </r>
    <r>
      <rPr>
        <sz val="8"/>
        <rFont val="Arial"/>
        <family val="2"/>
      </rPr>
      <t>Resident population plus the Armed Forces overseas - based on USDA, Economic Research Service's estimation. Since 2019 data for the U.S. population comes from U.S. Department of Commerce, Bureau of the Census estimates as of January 1 of each year.</t>
    </r>
  </si>
  <si>
    <r>
      <rPr>
        <vertAlign val="superscript"/>
        <sz val="8"/>
        <rFont val="Arial"/>
        <family val="2"/>
      </rPr>
      <t>7</t>
    </r>
    <r>
      <rPr>
        <sz val="8"/>
        <rFont val="Arial"/>
        <family val="2"/>
      </rPr>
      <t>Residual includes seed, feed, and negligible quantities used for distilled spirits.</t>
    </r>
  </si>
  <si>
    <r>
      <rPr>
        <vertAlign val="superscript"/>
        <sz val="8"/>
        <rFont val="Arial"/>
        <family val="2"/>
      </rPr>
      <t>4</t>
    </r>
    <r>
      <rPr>
        <sz val="8"/>
        <rFont val="Arial"/>
        <family val="2"/>
      </rPr>
      <t>In preparing this table, USDA, Economic Research Service used U.S. Department of Commerce, Bureau of the Census data, which includes oats and oat products before 1975, but oats only in 1975 and thereafter.</t>
    </r>
  </si>
  <si>
    <t>-- = Less than 0.05 million hundredweight (cwt.), or less than 5,000,000 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</si>
</sst>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
    <numFmt numFmtId="167" formatCode="0.000000000000"/>
    <numFmt numFmtId="168" formatCode="0.00000"/>
  </numFmts>
  <fonts count="14" x14ac:knownFonts="1">
    <font>
      <sz val="10"/>
      <name val="Arial"/>
    </font>
    <font>
      <b/>
      <sz val="10"/>
      <name val="Arial"/>
      <family val="2"/>
    </font>
    <font>
      <u/>
      <sz val="10"/>
      <color indexed="12"/>
      <name val="Arial"/>
      <family val="2"/>
    </font>
    <font>
      <sz val="8"/>
      <name val="Arial"/>
      <family val="2"/>
    </font>
    <font>
      <sz val="8"/>
      <color indexed="8"/>
      <name val="Arial"/>
      <family val="2"/>
    </font>
    <font>
      <sz val="10"/>
      <name val="Arial"/>
      <family val="2"/>
    </font>
    <font>
      <b/>
      <sz val="8"/>
      <name val="Arial"/>
      <family val="2"/>
    </font>
    <font>
      <vertAlign val="superscript"/>
      <sz val="8"/>
      <name val="Arial"/>
      <family val="2"/>
    </font>
    <font>
      <b/>
      <vertAlign val="superscript"/>
      <sz val="8"/>
      <name val="Arial"/>
      <family val="2"/>
    </font>
    <font>
      <i/>
      <sz val="8"/>
      <name val="Arial"/>
      <family val="2"/>
    </font>
    <font>
      <sz val="10"/>
      <name val="Arial"/>
      <family val="2"/>
    </font>
    <font>
      <u/>
      <sz val="10"/>
      <color indexed="12"/>
      <name val="Arial"/>
      <family val="2"/>
    </font>
    <font>
      <sz val="11"/>
      <color rgb="FF000000"/>
      <name val="Calibri"/>
      <family val="2"/>
      <scheme val="minor"/>
    </font>
    <font>
      <sz val="9"/>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4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style="thin">
        <color theme="0" tint="-0.34998626667073579"/>
      </left>
      <right style="thin">
        <color theme="0" tint="-0.34998626667073579"/>
      </right>
      <top style="thin">
        <color theme="0" tint="-0.34998626667073579"/>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bottom style="double">
        <color indexed="64"/>
      </bottom>
      <diagonal/>
    </border>
    <border>
      <left/>
      <right style="thin">
        <color theme="0" tint="-0.34998626667073579"/>
      </right>
      <top style="thin">
        <color theme="0" tint="-0.34998626667073579"/>
      </top>
      <bottom/>
      <diagonal/>
    </border>
    <border>
      <left/>
      <right/>
      <top style="thin">
        <color theme="0" tint="-0.34998626667073579"/>
      </top>
      <bottom style="double">
        <color indexed="64"/>
      </bottom>
      <diagonal/>
    </border>
    <border>
      <left style="thin">
        <color theme="0" tint="-0.34998626667073579"/>
      </left>
      <right/>
      <top style="thin">
        <color theme="0" tint="-0.34998626667073579"/>
      </top>
      <bottom style="thin">
        <color theme="0" tint="-0.34998626667073579"/>
      </bottom>
      <diagonal/>
    </border>
    <border>
      <left/>
      <right/>
      <top style="double">
        <color indexed="64"/>
      </top>
      <bottom style="thin">
        <color theme="0" tint="-0.34998626667073579"/>
      </bottom>
      <diagonal/>
    </border>
    <border>
      <left/>
      <right style="thin">
        <color theme="0" tint="-0.34998626667073579"/>
      </right>
      <top style="double">
        <color indexed="64"/>
      </top>
      <bottom style="thin">
        <color theme="0" tint="-0.34998626667073579"/>
      </bottom>
      <diagonal/>
    </border>
    <border>
      <left/>
      <right/>
      <top/>
      <bottom style="thin">
        <color theme="0" tint="-0.34998626667073579"/>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top/>
      <bottom/>
      <diagonal/>
    </border>
    <border>
      <left style="thin">
        <color theme="0" tint="-0.34998626667073579"/>
      </left>
      <right/>
      <top style="thin">
        <color theme="0" tint="-0.34998626667073579"/>
      </top>
      <bottom/>
      <diagonal/>
    </border>
    <border>
      <left style="thin">
        <color theme="0" tint="-0.34998626667073579"/>
      </left>
      <right/>
      <top/>
      <bottom style="double">
        <color indexed="64"/>
      </bottom>
      <diagonal/>
    </border>
    <border>
      <left/>
      <right style="thin">
        <color theme="0" tint="-0.34998626667073579"/>
      </right>
      <top/>
      <bottom style="double">
        <color indexed="64"/>
      </bottom>
      <diagonal/>
    </border>
    <border>
      <left style="thin">
        <color theme="0" tint="-0.34998626667073579"/>
      </left>
      <right/>
      <top style="double">
        <color indexed="64"/>
      </top>
      <bottom style="thin">
        <color theme="0" tint="-0.34998626667073579"/>
      </bottom>
      <diagonal/>
    </border>
    <border>
      <left style="thin">
        <color theme="0" tint="-0.34998626667073579"/>
      </left>
      <right/>
      <top style="double">
        <color indexed="64"/>
      </top>
      <bottom/>
      <diagonal/>
    </border>
    <border>
      <left/>
      <right style="thin">
        <color theme="0" tint="-0.34998626667073579"/>
      </right>
      <top style="double">
        <color indexed="64"/>
      </top>
      <bottom/>
      <diagonal/>
    </border>
    <border>
      <left style="thin">
        <color theme="0" tint="-0.34998626667073579"/>
      </left>
      <right/>
      <top style="thin">
        <color theme="0" tint="-0.34998626667073579"/>
      </top>
      <bottom style="double">
        <color indexed="64"/>
      </bottom>
      <diagonal/>
    </border>
  </borders>
  <cellStyleXfs count="11">
    <xf numFmtId="0" fontId="0" fillId="0" borderId="0"/>
    <xf numFmtId="0" fontId="2" fillId="0" borderId="0" applyNumberFormat="0" applyFill="0" applyBorder="0" applyAlignment="0" applyProtection="0">
      <alignment vertical="top"/>
      <protection locked="0"/>
    </xf>
    <xf numFmtId="0" fontId="11" fillId="0" borderId="0">
      <alignment vertical="top"/>
      <protection locked="0"/>
    </xf>
    <xf numFmtId="0" fontId="2" fillId="0" borderId="0">
      <alignment vertical="top"/>
      <protection locked="0"/>
    </xf>
    <xf numFmtId="0" fontId="5" fillId="0" borderId="0"/>
    <xf numFmtId="0" fontId="10" fillId="0" borderId="0"/>
    <xf numFmtId="0" fontId="12" fillId="0" borderId="0"/>
    <xf numFmtId="0" fontId="5" fillId="0" borderId="0">
      <alignment wrapText="1"/>
    </xf>
    <xf numFmtId="0" fontId="5" fillId="0" borderId="0">
      <alignment wrapText="1"/>
    </xf>
    <xf numFmtId="0" fontId="5" fillId="0" borderId="0">
      <alignment wrapText="1"/>
    </xf>
    <xf numFmtId="0" fontId="5" fillId="0" borderId="0"/>
  </cellStyleXfs>
  <cellXfs count="314">
    <xf numFmtId="0" fontId="0" fillId="0" borderId="0" xfId="0"/>
    <xf numFmtId="0" fontId="1" fillId="0" borderId="0" xfId="0" applyFont="1"/>
    <xf numFmtId="0" fontId="2" fillId="0" borderId="0" xfId="1" quotePrefix="1" applyFont="1" applyAlignment="1" applyProtection="1">
      <alignment horizontal="left"/>
    </xf>
    <xf numFmtId="0" fontId="2" fillId="0" borderId="0" xfId="1" applyFont="1" applyAlignment="1" applyProtection="1"/>
    <xf numFmtId="0" fontId="2" fillId="0" borderId="0" xfId="1" applyAlignment="1" applyProtection="1"/>
    <xf numFmtId="0" fontId="2" fillId="0" borderId="0" xfId="1" quotePrefix="1" applyAlignment="1" applyProtection="1">
      <alignment horizontal="left"/>
    </xf>
    <xf numFmtId="0" fontId="3" fillId="0" borderId="0" xfId="0" applyNumberFormat="1" applyFont="1" applyFill="1"/>
    <xf numFmtId="166" fontId="3" fillId="0" borderId="0" xfId="0" applyNumberFormat="1" applyFont="1" applyFill="1"/>
    <xf numFmtId="0" fontId="3" fillId="0" borderId="0" xfId="0" applyNumberFormat="1" applyFont="1" applyFill="1" applyBorder="1"/>
    <xf numFmtId="166" fontId="3" fillId="0" borderId="1" xfId="0" applyNumberFormat="1" applyFont="1" applyFill="1" applyBorder="1" applyAlignment="1">
      <alignment horizontal="centerContinuous"/>
    </xf>
    <xf numFmtId="166" fontId="3" fillId="0" borderId="2" xfId="0" applyNumberFormat="1" applyFont="1" applyFill="1" applyBorder="1" applyAlignment="1">
      <alignment horizontal="centerContinuous"/>
    </xf>
    <xf numFmtId="165" fontId="3" fillId="0" borderId="0" xfId="0" applyNumberFormat="1" applyFont="1" applyFill="1"/>
    <xf numFmtId="164" fontId="3" fillId="0" borderId="0" xfId="0" applyNumberFormat="1" applyFont="1" applyFill="1"/>
    <xf numFmtId="164" fontId="3" fillId="0" borderId="2" xfId="0" applyNumberFormat="1" applyFont="1" applyFill="1" applyBorder="1" applyAlignment="1">
      <alignment horizontal="centerContinuous"/>
    </xf>
    <xf numFmtId="164" fontId="3" fillId="0" borderId="3" xfId="0" applyNumberFormat="1" applyFont="1" applyFill="1" applyBorder="1" applyAlignment="1">
      <alignment horizontal="centerContinuous"/>
    </xf>
    <xf numFmtId="164" fontId="3" fillId="0" borderId="4" xfId="0" applyNumberFormat="1" applyFont="1" applyFill="1" applyBorder="1" applyAlignment="1">
      <alignment horizontal="centerContinuous"/>
    </xf>
    <xf numFmtId="164" fontId="3" fillId="0" borderId="1" xfId="0" applyNumberFormat="1" applyFont="1" applyFill="1" applyBorder="1" applyAlignment="1">
      <alignment horizontal="centerContinuous"/>
    </xf>
    <xf numFmtId="164" fontId="3" fillId="0" borderId="0" xfId="0" applyNumberFormat="1" applyFont="1" applyFill="1" applyBorder="1"/>
    <xf numFmtId="164" fontId="3" fillId="0" borderId="5" xfId="0" applyNumberFormat="1" applyFont="1" applyFill="1" applyBorder="1" applyAlignment="1">
      <alignment horizontal="centerContinuous"/>
    </xf>
    <xf numFmtId="3" fontId="3" fillId="0" borderId="0" xfId="0" applyNumberFormat="1" applyFont="1" applyFill="1"/>
    <xf numFmtId="3" fontId="3" fillId="0" borderId="2" xfId="0" applyNumberFormat="1" applyFont="1" applyFill="1" applyBorder="1" applyAlignment="1">
      <alignment horizontal="centerContinuous"/>
    </xf>
    <xf numFmtId="0" fontId="3" fillId="0" borderId="0" xfId="0" applyFont="1"/>
    <xf numFmtId="0" fontId="3" fillId="0" borderId="22" xfId="0" applyNumberFormat="1" applyFont="1" applyFill="1" applyBorder="1" applyAlignment="1">
      <alignment horizontal="center"/>
    </xf>
    <xf numFmtId="166" fontId="3" fillId="0" borderId="22" xfId="0" applyNumberFormat="1" applyFont="1" applyFill="1" applyBorder="1"/>
    <xf numFmtId="166" fontId="4" fillId="0" borderId="22" xfId="0" applyNumberFormat="1" applyFont="1" applyFill="1" applyBorder="1"/>
    <xf numFmtId="164" fontId="3" fillId="0" borderId="22" xfId="0" applyNumberFormat="1" applyFont="1" applyFill="1" applyBorder="1"/>
    <xf numFmtId="164" fontId="3" fillId="0" borderId="22" xfId="0" quotePrefix="1" applyNumberFormat="1" applyFont="1" applyFill="1" applyBorder="1" applyAlignment="1">
      <alignment horizontal="right"/>
    </xf>
    <xf numFmtId="164" fontId="3" fillId="0" borderId="22" xfId="0" applyNumberFormat="1" applyFont="1" applyFill="1" applyBorder="1" applyAlignment="1">
      <alignment horizontal="right" wrapText="1"/>
    </xf>
    <xf numFmtId="0" fontId="3" fillId="2" borderId="22" xfId="0" applyNumberFormat="1" applyFont="1" applyFill="1" applyBorder="1" applyAlignment="1">
      <alignment horizontal="center"/>
    </xf>
    <xf numFmtId="164" fontId="3" fillId="2" borderId="22" xfId="0" applyNumberFormat="1" applyFont="1" applyFill="1" applyBorder="1"/>
    <xf numFmtId="164" fontId="3" fillId="2" borderId="22" xfId="0" applyNumberFormat="1" applyFont="1" applyFill="1" applyBorder="1" applyProtection="1">
      <protection locked="0"/>
    </xf>
    <xf numFmtId="164" fontId="3" fillId="2" borderId="22" xfId="0" applyNumberFormat="1" applyFont="1" applyFill="1" applyBorder="1" applyAlignment="1">
      <alignment horizontal="right" wrapText="1"/>
    </xf>
    <xf numFmtId="164" fontId="3" fillId="2" borderId="22" xfId="0" quotePrefix="1" applyNumberFormat="1" applyFont="1" applyFill="1" applyBorder="1" applyAlignment="1">
      <alignment horizontal="right"/>
    </xf>
    <xf numFmtId="164" fontId="3" fillId="0" borderId="22" xfId="0" applyNumberFormat="1" applyFont="1" applyFill="1" applyBorder="1" applyAlignment="1">
      <alignment horizontal="right"/>
    </xf>
    <xf numFmtId="164" fontId="3" fillId="2" borderId="22" xfId="0" applyNumberFormat="1" applyFont="1" applyFill="1" applyBorder="1" applyAlignment="1">
      <alignment horizontal="right"/>
    </xf>
    <xf numFmtId="3" fontId="3" fillId="0" borderId="22" xfId="0" applyNumberFormat="1" applyFont="1" applyFill="1" applyBorder="1"/>
    <xf numFmtId="3" fontId="3" fillId="2" borderId="22" xfId="0" applyNumberFormat="1" applyFont="1" applyFill="1" applyBorder="1"/>
    <xf numFmtId="3" fontId="4" fillId="0" borderId="22" xfId="9" applyNumberFormat="1" applyFont="1" applyFill="1" applyBorder="1">
      <alignment wrapText="1"/>
    </xf>
    <xf numFmtId="3" fontId="4" fillId="2" borderId="22" xfId="9" applyNumberFormat="1" applyFont="1" applyFill="1" applyBorder="1">
      <alignment wrapText="1"/>
    </xf>
    <xf numFmtId="0" fontId="6" fillId="0" borderId="0" xfId="0" applyNumberFormat="1" applyFont="1" applyFill="1" applyBorder="1"/>
    <xf numFmtId="0" fontId="3" fillId="0" borderId="23" xfId="0" quotePrefix="1" applyNumberFormat="1" applyFont="1" applyFill="1" applyBorder="1" applyAlignment="1">
      <alignment horizontal="center"/>
    </xf>
    <xf numFmtId="0" fontId="3" fillId="0" borderId="23" xfId="0" applyNumberFormat="1" applyFont="1" applyFill="1" applyBorder="1"/>
    <xf numFmtId="0" fontId="3" fillId="0" borderId="22" xfId="0" quotePrefix="1" applyNumberFormat="1" applyFont="1" applyFill="1" applyBorder="1" applyAlignment="1">
      <alignment horizontal="center"/>
    </xf>
    <xf numFmtId="0" fontId="3" fillId="0" borderId="22" xfId="0" applyNumberFormat="1" applyFont="1" applyFill="1" applyBorder="1"/>
    <xf numFmtId="0" fontId="3" fillId="0" borderId="24" xfId="0" quotePrefix="1" applyNumberFormat="1" applyFont="1" applyFill="1" applyBorder="1" applyAlignment="1">
      <alignment horizontal="center"/>
    </xf>
    <xf numFmtId="0" fontId="3" fillId="0" borderId="24" xfId="0" applyNumberFormat="1" applyFont="1" applyFill="1" applyBorder="1"/>
    <xf numFmtId="0" fontId="3" fillId="2" borderId="22" xfId="0" quotePrefix="1" applyNumberFormat="1" applyFont="1" applyFill="1" applyBorder="1" applyAlignment="1">
      <alignment horizontal="center"/>
    </xf>
    <xf numFmtId="0" fontId="3" fillId="2" borderId="22" xfId="0" applyNumberFormat="1" applyFont="1" applyFill="1" applyBorder="1"/>
    <xf numFmtId="164" fontId="3" fillId="0" borderId="22" xfId="0" applyNumberFormat="1" applyFont="1" applyFill="1" applyBorder="1" applyAlignment="1"/>
    <xf numFmtId="166" fontId="3" fillId="2" borderId="22" xfId="0" applyNumberFormat="1" applyFont="1" applyFill="1" applyBorder="1"/>
    <xf numFmtId="0" fontId="5" fillId="0" borderId="0" xfId="0" applyFont="1"/>
    <xf numFmtId="0" fontId="6" fillId="0" borderId="0" xfId="0" applyNumberFormat="1" applyFont="1" applyFill="1"/>
    <xf numFmtId="164" fontId="6" fillId="0" borderId="0" xfId="0" applyNumberFormat="1" applyFont="1" applyFill="1" applyBorder="1"/>
    <xf numFmtId="165" fontId="3" fillId="2" borderId="22" xfId="0" applyNumberFormat="1" applyFont="1" applyFill="1" applyBorder="1" applyAlignment="1">
      <alignment horizontal="center"/>
    </xf>
    <xf numFmtId="165" fontId="3" fillId="0" borderId="22" xfId="0" applyNumberFormat="1" applyFont="1" applyFill="1" applyBorder="1" applyAlignment="1">
      <alignment horizontal="center"/>
    </xf>
    <xf numFmtId="164" fontId="3" fillId="3" borderId="22" xfId="0" applyNumberFormat="1" applyFont="1" applyFill="1" applyBorder="1" applyAlignment="1">
      <alignment horizontal="right"/>
    </xf>
    <xf numFmtId="164" fontId="3" fillId="3" borderId="22" xfId="0" quotePrefix="1" applyNumberFormat="1" applyFont="1" applyFill="1" applyBorder="1" applyAlignment="1">
      <alignment horizontal="right"/>
    </xf>
    <xf numFmtId="165" fontId="9" fillId="0" borderId="23" xfId="0" quotePrefix="1" applyNumberFormat="1" applyFont="1" applyFill="1" applyBorder="1" applyAlignment="1">
      <alignment horizontal="center" vertical="center"/>
    </xf>
    <xf numFmtId="164" fontId="9" fillId="0" borderId="23" xfId="0" applyNumberFormat="1" applyFont="1" applyFill="1" applyBorder="1" applyAlignment="1">
      <alignment horizontal="centerContinuous" vertical="center"/>
    </xf>
    <xf numFmtId="0" fontId="3" fillId="0" borderId="0" xfId="0" applyNumberFormat="1" applyFont="1" applyFill="1" applyBorder="1" applyAlignment="1">
      <alignment horizontal="left" vertical="top" wrapText="1"/>
    </xf>
    <xf numFmtId="0" fontId="3" fillId="0" borderId="22" xfId="0" applyNumberFormat="1" applyFont="1" applyFill="1" applyBorder="1" applyAlignment="1">
      <alignment horizontal="right"/>
    </xf>
    <xf numFmtId="0" fontId="3" fillId="2" borderId="22" xfId="0" applyNumberFormat="1" applyFont="1" applyFill="1" applyBorder="1" applyAlignment="1">
      <alignment horizontal="right"/>
    </xf>
    <xf numFmtId="0" fontId="3" fillId="2" borderId="25" xfId="0" applyNumberFormat="1" applyFont="1" applyFill="1" applyBorder="1" applyAlignment="1">
      <alignment horizontal="center"/>
    </xf>
    <xf numFmtId="165" fontId="3" fillId="2" borderId="25" xfId="0" applyNumberFormat="1" applyFont="1" applyFill="1" applyBorder="1" applyAlignment="1">
      <alignment horizontal="center"/>
    </xf>
    <xf numFmtId="164" fontId="3" fillId="2" borderId="25" xfId="0" applyNumberFormat="1" applyFont="1" applyFill="1" applyBorder="1"/>
    <xf numFmtId="164" fontId="3" fillId="2" borderId="25" xfId="0" applyNumberFormat="1" applyFont="1" applyFill="1" applyBorder="1" applyAlignment="1">
      <alignment horizontal="right" wrapText="1"/>
    </xf>
    <xf numFmtId="165" fontId="9" fillId="0" borderId="23" xfId="0" quotePrefix="1" applyNumberFormat="1" applyFont="1" applyFill="1" applyBorder="1" applyAlignment="1">
      <alignment horizontal="center" vertical="center"/>
    </xf>
    <xf numFmtId="0" fontId="9" fillId="0" borderId="23" xfId="0" applyNumberFormat="1" applyFont="1" applyFill="1" applyBorder="1" applyAlignment="1">
      <alignment vertical="center"/>
    </xf>
    <xf numFmtId="164" fontId="3" fillId="0" borderId="22" xfId="0" applyNumberFormat="1" applyFont="1" applyFill="1" applyBorder="1" applyAlignment="1">
      <alignment horizontal="right"/>
    </xf>
    <xf numFmtId="164" fontId="3" fillId="2" borderId="22" xfId="0" applyNumberFormat="1" applyFont="1" applyFill="1" applyBorder="1" applyAlignment="1">
      <alignment horizontal="right"/>
    </xf>
    <xf numFmtId="165" fontId="3" fillId="2" borderId="22" xfId="0" applyNumberFormat="1" applyFont="1" applyFill="1" applyBorder="1" applyAlignment="1">
      <alignment horizontal="center"/>
    </xf>
    <xf numFmtId="0" fontId="3" fillId="0" borderId="22" xfId="0" applyNumberFormat="1" applyFont="1" applyFill="1" applyBorder="1" applyAlignment="1">
      <alignment horizontal="right"/>
    </xf>
    <xf numFmtId="0" fontId="3" fillId="2" borderId="22" xfId="0" applyNumberFormat="1" applyFont="1" applyFill="1" applyBorder="1" applyAlignment="1">
      <alignment horizontal="right"/>
    </xf>
    <xf numFmtId="0" fontId="5" fillId="0" borderId="0" xfId="4"/>
    <xf numFmtId="165" fontId="9" fillId="0" borderId="23" xfId="4" quotePrefix="1" applyNumberFormat="1" applyFont="1" applyFill="1" applyBorder="1" applyAlignment="1">
      <alignment horizontal="center" vertical="center"/>
    </xf>
    <xf numFmtId="164" fontId="9" fillId="0" borderId="23" xfId="4" quotePrefix="1" applyNumberFormat="1" applyFont="1" applyFill="1" applyBorder="1" applyAlignment="1">
      <alignment horizontal="center" vertical="center"/>
    </xf>
    <xf numFmtId="164" fontId="9" fillId="0" borderId="23" xfId="4" quotePrefix="1" applyNumberFormat="1" applyFont="1" applyFill="1" applyBorder="1" applyAlignment="1">
      <alignment horizontal="centerContinuous" vertical="center"/>
    </xf>
    <xf numFmtId="164" fontId="9" fillId="0" borderId="23" xfId="4" applyNumberFormat="1" applyFont="1" applyFill="1" applyBorder="1" applyAlignment="1">
      <alignment vertical="center"/>
    </xf>
    <xf numFmtId="165" fontId="9" fillId="0" borderId="23" xfId="4" quotePrefix="1" applyNumberFormat="1" applyFont="1" applyFill="1" applyBorder="1" applyAlignment="1">
      <alignment horizontal="center" vertical="center"/>
    </xf>
    <xf numFmtId="0" fontId="9" fillId="0" borderId="23" xfId="4" applyNumberFormat="1" applyFont="1" applyFill="1" applyBorder="1" applyAlignment="1">
      <alignment vertical="center"/>
    </xf>
    <xf numFmtId="0" fontId="3" fillId="0" borderId="0" xfId="4" applyFont="1"/>
    <xf numFmtId="165" fontId="9" fillId="0" borderId="23" xfId="4" quotePrefix="1" applyNumberFormat="1" applyFont="1" applyFill="1" applyBorder="1" applyAlignment="1">
      <alignment horizontal="center" vertical="center"/>
    </xf>
    <xf numFmtId="164" fontId="9" fillId="0" borderId="23" xfId="4" quotePrefix="1" applyNumberFormat="1" applyFont="1" applyFill="1" applyBorder="1" applyAlignment="1">
      <alignment horizontal="center" vertical="center"/>
    </xf>
    <xf numFmtId="0" fontId="3" fillId="2" borderId="25" xfId="0" applyNumberFormat="1" applyFont="1" applyFill="1" applyBorder="1" applyAlignment="1">
      <alignment horizontal="right"/>
    </xf>
    <xf numFmtId="165" fontId="9" fillId="0" borderId="23" xfId="4" quotePrefix="1" applyNumberFormat="1" applyFont="1" applyFill="1" applyBorder="1" applyAlignment="1">
      <alignment horizontal="center" vertical="center"/>
    </xf>
    <xf numFmtId="164" fontId="9" fillId="0" borderId="23" xfId="4" quotePrefix="1" applyNumberFormat="1" applyFont="1" applyFill="1" applyBorder="1" applyAlignment="1">
      <alignment horizontal="center" vertical="center"/>
    </xf>
    <xf numFmtId="166" fontId="3" fillId="2" borderId="25" xfId="0" applyNumberFormat="1" applyFont="1" applyFill="1" applyBorder="1" applyAlignment="1">
      <alignment horizontal="right"/>
    </xf>
    <xf numFmtId="166" fontId="3" fillId="2" borderId="25" xfId="0" applyNumberFormat="1" applyFont="1" applyFill="1" applyBorder="1"/>
    <xf numFmtId="166" fontId="4" fillId="2" borderId="25" xfId="0" applyNumberFormat="1" applyFont="1" applyFill="1" applyBorder="1"/>
    <xf numFmtId="166" fontId="3" fillId="2" borderId="22" xfId="0" applyNumberFormat="1" applyFont="1" applyFill="1" applyBorder="1" applyAlignment="1">
      <alignment horizontal="right"/>
    </xf>
    <xf numFmtId="166" fontId="4" fillId="2" borderId="22" xfId="0" applyNumberFormat="1" applyFont="1" applyFill="1" applyBorder="1"/>
    <xf numFmtId="164" fontId="3" fillId="3" borderId="22" xfId="0" applyNumberFormat="1" applyFont="1" applyFill="1" applyBorder="1"/>
    <xf numFmtId="164" fontId="3" fillId="0" borderId="0" xfId="0" applyNumberFormat="1" applyFont="1"/>
    <xf numFmtId="167" fontId="3" fillId="0" borderId="0" xfId="0" applyNumberFormat="1" applyFont="1" applyFill="1"/>
    <xf numFmtId="0" fontId="3" fillId="0" borderId="6" xfId="4" applyNumberFormat="1" applyFont="1" applyFill="1" applyBorder="1" applyAlignment="1">
      <alignment horizontal="center" vertical="center"/>
    </xf>
    <xf numFmtId="164" fontId="3" fillId="2" borderId="22" xfId="0" applyNumberFormat="1" applyFont="1" applyFill="1" applyBorder="1" applyAlignment="1">
      <alignment horizontal="center"/>
    </xf>
    <xf numFmtId="164" fontId="3" fillId="3" borderId="22" xfId="0" applyNumberFormat="1" applyFont="1" applyFill="1" applyBorder="1" applyAlignment="1">
      <alignment horizontal="center"/>
    </xf>
    <xf numFmtId="164" fontId="3" fillId="0" borderId="22" xfId="0" applyNumberFormat="1" applyFont="1" applyFill="1" applyBorder="1" applyAlignment="1">
      <alignment horizontal="center"/>
    </xf>
    <xf numFmtId="164" fontId="3" fillId="2" borderId="25" xfId="0" applyNumberFormat="1" applyFont="1" applyFill="1" applyBorder="1" applyAlignment="1">
      <alignment horizontal="center"/>
    </xf>
    <xf numFmtId="164" fontId="3" fillId="3" borderId="24" xfId="0" applyNumberFormat="1" applyFont="1" applyFill="1" applyBorder="1" applyAlignment="1">
      <alignment horizontal="center"/>
    </xf>
    <xf numFmtId="164" fontId="3" fillId="0" borderId="24" xfId="0" applyNumberFormat="1" applyFont="1" applyFill="1" applyBorder="1" applyAlignment="1">
      <alignment horizontal="right"/>
    </xf>
    <xf numFmtId="164" fontId="3" fillId="0" borderId="24" xfId="0" applyNumberFormat="1" applyFont="1" applyFill="1" applyBorder="1"/>
    <xf numFmtId="0" fontId="3" fillId="3" borderId="22" xfId="0" applyNumberFormat="1" applyFont="1" applyFill="1" applyBorder="1" applyAlignment="1">
      <alignment horizontal="center"/>
    </xf>
    <xf numFmtId="0" fontId="3" fillId="3" borderId="22" xfId="0" applyNumberFormat="1" applyFont="1" applyFill="1" applyBorder="1" applyAlignment="1">
      <alignment horizontal="right"/>
    </xf>
    <xf numFmtId="165" fontId="3" fillId="3" borderId="22" xfId="0" applyNumberFormat="1" applyFont="1" applyFill="1" applyBorder="1" applyAlignment="1">
      <alignment horizontal="center"/>
    </xf>
    <xf numFmtId="166" fontId="3" fillId="3" borderId="22" xfId="0" applyNumberFormat="1" applyFont="1" applyFill="1" applyBorder="1" applyAlignment="1">
      <alignment horizontal="right"/>
    </xf>
    <xf numFmtId="166" fontId="3" fillId="3" borderId="22" xfId="0" applyNumberFormat="1" applyFont="1" applyFill="1" applyBorder="1"/>
    <xf numFmtId="166" fontId="4" fillId="3" borderId="22" xfId="0" applyNumberFormat="1" applyFont="1" applyFill="1" applyBorder="1"/>
    <xf numFmtId="0" fontId="3" fillId="3" borderId="25" xfId="0" applyNumberFormat="1" applyFont="1" applyFill="1" applyBorder="1" applyAlignment="1">
      <alignment horizontal="center"/>
    </xf>
    <xf numFmtId="164" fontId="3" fillId="3" borderId="25" xfId="0" applyNumberFormat="1" applyFont="1" applyFill="1" applyBorder="1" applyAlignment="1">
      <alignment horizontal="center"/>
    </xf>
    <xf numFmtId="164" fontId="3" fillId="3" borderId="25" xfId="0" applyNumberFormat="1" applyFont="1" applyFill="1" applyBorder="1"/>
    <xf numFmtId="0" fontId="3" fillId="3" borderId="25" xfId="0" applyNumberFormat="1" applyFont="1" applyFill="1" applyBorder="1" applyAlignment="1">
      <alignment horizontal="right"/>
    </xf>
    <xf numFmtId="165" fontId="3" fillId="3" borderId="25" xfId="0" applyNumberFormat="1" applyFont="1" applyFill="1" applyBorder="1" applyAlignment="1">
      <alignment horizontal="center"/>
    </xf>
    <xf numFmtId="166" fontId="3" fillId="3" borderId="25" xfId="0" applyNumberFormat="1" applyFont="1" applyFill="1" applyBorder="1" applyAlignment="1">
      <alignment horizontal="right"/>
    </xf>
    <xf numFmtId="166" fontId="3" fillId="3" borderId="25" xfId="0" applyNumberFormat="1" applyFont="1" applyFill="1" applyBorder="1"/>
    <xf numFmtId="166" fontId="4" fillId="3" borderId="25" xfId="0" applyNumberFormat="1" applyFont="1" applyFill="1" applyBorder="1"/>
    <xf numFmtId="164" fontId="3" fillId="0" borderId="25" xfId="0" applyNumberFormat="1" applyFont="1" applyFill="1" applyBorder="1"/>
    <xf numFmtId="166" fontId="3" fillId="0" borderId="25" xfId="0" applyNumberFormat="1" applyFont="1" applyFill="1" applyBorder="1"/>
    <xf numFmtId="164" fontId="3" fillId="0" borderId="22" xfId="0" applyNumberFormat="1" applyFont="1" applyBorder="1"/>
    <xf numFmtId="164" fontId="3" fillId="2" borderId="25" xfId="0" applyNumberFormat="1" applyFont="1" applyFill="1" applyBorder="1" applyAlignment="1">
      <alignment wrapText="1"/>
    </xf>
    <xf numFmtId="164" fontId="3" fillId="0" borderId="26" xfId="0" applyNumberFormat="1" applyFont="1" applyFill="1" applyBorder="1"/>
    <xf numFmtId="164" fontId="3" fillId="3" borderId="26" xfId="0" applyNumberFormat="1" applyFont="1" applyFill="1" applyBorder="1"/>
    <xf numFmtId="164" fontId="3" fillId="0" borderId="27" xfId="0" applyNumberFormat="1" applyFont="1" applyFill="1" applyBorder="1"/>
    <xf numFmtId="167" fontId="3" fillId="0" borderId="0" xfId="0" applyNumberFormat="1" applyFont="1" applyFill="1" applyBorder="1"/>
    <xf numFmtId="164" fontId="3" fillId="2" borderId="22" xfId="0" applyNumberFormat="1" applyFont="1" applyFill="1" applyBorder="1" applyAlignment="1"/>
    <xf numFmtId="164" fontId="3" fillId="3" borderId="22" xfId="0" applyNumberFormat="1" applyFont="1" applyFill="1" applyBorder="1" applyAlignment="1"/>
    <xf numFmtId="164" fontId="3" fillId="2" borderId="25" xfId="0" applyNumberFormat="1" applyFont="1" applyFill="1" applyBorder="1" applyAlignment="1"/>
    <xf numFmtId="164" fontId="3" fillId="3" borderId="25" xfId="0" applyNumberFormat="1" applyFont="1" applyFill="1" applyBorder="1" applyAlignment="1"/>
    <xf numFmtId="164" fontId="4" fillId="2" borderId="22" xfId="8" applyNumberFormat="1" applyFont="1" applyFill="1" applyBorder="1" applyAlignment="1"/>
    <xf numFmtId="164" fontId="4" fillId="0" borderId="22" xfId="8" applyNumberFormat="1" applyFont="1" applyFill="1" applyBorder="1" applyAlignment="1"/>
    <xf numFmtId="164" fontId="4" fillId="3" borderId="22" xfId="8" applyNumberFormat="1" applyFont="1" applyFill="1" applyBorder="1" applyAlignment="1"/>
    <xf numFmtId="164" fontId="4" fillId="2" borderId="25" xfId="8" applyNumberFormat="1" applyFont="1" applyFill="1" applyBorder="1" applyAlignment="1"/>
    <xf numFmtId="164" fontId="4" fillId="3" borderId="25" xfId="8" applyNumberFormat="1" applyFont="1" applyFill="1" applyBorder="1" applyAlignment="1"/>
    <xf numFmtId="164" fontId="4" fillId="3" borderId="26" xfId="8" applyNumberFormat="1" applyFont="1" applyFill="1" applyBorder="1" applyAlignment="1"/>
    <xf numFmtId="164" fontId="4" fillId="0" borderId="26" xfId="8" applyNumberFormat="1" applyFont="1" applyFill="1" applyBorder="1" applyAlignment="1"/>
    <xf numFmtId="3" fontId="4" fillId="0" borderId="22" xfId="9" applyNumberFormat="1" applyFont="1" applyFill="1" applyBorder="1" applyAlignment="1"/>
    <xf numFmtId="3" fontId="3" fillId="0" borderId="22" xfId="0" applyNumberFormat="1" applyFont="1" applyFill="1" applyBorder="1" applyAlignment="1"/>
    <xf numFmtId="3" fontId="4" fillId="2" borderId="22" xfId="9" applyNumberFormat="1" applyFont="1" applyFill="1" applyBorder="1" applyAlignment="1"/>
    <xf numFmtId="3" fontId="3" fillId="2" borderId="22" xfId="0" applyNumberFormat="1" applyFont="1" applyFill="1" applyBorder="1" applyAlignment="1"/>
    <xf numFmtId="3" fontId="3" fillId="0" borderId="22" xfId="9" applyNumberFormat="1" applyFont="1" applyFill="1" applyBorder="1" applyAlignment="1"/>
    <xf numFmtId="3" fontId="3" fillId="2" borderId="22" xfId="9" applyNumberFormat="1" applyFont="1" applyFill="1" applyBorder="1" applyAlignment="1"/>
    <xf numFmtId="3" fontId="4" fillId="2" borderId="25" xfId="9" applyNumberFormat="1" applyFont="1" applyFill="1" applyBorder="1" applyAlignment="1"/>
    <xf numFmtId="3" fontId="3" fillId="2" borderId="25" xfId="0" applyNumberFormat="1" applyFont="1" applyFill="1" applyBorder="1" applyAlignment="1"/>
    <xf numFmtId="3" fontId="3" fillId="2" borderId="25" xfId="9" applyNumberFormat="1" applyFont="1" applyFill="1" applyBorder="1" applyAlignment="1"/>
    <xf numFmtId="3" fontId="4" fillId="3" borderId="22" xfId="9" applyNumberFormat="1" applyFont="1" applyFill="1" applyBorder="1" applyAlignment="1"/>
    <xf numFmtId="3" fontId="3" fillId="3" borderId="22" xfId="0" applyNumberFormat="1" applyFont="1" applyFill="1" applyBorder="1" applyAlignment="1"/>
    <xf numFmtId="3" fontId="3" fillId="3" borderId="22" xfId="9" applyNumberFormat="1" applyFont="1" applyFill="1" applyBorder="1" applyAlignment="1"/>
    <xf numFmtId="3" fontId="4" fillId="3" borderId="25" xfId="9" applyNumberFormat="1" applyFont="1" applyFill="1" applyBorder="1" applyAlignment="1"/>
    <xf numFmtId="3" fontId="3" fillId="3" borderId="25" xfId="0" applyNumberFormat="1" applyFont="1" applyFill="1" applyBorder="1" applyAlignment="1"/>
    <xf numFmtId="3" fontId="3" fillId="3" borderId="25" xfId="9" applyNumberFormat="1" applyFont="1" applyFill="1" applyBorder="1" applyAlignment="1"/>
    <xf numFmtId="3" fontId="4" fillId="3" borderId="28" xfId="9" applyNumberFormat="1" applyFont="1" applyFill="1" applyBorder="1" applyAlignment="1"/>
    <xf numFmtId="3" fontId="3" fillId="3" borderId="28" xfId="9" applyNumberFormat="1" applyFont="1" applyFill="1" applyBorder="1" applyAlignment="1"/>
    <xf numFmtId="0" fontId="3" fillId="2" borderId="29" xfId="0" applyNumberFormat="1" applyFont="1" applyFill="1" applyBorder="1" applyAlignment="1">
      <alignment horizontal="center"/>
    </xf>
    <xf numFmtId="164" fontId="3" fillId="2" borderId="29" xfId="0" applyNumberFormat="1" applyFont="1" applyFill="1" applyBorder="1" applyAlignment="1">
      <alignment horizontal="center"/>
    </xf>
    <xf numFmtId="164" fontId="4" fillId="2" borderId="24" xfId="8" applyNumberFormat="1" applyFont="1" applyFill="1" applyBorder="1" applyAlignment="1"/>
    <xf numFmtId="164" fontId="3" fillId="2" borderId="24" xfId="0" applyNumberFormat="1" applyFont="1" applyFill="1" applyBorder="1" applyAlignment="1"/>
    <xf numFmtId="164" fontId="4" fillId="2" borderId="29" xfId="8" applyNumberFormat="1" applyFont="1" applyFill="1" applyBorder="1" applyAlignment="1"/>
    <xf numFmtId="164" fontId="3" fillId="2" borderId="29" xfId="0" applyNumberFormat="1" applyFont="1" applyFill="1" applyBorder="1" applyAlignment="1"/>
    <xf numFmtId="0" fontId="3" fillId="2" borderId="29" xfId="0" applyNumberFormat="1" applyFont="1" applyFill="1" applyBorder="1" applyAlignment="1">
      <alignment horizontal="right"/>
    </xf>
    <xf numFmtId="3" fontId="4" fillId="0" borderId="22" xfId="9" applyNumberFormat="1" applyFont="1" applyFill="1" applyBorder="1" applyAlignment="1">
      <alignment horizontal="right" wrapText="1"/>
    </xf>
    <xf numFmtId="3" fontId="4" fillId="2" borderId="22" xfId="9" applyNumberFormat="1" applyFont="1" applyFill="1" applyBorder="1" applyAlignment="1">
      <alignment horizontal="right" wrapText="1"/>
    </xf>
    <xf numFmtId="3" fontId="4" fillId="0" borderId="22" xfId="7" applyNumberFormat="1" applyFont="1" applyFill="1" applyBorder="1" applyAlignment="1">
      <alignment horizontal="right" wrapText="1"/>
    </xf>
    <xf numFmtId="3" fontId="4" fillId="3" borderId="28" xfId="9" applyNumberFormat="1" applyFont="1" applyFill="1" applyBorder="1">
      <alignment wrapText="1"/>
    </xf>
    <xf numFmtId="3" fontId="3" fillId="3" borderId="25" xfId="0" applyNumberFormat="1" applyFont="1" applyFill="1" applyBorder="1"/>
    <xf numFmtId="3" fontId="3" fillId="3" borderId="28" xfId="9" applyNumberFormat="1" applyFont="1" applyFill="1" applyBorder="1">
      <alignment wrapText="1"/>
    </xf>
    <xf numFmtId="3" fontId="3" fillId="3" borderId="25" xfId="9" applyNumberFormat="1" applyFont="1" applyFill="1" applyBorder="1">
      <alignment wrapText="1"/>
    </xf>
    <xf numFmtId="164" fontId="3" fillId="3" borderId="30" xfId="0" applyNumberFormat="1" applyFont="1" applyFill="1" applyBorder="1"/>
    <xf numFmtId="0" fontId="3" fillId="2" borderId="24" xfId="0" applyNumberFormat="1" applyFont="1" applyFill="1" applyBorder="1" applyAlignment="1">
      <alignment horizontal="center"/>
    </xf>
    <xf numFmtId="165" fontId="3" fillId="2" borderId="24" xfId="0" applyNumberFormat="1" applyFont="1" applyFill="1" applyBorder="1" applyAlignment="1">
      <alignment horizontal="center"/>
    </xf>
    <xf numFmtId="3" fontId="4" fillId="2" borderId="31" xfId="9" applyNumberFormat="1" applyFont="1" applyFill="1" applyBorder="1" applyAlignment="1"/>
    <xf numFmtId="3" fontId="3" fillId="2" borderId="24" xfId="0" applyNumberFormat="1" applyFont="1" applyFill="1" applyBorder="1"/>
    <xf numFmtId="3" fontId="3" fillId="2" borderId="31" xfId="9" applyNumberFormat="1" applyFont="1" applyFill="1" applyBorder="1">
      <alignment wrapText="1"/>
    </xf>
    <xf numFmtId="3" fontId="3" fillId="2" borderId="25" xfId="0" applyNumberFormat="1" applyFont="1" applyFill="1" applyBorder="1"/>
    <xf numFmtId="164" fontId="3" fillId="2" borderId="30" xfId="0" applyNumberFormat="1" applyFont="1" applyFill="1" applyBorder="1"/>
    <xf numFmtId="3" fontId="3" fillId="2" borderId="24" xfId="9" applyNumberFormat="1" applyFont="1" applyFill="1" applyBorder="1">
      <alignment wrapText="1"/>
    </xf>
    <xf numFmtId="3" fontId="4" fillId="2" borderId="24" xfId="9" applyNumberFormat="1" applyFont="1" applyFill="1" applyBorder="1">
      <alignment wrapText="1"/>
    </xf>
    <xf numFmtId="0" fontId="3" fillId="0" borderId="32" xfId="4" applyNumberFormat="1" applyFont="1" applyFill="1" applyBorder="1" applyAlignment="1">
      <alignment horizontal="left"/>
    </xf>
    <xf numFmtId="0" fontId="3" fillId="0" borderId="26" xfId="4" applyNumberFormat="1" applyFont="1" applyFill="1" applyBorder="1" applyAlignment="1">
      <alignment horizontal="left"/>
    </xf>
    <xf numFmtId="168" fontId="3" fillId="0" borderId="0" xfId="0" applyNumberFormat="1" applyFont="1" applyFill="1" applyBorder="1"/>
    <xf numFmtId="164" fontId="3" fillId="0" borderId="35" xfId="0" applyNumberFormat="1" applyFont="1" applyFill="1" applyBorder="1"/>
    <xf numFmtId="164" fontId="3" fillId="2" borderId="29" xfId="0" applyNumberFormat="1" applyFont="1" applyFill="1" applyBorder="1"/>
    <xf numFmtId="164" fontId="3" fillId="2" borderId="29" xfId="0" applyNumberFormat="1" applyFont="1" applyFill="1" applyBorder="1" applyAlignment="1">
      <alignment horizontal="right"/>
    </xf>
    <xf numFmtId="0" fontId="3" fillId="0" borderId="25" xfId="0" applyNumberFormat="1" applyFont="1" applyFill="1" applyBorder="1" applyAlignment="1">
      <alignment horizontal="right"/>
    </xf>
    <xf numFmtId="0" fontId="3" fillId="2" borderId="39" xfId="0" applyNumberFormat="1" applyFont="1" applyFill="1" applyBorder="1" applyAlignment="1">
      <alignment horizontal="center"/>
    </xf>
    <xf numFmtId="3" fontId="4" fillId="2" borderId="22" xfId="7" applyNumberFormat="1" applyFont="1" applyFill="1" applyBorder="1" applyAlignment="1">
      <alignment horizontal="right" wrapText="1"/>
    </xf>
    <xf numFmtId="166" fontId="3" fillId="2" borderId="29" xfId="0" applyNumberFormat="1" applyFont="1" applyFill="1" applyBorder="1"/>
    <xf numFmtId="166" fontId="3" fillId="2" borderId="24" xfId="0" applyNumberFormat="1" applyFont="1" applyFill="1" applyBorder="1"/>
    <xf numFmtId="166" fontId="3" fillId="2" borderId="24" xfId="0" applyNumberFormat="1" applyFont="1" applyFill="1" applyBorder="1" applyAlignment="1">
      <alignment horizontal="right"/>
    </xf>
    <xf numFmtId="166" fontId="4" fillId="2" borderId="24" xfId="0" applyNumberFormat="1" applyFont="1" applyFill="1" applyBorder="1"/>
    <xf numFmtId="166" fontId="4" fillId="0" borderId="25" xfId="0" applyNumberFormat="1" applyFont="1" applyFill="1" applyBorder="1"/>
    <xf numFmtId="0" fontId="3" fillId="0" borderId="0" xfId="4" applyNumberFormat="1" applyFont="1" applyFill="1" applyBorder="1" applyAlignment="1">
      <alignment horizontal="left" vertical="center"/>
    </xf>
    <xf numFmtId="164" fontId="3" fillId="0" borderId="0" xfId="0" applyNumberFormat="1" applyFont="1" applyFill="1" applyAlignment="1">
      <alignment horizontal="left"/>
    </xf>
    <xf numFmtId="164" fontId="3" fillId="2" borderId="24" xfId="0" applyNumberFormat="1" applyFont="1" applyFill="1" applyBorder="1"/>
    <xf numFmtId="164" fontId="3" fillId="2" borderId="46" xfId="0" applyNumberFormat="1" applyFont="1" applyFill="1" applyBorder="1"/>
    <xf numFmtId="164" fontId="3" fillId="2" borderId="31" xfId="0" applyNumberFormat="1" applyFont="1" applyFill="1" applyBorder="1"/>
    <xf numFmtId="0" fontId="3" fillId="2" borderId="24" xfId="0" applyNumberFormat="1" applyFont="1" applyFill="1" applyBorder="1" applyAlignment="1">
      <alignment horizontal="right"/>
    </xf>
    <xf numFmtId="0" fontId="3" fillId="0" borderId="43" xfId="4" quotePrefix="1" applyNumberFormat="1" applyFont="1" applyFill="1" applyBorder="1" applyAlignment="1">
      <alignment horizontal="left"/>
    </xf>
    <xf numFmtId="165" fontId="3" fillId="0" borderId="0" xfId="0" applyNumberFormat="1" applyFont="1" applyFill="1" applyAlignment="1">
      <alignment horizontal="left"/>
    </xf>
    <xf numFmtId="0" fontId="7" fillId="0" borderId="0" xfId="4" quotePrefix="1" applyNumberFormat="1" applyFont="1" applyFill="1" applyBorder="1" applyAlignment="1">
      <alignment horizontal="left" vertical="center"/>
    </xf>
    <xf numFmtId="0" fontId="3" fillId="0" borderId="33" xfId="4" applyNumberFormat="1" applyFont="1" applyFill="1" applyBorder="1" applyAlignment="1">
      <alignment horizontal="left" vertical="center"/>
    </xf>
    <xf numFmtId="0" fontId="3" fillId="0" borderId="34" xfId="4" applyNumberFormat="1" applyFont="1" applyFill="1" applyBorder="1" applyAlignment="1">
      <alignment horizontal="left" vertical="center"/>
    </xf>
    <xf numFmtId="0" fontId="3" fillId="0" borderId="44" xfId="4" quotePrefix="1" applyNumberFormat="1" applyFont="1" applyFill="1" applyBorder="1" applyAlignment="1">
      <alignment horizontal="left"/>
    </xf>
    <xf numFmtId="0" fontId="3" fillId="0" borderId="19" xfId="4" quotePrefix="1" applyNumberFormat="1" applyFont="1" applyFill="1" applyBorder="1" applyAlignment="1">
      <alignment horizontal="left"/>
    </xf>
    <xf numFmtId="0" fontId="3" fillId="0" borderId="45" xfId="4" quotePrefix="1" applyNumberFormat="1" applyFont="1" applyFill="1" applyBorder="1" applyAlignment="1">
      <alignment horizontal="left"/>
    </xf>
    <xf numFmtId="0" fontId="13" fillId="0" borderId="0" xfId="10" applyFont="1"/>
    <xf numFmtId="0" fontId="3" fillId="0" borderId="39" xfId="4" quotePrefix="1" applyFont="1" applyBorder="1"/>
    <xf numFmtId="0" fontId="3" fillId="0" borderId="0" xfId="4" quotePrefix="1" applyFont="1"/>
    <xf numFmtId="0" fontId="3" fillId="0" borderId="0" xfId="4" applyNumberFormat="1" applyFont="1" applyFill="1" applyBorder="1" applyAlignment="1">
      <alignment vertical="center"/>
    </xf>
    <xf numFmtId="0" fontId="3" fillId="0" borderId="0" xfId="4" quotePrefix="1" applyNumberFormat="1" applyFont="1" applyFill="1" applyBorder="1" applyAlignment="1">
      <alignment horizontal="left" vertical="center"/>
    </xf>
    <xf numFmtId="0" fontId="3" fillId="0" borderId="0" xfId="4" quotePrefix="1" applyNumberFormat="1" applyFont="1" applyFill="1" applyBorder="1" applyAlignment="1">
      <alignment horizontal="left"/>
    </xf>
    <xf numFmtId="0" fontId="3" fillId="0" borderId="0" xfId="4" quotePrefix="1" applyNumberFormat="1" applyFont="1" applyFill="1" applyBorder="1" applyAlignment="1">
      <alignment vertical="center"/>
    </xf>
    <xf numFmtId="0" fontId="3" fillId="0" borderId="0" xfId="4" quotePrefix="1" applyNumberFormat="1" applyFont="1" applyFill="1" applyBorder="1" applyAlignment="1"/>
    <xf numFmtId="0" fontId="3" fillId="0" borderId="0" xfId="0" quotePrefix="1" applyNumberFormat="1" applyFont="1" applyFill="1" applyBorder="1" applyAlignment="1">
      <alignment horizontal="left" vertical="center"/>
    </xf>
    <xf numFmtId="0" fontId="3" fillId="0" borderId="0" xfId="0" quotePrefix="1" applyNumberFormat="1" applyFont="1" applyFill="1" applyBorder="1" applyAlignment="1">
      <alignment horizontal="left"/>
    </xf>
    <xf numFmtId="166" fontId="6" fillId="0" borderId="10" xfId="0" applyNumberFormat="1" applyFont="1" applyFill="1" applyBorder="1" applyAlignment="1">
      <alignment horizontal="right"/>
    </xf>
    <xf numFmtId="166" fontId="9" fillId="0" borderId="36" xfId="4" quotePrefix="1" applyNumberFormat="1" applyFont="1" applyFill="1" applyBorder="1" applyAlignment="1">
      <alignment horizontal="center" vertical="center"/>
    </xf>
    <xf numFmtId="166" fontId="9" fillId="0" borderId="37" xfId="4" applyNumberFormat="1" applyFont="1" applyFill="1" applyBorder="1" applyAlignment="1">
      <alignment horizontal="center" vertical="center"/>
    </xf>
    <xf numFmtId="166" fontId="9" fillId="0" borderId="38" xfId="4" applyNumberFormat="1" applyFont="1" applyFill="1" applyBorder="1" applyAlignment="1">
      <alignment horizontal="center" vertical="center"/>
    </xf>
    <xf numFmtId="166" fontId="6" fillId="0" borderId="10" xfId="0" quotePrefix="1" applyNumberFormat="1" applyFont="1" applyFill="1" applyBorder="1" applyAlignment="1">
      <alignment horizontal="left"/>
    </xf>
    <xf numFmtId="166" fontId="3" fillId="0" borderId="11" xfId="0" applyNumberFormat="1" applyFont="1" applyFill="1" applyBorder="1" applyAlignment="1">
      <alignment horizontal="center" vertical="center"/>
    </xf>
    <xf numFmtId="166" fontId="3" fillId="0" borderId="8" xfId="0" applyNumberFormat="1" applyFont="1" applyFill="1" applyBorder="1" applyAlignment="1">
      <alignment horizontal="center" vertical="center"/>
    </xf>
    <xf numFmtId="166" fontId="3" fillId="0" borderId="9" xfId="0" applyNumberFormat="1" applyFont="1" applyFill="1" applyBorder="1" applyAlignment="1">
      <alignment horizontal="center" vertical="center"/>
    </xf>
    <xf numFmtId="166" fontId="3" fillId="0" borderId="11" xfId="0" quotePrefix="1" applyNumberFormat="1" applyFont="1" applyFill="1" applyBorder="1" applyAlignment="1">
      <alignment horizontal="center" vertical="center"/>
    </xf>
    <xf numFmtId="166" fontId="3" fillId="0" borderId="8" xfId="0" quotePrefix="1" applyNumberFormat="1" applyFont="1" applyFill="1" applyBorder="1" applyAlignment="1">
      <alignment horizontal="center" vertical="center"/>
    </xf>
    <xf numFmtId="166" fontId="3" fillId="0" borderId="9" xfId="0" quotePrefix="1" applyNumberFormat="1" applyFont="1" applyFill="1" applyBorder="1" applyAlignment="1">
      <alignment horizontal="center" vertical="center"/>
    </xf>
    <xf numFmtId="166" fontId="3" fillId="0" borderId="7" xfId="0" quotePrefix="1" applyNumberFormat="1" applyFont="1" applyFill="1" applyBorder="1" applyAlignment="1">
      <alignment horizontal="center" vertical="center"/>
    </xf>
    <xf numFmtId="166" fontId="3" fillId="0" borderId="11" xfId="0" applyNumberFormat="1" applyFont="1" applyFill="1" applyBorder="1" applyAlignment="1">
      <alignment horizontal="center" vertical="center" wrapText="1"/>
    </xf>
    <xf numFmtId="166" fontId="3" fillId="0" borderId="8" xfId="0" applyNumberFormat="1" applyFont="1" applyFill="1" applyBorder="1" applyAlignment="1">
      <alignment horizontal="center" vertical="center" wrapText="1"/>
    </xf>
    <xf numFmtId="166" fontId="3" fillId="0" borderId="9" xfId="0" applyNumberFormat="1" applyFont="1" applyFill="1" applyBorder="1" applyAlignment="1">
      <alignment horizontal="center" vertical="center" wrapText="1"/>
    </xf>
    <xf numFmtId="0" fontId="3" fillId="0" borderId="12" xfId="0" applyNumberFormat="1" applyFont="1" applyFill="1" applyBorder="1" applyAlignment="1">
      <alignment horizontal="center" vertical="center"/>
    </xf>
    <xf numFmtId="0" fontId="3" fillId="0" borderId="13" xfId="0" applyNumberFormat="1" applyFont="1" applyFill="1" applyBorder="1" applyAlignment="1">
      <alignment horizontal="center" vertical="center"/>
    </xf>
    <xf numFmtId="0" fontId="3" fillId="0" borderId="14" xfId="0" applyNumberFormat="1" applyFont="1" applyFill="1" applyBorder="1" applyAlignment="1">
      <alignment horizontal="center" vertical="center"/>
    </xf>
    <xf numFmtId="166" fontId="3" fillId="0" borderId="15" xfId="0" quotePrefix="1" applyNumberFormat="1" applyFont="1" applyFill="1" applyBorder="1" applyAlignment="1">
      <alignment horizontal="center" vertical="center" wrapText="1"/>
    </xf>
    <xf numFmtId="166" fontId="3" fillId="0" borderId="16" xfId="0" quotePrefix="1" applyNumberFormat="1" applyFont="1" applyFill="1" applyBorder="1" applyAlignment="1">
      <alignment horizontal="center" vertical="center" wrapText="1"/>
    </xf>
    <xf numFmtId="166" fontId="3" fillId="0" borderId="1" xfId="0" quotePrefix="1" applyNumberFormat="1" applyFont="1" applyFill="1" applyBorder="1" applyAlignment="1">
      <alignment horizontal="center" vertical="center" wrapText="1"/>
    </xf>
    <xf numFmtId="0" fontId="6" fillId="0" borderId="40" xfId="4" applyNumberFormat="1" applyFont="1" applyFill="1" applyBorder="1" applyAlignment="1">
      <alignment horizontal="left" wrapText="1"/>
    </xf>
    <xf numFmtId="0" fontId="6" fillId="0" borderId="30" xfId="4" applyNumberFormat="1" applyFont="1" applyFill="1" applyBorder="1" applyAlignment="1">
      <alignment horizontal="left" wrapText="1"/>
    </xf>
    <xf numFmtId="0" fontId="6" fillId="0" borderId="41" xfId="4" applyNumberFormat="1" applyFont="1" applyFill="1" applyBorder="1" applyAlignment="1">
      <alignment horizontal="left" wrapText="1"/>
    </xf>
    <xf numFmtId="0" fontId="6" fillId="0" borderId="42" xfId="4" applyNumberFormat="1" applyFont="1" applyFill="1" applyBorder="1" applyAlignment="1">
      <alignment horizontal="left" wrapText="1"/>
    </xf>
    <xf numFmtId="165" fontId="3" fillId="0" borderId="8" xfId="0" quotePrefix="1" applyNumberFormat="1" applyFont="1" applyFill="1" applyBorder="1" applyAlignment="1">
      <alignment horizontal="center" vertical="center" wrapText="1"/>
    </xf>
    <xf numFmtId="165" fontId="3" fillId="0" borderId="8" xfId="0" applyNumberFormat="1" applyFont="1" applyFill="1" applyBorder="1" applyAlignment="1">
      <alignment horizontal="center" vertical="center" wrapText="1"/>
    </xf>
    <xf numFmtId="165" fontId="3" fillId="0" borderId="9" xfId="0" applyNumberFormat="1" applyFont="1" applyFill="1" applyBorder="1" applyAlignment="1">
      <alignment horizontal="center" vertical="center" wrapText="1"/>
    </xf>
    <xf numFmtId="164" fontId="6" fillId="0" borderId="10" xfId="0" applyNumberFormat="1" applyFont="1" applyFill="1" applyBorder="1" applyAlignment="1">
      <alignment horizontal="right"/>
    </xf>
    <xf numFmtId="0" fontId="6" fillId="0" borderId="10" xfId="0" applyNumberFormat="1" applyFont="1" applyFill="1" applyBorder="1" applyAlignment="1">
      <alignment horizontal="left"/>
    </xf>
    <xf numFmtId="3" fontId="9" fillId="0" borderId="23" xfId="4" quotePrefix="1" applyNumberFormat="1" applyFont="1" applyFill="1" applyBorder="1" applyAlignment="1">
      <alignment horizontal="center" vertical="center"/>
    </xf>
    <xf numFmtId="3" fontId="9" fillId="0" borderId="23" xfId="4" applyNumberFormat="1" applyFont="1" applyFill="1" applyBorder="1" applyAlignment="1">
      <alignment horizontal="center" vertical="center"/>
    </xf>
    <xf numFmtId="0" fontId="3" fillId="0" borderId="12" xfId="0" quotePrefix="1" applyNumberFormat="1" applyFont="1" applyFill="1" applyBorder="1" applyAlignment="1">
      <alignment horizontal="center" vertical="center"/>
    </xf>
    <xf numFmtId="0" fontId="3" fillId="0" borderId="13" xfId="0" quotePrefix="1" applyNumberFormat="1" applyFont="1" applyFill="1" applyBorder="1" applyAlignment="1">
      <alignment horizontal="center" vertical="center"/>
    </xf>
    <xf numFmtId="0" fontId="3" fillId="0" borderId="14" xfId="0" quotePrefix="1" applyNumberFormat="1" applyFont="1" applyFill="1" applyBorder="1" applyAlignment="1">
      <alignment horizontal="center" vertical="center"/>
    </xf>
    <xf numFmtId="3" fontId="3" fillId="0" borderId="17" xfId="0" applyNumberFormat="1" applyFont="1" applyFill="1" applyBorder="1" applyAlignment="1">
      <alignment horizontal="center"/>
    </xf>
    <xf numFmtId="3" fontId="3" fillId="0" borderId="18" xfId="0" applyNumberFormat="1" applyFont="1" applyFill="1" applyBorder="1" applyAlignment="1">
      <alignment horizontal="center"/>
    </xf>
    <xf numFmtId="3" fontId="3" fillId="0" borderId="15" xfId="0" applyNumberFormat="1" applyFont="1" applyFill="1" applyBorder="1" applyAlignment="1">
      <alignment horizontal="center" vertical="center"/>
    </xf>
    <xf numFmtId="3" fontId="3" fillId="0" borderId="19" xfId="0" applyNumberFormat="1" applyFont="1" applyFill="1" applyBorder="1" applyAlignment="1">
      <alignment horizontal="center" vertical="center"/>
    </xf>
    <xf numFmtId="3" fontId="3" fillId="0" borderId="1"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3" fillId="0" borderId="11" xfId="0" applyNumberFormat="1" applyFont="1" applyFill="1" applyBorder="1" applyAlignment="1">
      <alignment horizontal="center" vertical="center"/>
    </xf>
    <xf numFmtId="3" fontId="3" fillId="0" borderId="8" xfId="0" applyNumberFormat="1" applyFont="1" applyFill="1" applyBorder="1" applyAlignment="1">
      <alignment horizontal="center" vertical="center"/>
    </xf>
    <xf numFmtId="3" fontId="3" fillId="0" borderId="9" xfId="0" applyNumberFormat="1" applyFont="1" applyFill="1" applyBorder="1" applyAlignment="1">
      <alignment horizontal="center" vertical="center"/>
    </xf>
    <xf numFmtId="3" fontId="3" fillId="0" borderId="11" xfId="0" quotePrefix="1" applyNumberFormat="1" applyFont="1" applyFill="1" applyBorder="1" applyAlignment="1">
      <alignment horizontal="center" vertical="center"/>
    </xf>
    <xf numFmtId="3" fontId="3" fillId="0" borderId="8" xfId="0" quotePrefix="1" applyNumberFormat="1" applyFont="1" applyFill="1" applyBorder="1" applyAlignment="1">
      <alignment horizontal="center" vertical="center"/>
    </xf>
    <xf numFmtId="3" fontId="3" fillId="0" borderId="9" xfId="0" quotePrefix="1" applyNumberFormat="1" applyFont="1" applyFill="1" applyBorder="1" applyAlignment="1">
      <alignment horizontal="center" vertical="center"/>
    </xf>
    <xf numFmtId="164" fontId="3" fillId="0" borderId="20" xfId="0" applyNumberFormat="1" applyFont="1" applyFill="1" applyBorder="1" applyAlignment="1">
      <alignment horizontal="center" vertical="center" wrapText="1"/>
    </xf>
    <xf numFmtId="164" fontId="3" fillId="0" borderId="16" xfId="0" applyNumberFormat="1" applyFont="1" applyFill="1" applyBorder="1" applyAlignment="1">
      <alignment horizontal="center" vertical="center" wrapText="1"/>
    </xf>
    <xf numFmtId="164" fontId="3" fillId="0" borderId="1" xfId="0" applyNumberFormat="1" applyFont="1" applyFill="1" applyBorder="1" applyAlignment="1">
      <alignment horizontal="center" vertical="center" wrapText="1"/>
    </xf>
    <xf numFmtId="3" fontId="3" fillId="0" borderId="11" xfId="0" applyNumberFormat="1" applyFont="1" applyFill="1" applyBorder="1" applyAlignment="1">
      <alignment horizontal="center" vertical="center" wrapText="1"/>
    </xf>
    <xf numFmtId="3" fontId="3" fillId="0" borderId="8" xfId="0" applyNumberFormat="1" applyFont="1" applyFill="1" applyBorder="1" applyAlignment="1">
      <alignment horizontal="center" vertical="center" wrapText="1"/>
    </xf>
    <xf numFmtId="3" fontId="3" fillId="0" borderId="9" xfId="0" applyNumberFormat="1" applyFont="1" applyFill="1" applyBorder="1" applyAlignment="1">
      <alignment horizontal="center" vertical="center" wrapText="1"/>
    </xf>
    <xf numFmtId="3" fontId="3" fillId="0" borderId="1" xfId="0" applyNumberFormat="1" applyFont="1" applyFill="1" applyBorder="1" applyAlignment="1">
      <alignment horizontal="center"/>
    </xf>
    <xf numFmtId="3" fontId="3" fillId="0" borderId="2" xfId="0" applyNumberFormat="1" applyFont="1" applyFill="1" applyBorder="1" applyAlignment="1">
      <alignment horizontal="center"/>
    </xf>
    <xf numFmtId="4" fontId="3" fillId="0" borderId="17" xfId="0" applyNumberFormat="1" applyFont="1" applyFill="1" applyBorder="1" applyAlignment="1">
      <alignment horizontal="center"/>
    </xf>
    <xf numFmtId="4" fontId="3" fillId="0" borderId="18" xfId="0" applyNumberFormat="1" applyFont="1" applyFill="1" applyBorder="1" applyAlignment="1">
      <alignment horizontal="center"/>
    </xf>
    <xf numFmtId="3" fontId="3" fillId="0" borderId="16" xfId="0" applyNumberFormat="1" applyFont="1" applyFill="1" applyBorder="1" applyAlignment="1">
      <alignment horizontal="center" vertical="center" wrapText="1"/>
    </xf>
    <xf numFmtId="0" fontId="6" fillId="0" borderId="10" xfId="0" quotePrefix="1" applyNumberFormat="1" applyFont="1" applyFill="1" applyBorder="1" applyAlignment="1">
      <alignment horizontal="left"/>
    </xf>
    <xf numFmtId="164" fontId="3" fillId="0" borderId="17" xfId="0" applyNumberFormat="1" applyFont="1" applyFill="1" applyBorder="1" applyAlignment="1">
      <alignment horizontal="center"/>
    </xf>
    <xf numFmtId="164" fontId="3" fillId="0" borderId="18" xfId="0" applyNumberFormat="1" applyFont="1" applyFill="1" applyBorder="1" applyAlignment="1">
      <alignment horizontal="center"/>
    </xf>
    <xf numFmtId="164" fontId="3" fillId="0" borderId="15" xfId="0" applyNumberFormat="1" applyFont="1" applyFill="1" applyBorder="1" applyAlignment="1">
      <alignment horizontal="center" vertical="center"/>
    </xf>
    <xf numFmtId="164" fontId="3" fillId="0" borderId="19" xfId="0" applyNumberFormat="1" applyFont="1" applyFill="1" applyBorder="1" applyAlignment="1">
      <alignment horizontal="center" vertical="center"/>
    </xf>
    <xf numFmtId="164" fontId="3" fillId="0" borderId="12"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64" fontId="3" fillId="0" borderId="2"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0" fontId="3" fillId="0" borderId="7" xfId="4" applyNumberFormat="1" applyFont="1" applyFill="1" applyBorder="1" applyAlignment="1">
      <alignment horizontal="center" vertical="center"/>
    </xf>
    <xf numFmtId="0" fontId="3" fillId="0" borderId="8" xfId="4" applyNumberFormat="1" applyFont="1" applyFill="1" applyBorder="1" applyAlignment="1">
      <alignment horizontal="center" vertical="center"/>
    </xf>
    <xf numFmtId="0" fontId="3" fillId="0" borderId="9" xfId="4" applyNumberFormat="1" applyFont="1" applyFill="1" applyBorder="1" applyAlignment="1">
      <alignment horizontal="center" vertical="center"/>
    </xf>
    <xf numFmtId="164" fontId="3" fillId="0" borderId="11" xfId="0" quotePrefix="1" applyNumberFormat="1" applyFont="1" applyFill="1" applyBorder="1" applyAlignment="1">
      <alignment horizontal="center" vertical="center"/>
    </xf>
    <xf numFmtId="164" fontId="3" fillId="0" borderId="8" xfId="0" quotePrefix="1" applyNumberFormat="1" applyFont="1" applyFill="1" applyBorder="1" applyAlignment="1">
      <alignment horizontal="center" vertical="center"/>
    </xf>
    <xf numFmtId="164" fontId="3" fillId="0" borderId="9" xfId="0" quotePrefix="1" applyNumberFormat="1" applyFont="1" applyFill="1" applyBorder="1" applyAlignment="1">
      <alignment horizontal="center" vertical="center"/>
    </xf>
    <xf numFmtId="164" fontId="9" fillId="0" borderId="23" xfId="4" quotePrefix="1" applyNumberFormat="1" applyFont="1" applyFill="1" applyBorder="1" applyAlignment="1">
      <alignment horizontal="center" vertical="center"/>
    </xf>
    <xf numFmtId="164" fontId="9" fillId="0" borderId="23" xfId="4" applyNumberFormat="1" applyFont="1" applyFill="1" applyBorder="1" applyAlignment="1">
      <alignment horizontal="center" vertical="center"/>
    </xf>
    <xf numFmtId="164" fontId="3" fillId="0" borderId="11" xfId="0" applyNumberFormat="1" applyFont="1" applyFill="1" applyBorder="1" applyAlignment="1">
      <alignment horizontal="center" vertical="center" wrapText="1"/>
    </xf>
    <xf numFmtId="164" fontId="3" fillId="0" borderId="9" xfId="0" applyNumberFormat="1" applyFont="1" applyFill="1" applyBorder="1" applyAlignment="1">
      <alignment horizontal="center" vertical="center" wrapText="1"/>
    </xf>
    <xf numFmtId="164" fontId="3" fillId="0" borderId="20" xfId="0" quotePrefix="1" applyNumberFormat="1" applyFont="1" applyFill="1" applyBorder="1" applyAlignment="1">
      <alignment horizontal="center" vertical="center" wrapText="1"/>
    </xf>
    <xf numFmtId="164" fontId="3" fillId="0" borderId="11" xfId="0" applyNumberFormat="1" applyFont="1" applyFill="1" applyBorder="1" applyAlignment="1">
      <alignment horizontal="center" vertical="center"/>
    </xf>
    <xf numFmtId="164" fontId="3" fillId="0" borderId="8" xfId="0" applyNumberFormat="1" applyFont="1" applyFill="1" applyBorder="1" applyAlignment="1">
      <alignment horizontal="center" vertical="center"/>
    </xf>
    <xf numFmtId="164" fontId="3" fillId="0" borderId="9" xfId="0" applyNumberFormat="1" applyFont="1" applyFill="1" applyBorder="1" applyAlignment="1">
      <alignment horizontal="center" vertical="center"/>
    </xf>
    <xf numFmtId="164" fontId="3" fillId="0" borderId="3" xfId="0" applyNumberFormat="1" applyFont="1" applyFill="1" applyBorder="1" applyAlignment="1">
      <alignment horizontal="center"/>
    </xf>
    <xf numFmtId="164" fontId="3" fillId="0" borderId="5" xfId="0" applyNumberFormat="1" applyFont="1" applyFill="1" applyBorder="1" applyAlignment="1">
      <alignment horizontal="center"/>
    </xf>
    <xf numFmtId="164" fontId="3" fillId="0" borderId="8" xfId="0" applyNumberFormat="1" applyFont="1" applyFill="1" applyBorder="1" applyAlignment="1">
      <alignment horizontal="center" vertical="center" wrapText="1"/>
    </xf>
    <xf numFmtId="164" fontId="3" fillId="0" borderId="11" xfId="0" quotePrefix="1" applyNumberFormat="1" applyFont="1" applyFill="1" applyBorder="1" applyAlignment="1">
      <alignment horizontal="center" vertical="center" wrapText="1"/>
    </xf>
    <xf numFmtId="164" fontId="3" fillId="0" borderId="8" xfId="0" quotePrefix="1" applyNumberFormat="1" applyFont="1" applyFill="1" applyBorder="1" applyAlignment="1">
      <alignment horizontal="center" vertical="center" wrapText="1"/>
    </xf>
    <xf numFmtId="164" fontId="3" fillId="0" borderId="9" xfId="0" quotePrefix="1" applyNumberFormat="1" applyFont="1" applyFill="1" applyBorder="1" applyAlignment="1">
      <alignment horizontal="center" vertical="center" wrapText="1"/>
    </xf>
    <xf numFmtId="164" fontId="3" fillId="0" borderId="7" xfId="0" applyNumberFormat="1" applyFont="1" applyFill="1" applyBorder="1" applyAlignment="1">
      <alignment horizontal="center" vertical="center" wrapText="1"/>
    </xf>
    <xf numFmtId="164" fontId="9" fillId="0" borderId="23" xfId="0" quotePrefix="1" applyNumberFormat="1" applyFont="1" applyFill="1" applyBorder="1" applyAlignment="1">
      <alignment horizontal="center" vertical="center"/>
    </xf>
    <xf numFmtId="164" fontId="9" fillId="0" borderId="23" xfId="0" applyNumberFormat="1" applyFont="1" applyFill="1" applyBorder="1" applyAlignment="1">
      <alignment horizontal="center" vertical="center"/>
    </xf>
    <xf numFmtId="164" fontId="3" fillId="0" borderId="3" xfId="0" quotePrefix="1" applyNumberFormat="1" applyFont="1" applyFill="1" applyBorder="1" applyAlignment="1">
      <alignment horizontal="center" vertical="center" wrapText="1"/>
    </xf>
    <xf numFmtId="164" fontId="3" fillId="0" borderId="4" xfId="0" applyNumberFormat="1" applyFont="1" applyFill="1" applyBorder="1" applyAlignment="1">
      <alignment horizontal="center" vertical="center" wrapText="1"/>
    </xf>
    <xf numFmtId="0" fontId="3" fillId="0" borderId="13" xfId="0" quotePrefix="1" applyNumberFormat="1" applyFont="1" applyFill="1" applyBorder="1" applyAlignment="1">
      <alignment horizontal="center" vertical="center" wrapText="1"/>
    </xf>
    <xf numFmtId="0" fontId="3" fillId="0" borderId="13" xfId="0" applyNumberFormat="1" applyFont="1" applyFill="1" applyBorder="1" applyAlignment="1">
      <alignment horizontal="center" vertical="center" wrapText="1"/>
    </xf>
    <xf numFmtId="0" fontId="3" fillId="0" borderId="14" xfId="0" applyNumberFormat="1" applyFont="1" applyFill="1" applyBorder="1" applyAlignment="1">
      <alignment horizontal="center" vertical="center" wrapText="1"/>
    </xf>
    <xf numFmtId="164" fontId="3" fillId="0" borderId="21"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164" fontId="3" fillId="0" borderId="20" xfId="0" applyNumberFormat="1" applyFont="1" applyFill="1" applyBorder="1" applyAlignment="1">
      <alignment horizontal="center" vertical="center"/>
    </xf>
    <xf numFmtId="164" fontId="3" fillId="0" borderId="16" xfId="0" applyNumberFormat="1" applyFont="1" applyFill="1" applyBorder="1" applyAlignment="1">
      <alignment horizontal="center" vertical="center"/>
    </xf>
    <xf numFmtId="164" fontId="3" fillId="0" borderId="4" xfId="0" applyNumberFormat="1" applyFont="1" applyFill="1" applyBorder="1" applyAlignment="1">
      <alignment horizontal="center"/>
    </xf>
  </cellXfs>
  <cellStyles count="11">
    <cellStyle name="Hyperlink" xfId="1" builtinId="8"/>
    <cellStyle name="Hyperlink 2" xfId="2" xr:uid="{00000000-0005-0000-0000-000001000000}"/>
    <cellStyle name="Hyperlink 3" xfId="3" xr:uid="{00000000-0005-0000-0000-000002000000}"/>
    <cellStyle name="Normal" xfId="0" builtinId="0"/>
    <cellStyle name="Normal 2" xfId="4" xr:uid="{00000000-0005-0000-0000-000004000000}"/>
    <cellStyle name="Normal 2 2" xfId="5" xr:uid="{00000000-0005-0000-0000-000005000000}"/>
    <cellStyle name="Normal 3" xfId="6" xr:uid="{00000000-0005-0000-0000-000006000000}"/>
    <cellStyle name="Normal_Durum" xfId="7" xr:uid="{00000000-0005-0000-0000-000007000000}"/>
    <cellStyle name="Normal_Rye" xfId="8" xr:uid="{00000000-0005-0000-0000-000008000000}"/>
    <cellStyle name="Normal_sweets_1" xfId="10" xr:uid="{FBCBEBDC-BB11-43F4-86CA-2374354A8CFC}"/>
    <cellStyle name="Normal_WheatFl" xfId="9"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4"/>
  <sheetViews>
    <sheetView tabSelected="1" workbookViewId="0"/>
  </sheetViews>
  <sheetFormatPr defaultRowHeight="13.2" x14ac:dyDescent="0.25"/>
  <cols>
    <col min="1" max="1" width="11.21875" customWidth="1"/>
    <col min="5" max="5" width="9.6640625" customWidth="1"/>
  </cols>
  <sheetData>
    <row r="2" spans="1:2" x14ac:dyDescent="0.25">
      <c r="A2" t="s">
        <v>0</v>
      </c>
      <c r="B2" s="1" t="s">
        <v>93</v>
      </c>
    </row>
    <row r="4" spans="1:2" x14ac:dyDescent="0.25">
      <c r="A4" t="s">
        <v>1</v>
      </c>
      <c r="B4" s="2" t="s">
        <v>82</v>
      </c>
    </row>
    <row r="5" spans="1:2" x14ac:dyDescent="0.25">
      <c r="B5" s="5" t="s">
        <v>148</v>
      </c>
    </row>
    <row r="6" spans="1:2" x14ac:dyDescent="0.25">
      <c r="B6" s="4" t="s">
        <v>96</v>
      </c>
    </row>
    <row r="7" spans="1:2" x14ac:dyDescent="0.25">
      <c r="B7" s="4" t="s">
        <v>72</v>
      </c>
    </row>
    <row r="8" spans="1:2" x14ac:dyDescent="0.25">
      <c r="B8" s="4" t="s">
        <v>99</v>
      </c>
    </row>
    <row r="9" spans="1:2" x14ac:dyDescent="0.25">
      <c r="B9" s="3" t="s">
        <v>100</v>
      </c>
    </row>
    <row r="10" spans="1:2" x14ac:dyDescent="0.25">
      <c r="B10" s="4" t="s">
        <v>101</v>
      </c>
    </row>
    <row r="11" spans="1:2" x14ac:dyDescent="0.25">
      <c r="B11" s="3" t="s">
        <v>102</v>
      </c>
    </row>
    <row r="13" spans="1:2" x14ac:dyDescent="0.25">
      <c r="A13" s="204" t="s">
        <v>98</v>
      </c>
    </row>
    <row r="14" spans="1:2" x14ac:dyDescent="0.25">
      <c r="A14" s="204" t="s">
        <v>97</v>
      </c>
    </row>
  </sheetData>
  <phoneticPr fontId="3" type="noConversion"/>
  <hyperlinks>
    <hyperlink ref="B4" location="Pcc!A1" display="Pcc!A1" xr:uid="{00000000-0004-0000-0000-000000000000}"/>
    <hyperlink ref="B10" location="Oats!A1" display="Oats - Supply and disappearance" xr:uid="{00000000-0004-0000-0000-000001000000}"/>
    <hyperlink ref="B11" location="Barley!A1" display="Barley!A1" xr:uid="{00000000-0004-0000-0000-000002000000}"/>
    <hyperlink ref="B6" location="WheatFlour!A1" display="Total wheat flour- Supply and use" xr:uid="{00000000-0004-0000-0000-000003000000}"/>
    <hyperlink ref="B9" location="Rice!A1" display="Rice!A1" xr:uid="{00000000-0004-0000-0000-000005000000}"/>
    <hyperlink ref="B7" location="Durum!A1" display="Durum flour - Supply and disappearance" xr:uid="{00000000-0004-0000-0000-000006000000}"/>
    <hyperlink ref="B5" location="PccHistorical!A1" display="Flour and cereal products - Per capita availability (1909-1966)" xr:uid="{00000000-0004-0000-0000-000007000000}"/>
    <hyperlink ref="B8" location="Rye!A1" display="Rye flour - Supply and disappearance" xr:uid="{00A271A8-98CF-43F3-9739-457C569C9FC8}"/>
  </hyperlink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84"/>
  <sheetViews>
    <sheetView zoomScaleNormal="100" workbookViewId="0">
      <pane ySplit="6" topLeftCell="A7" activePane="bottomLeft" state="frozen"/>
      <selection sqref="A1:IV1"/>
      <selection pane="bottomLeft" sqref="A1:K1"/>
    </sheetView>
  </sheetViews>
  <sheetFormatPr defaultColWidth="12.6640625" defaultRowHeight="12" customHeight="1" x14ac:dyDescent="0.2"/>
  <cols>
    <col min="1" max="1" width="12.6640625" style="6" customWidth="1"/>
    <col min="2" max="13" width="12.6640625" style="7" customWidth="1"/>
    <col min="14" max="14" width="12.6640625" style="6" customWidth="1"/>
    <col min="15" max="16384" width="12.6640625" style="8"/>
  </cols>
  <sheetData>
    <row r="1" spans="1:14" s="39" customFormat="1" ht="12" customHeight="1" thickBot="1" x14ac:dyDescent="0.25">
      <c r="A1" s="218" t="s">
        <v>61</v>
      </c>
      <c r="B1" s="218"/>
      <c r="C1" s="218"/>
      <c r="D1" s="218"/>
      <c r="E1" s="218"/>
      <c r="F1" s="218"/>
      <c r="G1" s="218"/>
      <c r="H1" s="218"/>
      <c r="I1" s="218"/>
      <c r="J1" s="218"/>
      <c r="K1" s="218"/>
      <c r="L1" s="214" t="s">
        <v>11</v>
      </c>
      <c r="M1" s="214"/>
      <c r="N1" s="51"/>
    </row>
    <row r="2" spans="1:14" ht="12" customHeight="1" thickTop="1" x14ac:dyDescent="0.2">
      <c r="A2" s="229" t="s">
        <v>20</v>
      </c>
      <c r="B2" s="9" t="s">
        <v>23</v>
      </c>
      <c r="C2" s="10"/>
      <c r="D2" s="10"/>
      <c r="E2" s="225" t="s">
        <v>75</v>
      </c>
      <c r="F2" s="225" t="s">
        <v>26</v>
      </c>
      <c r="G2" s="9" t="s">
        <v>25</v>
      </c>
      <c r="H2" s="10"/>
      <c r="I2" s="10"/>
      <c r="J2" s="10"/>
      <c r="K2" s="225" t="s">
        <v>77</v>
      </c>
      <c r="L2" s="225" t="s">
        <v>78</v>
      </c>
      <c r="M2" s="232" t="s">
        <v>81</v>
      </c>
    </row>
    <row r="3" spans="1:14" ht="12" customHeight="1" x14ac:dyDescent="0.2">
      <c r="A3" s="230"/>
      <c r="B3" s="226" t="s">
        <v>73</v>
      </c>
      <c r="C3" s="222" t="s">
        <v>74</v>
      </c>
      <c r="D3" s="219" t="s">
        <v>6</v>
      </c>
      <c r="E3" s="223"/>
      <c r="F3" s="223"/>
      <c r="G3" s="222" t="s">
        <v>80</v>
      </c>
      <c r="H3" s="222" t="s">
        <v>79</v>
      </c>
      <c r="I3" s="219" t="s">
        <v>76</v>
      </c>
      <c r="J3" s="219" t="s">
        <v>6</v>
      </c>
      <c r="K3" s="223"/>
      <c r="L3" s="223"/>
      <c r="M3" s="233"/>
    </row>
    <row r="4" spans="1:14" ht="12" customHeight="1" x14ac:dyDescent="0.2">
      <c r="A4" s="230"/>
      <c r="B4" s="227"/>
      <c r="C4" s="223"/>
      <c r="D4" s="220"/>
      <c r="E4" s="223"/>
      <c r="F4" s="223"/>
      <c r="G4" s="223"/>
      <c r="H4" s="223"/>
      <c r="I4" s="220"/>
      <c r="J4" s="220"/>
      <c r="K4" s="223"/>
      <c r="L4" s="223"/>
      <c r="M4" s="233"/>
    </row>
    <row r="5" spans="1:14" ht="12" customHeight="1" x14ac:dyDescent="0.2">
      <c r="A5" s="231"/>
      <c r="B5" s="228"/>
      <c r="C5" s="224"/>
      <c r="D5" s="221"/>
      <c r="E5" s="224"/>
      <c r="F5" s="224"/>
      <c r="G5" s="224"/>
      <c r="H5" s="224"/>
      <c r="I5" s="221"/>
      <c r="J5" s="221"/>
      <c r="K5" s="224"/>
      <c r="L5" s="224"/>
      <c r="M5" s="234"/>
    </row>
    <row r="6" spans="1:14" ht="12" customHeight="1" x14ac:dyDescent="0.25">
      <c r="A6" s="73"/>
      <c r="B6" s="215" t="s">
        <v>54</v>
      </c>
      <c r="C6" s="216"/>
      <c r="D6" s="216"/>
      <c r="E6" s="216"/>
      <c r="F6" s="216"/>
      <c r="G6" s="216"/>
      <c r="H6" s="216"/>
      <c r="I6" s="216"/>
      <c r="J6" s="216"/>
      <c r="K6" s="216"/>
      <c r="L6" s="216"/>
      <c r="M6" s="217"/>
      <c r="N6" s="73"/>
    </row>
    <row r="7" spans="1:14" ht="12" customHeight="1" x14ac:dyDescent="0.2">
      <c r="A7" s="22">
        <v>1967</v>
      </c>
      <c r="B7" s="23">
        <f t="shared" ref="B7:B46" si="0">IF(D7=0,0,IF(C7=0,0,D7-C7))</f>
        <v>106.67496377394944</v>
      </c>
      <c r="C7" s="23">
        <v>6.3</v>
      </c>
      <c r="D7" s="23">
        <f>WheatFlour!I15</f>
        <v>112.97496377394944</v>
      </c>
      <c r="E7" s="23">
        <f>Rye!L66</f>
        <v>1.2234494477485147</v>
      </c>
      <c r="F7" s="23">
        <f>Rice!O42</f>
        <v>7.862406845490959</v>
      </c>
      <c r="G7" s="23">
        <v>7.7</v>
      </c>
      <c r="H7" s="23">
        <v>3.6</v>
      </c>
      <c r="I7" s="23">
        <v>1.8</v>
      </c>
      <c r="J7" s="23">
        <f t="shared" ref="J7:J38" si="1">IF(G7=0,0,IF(H7=0,0,IF(I7=0,0,G7+H7+I7)))</f>
        <v>13.100000000000001</v>
      </c>
      <c r="K7" s="23">
        <f>Oats!L48</f>
        <v>4.8064085447263016</v>
      </c>
      <c r="L7" s="23">
        <f>Barley!O43</f>
        <v>1.2387425658453697</v>
      </c>
      <c r="M7" s="23">
        <f>IF(D7=0,0,IF(E7=0,0,IF(F7=0,0,IF(J7=0,0,IF(K7=0,0,IF(I7=0,0,D7+E7+F7+J7+K7+L7))))))</f>
        <v>141.2059711777606</v>
      </c>
    </row>
    <row r="8" spans="1:14" ht="12" customHeight="1" x14ac:dyDescent="0.2">
      <c r="A8" s="22">
        <v>1968</v>
      </c>
      <c r="B8" s="23">
        <f t="shared" si="0"/>
        <v>106.55100251562928</v>
      </c>
      <c r="C8" s="23">
        <v>6.2</v>
      </c>
      <c r="D8" s="23">
        <f>WheatFlour!I16</f>
        <v>112.75100251562928</v>
      </c>
      <c r="E8" s="23">
        <f>Rye!L67</f>
        <v>1.3004484304932737</v>
      </c>
      <c r="F8" s="23">
        <f>Rice!O43</f>
        <v>8.2921980100896899</v>
      </c>
      <c r="G8" s="23">
        <v>7.4</v>
      </c>
      <c r="H8" s="23">
        <v>3.1</v>
      </c>
      <c r="I8" s="23">
        <v>1.9</v>
      </c>
      <c r="J8" s="23">
        <f t="shared" si="1"/>
        <v>12.4</v>
      </c>
      <c r="K8" s="23">
        <f>Oats!L49</f>
        <v>4.756566303651506</v>
      </c>
      <c r="L8" s="23">
        <f>Barley!O44</f>
        <v>1.2561659192825112</v>
      </c>
      <c r="M8" s="23">
        <f>IF(D8=0,0,IF(E8=0,0,IF(F8=0,0,IF(J8=0,0,IF(K8=0,0,IF(I8=0,0,D8+E8+F8+J8+K8+L8))))))</f>
        <v>140.75638117914627</v>
      </c>
    </row>
    <row r="9" spans="1:14" ht="12" customHeight="1" x14ac:dyDescent="0.2">
      <c r="A9" s="22">
        <v>1969</v>
      </c>
      <c r="B9" s="23">
        <f t="shared" si="0"/>
        <v>106.05018151684951</v>
      </c>
      <c r="C9" s="23">
        <v>6.4</v>
      </c>
      <c r="D9" s="23">
        <f>WheatFlour!I17</f>
        <v>112.45018151684951</v>
      </c>
      <c r="E9" s="23">
        <f>Rye!L68</f>
        <v>1.1990483743061064</v>
      </c>
      <c r="F9" s="23">
        <f>Rice!O44</f>
        <v>6.7662190721649491</v>
      </c>
      <c r="G9" s="23">
        <v>7.5</v>
      </c>
      <c r="H9" s="23">
        <v>2.8</v>
      </c>
      <c r="I9" s="23">
        <v>1.9</v>
      </c>
      <c r="J9" s="23">
        <f t="shared" si="1"/>
        <v>12.200000000000001</v>
      </c>
      <c r="K9" s="23">
        <f>Oats!L50</f>
        <v>4.8176050753370339</v>
      </c>
      <c r="L9" s="23">
        <f>Barley!O45</f>
        <v>1.2889770023790641</v>
      </c>
      <c r="M9" s="23">
        <f>IF(D9=0,0,IF(E9=0,0,IF(F9=0,0,IF(J9=0,0,IF(K9=0,0,IF(I9=0,0,D9+E9+F9+J9+K9+L9))))))</f>
        <v>138.72203104103664</v>
      </c>
    </row>
    <row r="10" spans="1:14" ht="12" customHeight="1" x14ac:dyDescent="0.2">
      <c r="A10" s="22">
        <v>1970</v>
      </c>
      <c r="B10" s="23">
        <f t="shared" si="0"/>
        <v>103.95479962357805</v>
      </c>
      <c r="C10" s="23">
        <v>6.9</v>
      </c>
      <c r="D10" s="23">
        <f>WheatFlour!I18</f>
        <v>110.85479962357806</v>
      </c>
      <c r="E10" s="23">
        <f>Rye!L69</f>
        <v>1.2087378402641171</v>
      </c>
      <c r="F10" s="23">
        <f>Rice!O45</f>
        <v>7.7341316366526245</v>
      </c>
      <c r="G10" s="23">
        <v>7</v>
      </c>
      <c r="H10" s="23">
        <v>2.2000000000000002</v>
      </c>
      <c r="I10" s="23">
        <v>1.9</v>
      </c>
      <c r="J10" s="23">
        <f t="shared" si="1"/>
        <v>11.1</v>
      </c>
      <c r="K10" s="23">
        <f>Oats!L51</f>
        <v>4.7682353114315008</v>
      </c>
      <c r="L10" s="23">
        <f>Barley!O46</f>
        <v>1.0384156900450825</v>
      </c>
      <c r="M10" s="23">
        <f t="shared" ref="M10:M45" si="2">IF(D10=0,0,IF(E10=0,0,IF(F10=0,0,IF(J10=0,0,IF(K10=0,0,IF(I10=0,0,D10+E10+F10+J10+K10+L10))))))</f>
        <v>136.70432010197138</v>
      </c>
    </row>
    <row r="11" spans="1:14" ht="12" customHeight="1" x14ac:dyDescent="0.2">
      <c r="A11" s="28">
        <v>1971</v>
      </c>
      <c r="B11" s="49">
        <f t="shared" si="0"/>
        <v>103.6765710764016</v>
      </c>
      <c r="C11" s="49">
        <v>6.8</v>
      </c>
      <c r="D11" s="49">
        <f>WheatFlour!I19</f>
        <v>110.4765710764016</v>
      </c>
      <c r="E11" s="49">
        <f>Rye!L70</f>
        <v>1.1500198579911465</v>
      </c>
      <c r="F11" s="49">
        <f>Rice!O46</f>
        <v>7.0989509168579756</v>
      </c>
      <c r="G11" s="49">
        <v>6.7</v>
      </c>
      <c r="H11" s="49">
        <v>1.8</v>
      </c>
      <c r="I11" s="49">
        <v>1.9</v>
      </c>
      <c r="J11" s="49">
        <f t="shared" si="1"/>
        <v>10.4</v>
      </c>
      <c r="K11" s="49">
        <f>Oats!L52</f>
        <v>4.7077969254017615</v>
      </c>
      <c r="L11" s="49">
        <f>Barley!O47</f>
        <v>0.83484932143791235</v>
      </c>
      <c r="M11" s="49">
        <f t="shared" si="2"/>
        <v>134.66818809809038</v>
      </c>
    </row>
    <row r="12" spans="1:14" ht="12" customHeight="1" x14ac:dyDescent="0.2">
      <c r="A12" s="28">
        <v>1972</v>
      </c>
      <c r="B12" s="49">
        <f t="shared" si="0"/>
        <v>102.73212972313792</v>
      </c>
      <c r="C12" s="49">
        <v>7.1</v>
      </c>
      <c r="D12" s="49">
        <f>WheatFlour!I20</f>
        <v>109.83212972313791</v>
      </c>
      <c r="E12" s="49">
        <f>Rye!L71</f>
        <v>1.0507522126011748</v>
      </c>
      <c r="F12" s="49">
        <f>Rice!O47</f>
        <v>7.0060454630307758</v>
      </c>
      <c r="G12" s="49">
        <v>6.2</v>
      </c>
      <c r="H12" s="49">
        <v>1.6</v>
      </c>
      <c r="I12" s="49">
        <v>1.9</v>
      </c>
      <c r="J12" s="49">
        <f t="shared" si="1"/>
        <v>9.7000000000000011</v>
      </c>
      <c r="K12" s="49">
        <f>Oats!L53</f>
        <v>4.7559557144703399</v>
      </c>
      <c r="L12" s="49">
        <f>Barley!O48</f>
        <v>0.81058027829233625</v>
      </c>
      <c r="M12" s="49">
        <f t="shared" si="2"/>
        <v>133.15546339153255</v>
      </c>
    </row>
    <row r="13" spans="1:14" ht="12" customHeight="1" x14ac:dyDescent="0.2">
      <c r="A13" s="28">
        <v>1973</v>
      </c>
      <c r="B13" s="49">
        <f t="shared" si="0"/>
        <v>105.00509958053969</v>
      </c>
      <c r="C13" s="49">
        <v>7.8</v>
      </c>
      <c r="D13" s="49">
        <f>WheatFlour!I21</f>
        <v>112.80509958053969</v>
      </c>
      <c r="E13" s="49">
        <f>Rye!L72</f>
        <v>1.2740242197312606</v>
      </c>
      <c r="F13" s="49">
        <f>Rice!O48</f>
        <v>7.5730265184728767</v>
      </c>
      <c r="G13" s="49">
        <v>5.9</v>
      </c>
      <c r="H13" s="49">
        <v>1.9</v>
      </c>
      <c r="I13" s="49">
        <v>2</v>
      </c>
      <c r="J13" s="49">
        <f t="shared" si="1"/>
        <v>9.8000000000000007</v>
      </c>
      <c r="K13" s="49">
        <f>Oats!L54</f>
        <v>4.7093395265066231</v>
      </c>
      <c r="L13" s="49">
        <f>Barley!O49</f>
        <v>0.83130080337464751</v>
      </c>
      <c r="M13" s="49">
        <f t="shared" si="2"/>
        <v>136.99279064862512</v>
      </c>
    </row>
    <row r="14" spans="1:14" ht="12" customHeight="1" x14ac:dyDescent="0.2">
      <c r="A14" s="28">
        <v>1974</v>
      </c>
      <c r="B14" s="49">
        <f t="shared" si="0"/>
        <v>104.12950845730209</v>
      </c>
      <c r="C14" s="49">
        <v>6.8</v>
      </c>
      <c r="D14" s="49">
        <f>WheatFlour!I22</f>
        <v>110.92950845730209</v>
      </c>
      <c r="E14" s="49">
        <f>Rye!L73</f>
        <v>1.2413352619615654</v>
      </c>
      <c r="F14" s="49">
        <f>Rice!O49</f>
        <v>7.6333853061071126</v>
      </c>
      <c r="G14" s="49">
        <v>5.8</v>
      </c>
      <c r="H14" s="49">
        <v>2.2999999999999998</v>
      </c>
      <c r="I14" s="49">
        <v>2.1</v>
      </c>
      <c r="J14" s="49">
        <f t="shared" si="1"/>
        <v>10.199999999999999</v>
      </c>
      <c r="K14" s="49">
        <f>Oats!L55</f>
        <v>4.7677192718802246</v>
      </c>
      <c r="L14" s="49">
        <f>Barley!O50</f>
        <v>0.85210301880412531</v>
      </c>
      <c r="M14" s="49">
        <f t="shared" si="2"/>
        <v>135.6240513160551</v>
      </c>
    </row>
    <row r="15" spans="1:14" ht="12" customHeight="1" x14ac:dyDescent="0.2">
      <c r="A15" s="28">
        <v>1975</v>
      </c>
      <c r="B15" s="49">
        <f t="shared" si="0"/>
        <v>107.66377227626504</v>
      </c>
      <c r="C15" s="49">
        <v>6.8</v>
      </c>
      <c r="D15" s="49">
        <f>WheatFlour!I23</f>
        <v>114.46377227626503</v>
      </c>
      <c r="E15" s="49">
        <f>Rye!L74</f>
        <v>0.97966324076098832</v>
      </c>
      <c r="F15" s="49">
        <f>Rice!O50</f>
        <v>7.1384956102190964</v>
      </c>
      <c r="G15" s="49">
        <v>6</v>
      </c>
      <c r="H15" s="49">
        <v>2.7</v>
      </c>
      <c r="I15" s="49">
        <v>2.1</v>
      </c>
      <c r="J15" s="49">
        <f t="shared" si="1"/>
        <v>10.799999999999999</v>
      </c>
      <c r="K15" s="49">
        <f>Oats!L56</f>
        <v>4.4218842326141869</v>
      </c>
      <c r="L15" s="49">
        <f>Barley!O51</f>
        <v>0.91452605719975244</v>
      </c>
      <c r="M15" s="49">
        <f t="shared" si="2"/>
        <v>138.71834141705907</v>
      </c>
    </row>
    <row r="16" spans="1:14" ht="12" customHeight="1" x14ac:dyDescent="0.2">
      <c r="A16" s="22">
        <v>1976</v>
      </c>
      <c r="B16" s="23">
        <f t="shared" si="0"/>
        <v>111.92322936823086</v>
      </c>
      <c r="C16" s="23">
        <v>7.1</v>
      </c>
      <c r="D16" s="23">
        <f>WheatFlour!I24</f>
        <v>119.02322936823086</v>
      </c>
      <c r="E16" s="23">
        <f>Rye!L75</f>
        <v>0.8048089546051268</v>
      </c>
      <c r="F16" s="23">
        <f>Rice!O51</f>
        <v>7.5732190976300737</v>
      </c>
      <c r="G16" s="23">
        <v>5.8</v>
      </c>
      <c r="H16" s="23">
        <v>3</v>
      </c>
      <c r="I16" s="23">
        <v>2.2000000000000002</v>
      </c>
      <c r="J16" s="23">
        <f t="shared" si="1"/>
        <v>11</v>
      </c>
      <c r="K16" s="23">
        <f>Oats!L57</f>
        <v>4.2186139708422585</v>
      </c>
      <c r="L16" s="23">
        <f>Barley!O52</f>
        <v>0.94719823118911073</v>
      </c>
      <c r="M16" s="23">
        <f t="shared" si="2"/>
        <v>143.5670696224974</v>
      </c>
    </row>
    <row r="17" spans="1:13" ht="12" customHeight="1" x14ac:dyDescent="0.2">
      <c r="A17" s="22">
        <v>1977</v>
      </c>
      <c r="B17" s="23">
        <f t="shared" si="0"/>
        <v>107.93835597782913</v>
      </c>
      <c r="C17" s="23">
        <v>7.5</v>
      </c>
      <c r="D17" s="23">
        <f>WheatFlour!I25</f>
        <v>115.43835597782913</v>
      </c>
      <c r="E17" s="23">
        <f>Rye!L76</f>
        <v>0.73583691868290302</v>
      </c>
      <c r="F17" s="23">
        <f>Rice!O52</f>
        <v>5.6620707275788211</v>
      </c>
      <c r="G17" s="23">
        <v>6.6</v>
      </c>
      <c r="H17" s="23">
        <v>3.3</v>
      </c>
      <c r="I17" s="23">
        <v>2.2999999999999998</v>
      </c>
      <c r="J17" s="23">
        <f t="shared" si="1"/>
        <v>12.2</v>
      </c>
      <c r="K17" s="23">
        <f>Oats!L58</f>
        <v>4.139082667591329</v>
      </c>
      <c r="L17" s="23">
        <f>Barley!O53</f>
        <v>0.95198901354600574</v>
      </c>
      <c r="M17" s="23">
        <f t="shared" si="2"/>
        <v>139.1273353052282</v>
      </c>
    </row>
    <row r="18" spans="1:13" ht="12" customHeight="1" x14ac:dyDescent="0.2">
      <c r="A18" s="22">
        <v>1978</v>
      </c>
      <c r="B18" s="23">
        <f t="shared" si="0"/>
        <v>108.51859236667281</v>
      </c>
      <c r="C18" s="23">
        <v>6.7</v>
      </c>
      <c r="D18" s="23">
        <f>WheatFlour!I26</f>
        <v>115.21859236667281</v>
      </c>
      <c r="E18" s="23">
        <f>Rye!L77</f>
        <v>0.74842985953394736</v>
      </c>
      <c r="F18" s="23">
        <f>Rice!O53</f>
        <v>9.4835310212798589</v>
      </c>
      <c r="G18" s="23">
        <v>6.8</v>
      </c>
      <c r="H18" s="23">
        <v>3.1</v>
      </c>
      <c r="I18" s="23">
        <v>2.5</v>
      </c>
      <c r="J18" s="23">
        <f t="shared" si="1"/>
        <v>12.4</v>
      </c>
      <c r="K18" s="23">
        <f>Oats!L59</f>
        <v>3.99860933640965</v>
      </c>
      <c r="L18" s="23">
        <f>Barley!O54</f>
        <v>1.0103803103708289</v>
      </c>
      <c r="M18" s="23">
        <f t="shared" si="2"/>
        <v>142.85954289426709</v>
      </c>
    </row>
    <row r="19" spans="1:13" ht="12" customHeight="1" x14ac:dyDescent="0.2">
      <c r="A19" s="22">
        <v>1979</v>
      </c>
      <c r="B19" s="23">
        <f t="shared" si="0"/>
        <v>109.02786331772589</v>
      </c>
      <c r="C19" s="23">
        <v>7.3</v>
      </c>
      <c r="D19" s="23">
        <f>WheatFlour!I27</f>
        <v>116.32786331772589</v>
      </c>
      <c r="E19" s="23">
        <f>Rye!L78</f>
        <v>0.7004221294083488</v>
      </c>
      <c r="F19" s="23">
        <f>Rice!O54</f>
        <v>9.4935787193174423</v>
      </c>
      <c r="G19" s="23">
        <v>7.1</v>
      </c>
      <c r="H19" s="23">
        <v>3</v>
      </c>
      <c r="I19" s="23">
        <v>2.7</v>
      </c>
      <c r="J19" s="23">
        <f t="shared" si="1"/>
        <v>12.8</v>
      </c>
      <c r="K19" s="23">
        <f>Oats!L60</f>
        <v>3.9270095816675226</v>
      </c>
      <c r="L19" s="23">
        <f>Barley!O55</f>
        <v>1.0131105800370759</v>
      </c>
      <c r="M19" s="23">
        <f t="shared" si="2"/>
        <v>144.2619843281563</v>
      </c>
    </row>
    <row r="20" spans="1:13" ht="12" customHeight="1" x14ac:dyDescent="0.2">
      <c r="A20" s="22">
        <v>1980</v>
      </c>
      <c r="B20" s="23">
        <f t="shared" si="0"/>
        <v>110.26280881410116</v>
      </c>
      <c r="C20" s="23">
        <v>6.6</v>
      </c>
      <c r="D20" s="23">
        <f>WheatFlour!I28</f>
        <v>116.86280881410116</v>
      </c>
      <c r="E20" s="23">
        <f>Rye!L79</f>
        <v>0.7122070558310627</v>
      </c>
      <c r="F20" s="23">
        <f>Rice!O55</f>
        <v>11.042234302343539</v>
      </c>
      <c r="G20" s="23">
        <v>7.4</v>
      </c>
      <c r="H20" s="23">
        <v>2.8</v>
      </c>
      <c r="I20" s="23">
        <v>2.7</v>
      </c>
      <c r="J20" s="23">
        <f t="shared" si="1"/>
        <v>12.899999999999999</v>
      </c>
      <c r="K20" s="23">
        <f>Oats!L61</f>
        <v>3.9107798155009248</v>
      </c>
      <c r="L20" s="23">
        <f>Barley!O56</f>
        <v>1.0015411722624319</v>
      </c>
      <c r="M20" s="23">
        <f t="shared" si="2"/>
        <v>146.4295711600391</v>
      </c>
    </row>
    <row r="21" spans="1:13" ht="12" customHeight="1" x14ac:dyDescent="0.2">
      <c r="A21" s="28">
        <v>1981</v>
      </c>
      <c r="B21" s="49">
        <f t="shared" si="0"/>
        <v>109.73205801537338</v>
      </c>
      <c r="C21" s="49">
        <v>6.1</v>
      </c>
      <c r="D21" s="49">
        <f>WheatFlour!I29</f>
        <v>115.83205801537338</v>
      </c>
      <c r="E21" s="49">
        <f>Rye!L80</f>
        <v>0.6849045807361851</v>
      </c>
      <c r="F21" s="49">
        <f>Rice!O56</f>
        <v>11.921008836492129</v>
      </c>
      <c r="G21" s="49">
        <v>7.7</v>
      </c>
      <c r="H21" s="49">
        <v>2.7</v>
      </c>
      <c r="I21" s="49">
        <v>2.9</v>
      </c>
      <c r="J21" s="49">
        <f t="shared" si="1"/>
        <v>13.3</v>
      </c>
      <c r="K21" s="49">
        <f>Oats!L62</f>
        <v>3.8871829367904707</v>
      </c>
      <c r="L21" s="49">
        <f>Barley!O57</f>
        <v>1.0038744283361798</v>
      </c>
      <c r="M21" s="49">
        <f t="shared" si="2"/>
        <v>146.62902879772838</v>
      </c>
    </row>
    <row r="22" spans="1:13" ht="12" customHeight="1" x14ac:dyDescent="0.2">
      <c r="A22" s="28">
        <v>1982</v>
      </c>
      <c r="B22" s="49">
        <f t="shared" si="0"/>
        <v>110.7397798620262</v>
      </c>
      <c r="C22" s="49">
        <v>6.1</v>
      </c>
      <c r="D22" s="49">
        <f>WheatFlour!I30</f>
        <v>116.83977986202619</v>
      </c>
      <c r="E22" s="49">
        <f>Rye!L81</f>
        <v>0.63956531707886877</v>
      </c>
      <c r="F22" s="49">
        <f>Rice!O57</f>
        <v>9.9181076065185181</v>
      </c>
      <c r="G22" s="49">
        <v>8</v>
      </c>
      <c r="H22" s="49">
        <v>2.9</v>
      </c>
      <c r="I22" s="49">
        <v>2.9</v>
      </c>
      <c r="J22" s="49">
        <f t="shared" si="1"/>
        <v>13.8</v>
      </c>
      <c r="K22" s="49">
        <f>Oats!L63</f>
        <v>3.8965724594107032</v>
      </c>
      <c r="L22" s="49">
        <f>Barley!O58</f>
        <v>0.99423335654987743</v>
      </c>
      <c r="M22" s="49">
        <f t="shared" si="2"/>
        <v>146.08825860158413</v>
      </c>
    </row>
    <row r="23" spans="1:13" ht="12" customHeight="1" x14ac:dyDescent="0.2">
      <c r="A23" s="28">
        <v>1983</v>
      </c>
      <c r="B23" s="49">
        <f t="shared" si="0"/>
        <v>111.25820435021956</v>
      </c>
      <c r="C23" s="49">
        <v>6.4</v>
      </c>
      <c r="D23" s="49">
        <f>WheatFlour!I31</f>
        <v>117.65820435021956</v>
      </c>
      <c r="E23" s="49">
        <f>Rye!L82</f>
        <v>0.67203264158544851</v>
      </c>
      <c r="F23" s="49">
        <f>Rice!O58</f>
        <v>8.6847789749787747</v>
      </c>
      <c r="G23" s="49">
        <v>8.4</v>
      </c>
      <c r="H23" s="49">
        <v>3</v>
      </c>
      <c r="I23" s="49">
        <v>3.3</v>
      </c>
      <c r="J23" s="49">
        <f t="shared" si="1"/>
        <v>14.7</v>
      </c>
      <c r="K23" s="49">
        <f>Oats!L64</f>
        <v>3.7863553372592382</v>
      </c>
      <c r="L23" s="49">
        <f>Barley!O59</f>
        <v>0.99796847275439093</v>
      </c>
      <c r="M23" s="49">
        <f t="shared" si="2"/>
        <v>146.4993397767974</v>
      </c>
    </row>
    <row r="24" spans="1:13" ht="12" customHeight="1" x14ac:dyDescent="0.2">
      <c r="A24" s="28">
        <v>1984</v>
      </c>
      <c r="B24" s="49">
        <f t="shared" si="0"/>
        <v>111.98909510346</v>
      </c>
      <c r="C24" s="49">
        <v>7.1</v>
      </c>
      <c r="D24" s="49">
        <f>WheatFlour!I32</f>
        <v>119.08909510346</v>
      </c>
      <c r="E24" s="49">
        <f>Rye!L83</f>
        <v>0.66614270238120532</v>
      </c>
      <c r="F24" s="49">
        <f>Rice!O59</f>
        <v>9.1918643923784504</v>
      </c>
      <c r="G24" s="49">
        <v>9.4</v>
      </c>
      <c r="H24" s="49">
        <v>3.1</v>
      </c>
      <c r="I24" s="49">
        <v>3.5</v>
      </c>
      <c r="J24" s="49">
        <f t="shared" si="1"/>
        <v>16</v>
      </c>
      <c r="K24" s="49">
        <f>Oats!L65</f>
        <v>3.7623467935509907</v>
      </c>
      <c r="L24" s="49">
        <f>Barley!O60</f>
        <v>0.98922191303608975</v>
      </c>
      <c r="M24" s="49">
        <f t="shared" si="2"/>
        <v>149.69867090480673</v>
      </c>
    </row>
    <row r="25" spans="1:13" ht="12" customHeight="1" x14ac:dyDescent="0.2">
      <c r="A25" s="28">
        <v>1985</v>
      </c>
      <c r="B25" s="49">
        <f t="shared" si="0"/>
        <v>116.48618638963734</v>
      </c>
      <c r="C25" s="49">
        <v>8.1</v>
      </c>
      <c r="D25" s="49">
        <f>WheatFlour!I33</f>
        <v>124.58618638963733</v>
      </c>
      <c r="E25" s="49">
        <f>Rye!L84</f>
        <v>0.660299492984318</v>
      </c>
      <c r="F25" s="49">
        <f>Rice!O60</f>
        <v>11.71711556925565</v>
      </c>
      <c r="G25" s="49">
        <v>10.3</v>
      </c>
      <c r="H25" s="49">
        <v>3.2</v>
      </c>
      <c r="I25" s="49">
        <v>3.7</v>
      </c>
      <c r="J25" s="49">
        <f t="shared" si="1"/>
        <v>17.2</v>
      </c>
      <c r="K25" s="49">
        <f>Oats!L66</f>
        <v>4.0022234574763758</v>
      </c>
      <c r="L25" s="49">
        <f>Barley!O61</f>
        <v>0.99327909444640961</v>
      </c>
      <c r="M25" s="49">
        <f t="shared" si="2"/>
        <v>159.15910400380008</v>
      </c>
    </row>
    <row r="26" spans="1:13" ht="12" customHeight="1" x14ac:dyDescent="0.2">
      <c r="A26" s="22">
        <v>1986</v>
      </c>
      <c r="B26" s="23">
        <f t="shared" si="0"/>
        <v>116.69397923079536</v>
      </c>
      <c r="C26" s="23">
        <v>8.9</v>
      </c>
      <c r="D26" s="23">
        <f>WheatFlour!I34</f>
        <v>125.59397923079537</v>
      </c>
      <c r="E26" s="23">
        <f>Rye!L85</f>
        <v>0.65432026640182273</v>
      </c>
      <c r="F26" s="23">
        <f>Rice!O61</f>
        <v>13.357594371510354</v>
      </c>
      <c r="G26" s="23">
        <v>12</v>
      </c>
      <c r="H26" s="23">
        <v>3.3</v>
      </c>
      <c r="I26" s="23">
        <v>4.0999999999999996</v>
      </c>
      <c r="J26" s="23">
        <f t="shared" si="1"/>
        <v>19.399999999999999</v>
      </c>
      <c r="K26" s="23">
        <f>Oats!L67</f>
        <v>4.0561179779500742</v>
      </c>
      <c r="L26" s="23">
        <f>Barley!O62</f>
        <v>0.9842846293158849</v>
      </c>
      <c r="M26" s="23">
        <f t="shared" si="2"/>
        <v>164.04629647597349</v>
      </c>
    </row>
    <row r="27" spans="1:13" ht="12" customHeight="1" x14ac:dyDescent="0.2">
      <c r="A27" s="22">
        <v>1987</v>
      </c>
      <c r="B27" s="23">
        <f t="shared" si="0"/>
        <v>119.19742999458845</v>
      </c>
      <c r="C27" s="23">
        <v>10.6</v>
      </c>
      <c r="D27" s="23">
        <f>WheatFlour!I35</f>
        <v>129.79742999458844</v>
      </c>
      <c r="E27" s="23">
        <f>Rye!L86</f>
        <v>0.64851272209906374</v>
      </c>
      <c r="F27" s="23">
        <f>Rice!O62</f>
        <v>14.082516689425487</v>
      </c>
      <c r="G27" s="23">
        <v>14</v>
      </c>
      <c r="H27" s="23">
        <v>3.4</v>
      </c>
      <c r="I27" s="23">
        <v>4.3</v>
      </c>
      <c r="J27" s="23">
        <f t="shared" si="1"/>
        <v>21.7</v>
      </c>
      <c r="K27" s="23">
        <f>Oats!L68</f>
        <v>4.4489296231346982</v>
      </c>
      <c r="L27" s="23">
        <f>Barley!O63</f>
        <v>0.9255202991099496</v>
      </c>
      <c r="M27" s="23">
        <f t="shared" si="2"/>
        <v>171.60290932835764</v>
      </c>
    </row>
    <row r="28" spans="1:13" ht="12" customHeight="1" x14ac:dyDescent="0.2">
      <c r="A28" s="22">
        <v>1988</v>
      </c>
      <c r="B28" s="23">
        <f t="shared" si="0"/>
        <v>122.4402917515727</v>
      </c>
      <c r="C28" s="23">
        <v>9.1999999999999993</v>
      </c>
      <c r="D28" s="23">
        <f>WheatFlour!I36</f>
        <v>131.6402917515727</v>
      </c>
      <c r="E28" s="23">
        <f>Rye!L87</f>
        <v>0.64267299502830144</v>
      </c>
      <c r="F28" s="23">
        <f>Rice!O63</f>
        <v>14.781612229176513</v>
      </c>
      <c r="G28" s="23">
        <v>14.3</v>
      </c>
      <c r="H28" s="23">
        <v>3.3</v>
      </c>
      <c r="I28" s="23">
        <v>4.0999999999999996</v>
      </c>
      <c r="J28" s="23">
        <f t="shared" si="1"/>
        <v>21.700000000000003</v>
      </c>
      <c r="K28" s="23">
        <f>Oats!L69</f>
        <v>6.4362388874543512</v>
      </c>
      <c r="L28" s="23">
        <f>Barley!O64</f>
        <v>0.88000295104946691</v>
      </c>
      <c r="M28" s="23">
        <f t="shared" si="2"/>
        <v>176.08081881428134</v>
      </c>
    </row>
    <row r="29" spans="1:13" ht="12" customHeight="1" x14ac:dyDescent="0.2">
      <c r="A29" s="22">
        <v>1989</v>
      </c>
      <c r="B29" s="23">
        <f t="shared" si="0"/>
        <v>119.82185143856269</v>
      </c>
      <c r="C29" s="23">
        <v>9.3000000000000007</v>
      </c>
      <c r="D29" s="23">
        <f>WheatFlour!I37</f>
        <v>129.12185143856269</v>
      </c>
      <c r="E29" s="23">
        <f>Rye!L88</f>
        <v>0.63681850672558327</v>
      </c>
      <c r="F29" s="23">
        <f>Rice!O64</f>
        <v>15.750011371759051</v>
      </c>
      <c r="G29" s="23">
        <v>14.6</v>
      </c>
      <c r="H29" s="23">
        <v>3.1</v>
      </c>
      <c r="I29" s="23">
        <v>4.0999999999999996</v>
      </c>
      <c r="J29" s="23">
        <f t="shared" si="1"/>
        <v>21.799999999999997</v>
      </c>
      <c r="K29" s="23">
        <f>Oats!L70</f>
        <v>6.4916498797842621</v>
      </c>
      <c r="L29" s="23">
        <f>Barley!O65</f>
        <v>0.82286048476184293</v>
      </c>
      <c r="M29" s="23">
        <f t="shared" si="2"/>
        <v>174.62319168159343</v>
      </c>
    </row>
    <row r="30" spans="1:13" ht="12" customHeight="1" x14ac:dyDescent="0.2">
      <c r="A30" s="22">
        <v>1990</v>
      </c>
      <c r="B30" s="23">
        <f t="shared" si="0"/>
        <v>124.19086455441345</v>
      </c>
      <c r="C30" s="23">
        <f>Durum!I8</f>
        <v>11.376270323480586</v>
      </c>
      <c r="D30" s="23">
        <f>WheatFlour!I38</f>
        <v>135.56713487789403</v>
      </c>
      <c r="E30" s="23">
        <f>Rye!L89</f>
        <v>0.6305824442308543</v>
      </c>
      <c r="F30" s="23">
        <f>Rice!O65</f>
        <v>16.152054618752764</v>
      </c>
      <c r="G30" s="23">
        <v>14.446059153640293</v>
      </c>
      <c r="H30" s="23">
        <v>2.9352353829132438</v>
      </c>
      <c r="I30" s="23">
        <v>4</v>
      </c>
      <c r="J30" s="23">
        <f t="shared" si="1"/>
        <v>21.381294536553536</v>
      </c>
      <c r="K30" s="23">
        <f>Oats!L71</f>
        <v>6.5410059559477034</v>
      </c>
      <c r="L30" s="23">
        <f>Barley!O66</f>
        <v>0.77831890259351155</v>
      </c>
      <c r="M30" s="23">
        <f t="shared" si="2"/>
        <v>181.05039133597239</v>
      </c>
    </row>
    <row r="31" spans="1:13" ht="12" customHeight="1" x14ac:dyDescent="0.2">
      <c r="A31" s="28">
        <v>1991</v>
      </c>
      <c r="B31" s="49">
        <f t="shared" si="0"/>
        <v>124.69234763321039</v>
      </c>
      <c r="C31" s="49">
        <f>Durum!I9</f>
        <v>10.997646129772487</v>
      </c>
      <c r="D31" s="49">
        <f>WheatFlour!I39</f>
        <v>135.68999376298288</v>
      </c>
      <c r="E31" s="49">
        <f>Rye!L90</f>
        <v>0.62249641707259951</v>
      </c>
      <c r="F31" s="49">
        <f>Rice!O66</f>
        <v>16.54529996199777</v>
      </c>
      <c r="G31" s="49">
        <v>14.949896630853207</v>
      </c>
      <c r="H31" s="49">
        <v>2.7824478288690417</v>
      </c>
      <c r="I31" s="49">
        <v>3.991796922665134</v>
      </c>
      <c r="J31" s="49">
        <f t="shared" si="1"/>
        <v>21.724141382387383</v>
      </c>
      <c r="K31" s="49">
        <f>Oats!L72</f>
        <v>6.568693353024547</v>
      </c>
      <c r="L31" s="49">
        <f>Barley!O67</f>
        <v>0.72031728261257943</v>
      </c>
      <c r="M31" s="49">
        <f t="shared" si="2"/>
        <v>181.87094216007776</v>
      </c>
    </row>
    <row r="32" spans="1:13" ht="12" customHeight="1" x14ac:dyDescent="0.2">
      <c r="A32" s="28">
        <v>1992</v>
      </c>
      <c r="B32" s="49">
        <f t="shared" si="0"/>
        <v>124.71757101207831</v>
      </c>
      <c r="C32" s="49">
        <f>Durum!I10</f>
        <v>13.331758473108209</v>
      </c>
      <c r="D32" s="49">
        <f>WheatFlour!I40</f>
        <v>138.04932948518652</v>
      </c>
      <c r="E32" s="49">
        <f>Rye!L91</f>
        <v>0.60016770239877126</v>
      </c>
      <c r="F32" s="49">
        <f>Rice!O67</f>
        <v>16.353319735034681</v>
      </c>
      <c r="G32" s="49">
        <v>15.3</v>
      </c>
      <c r="H32" s="49">
        <v>2.6311464604697039</v>
      </c>
      <c r="I32" s="49">
        <v>4.1906207906067756</v>
      </c>
      <c r="J32" s="49">
        <f t="shared" si="1"/>
        <v>22.121767251076481</v>
      </c>
      <c r="K32" s="49">
        <f>Oats!L73</f>
        <v>6.550737812188987</v>
      </c>
      <c r="L32" s="49">
        <f>Barley!O68</f>
        <v>0.72278166558260903</v>
      </c>
      <c r="M32" s="49">
        <f t="shared" si="2"/>
        <v>184.39810365146806</v>
      </c>
    </row>
    <row r="33" spans="1:14" ht="12" customHeight="1" x14ac:dyDescent="0.2">
      <c r="A33" s="28">
        <v>1993</v>
      </c>
      <c r="B33" s="49">
        <f t="shared" si="0"/>
        <v>128.57708633260802</v>
      </c>
      <c r="C33" s="49">
        <f>Durum!I11</f>
        <v>13.569293418997413</v>
      </c>
      <c r="D33" s="49">
        <f>WheatFlour!I41</f>
        <v>142.14637975160542</v>
      </c>
      <c r="E33" s="49">
        <f>Rye!L92</f>
        <v>0.61273779471855083</v>
      </c>
      <c r="F33" s="49">
        <f>Rice!O68</f>
        <v>16.996493428056056</v>
      </c>
      <c r="G33" s="49">
        <v>15.6</v>
      </c>
      <c r="H33" s="49">
        <v>3.1249707202621266</v>
      </c>
      <c r="I33" s="49">
        <v>4.3890383503565236</v>
      </c>
      <c r="J33" s="49">
        <f t="shared" si="1"/>
        <v>23.11400907061865</v>
      </c>
      <c r="K33" s="49">
        <f>Oats!L74</f>
        <v>6.095585648622424</v>
      </c>
      <c r="L33" s="49">
        <f>Barley!O69</f>
        <v>0.72479018397318695</v>
      </c>
      <c r="M33" s="49">
        <f t="shared" si="2"/>
        <v>189.6899958775943</v>
      </c>
    </row>
    <row r="34" spans="1:14" ht="12" customHeight="1" x14ac:dyDescent="0.2">
      <c r="A34" s="28">
        <v>1994</v>
      </c>
      <c r="B34" s="49">
        <f t="shared" si="0"/>
        <v>129.16419574998241</v>
      </c>
      <c r="C34" s="49">
        <f>Durum!I12</f>
        <v>13.77997376497323</v>
      </c>
      <c r="D34" s="49">
        <f>WheatFlour!I42</f>
        <v>142.94416951495563</v>
      </c>
      <c r="E34" s="49">
        <f>Rye!L93</f>
        <v>0.56650185744447712</v>
      </c>
      <c r="F34" s="49">
        <f>Rice!O69</f>
        <v>17.085855092604977</v>
      </c>
      <c r="G34" s="49">
        <v>15.9</v>
      </c>
      <c r="H34" s="49">
        <v>3.610819301692235</v>
      </c>
      <c r="I34" s="49">
        <v>4.5</v>
      </c>
      <c r="J34" s="49">
        <f t="shared" si="1"/>
        <v>24.010819301692237</v>
      </c>
      <c r="K34" s="49">
        <f>Oats!L75</f>
        <v>5.7727770799369269</v>
      </c>
      <c r="L34" s="49">
        <f>Barley!O70</f>
        <v>0.72736991207205282</v>
      </c>
      <c r="M34" s="49">
        <f t="shared" si="2"/>
        <v>191.10749275870631</v>
      </c>
    </row>
    <row r="35" spans="1:14" ht="12" customHeight="1" x14ac:dyDescent="0.2">
      <c r="A35" s="28">
        <v>1995</v>
      </c>
      <c r="B35" s="49">
        <f t="shared" si="0"/>
        <v>126.91018193527481</v>
      </c>
      <c r="C35" s="49">
        <f>Durum!I13</f>
        <v>13.056515456453861</v>
      </c>
      <c r="D35" s="49">
        <f>WheatFlour!I43</f>
        <v>139.96669739172867</v>
      </c>
      <c r="E35" s="49">
        <f>Rye!L94</f>
        <v>0.56083669126635582</v>
      </c>
      <c r="F35" s="49">
        <f>Rice!O70</f>
        <v>18.016620334736867</v>
      </c>
      <c r="G35" s="49">
        <v>16.2</v>
      </c>
      <c r="H35" s="49">
        <v>4</v>
      </c>
      <c r="I35" s="49">
        <v>4.7</v>
      </c>
      <c r="J35" s="49">
        <f t="shared" si="1"/>
        <v>24.9</v>
      </c>
      <c r="K35" s="49">
        <f>Oats!L76</f>
        <v>5.4602254719971022</v>
      </c>
      <c r="L35" s="49">
        <f>Barley!O71</f>
        <v>0.73020328700140358</v>
      </c>
      <c r="M35" s="49">
        <f t="shared" si="2"/>
        <v>189.63458317673042</v>
      </c>
    </row>
    <row r="36" spans="1:14" ht="12" customHeight="1" x14ac:dyDescent="0.2">
      <c r="A36" s="22">
        <v>1996</v>
      </c>
      <c r="B36" s="23">
        <f t="shared" si="0"/>
        <v>132.87464110194193</v>
      </c>
      <c r="C36" s="23">
        <f>Durum!I14</f>
        <v>13.509286528151824</v>
      </c>
      <c r="D36" s="23">
        <f>WheatFlour!I44</f>
        <v>146.38392763009375</v>
      </c>
      <c r="E36" s="23">
        <f>Rye!L95</f>
        <v>0.5778952903401442</v>
      </c>
      <c r="F36" s="23">
        <f>Rice!O71</f>
        <v>18.155175928485924</v>
      </c>
      <c r="G36" s="23">
        <v>16.5</v>
      </c>
      <c r="H36" s="23">
        <v>4.5</v>
      </c>
      <c r="I36" s="23">
        <v>4.9000000000000004</v>
      </c>
      <c r="J36" s="23">
        <f t="shared" si="1"/>
        <v>25.9</v>
      </c>
      <c r="K36" s="23">
        <f>Oats!L77</f>
        <v>5.074752658017311</v>
      </c>
      <c r="L36" s="23">
        <f>Barley!O72</f>
        <v>0.73301982838027813</v>
      </c>
      <c r="M36" s="23">
        <f t="shared" si="2"/>
        <v>196.82477133531739</v>
      </c>
    </row>
    <row r="37" spans="1:14" ht="12" customHeight="1" x14ac:dyDescent="0.2">
      <c r="A37" s="22">
        <v>1997</v>
      </c>
      <c r="B37" s="23">
        <f t="shared" si="0"/>
        <v>134.46234285040654</v>
      </c>
      <c r="C37" s="23">
        <f>Durum!I15</f>
        <v>12.30722035317287</v>
      </c>
      <c r="D37" s="23">
        <f>WheatFlour!I45</f>
        <v>146.76956320357942</v>
      </c>
      <c r="E37" s="23">
        <f>Rye!L96</f>
        <v>0.54448113207547166</v>
      </c>
      <c r="F37" s="23">
        <f>Rice!O72</f>
        <v>17.825231537441031</v>
      </c>
      <c r="G37" s="23">
        <v>16.8</v>
      </c>
      <c r="H37" s="23">
        <v>4.9000000000000004</v>
      </c>
      <c r="I37" s="23">
        <v>4.8</v>
      </c>
      <c r="J37" s="23">
        <f t="shared" si="1"/>
        <v>26.500000000000004</v>
      </c>
      <c r="K37" s="23">
        <f>Oats!L78</f>
        <v>4.696344339622641</v>
      </c>
      <c r="L37" s="23">
        <f>Barley!O73</f>
        <v>0.7132075471698115</v>
      </c>
      <c r="M37" s="23">
        <f t="shared" si="2"/>
        <v>197.04882775988838</v>
      </c>
    </row>
    <row r="38" spans="1:14" ht="12" customHeight="1" x14ac:dyDescent="0.2">
      <c r="A38" s="22">
        <v>1998</v>
      </c>
      <c r="B38" s="23">
        <f t="shared" si="0"/>
        <v>131.61935926259559</v>
      </c>
      <c r="C38" s="23">
        <f>Durum!I16</f>
        <v>11.377902399411873</v>
      </c>
      <c r="D38" s="23">
        <f>WheatFlour!I46</f>
        <v>142.99726166200747</v>
      </c>
      <c r="E38" s="23">
        <f>Rye!L97</f>
        <v>0.5936335234100194</v>
      </c>
      <c r="F38" s="23">
        <f>Rice!O73</f>
        <v>18.795553953376604</v>
      </c>
      <c r="G38" s="23">
        <v>17</v>
      </c>
      <c r="H38" s="23">
        <v>5.4</v>
      </c>
      <c r="I38" s="23">
        <v>4.8</v>
      </c>
      <c r="J38" s="23">
        <f t="shared" si="1"/>
        <v>27.2</v>
      </c>
      <c r="K38" s="23">
        <f>Oats!L79</f>
        <v>4.4831880448318806</v>
      </c>
      <c r="L38" s="23">
        <f>Barley!O74</f>
        <v>0.70472569967883603</v>
      </c>
      <c r="M38" s="23">
        <f t="shared" si="2"/>
        <v>194.7743628833048</v>
      </c>
    </row>
    <row r="39" spans="1:14" ht="12" customHeight="1" x14ac:dyDescent="0.2">
      <c r="A39" s="22">
        <v>1999</v>
      </c>
      <c r="B39" s="23">
        <f t="shared" si="0"/>
        <v>133.27726556757304</v>
      </c>
      <c r="C39" s="23">
        <f>Durum!I17</f>
        <v>10.686864468292708</v>
      </c>
      <c r="D39" s="23">
        <f>WheatFlour!I47</f>
        <v>143.96413003586574</v>
      </c>
      <c r="E39" s="23">
        <f>Rye!L98</f>
        <v>0.53220058317434027</v>
      </c>
      <c r="F39" s="23">
        <f>Rice!O74</f>
        <v>18.878783877509381</v>
      </c>
      <c r="G39" s="23">
        <v>17.3</v>
      </c>
      <c r="H39" s="23">
        <v>5.8</v>
      </c>
      <c r="I39" s="23">
        <v>4.7</v>
      </c>
      <c r="J39" s="23">
        <f t="shared" ref="J39:J44" si="3">IF(G39=0,0,IF(H39=0,0,IF(I39=0,0,G39+H39+I39)))</f>
        <v>27.8</v>
      </c>
      <c r="K39" s="23">
        <f>Oats!L80</f>
        <v>4.4165736707584866</v>
      </c>
      <c r="L39" s="23">
        <f>Barley!O75</f>
        <v>0.69669894524640918</v>
      </c>
      <c r="M39" s="23">
        <f t="shared" si="2"/>
        <v>196.28838711255435</v>
      </c>
    </row>
    <row r="40" spans="1:14" ht="12" customHeight="1" x14ac:dyDescent="0.2">
      <c r="A40" s="22">
        <v>2000</v>
      </c>
      <c r="B40" s="23">
        <f t="shared" si="0"/>
        <v>133.70586632873318</v>
      </c>
      <c r="C40" s="23">
        <f>Durum!I18</f>
        <v>12.626091886144298</v>
      </c>
      <c r="D40" s="23">
        <f>WheatFlour!I48</f>
        <v>146.33195821487749</v>
      </c>
      <c r="E40" s="23">
        <f>Rye!L99</f>
        <v>0.52616593588064464</v>
      </c>
      <c r="F40" s="23">
        <f>Rice!O75</f>
        <v>19.159040629804686</v>
      </c>
      <c r="G40" s="23">
        <v>17.5</v>
      </c>
      <c r="H40" s="23">
        <v>6.2</v>
      </c>
      <c r="I40" s="23">
        <v>4.7</v>
      </c>
      <c r="J40" s="23">
        <f t="shared" si="3"/>
        <v>28.4</v>
      </c>
      <c r="K40" s="23">
        <f>Oats!L81</f>
        <v>4.3588064461021583</v>
      </c>
      <c r="L40" s="23">
        <f>Barley!O76</f>
        <v>0.68879904333466213</v>
      </c>
      <c r="M40" s="23">
        <f t="shared" si="2"/>
        <v>199.46477026999963</v>
      </c>
    </row>
    <row r="41" spans="1:14" ht="12" customHeight="1" x14ac:dyDescent="0.2">
      <c r="A41" s="28">
        <v>2001</v>
      </c>
      <c r="B41" s="49">
        <f t="shared" si="0"/>
        <v>128.09543601060449</v>
      </c>
      <c r="C41" s="49">
        <f>Durum!I19</f>
        <v>13.003435414663908</v>
      </c>
      <c r="D41" s="49">
        <f>WheatFlour!I49</f>
        <v>141.09887142526838</v>
      </c>
      <c r="E41" s="49">
        <f>Rye!L100</f>
        <v>0.52070932190353825</v>
      </c>
      <c r="F41" s="49">
        <f>Rice!O76</f>
        <v>19.425654131047622</v>
      </c>
      <c r="G41" s="49">
        <v>17.8</v>
      </c>
      <c r="H41" s="49">
        <v>6.6</v>
      </c>
      <c r="I41" s="49">
        <v>4.5999999999999996</v>
      </c>
      <c r="J41" s="49">
        <f t="shared" si="3"/>
        <v>29</v>
      </c>
      <c r="K41" s="49">
        <f>Oats!L82</f>
        <v>4.5037975115293047</v>
      </c>
      <c r="L41" s="49">
        <f>Barley!O77</f>
        <v>0.67100496708933233</v>
      </c>
      <c r="M41" s="49">
        <f t="shared" si="2"/>
        <v>195.22003735683819</v>
      </c>
    </row>
    <row r="42" spans="1:14" ht="12" customHeight="1" x14ac:dyDescent="0.2">
      <c r="A42" s="28">
        <v>2002</v>
      </c>
      <c r="B42" s="49">
        <f t="shared" si="0"/>
        <v>124.01541245704185</v>
      </c>
      <c r="C42" s="49">
        <f>Durum!I20</f>
        <v>12.839915524930536</v>
      </c>
      <c r="D42" s="49">
        <f>WheatFlour!I50</f>
        <v>136.85532798197238</v>
      </c>
      <c r="E42" s="49">
        <f>Rye!L101</f>
        <v>0.51550353160367213</v>
      </c>
      <c r="F42" s="49">
        <f>Rice!O77</f>
        <v>19.071392775893084</v>
      </c>
      <c r="G42" s="49">
        <v>18.100000000000001</v>
      </c>
      <c r="H42" s="49">
        <v>7</v>
      </c>
      <c r="I42" s="49">
        <v>4.5999999999999996</v>
      </c>
      <c r="J42" s="49">
        <f t="shared" si="3"/>
        <v>29.700000000000003</v>
      </c>
      <c r="K42" s="49">
        <f>Oats!L83</f>
        <v>4.5340878802413886</v>
      </c>
      <c r="L42" s="49">
        <f>Barley!O78</f>
        <v>0.6748409868266253</v>
      </c>
      <c r="M42" s="49">
        <f t="shared" si="2"/>
        <v>191.35115315653718</v>
      </c>
    </row>
    <row r="43" spans="1:14" ht="12" customHeight="1" x14ac:dyDescent="0.2">
      <c r="A43" s="28">
        <v>2003</v>
      </c>
      <c r="B43" s="49">
        <f t="shared" si="0"/>
        <v>125.01891194573425</v>
      </c>
      <c r="C43" s="49">
        <f>Durum!I21</f>
        <v>11.802636089476394</v>
      </c>
      <c r="D43" s="49">
        <f>WheatFlour!I51</f>
        <v>136.82154803521064</v>
      </c>
      <c r="E43" s="49">
        <f>Rye!L102</f>
        <v>0.48897894045336066</v>
      </c>
      <c r="F43" s="49">
        <f>Rice!O78</f>
        <v>19.408326018032042</v>
      </c>
      <c r="G43" s="49">
        <v>18.3</v>
      </c>
      <c r="H43" s="49">
        <v>7.4</v>
      </c>
      <c r="I43" s="49">
        <v>4.5999999999999996</v>
      </c>
      <c r="J43" s="49">
        <f t="shared" si="3"/>
        <v>30.300000000000004</v>
      </c>
      <c r="K43" s="49">
        <f>Oats!L84</f>
        <v>4.655468574117438</v>
      </c>
      <c r="L43" s="49">
        <f>Barley!O79</f>
        <v>0.67892250039212643</v>
      </c>
      <c r="M43" s="49">
        <f t="shared" si="2"/>
        <v>192.35324406820561</v>
      </c>
    </row>
    <row r="44" spans="1:14" ht="12" customHeight="1" x14ac:dyDescent="0.25">
      <c r="A44" s="28">
        <v>2004</v>
      </c>
      <c r="B44" s="49">
        <f t="shared" si="0"/>
        <v>124.07491200633356</v>
      </c>
      <c r="C44" s="49">
        <f>Durum!I22</f>
        <v>10.561275136333419</v>
      </c>
      <c r="D44" s="49">
        <f>WheatFlour!I52</f>
        <v>134.63618714266698</v>
      </c>
      <c r="E44" s="49">
        <f>Rye!L103</f>
        <v>0.48910323965528274</v>
      </c>
      <c r="F44" s="49">
        <f>Rice!O79</f>
        <v>19.356645388070142</v>
      </c>
      <c r="G44" s="49">
        <v>18.600000000000001</v>
      </c>
      <c r="H44" s="49">
        <v>7.8</v>
      </c>
      <c r="I44" s="49">
        <v>4.5</v>
      </c>
      <c r="J44" s="49">
        <f t="shared" si="3"/>
        <v>30.900000000000002</v>
      </c>
      <c r="K44" s="49">
        <f>Oats!L85</f>
        <v>4.6572134496956776</v>
      </c>
      <c r="L44" s="49">
        <f>Barley!O80</f>
        <v>0.68305797262203272</v>
      </c>
      <c r="M44" s="49">
        <f t="shared" si="2"/>
        <v>190.72220719271016</v>
      </c>
      <c r="N44" s="50"/>
    </row>
    <row r="45" spans="1:14" ht="12" customHeight="1" x14ac:dyDescent="0.25">
      <c r="A45" s="28">
        <v>2005</v>
      </c>
      <c r="B45" s="49">
        <f t="shared" si="0"/>
        <v>122.59647928979739</v>
      </c>
      <c r="C45" s="49">
        <f>Durum!I23</f>
        <v>11.780912260395109</v>
      </c>
      <c r="D45" s="49">
        <f>WheatFlour!I53</f>
        <v>134.3773915501925</v>
      </c>
      <c r="E45" s="49">
        <f>Rye!L104</f>
        <v>0.48914584734059074</v>
      </c>
      <c r="F45" s="49">
        <f>Rice!O80</f>
        <v>19.373732183730716</v>
      </c>
      <c r="G45" s="49">
        <v>18.8</v>
      </c>
      <c r="H45" s="49">
        <v>8.1</v>
      </c>
      <c r="I45" s="49">
        <v>4.5</v>
      </c>
      <c r="J45" s="49">
        <f t="shared" ref="J45:J50" si="4">IF(G45=0,0,IF(H45=0,0,IF(I45=0,0,G45+H45+I45)))</f>
        <v>31.4</v>
      </c>
      <c r="K45" s="49">
        <f>Oats!L86</f>
        <v>4.6055094316705834</v>
      </c>
      <c r="L45" s="49">
        <f>Barley!O81</f>
        <v>0.68700686167634206</v>
      </c>
      <c r="M45" s="49">
        <f t="shared" si="2"/>
        <v>190.93278587461072</v>
      </c>
      <c r="N45" s="50"/>
    </row>
    <row r="46" spans="1:14" ht="12" customHeight="1" x14ac:dyDescent="0.25">
      <c r="A46" s="22">
        <v>2006</v>
      </c>
      <c r="B46" s="23">
        <f t="shared" si="0"/>
        <v>123.59871584301028</v>
      </c>
      <c r="C46" s="23">
        <f>Durum!I24</f>
        <v>12.220507257962756</v>
      </c>
      <c r="D46" s="23">
        <f>WheatFlour!I54</f>
        <v>135.81922310097303</v>
      </c>
      <c r="E46" s="23">
        <f>Rye!L105</f>
        <v>0.48917078520078444</v>
      </c>
      <c r="F46" s="23">
        <f>Rice!O81</f>
        <v>20.308072973946754</v>
      </c>
      <c r="G46" s="23">
        <v>19</v>
      </c>
      <c r="H46" s="23">
        <v>8.5</v>
      </c>
      <c r="I46" s="23">
        <v>4.4000000000000004</v>
      </c>
      <c r="J46" s="24">
        <f t="shared" si="4"/>
        <v>31.9</v>
      </c>
      <c r="K46" s="23">
        <f>Oats!L87</f>
        <v>4.6814450469185154</v>
      </c>
      <c r="L46" s="23">
        <f>Barley!O82</f>
        <v>0.66546041048275939</v>
      </c>
      <c r="M46" s="23">
        <f>IF(D46=0,0,IF(E46=0,0,IF(F46=0,0,IF(J46=0,0,IF(K46=0,0,IF(I46=0,0,D46+E46+F46+J46+K46+L46))))))</f>
        <v>193.86337231752188</v>
      </c>
      <c r="N46" s="50"/>
    </row>
    <row r="47" spans="1:14" ht="12" customHeight="1" x14ac:dyDescent="0.25">
      <c r="A47" s="22">
        <v>2007</v>
      </c>
      <c r="B47" s="23">
        <f>IF(D47=0,0,IF(C47=0,0,D47-C47))</f>
        <v>125.93385858415763</v>
      </c>
      <c r="C47" s="23">
        <f>Durum!I25</f>
        <v>12.336053915833133</v>
      </c>
      <c r="D47" s="23">
        <f>WheatFlour!I55</f>
        <v>138.26991249999077</v>
      </c>
      <c r="E47" s="23">
        <f>Rye!L106</f>
        <v>0.48887716452548746</v>
      </c>
      <c r="F47" s="23">
        <f>Rice!O82</f>
        <v>20.289276302734411</v>
      </c>
      <c r="G47" s="23">
        <v>19.100000000000001</v>
      </c>
      <c r="H47" s="23">
        <v>8.9</v>
      </c>
      <c r="I47" s="23">
        <v>4.4000000000000004</v>
      </c>
      <c r="J47" s="24">
        <f t="shared" si="4"/>
        <v>32.4</v>
      </c>
      <c r="K47" s="23">
        <f>Oats!L88</f>
        <v>4.7429176131555897</v>
      </c>
      <c r="L47" s="23">
        <f>Barley!O83</f>
        <v>0.67406920017271865</v>
      </c>
      <c r="M47" s="23">
        <f>IF(D47=0,0,IF(E47=0,0,IF(F47=0,0,IF(J47=0,0,IF(K47=0,0,IF(I47=0,0,D47+E47+F47+J47+K47+L47))))))</f>
        <v>196.86505278057896</v>
      </c>
      <c r="N47" s="50"/>
    </row>
    <row r="48" spans="1:14" ht="12" customHeight="1" x14ac:dyDescent="0.25">
      <c r="A48" s="22">
        <v>2008</v>
      </c>
      <c r="B48" s="23">
        <f>IF(D48=0,0,IF(C48=0,0,D48-C48))</f>
        <v>125.2231231450729</v>
      </c>
      <c r="C48" s="23">
        <f>Durum!I26</f>
        <v>11.375160893715091</v>
      </c>
      <c r="D48" s="23">
        <f>WheatFlour!I56</f>
        <v>136.59828403878799</v>
      </c>
      <c r="E48" s="23">
        <f>Rye!L107</f>
        <v>0.48858266675034207</v>
      </c>
      <c r="F48" s="23">
        <f>Rice!O83</f>
        <v>20.477383564434</v>
      </c>
      <c r="G48" s="23">
        <v>19.3</v>
      </c>
      <c r="H48" s="23">
        <v>9.3000000000000007</v>
      </c>
      <c r="I48" s="23">
        <v>4.4000000000000004</v>
      </c>
      <c r="J48" s="24">
        <f t="shared" si="4"/>
        <v>33</v>
      </c>
      <c r="K48" s="23">
        <f>Oats!L89</f>
        <v>4.7042160409437601</v>
      </c>
      <c r="L48" s="23">
        <f>Barley!O84</f>
        <v>0.6775209789679969</v>
      </c>
      <c r="M48" s="23">
        <f>IF(D48=0,0,IF(E48=0,0,IF(F48=0,0,IF(J48=0,0,IF(K48=0,0,IF(I48=0,0,D48+E48+F48+J48+K48+L48))))))</f>
        <v>195.9459872898841</v>
      </c>
      <c r="N48" s="50"/>
    </row>
    <row r="49" spans="1:14" ht="12" customHeight="1" x14ac:dyDescent="0.25">
      <c r="A49" s="22">
        <v>2009</v>
      </c>
      <c r="B49" s="23">
        <f>IF(D49=0,0,IF(C49=0,0,D49-C49))</f>
        <v>123.13109712608943</v>
      </c>
      <c r="C49" s="23">
        <f>Durum!I27</f>
        <v>11.526641855935257</v>
      </c>
      <c r="D49" s="23">
        <f>WheatFlour!I57</f>
        <v>134.65773898202468</v>
      </c>
      <c r="E49" s="23">
        <f>Rye!L108</f>
        <v>0.48719869142162286</v>
      </c>
      <c r="F49" s="23">
        <f>Rice!O84</f>
        <v>20.433891217484291</v>
      </c>
      <c r="G49" s="23">
        <v>19.3</v>
      </c>
      <c r="H49" s="23">
        <v>9.3000000000000007</v>
      </c>
      <c r="I49" s="23">
        <v>4.4000000000000004</v>
      </c>
      <c r="J49" s="24">
        <f t="shared" si="4"/>
        <v>33</v>
      </c>
      <c r="K49" s="23">
        <f>Oats!L90</f>
        <v>4.6716758306148387</v>
      </c>
      <c r="L49" s="23">
        <f>Barley!O85</f>
        <v>0.68141979138024278</v>
      </c>
      <c r="M49" s="23">
        <f>IF(D49=0,0,IF(E49=0,0,IF(F49=0,0,IF(J49=0,0,IF(K49=0,0,IF(I49=0,0,D49+E49+F49+J49+K49+L49))))))</f>
        <v>193.93192451292569</v>
      </c>
      <c r="N49" s="50"/>
    </row>
    <row r="50" spans="1:14" ht="12" customHeight="1" x14ac:dyDescent="0.25">
      <c r="A50" s="22">
        <v>2010</v>
      </c>
      <c r="B50" s="23">
        <f>IF(D50=0,0,IF(C50=0,0,D50-C50))</f>
        <v>122.86451763628355</v>
      </c>
      <c r="C50" s="23">
        <f>Durum!I28</f>
        <v>11.950386611550419</v>
      </c>
      <c r="D50" s="23">
        <f>WheatFlour!I58</f>
        <v>134.81490424783397</v>
      </c>
      <c r="E50" s="23">
        <f>Rye!L109</f>
        <v>0.48595801519618692</v>
      </c>
      <c r="F50" s="23">
        <f>Rice!O85</f>
        <v>20.427678477017945</v>
      </c>
      <c r="G50" s="23">
        <v>19.3</v>
      </c>
      <c r="H50" s="23">
        <v>9.3000000000000007</v>
      </c>
      <c r="I50" s="23">
        <v>4.5</v>
      </c>
      <c r="J50" s="24">
        <f t="shared" si="4"/>
        <v>33.1</v>
      </c>
      <c r="K50" s="23">
        <f>Oats!L91</f>
        <v>4.7019002460823005</v>
      </c>
      <c r="L50" s="23">
        <f>Barley!O86</f>
        <v>0.66583501186582017</v>
      </c>
      <c r="M50" s="23">
        <f>IF(D50=0,0,IF(E50=0,0,IF(F50=0,0,IF(J50=0,0,IF(K50=0,0,IF(I50=0,0,D50+E50+F50+J50+K50+L50))))))</f>
        <v>194.1962759979962</v>
      </c>
      <c r="N50" s="50"/>
    </row>
    <row r="51" spans="1:14" ht="12" customHeight="1" x14ac:dyDescent="0.25">
      <c r="A51" s="62">
        <v>2011</v>
      </c>
      <c r="B51" s="86" t="s">
        <v>10</v>
      </c>
      <c r="C51" s="86" t="s">
        <v>10</v>
      </c>
      <c r="D51" s="87">
        <f>WheatFlour!I59</f>
        <v>132.46497688654676</v>
      </c>
      <c r="E51" s="87">
        <f>Rye!L110</f>
        <v>0.48697693981650803</v>
      </c>
      <c r="F51" s="86" t="s">
        <v>10</v>
      </c>
      <c r="G51" s="87">
        <v>19.910252284263958</v>
      </c>
      <c r="H51" s="87">
        <v>9.5940593908629452</v>
      </c>
      <c r="I51" s="87">
        <v>4.6422868020304602</v>
      </c>
      <c r="J51" s="88">
        <f t="shared" ref="J51:J61" si="5">IF(G51=0,0,IF(H51=0,0,IF(I51=0,0,G51+H51+I51)))</f>
        <v>34.146598477157362</v>
      </c>
      <c r="K51" s="87">
        <f>Oats!L92</f>
        <v>4.7782348167788173</v>
      </c>
      <c r="L51" s="87">
        <f>Barley!O87</f>
        <v>0.66130892123010998</v>
      </c>
      <c r="M51" s="87">
        <f t="shared" ref="M51:M57" si="6">IF(D51=0,0,IF(E51=0,0,IF(J51=0,0,IF(K51=0,0,IF(I51=0,0,D51+E51+J51+K51+L51)))))</f>
        <v>172.53809604152957</v>
      </c>
      <c r="N51" s="50"/>
    </row>
    <row r="52" spans="1:14" ht="12" customHeight="1" x14ac:dyDescent="0.25">
      <c r="A52" s="28">
        <v>2012</v>
      </c>
      <c r="B52" s="89" t="s">
        <v>10</v>
      </c>
      <c r="C52" s="89" t="s">
        <v>10</v>
      </c>
      <c r="D52" s="49">
        <f>WheatFlour!I60</f>
        <v>134.32963000491924</v>
      </c>
      <c r="E52" s="49">
        <f>Rye!L111</f>
        <v>0.4864122671538777</v>
      </c>
      <c r="F52" s="89" t="s">
        <v>10</v>
      </c>
      <c r="G52" s="49">
        <v>19.789847715736038</v>
      </c>
      <c r="H52" s="49">
        <v>9.5360406091370571</v>
      </c>
      <c r="I52" s="49">
        <v>4.6142131979695424</v>
      </c>
      <c r="J52" s="90">
        <f t="shared" si="5"/>
        <v>33.940101522842639</v>
      </c>
      <c r="K52" s="49">
        <f>Oats!L93</f>
        <v>4.6979914229410005</v>
      </c>
      <c r="L52" s="49">
        <f>Barley!O88</f>
        <v>0.62402057755091578</v>
      </c>
      <c r="M52" s="49">
        <f t="shared" si="6"/>
        <v>174.07815579540764</v>
      </c>
      <c r="N52" s="50"/>
    </row>
    <row r="53" spans="1:14" ht="12" customHeight="1" x14ac:dyDescent="0.25">
      <c r="A53" s="62">
        <v>2013</v>
      </c>
      <c r="B53" s="86" t="s">
        <v>10</v>
      </c>
      <c r="C53" s="86" t="s">
        <v>10</v>
      </c>
      <c r="D53" s="87">
        <f>WheatFlour!I61</f>
        <v>135.02216769445926</v>
      </c>
      <c r="E53" s="87">
        <f>Rye!L112</f>
        <v>0.48730247004864435</v>
      </c>
      <c r="F53" s="86" t="s">
        <v>10</v>
      </c>
      <c r="G53" s="87">
        <v>19.789847715736038</v>
      </c>
      <c r="H53" s="87">
        <v>9.5360406091370571</v>
      </c>
      <c r="I53" s="87">
        <v>4.6142131979695424</v>
      </c>
      <c r="J53" s="88">
        <f t="shared" si="5"/>
        <v>33.940101522842639</v>
      </c>
      <c r="K53" s="87">
        <f>Oats!L94</f>
        <v>4.5345920187679436</v>
      </c>
      <c r="L53" s="87">
        <f>Barley!O89</f>
        <v>0.71559244476439798</v>
      </c>
      <c r="M53" s="87">
        <f t="shared" si="6"/>
        <v>174.69975615088288</v>
      </c>
      <c r="N53" s="50"/>
    </row>
    <row r="54" spans="1:14" ht="12" customHeight="1" x14ac:dyDescent="0.25">
      <c r="A54" s="62">
        <v>2014</v>
      </c>
      <c r="B54" s="86" t="s">
        <v>10</v>
      </c>
      <c r="C54" s="86" t="s">
        <v>10</v>
      </c>
      <c r="D54" s="87">
        <f>WheatFlour!I62</f>
        <v>134.67349014128015</v>
      </c>
      <c r="E54" s="87">
        <f>Rye!L113</f>
        <v>0.48677370401335668</v>
      </c>
      <c r="F54" s="86" t="s">
        <v>10</v>
      </c>
      <c r="G54" s="87">
        <v>19.899999999999999</v>
      </c>
      <c r="H54" s="87">
        <v>9.5</v>
      </c>
      <c r="I54" s="87">
        <v>4.5999999999999996</v>
      </c>
      <c r="J54" s="88">
        <f t="shared" si="5"/>
        <v>34</v>
      </c>
      <c r="K54" s="87">
        <f>Oats!L95</f>
        <v>4.6938892887002241</v>
      </c>
      <c r="L54" s="87">
        <f>Barley!O90</f>
        <v>0.73199226646985194</v>
      </c>
      <c r="M54" s="87">
        <f t="shared" si="6"/>
        <v>174.58614540046361</v>
      </c>
      <c r="N54" s="50"/>
    </row>
    <row r="55" spans="1:14" ht="12" customHeight="1" x14ac:dyDescent="0.25">
      <c r="A55" s="62">
        <v>2015</v>
      </c>
      <c r="B55" s="87">
        <f t="shared" ref="B55:B61" si="7">IF(D55=0,0,IF(C55=0,0,D55-C55))</f>
        <v>121.43091145439713</v>
      </c>
      <c r="C55" s="87">
        <f>Durum!I33</f>
        <v>11.610445942263613</v>
      </c>
      <c r="D55" s="87">
        <f>WheatFlour!I63</f>
        <v>133.04135739666074</v>
      </c>
      <c r="E55" s="87">
        <f>Rye!L114</f>
        <v>0.48745562477623028</v>
      </c>
      <c r="F55" s="86" t="s">
        <v>10</v>
      </c>
      <c r="G55" s="87">
        <v>20.100000000000001</v>
      </c>
      <c r="H55" s="87">
        <v>9.6</v>
      </c>
      <c r="I55" s="87">
        <v>4.5999999999999996</v>
      </c>
      <c r="J55" s="88">
        <f t="shared" si="5"/>
        <v>34.300000000000004</v>
      </c>
      <c r="K55" s="87">
        <f>Oats!L96</f>
        <v>4.6869578700005148</v>
      </c>
      <c r="L55" s="87">
        <f>Barley!O91</f>
        <v>0.75639665913552978</v>
      </c>
      <c r="M55" s="87">
        <f t="shared" si="6"/>
        <v>173.27216755057304</v>
      </c>
      <c r="N55" s="50"/>
    </row>
    <row r="56" spans="1:14" ht="12" customHeight="1" x14ac:dyDescent="0.25">
      <c r="A56" s="102">
        <v>2016</v>
      </c>
      <c r="B56" s="113">
        <f t="shared" si="7"/>
        <v>119.55455689911022</v>
      </c>
      <c r="C56" s="113">
        <f>Durum!I34</f>
        <v>12.107416726033765</v>
      </c>
      <c r="D56" s="106">
        <f>WheatFlour!I64</f>
        <v>131.66197362514399</v>
      </c>
      <c r="E56" s="106">
        <f>Rye!L115</f>
        <v>0.48678403994331276</v>
      </c>
      <c r="F56" s="105" t="s">
        <v>10</v>
      </c>
      <c r="G56" s="106">
        <v>20</v>
      </c>
      <c r="H56" s="106">
        <v>9.6</v>
      </c>
      <c r="I56" s="106">
        <v>4.5999999999999996</v>
      </c>
      <c r="J56" s="107">
        <f t="shared" si="5"/>
        <v>34.200000000000003</v>
      </c>
      <c r="K56" s="106">
        <f>Oats!L97</f>
        <v>4.6872832580868069</v>
      </c>
      <c r="L56" s="106">
        <f>Barley!O92</f>
        <v>0.84491801218732143</v>
      </c>
      <c r="M56" s="106">
        <f t="shared" si="6"/>
        <v>171.88095893536143</v>
      </c>
      <c r="N56" s="50"/>
    </row>
    <row r="57" spans="1:14" ht="12" customHeight="1" x14ac:dyDescent="0.25">
      <c r="A57" s="108">
        <v>2017</v>
      </c>
      <c r="B57" s="113">
        <f t="shared" si="7"/>
        <v>119.83506478436152</v>
      </c>
      <c r="C57" s="113">
        <f>Durum!I35</f>
        <v>11.950664676634581</v>
      </c>
      <c r="D57" s="114">
        <f>WheatFlour!I65</f>
        <v>131.78572946099609</v>
      </c>
      <c r="E57" s="114">
        <f>Rye!L116</f>
        <v>0.48765213327179052</v>
      </c>
      <c r="F57" s="113" t="s">
        <v>10</v>
      </c>
      <c r="G57" s="114">
        <v>20.2</v>
      </c>
      <c r="H57" s="114">
        <v>9.6</v>
      </c>
      <c r="I57" s="114">
        <v>4.8</v>
      </c>
      <c r="J57" s="115">
        <f t="shared" si="5"/>
        <v>34.599999999999994</v>
      </c>
      <c r="K57" s="114">
        <f>Oats!L98</f>
        <v>4.7023598565494078</v>
      </c>
      <c r="L57" s="114">
        <f>Barley!O93</f>
        <v>0.88585532708367054</v>
      </c>
      <c r="M57" s="114">
        <f t="shared" si="6"/>
        <v>172.46159677790095</v>
      </c>
      <c r="N57" s="50"/>
    </row>
    <row r="58" spans="1:14" ht="12" customHeight="1" x14ac:dyDescent="0.25">
      <c r="A58" s="108">
        <v>2018</v>
      </c>
      <c r="B58" s="113">
        <f t="shared" si="7"/>
        <v>120.01138940479046</v>
      </c>
      <c r="C58" s="113">
        <f>Durum!I36</f>
        <v>12.053823227754798</v>
      </c>
      <c r="D58" s="114">
        <f>WheatFlour!I66</f>
        <v>132.06521263254527</v>
      </c>
      <c r="E58" s="114">
        <f>Rye!L117</f>
        <v>0.48760856307719735</v>
      </c>
      <c r="F58" s="113" t="s">
        <v>10</v>
      </c>
      <c r="G58" s="117">
        <v>20.399999999999999</v>
      </c>
      <c r="H58" s="117">
        <v>9.6999999999999993</v>
      </c>
      <c r="I58" s="117">
        <v>4.8</v>
      </c>
      <c r="J58" s="115">
        <f t="shared" si="5"/>
        <v>34.9</v>
      </c>
      <c r="K58" s="114">
        <f>Oats!L99</f>
        <v>4.6953172650838981</v>
      </c>
      <c r="L58" s="114">
        <f>Barley!O94</f>
        <v>0.89932875119660549</v>
      </c>
      <c r="M58" s="114">
        <f>IF(D58=0,0,IF(E58=0,0,IF(J58=0,0,IF(K58=0,0,IF(I58=0,0,D58+E58+J58+K58+L58)))))</f>
        <v>173.04746721190298</v>
      </c>
      <c r="N58" s="50"/>
    </row>
    <row r="59" spans="1:14" ht="12" customHeight="1" x14ac:dyDescent="0.25">
      <c r="A59" s="108">
        <v>2019</v>
      </c>
      <c r="B59" s="114">
        <f t="shared" si="7"/>
        <v>118.77789659524711</v>
      </c>
      <c r="C59" s="114">
        <f>Durum!I37</f>
        <v>12.25716624146057</v>
      </c>
      <c r="D59" s="114">
        <f>WheatFlour!I67</f>
        <v>131.03506283670768</v>
      </c>
      <c r="E59" s="114">
        <f>Rye!L118</f>
        <v>0.48794218009640905</v>
      </c>
      <c r="F59" s="113" t="s">
        <v>10</v>
      </c>
      <c r="G59" s="117">
        <v>21.5</v>
      </c>
      <c r="H59" s="117">
        <v>10.199999999999999</v>
      </c>
      <c r="I59" s="117">
        <v>5.0999999999999996</v>
      </c>
      <c r="J59" s="115">
        <f t="shared" si="5"/>
        <v>36.799999999999997</v>
      </c>
      <c r="K59" s="114">
        <f>Oats!L100</f>
        <v>4.8764929763536671</v>
      </c>
      <c r="L59" s="114">
        <f>Barley!O95</f>
        <v>0.7403220922312459</v>
      </c>
      <c r="M59" s="114">
        <f>IF(D59=0,0,IF(E59=0,0,IF(J59=0,0,IF(K59=0,0,IF(I59=0,0,D59+E59+J59+K59+L59)))))</f>
        <v>173.93982008538899</v>
      </c>
      <c r="N59" s="50"/>
    </row>
    <row r="60" spans="1:14" ht="12" customHeight="1" x14ac:dyDescent="0.25">
      <c r="A60" s="102">
        <v>2020</v>
      </c>
      <c r="B60" s="23">
        <f t="shared" si="7"/>
        <v>118.52442734794862</v>
      </c>
      <c r="C60" s="106">
        <f>Durum!I38</f>
        <v>13.815558662230623</v>
      </c>
      <c r="D60" s="114">
        <f>WheatFlour!I68</f>
        <v>132.33998601017925</v>
      </c>
      <c r="E60" s="114">
        <f>Rye!L119</f>
        <v>0.48829959844832871</v>
      </c>
      <c r="F60" s="113" t="s">
        <v>10</v>
      </c>
      <c r="G60" s="117">
        <v>20.8</v>
      </c>
      <c r="H60" s="117">
        <v>9.8000000000000007</v>
      </c>
      <c r="I60" s="117">
        <v>4.9000000000000004</v>
      </c>
      <c r="J60" s="189">
        <f t="shared" si="5"/>
        <v>35.5</v>
      </c>
      <c r="K60" s="117">
        <f>Oats!L101</f>
        <v>4.734835043847851</v>
      </c>
      <c r="L60" s="117">
        <f>Barley!O96</f>
        <v>0.73442145136483772</v>
      </c>
      <c r="M60" s="117">
        <f>IF(D60=0,0,IF(E60=0,0,IF(J60=0,0,IF(K60=0,0,IF(I60=0,0,D60+E60+J60+K60+L60)))))</f>
        <v>173.79754210384024</v>
      </c>
      <c r="N60" s="50"/>
    </row>
    <row r="61" spans="1:14" ht="12" customHeight="1" thickBot="1" x14ac:dyDescent="0.3">
      <c r="A61" s="152">
        <v>2021</v>
      </c>
      <c r="B61" s="185">
        <f t="shared" si="7"/>
        <v>117.54768496027309</v>
      </c>
      <c r="C61" s="185">
        <f>Durum!I39</f>
        <v>11.755060351325898</v>
      </c>
      <c r="D61" s="186">
        <f>WheatFlour!I69</f>
        <v>129.30274531159898</v>
      </c>
      <c r="E61" s="186">
        <f>Rye!L120</f>
        <v>0.48722084770432439</v>
      </c>
      <c r="F61" s="187" t="s">
        <v>10</v>
      </c>
      <c r="G61" s="188">
        <v>20.8</v>
      </c>
      <c r="H61" s="188">
        <v>9.8000000000000007</v>
      </c>
      <c r="I61" s="188">
        <v>4.9000000000000004</v>
      </c>
      <c r="J61" s="188">
        <f t="shared" si="5"/>
        <v>35.5</v>
      </c>
      <c r="K61" s="186">
        <f>Oats!L102</f>
        <v>4.7502586605917259</v>
      </c>
      <c r="L61" s="187" t="s">
        <v>10</v>
      </c>
      <c r="M61" s="186">
        <f>IF(D61=0,0,IF(E61=0,0,IF(J61=0,0,IF(K61=0,0,IF(I61=0,0,D61+E61+J61+K61)))))</f>
        <v>170.04022481989503</v>
      </c>
      <c r="N61" s="50"/>
    </row>
    <row r="62" spans="1:14" ht="12" customHeight="1" thickTop="1" x14ac:dyDescent="0.2">
      <c r="A62" s="8" t="s">
        <v>39</v>
      </c>
      <c r="B62" s="8"/>
      <c r="C62" s="8"/>
      <c r="D62" s="8"/>
      <c r="E62" s="8"/>
      <c r="F62" s="8"/>
      <c r="G62" s="8"/>
      <c r="H62" s="8"/>
      <c r="I62" s="8"/>
      <c r="J62" s="8"/>
      <c r="K62" s="8"/>
      <c r="L62" s="8"/>
      <c r="M62" s="8"/>
      <c r="N62" s="8"/>
    </row>
    <row r="63" spans="1:14" ht="12" customHeight="1" x14ac:dyDescent="0.2">
      <c r="A63" s="8"/>
      <c r="B63" s="8"/>
      <c r="C63" s="8"/>
      <c r="D63" s="8"/>
      <c r="E63" s="8"/>
      <c r="F63" s="8"/>
      <c r="G63" s="8"/>
      <c r="H63" s="8"/>
      <c r="I63" s="8"/>
      <c r="J63" s="8"/>
      <c r="K63" s="8"/>
      <c r="L63" s="8"/>
      <c r="M63" s="8"/>
      <c r="N63" s="8"/>
    </row>
    <row r="64" spans="1:14" ht="12" customHeight="1" x14ac:dyDescent="0.2">
      <c r="A64" s="205" t="s">
        <v>103</v>
      </c>
      <c r="B64" s="198"/>
      <c r="C64" s="198"/>
      <c r="D64" s="198"/>
      <c r="E64" s="198"/>
      <c r="F64" s="198"/>
      <c r="G64" s="198"/>
      <c r="H64" s="198"/>
      <c r="I64" s="198"/>
      <c r="J64" s="198"/>
      <c r="K64" s="198"/>
      <c r="L64" s="198"/>
      <c r="N64" s="7"/>
    </row>
    <row r="65" spans="1:14" ht="12" customHeight="1" x14ac:dyDescent="0.2">
      <c r="A65" s="206" t="s">
        <v>104</v>
      </c>
      <c r="B65" s="198"/>
      <c r="C65" s="198"/>
      <c r="D65" s="198"/>
      <c r="E65" s="198"/>
      <c r="F65" s="198"/>
      <c r="G65" s="198"/>
      <c r="H65" s="198"/>
      <c r="I65" s="198"/>
      <c r="J65" s="198"/>
      <c r="K65" s="198"/>
      <c r="L65" s="198"/>
      <c r="N65" s="7"/>
    </row>
    <row r="66" spans="1:14" ht="12" customHeight="1" x14ac:dyDescent="0.2">
      <c r="A66" s="206" t="s">
        <v>105</v>
      </c>
      <c r="B66" s="198"/>
      <c r="C66" s="198"/>
      <c r="D66" s="198"/>
      <c r="E66" s="198"/>
      <c r="F66" s="198"/>
      <c r="G66" s="198"/>
      <c r="H66" s="198"/>
      <c r="I66" s="198"/>
      <c r="J66" s="198"/>
      <c r="K66" s="198"/>
      <c r="L66" s="198"/>
      <c r="N66" s="7"/>
    </row>
    <row r="67" spans="1:14" ht="12" customHeight="1" x14ac:dyDescent="0.2">
      <c r="A67" s="190"/>
      <c r="B67" s="190"/>
      <c r="C67" s="190"/>
      <c r="D67" s="190"/>
      <c r="E67" s="190"/>
      <c r="F67" s="190"/>
      <c r="G67" s="190"/>
      <c r="H67" s="190"/>
      <c r="I67" s="190"/>
      <c r="J67" s="190"/>
      <c r="K67" s="190"/>
      <c r="L67" s="190"/>
      <c r="M67" s="190"/>
      <c r="N67" s="7"/>
    </row>
    <row r="68" spans="1:14" ht="12" customHeight="1" x14ac:dyDescent="0.25">
      <c r="A68" s="207" t="s">
        <v>113</v>
      </c>
      <c r="B68" s="190"/>
      <c r="C68" s="190"/>
      <c r="D68" s="190"/>
      <c r="E68" s="190"/>
      <c r="F68" s="190"/>
      <c r="G68" s="190"/>
      <c r="H68" s="190"/>
      <c r="I68" s="190"/>
      <c r="J68" s="190"/>
      <c r="K68" s="190"/>
      <c r="L68" s="190"/>
      <c r="M68" s="190"/>
      <c r="N68" s="73"/>
    </row>
    <row r="69" spans="1:14" ht="12" customHeight="1" x14ac:dyDescent="0.25">
      <c r="A69" s="207" t="s">
        <v>107</v>
      </c>
      <c r="B69" s="190"/>
      <c r="C69" s="190"/>
      <c r="D69" s="190"/>
      <c r="E69" s="190"/>
      <c r="F69" s="190"/>
      <c r="G69" s="190"/>
      <c r="H69" s="190"/>
      <c r="I69" s="190"/>
      <c r="J69" s="190"/>
      <c r="K69" s="190"/>
      <c r="L69" s="190"/>
      <c r="M69" s="190"/>
      <c r="N69" s="73"/>
    </row>
    <row r="70" spans="1:14" ht="12" customHeight="1" x14ac:dyDescent="0.25">
      <c r="A70" s="207" t="s">
        <v>108</v>
      </c>
      <c r="B70" s="190"/>
      <c r="C70" s="190"/>
      <c r="D70" s="190"/>
      <c r="E70" s="190"/>
      <c r="F70" s="190"/>
      <c r="G70" s="190"/>
      <c r="H70" s="190"/>
      <c r="I70" s="190"/>
      <c r="J70" s="190"/>
      <c r="K70" s="190"/>
      <c r="L70" s="190"/>
      <c r="M70" s="190"/>
      <c r="N70" s="73"/>
    </row>
    <row r="71" spans="1:14" ht="12" customHeight="1" x14ac:dyDescent="0.25">
      <c r="A71" s="207" t="s">
        <v>109</v>
      </c>
      <c r="B71" s="190"/>
      <c r="C71" s="190"/>
      <c r="D71" s="190"/>
      <c r="E71" s="190"/>
      <c r="F71" s="190"/>
      <c r="G71" s="190"/>
      <c r="H71" s="190"/>
      <c r="I71" s="190"/>
      <c r="J71" s="190"/>
      <c r="K71" s="190"/>
      <c r="L71" s="190"/>
      <c r="M71" s="190"/>
      <c r="N71" s="73"/>
    </row>
    <row r="72" spans="1:14" ht="12" customHeight="1" x14ac:dyDescent="0.25">
      <c r="A72" s="207" t="s">
        <v>110</v>
      </c>
      <c r="B72" s="190"/>
      <c r="C72" s="190"/>
      <c r="D72" s="190"/>
      <c r="E72" s="190"/>
      <c r="F72" s="190"/>
      <c r="G72" s="190"/>
      <c r="H72" s="190"/>
      <c r="I72" s="190"/>
      <c r="J72" s="190"/>
      <c r="K72" s="190"/>
      <c r="L72" s="190"/>
      <c r="M72" s="190"/>
      <c r="N72" s="73"/>
    </row>
    <row r="73" spans="1:14" ht="12" customHeight="1" x14ac:dyDescent="0.25">
      <c r="A73" s="207" t="s">
        <v>111</v>
      </c>
      <c r="B73" s="190"/>
      <c r="C73" s="190"/>
      <c r="D73" s="190"/>
      <c r="E73" s="190"/>
      <c r="F73" s="190"/>
      <c r="G73" s="190"/>
      <c r="H73" s="190"/>
      <c r="I73" s="190"/>
      <c r="J73" s="190"/>
      <c r="K73" s="190"/>
      <c r="L73" s="190"/>
      <c r="M73" s="190"/>
      <c r="N73" s="73"/>
    </row>
    <row r="74" spans="1:14" ht="12" customHeight="1" x14ac:dyDescent="0.25">
      <c r="A74" s="207" t="s">
        <v>112</v>
      </c>
      <c r="B74" s="190"/>
      <c r="C74" s="190"/>
      <c r="D74" s="190"/>
      <c r="E74" s="190"/>
      <c r="F74" s="190"/>
      <c r="G74" s="190"/>
      <c r="H74" s="190"/>
      <c r="I74" s="190"/>
      <c r="J74" s="190"/>
      <c r="K74" s="190"/>
      <c r="L74" s="190"/>
      <c r="M74" s="190"/>
      <c r="N74" s="73"/>
    </row>
    <row r="75" spans="1:14" ht="12" customHeight="1" x14ac:dyDescent="0.25">
      <c r="A75" s="190"/>
      <c r="B75" s="190"/>
      <c r="C75" s="190"/>
      <c r="D75" s="190"/>
      <c r="E75" s="190"/>
      <c r="F75" s="190"/>
      <c r="G75" s="190"/>
      <c r="H75" s="190"/>
      <c r="I75" s="190"/>
      <c r="J75" s="190"/>
      <c r="K75" s="190"/>
      <c r="L75" s="8"/>
      <c r="M75" s="8"/>
      <c r="N75" s="73"/>
    </row>
    <row r="76" spans="1:14" ht="12" customHeight="1" x14ac:dyDescent="0.25">
      <c r="A76" s="190" t="s">
        <v>106</v>
      </c>
      <c r="B76" s="190"/>
      <c r="C76" s="190"/>
      <c r="D76" s="190"/>
      <c r="E76" s="190"/>
      <c r="F76" s="190"/>
      <c r="G76" s="190"/>
      <c r="H76" s="190"/>
      <c r="I76" s="190"/>
      <c r="J76" s="190"/>
      <c r="K76" s="190"/>
      <c r="L76" s="8"/>
      <c r="M76" s="8"/>
      <c r="N76" s="73"/>
    </row>
    <row r="77" spans="1:14" ht="12" customHeight="1" x14ac:dyDescent="0.2">
      <c r="A77" s="8"/>
      <c r="B77" s="8"/>
      <c r="C77" s="8"/>
      <c r="D77" s="8"/>
      <c r="E77" s="8"/>
      <c r="F77" s="8"/>
      <c r="G77" s="8"/>
      <c r="H77" s="8"/>
      <c r="I77" s="8"/>
      <c r="J77" s="8"/>
      <c r="K77" s="8"/>
      <c r="L77" s="8"/>
      <c r="M77" s="8"/>
    </row>
    <row r="78" spans="1:14" ht="12" customHeight="1" x14ac:dyDescent="0.25">
      <c r="I78" s="50"/>
      <c r="J78" s="50"/>
    </row>
    <row r="79" spans="1:14" ht="12" customHeight="1" x14ac:dyDescent="0.25">
      <c r="I79" s="50"/>
      <c r="J79" s="50"/>
    </row>
    <row r="80" spans="1:14" ht="12" customHeight="1" x14ac:dyDescent="0.25">
      <c r="I80" s="50"/>
      <c r="J80" s="50"/>
    </row>
    <row r="81" spans="9:10" ht="12" customHeight="1" x14ac:dyDescent="0.25">
      <c r="I81" s="50"/>
      <c r="J81" s="50"/>
    </row>
    <row r="82" spans="9:10" ht="12" customHeight="1" x14ac:dyDescent="0.25">
      <c r="I82" s="50"/>
      <c r="J82" s="50"/>
    </row>
    <row r="83" spans="9:10" ht="12" customHeight="1" x14ac:dyDescent="0.25">
      <c r="I83" s="50"/>
      <c r="J83" s="50"/>
    </row>
    <row r="84" spans="9:10" ht="12" customHeight="1" x14ac:dyDescent="0.25">
      <c r="I84" s="50"/>
      <c r="J84" s="50"/>
    </row>
  </sheetData>
  <mergeCells count="16">
    <mergeCell ref="L1:M1"/>
    <mergeCell ref="B6:M6"/>
    <mergeCell ref="A1:K1"/>
    <mergeCell ref="D3:D5"/>
    <mergeCell ref="C3:C5"/>
    <mergeCell ref="G3:G5"/>
    <mergeCell ref="K2:K5"/>
    <mergeCell ref="E2:E5"/>
    <mergeCell ref="B3:B5"/>
    <mergeCell ref="A2:A5"/>
    <mergeCell ref="F2:F5"/>
    <mergeCell ref="J3:J5"/>
    <mergeCell ref="I3:I5"/>
    <mergeCell ref="M2:M5"/>
    <mergeCell ref="H3:H5"/>
    <mergeCell ref="L2:L5"/>
  </mergeCells>
  <phoneticPr fontId="3" type="noConversion"/>
  <printOptions horizontalCentered="1" verticalCentered="1"/>
  <pageMargins left="0.5" right="0.5" top="0.5" bottom="0.5" header="0.5" footer="0.5"/>
  <pageSetup scale="6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68"/>
  <sheetViews>
    <sheetView workbookViewId="0">
      <pane ySplit="3" topLeftCell="A4" activePane="bottomLeft" state="frozen"/>
      <selection pane="bottomLeft" sqref="A1:B2"/>
    </sheetView>
  </sheetViews>
  <sheetFormatPr defaultColWidth="12.6640625" defaultRowHeight="12" customHeight="1" x14ac:dyDescent="0.2"/>
  <cols>
    <col min="1" max="16384" width="12.6640625" style="6"/>
  </cols>
  <sheetData>
    <row r="1" spans="1:2" s="39" customFormat="1" ht="12" customHeight="1" x14ac:dyDescent="0.2">
      <c r="A1" s="235" t="s">
        <v>148</v>
      </c>
      <c r="B1" s="236"/>
    </row>
    <row r="2" spans="1:2" ht="12" customHeight="1" thickBot="1" x14ac:dyDescent="0.25">
      <c r="A2" s="237"/>
      <c r="B2" s="238"/>
    </row>
    <row r="3" spans="1:2" ht="21.75" customHeight="1" thickTop="1" x14ac:dyDescent="0.2">
      <c r="A3" s="94" t="s">
        <v>20</v>
      </c>
      <c r="B3" s="94" t="s">
        <v>17</v>
      </c>
    </row>
    <row r="4" spans="1:2" ht="12" customHeight="1" x14ac:dyDescent="0.2">
      <c r="A4" s="40">
        <v>1909</v>
      </c>
      <c r="B4" s="41">
        <v>300</v>
      </c>
    </row>
    <row r="5" spans="1:2" ht="12" customHeight="1" x14ac:dyDescent="0.2">
      <c r="A5" s="42">
        <v>1910</v>
      </c>
      <c r="B5" s="43">
        <v>295</v>
      </c>
    </row>
    <row r="6" spans="1:2" ht="12" customHeight="1" x14ac:dyDescent="0.2">
      <c r="A6" s="46">
        <v>1911</v>
      </c>
      <c r="B6" s="47">
        <v>291</v>
      </c>
    </row>
    <row r="7" spans="1:2" ht="12" customHeight="1" x14ac:dyDescent="0.2">
      <c r="A7" s="46">
        <v>1912</v>
      </c>
      <c r="B7" s="47">
        <v>286</v>
      </c>
    </row>
    <row r="8" spans="1:2" ht="12" customHeight="1" x14ac:dyDescent="0.2">
      <c r="A8" s="46">
        <v>1913</v>
      </c>
      <c r="B8" s="47">
        <v>283</v>
      </c>
    </row>
    <row r="9" spans="1:2" ht="12" customHeight="1" x14ac:dyDescent="0.2">
      <c r="A9" s="46">
        <v>1914</v>
      </c>
      <c r="B9" s="47">
        <v>280</v>
      </c>
    </row>
    <row r="10" spans="1:2" ht="12" customHeight="1" x14ac:dyDescent="0.2">
      <c r="A10" s="46">
        <v>1915</v>
      </c>
      <c r="B10" s="47">
        <v>278</v>
      </c>
    </row>
    <row r="11" spans="1:2" ht="12" customHeight="1" x14ac:dyDescent="0.2">
      <c r="A11" s="42">
        <v>1916</v>
      </c>
      <c r="B11" s="43">
        <v>277</v>
      </c>
    </row>
    <row r="12" spans="1:2" ht="12" customHeight="1" x14ac:dyDescent="0.2">
      <c r="A12" s="42">
        <v>1917</v>
      </c>
      <c r="B12" s="43">
        <v>268</v>
      </c>
    </row>
    <row r="13" spans="1:2" ht="12" customHeight="1" x14ac:dyDescent="0.2">
      <c r="A13" s="42">
        <v>1918</v>
      </c>
      <c r="B13" s="43">
        <v>260</v>
      </c>
    </row>
    <row r="14" spans="1:2" ht="12" customHeight="1" x14ac:dyDescent="0.2">
      <c r="A14" s="42">
        <v>1919</v>
      </c>
      <c r="B14" s="43">
        <v>259</v>
      </c>
    </row>
    <row r="15" spans="1:2" ht="12" customHeight="1" x14ac:dyDescent="0.2">
      <c r="A15" s="42">
        <v>1920</v>
      </c>
      <c r="B15" s="43">
        <v>242</v>
      </c>
    </row>
    <row r="16" spans="1:2" ht="12" customHeight="1" x14ac:dyDescent="0.2">
      <c r="A16" s="46">
        <v>1921</v>
      </c>
      <c r="B16" s="47">
        <v>229</v>
      </c>
    </row>
    <row r="17" spans="1:2" ht="12" customHeight="1" x14ac:dyDescent="0.2">
      <c r="A17" s="46">
        <v>1922</v>
      </c>
      <c r="B17" s="47">
        <v>242</v>
      </c>
    </row>
    <row r="18" spans="1:2" ht="12" customHeight="1" x14ac:dyDescent="0.2">
      <c r="A18" s="46">
        <v>1923</v>
      </c>
      <c r="B18" s="47">
        <v>241</v>
      </c>
    </row>
    <row r="19" spans="1:2" ht="12" customHeight="1" x14ac:dyDescent="0.2">
      <c r="A19" s="46">
        <v>1924</v>
      </c>
      <c r="B19" s="47">
        <v>239</v>
      </c>
    </row>
    <row r="20" spans="1:2" ht="12" customHeight="1" x14ac:dyDescent="0.2">
      <c r="A20" s="46">
        <v>1925</v>
      </c>
      <c r="B20" s="47">
        <v>235</v>
      </c>
    </row>
    <row r="21" spans="1:2" ht="12" customHeight="1" x14ac:dyDescent="0.2">
      <c r="A21" s="42">
        <v>1926</v>
      </c>
      <c r="B21" s="43">
        <v>238</v>
      </c>
    </row>
    <row r="22" spans="1:2" ht="12" customHeight="1" x14ac:dyDescent="0.2">
      <c r="A22" s="42">
        <v>1927</v>
      </c>
      <c r="B22" s="43">
        <v>239</v>
      </c>
    </row>
    <row r="23" spans="1:2" ht="12" customHeight="1" x14ac:dyDescent="0.2">
      <c r="A23" s="42">
        <v>1928</v>
      </c>
      <c r="B23" s="43">
        <v>239</v>
      </c>
    </row>
    <row r="24" spans="1:2" ht="12" customHeight="1" x14ac:dyDescent="0.2">
      <c r="A24" s="42">
        <v>1929</v>
      </c>
      <c r="B24" s="43">
        <v>236</v>
      </c>
    </row>
    <row r="25" spans="1:2" ht="12" customHeight="1" x14ac:dyDescent="0.2">
      <c r="A25" s="42">
        <v>1930</v>
      </c>
      <c r="B25" s="43">
        <v>228</v>
      </c>
    </row>
    <row r="26" spans="1:2" ht="12" customHeight="1" x14ac:dyDescent="0.2">
      <c r="A26" s="46">
        <v>1931</v>
      </c>
      <c r="B26" s="47">
        <v>226</v>
      </c>
    </row>
    <row r="27" spans="1:2" ht="12" customHeight="1" x14ac:dyDescent="0.2">
      <c r="A27" s="46">
        <v>1932</v>
      </c>
      <c r="B27" s="47">
        <v>223</v>
      </c>
    </row>
    <row r="28" spans="1:2" ht="12" customHeight="1" x14ac:dyDescent="0.2">
      <c r="A28" s="46">
        <v>1933</v>
      </c>
      <c r="B28" s="47">
        <v>213</v>
      </c>
    </row>
    <row r="29" spans="1:2" ht="12" customHeight="1" x14ac:dyDescent="0.2">
      <c r="A29" s="46">
        <v>1934</v>
      </c>
      <c r="B29" s="47">
        <v>204</v>
      </c>
    </row>
    <row r="30" spans="1:2" ht="12" customHeight="1" x14ac:dyDescent="0.2">
      <c r="A30" s="46">
        <v>1935</v>
      </c>
      <c r="B30" s="47">
        <v>204</v>
      </c>
    </row>
    <row r="31" spans="1:2" ht="12" customHeight="1" x14ac:dyDescent="0.2">
      <c r="A31" s="42">
        <v>1936</v>
      </c>
      <c r="B31" s="43">
        <v>208</v>
      </c>
    </row>
    <row r="32" spans="1:2" ht="12" customHeight="1" x14ac:dyDescent="0.2">
      <c r="A32" s="42">
        <v>1937</v>
      </c>
      <c r="B32" s="43">
        <v>203</v>
      </c>
    </row>
    <row r="33" spans="1:2" ht="12" customHeight="1" x14ac:dyDescent="0.2">
      <c r="A33" s="42">
        <v>1938</v>
      </c>
      <c r="B33" s="43">
        <v>204</v>
      </c>
    </row>
    <row r="34" spans="1:2" ht="12" customHeight="1" x14ac:dyDescent="0.2">
      <c r="A34" s="42">
        <v>1939</v>
      </c>
      <c r="B34" s="43">
        <v>201</v>
      </c>
    </row>
    <row r="35" spans="1:2" ht="12" customHeight="1" x14ac:dyDescent="0.2">
      <c r="A35" s="42">
        <v>1940</v>
      </c>
      <c r="B35" s="43">
        <v>199</v>
      </c>
    </row>
    <row r="36" spans="1:2" ht="12" customHeight="1" x14ac:dyDescent="0.2">
      <c r="A36" s="46">
        <v>1941</v>
      </c>
      <c r="B36" s="47">
        <v>199</v>
      </c>
    </row>
    <row r="37" spans="1:2" ht="12" customHeight="1" x14ac:dyDescent="0.2">
      <c r="A37" s="46">
        <v>1942</v>
      </c>
      <c r="B37" s="47">
        <v>201</v>
      </c>
    </row>
    <row r="38" spans="1:2" ht="12" customHeight="1" x14ac:dyDescent="0.2">
      <c r="A38" s="46">
        <v>1943</v>
      </c>
      <c r="B38" s="47">
        <v>208</v>
      </c>
    </row>
    <row r="39" spans="1:2" ht="12" customHeight="1" x14ac:dyDescent="0.2">
      <c r="A39" s="46">
        <v>1944</v>
      </c>
      <c r="B39" s="47">
        <v>190</v>
      </c>
    </row>
    <row r="40" spans="1:2" ht="12" customHeight="1" x14ac:dyDescent="0.2">
      <c r="A40" s="46">
        <v>1945</v>
      </c>
      <c r="B40" s="47">
        <v>201</v>
      </c>
    </row>
    <row r="41" spans="1:2" ht="12" customHeight="1" x14ac:dyDescent="0.2">
      <c r="A41" s="42">
        <v>1946</v>
      </c>
      <c r="B41" s="43">
        <v>192</v>
      </c>
    </row>
    <row r="42" spans="1:2" ht="12" customHeight="1" x14ac:dyDescent="0.2">
      <c r="A42" s="42">
        <v>1947</v>
      </c>
      <c r="B42" s="43">
        <v>173</v>
      </c>
    </row>
    <row r="43" spans="1:2" ht="12" customHeight="1" x14ac:dyDescent="0.2">
      <c r="A43" s="42">
        <v>1948</v>
      </c>
      <c r="B43" s="43">
        <v>170</v>
      </c>
    </row>
    <row r="44" spans="1:2" ht="12" customHeight="1" x14ac:dyDescent="0.2">
      <c r="A44" s="42">
        <v>1949</v>
      </c>
      <c r="B44" s="43">
        <v>169</v>
      </c>
    </row>
    <row r="45" spans="1:2" ht="12" customHeight="1" x14ac:dyDescent="0.2">
      <c r="A45" s="42">
        <v>1950</v>
      </c>
      <c r="B45" s="43">
        <v>167</v>
      </c>
    </row>
    <row r="46" spans="1:2" ht="12" customHeight="1" x14ac:dyDescent="0.2">
      <c r="A46" s="46">
        <v>1951</v>
      </c>
      <c r="B46" s="47">
        <v>165</v>
      </c>
    </row>
    <row r="47" spans="1:2" ht="12" customHeight="1" x14ac:dyDescent="0.2">
      <c r="A47" s="46">
        <v>1952</v>
      </c>
      <c r="B47" s="47">
        <v>162</v>
      </c>
    </row>
    <row r="48" spans="1:2" ht="12" customHeight="1" x14ac:dyDescent="0.2">
      <c r="A48" s="46">
        <v>1953</v>
      </c>
      <c r="B48" s="47">
        <v>158</v>
      </c>
    </row>
    <row r="49" spans="1:2" ht="12" customHeight="1" x14ac:dyDescent="0.2">
      <c r="A49" s="46">
        <v>1954</v>
      </c>
      <c r="B49" s="47">
        <v>155</v>
      </c>
    </row>
    <row r="50" spans="1:2" ht="12" customHeight="1" x14ac:dyDescent="0.2">
      <c r="A50" s="46">
        <v>1955</v>
      </c>
      <c r="B50" s="47">
        <v>152</v>
      </c>
    </row>
    <row r="51" spans="1:2" ht="12" customHeight="1" x14ac:dyDescent="0.2">
      <c r="A51" s="42">
        <v>1956</v>
      </c>
      <c r="B51" s="43">
        <v>150</v>
      </c>
    </row>
    <row r="52" spans="1:2" ht="12" customHeight="1" x14ac:dyDescent="0.2">
      <c r="A52" s="42">
        <v>1957</v>
      </c>
      <c r="B52" s="43">
        <v>148</v>
      </c>
    </row>
    <row r="53" spans="1:2" ht="12" customHeight="1" x14ac:dyDescent="0.2">
      <c r="A53" s="42">
        <v>1958</v>
      </c>
      <c r="B53" s="43">
        <v>150</v>
      </c>
    </row>
    <row r="54" spans="1:2" ht="12" customHeight="1" x14ac:dyDescent="0.2">
      <c r="A54" s="42">
        <v>1959</v>
      </c>
      <c r="B54" s="43">
        <v>147</v>
      </c>
    </row>
    <row r="55" spans="1:2" ht="12" customHeight="1" x14ac:dyDescent="0.2">
      <c r="A55" s="42">
        <v>1960</v>
      </c>
      <c r="B55" s="43">
        <v>147</v>
      </c>
    </row>
    <row r="56" spans="1:2" ht="12" customHeight="1" x14ac:dyDescent="0.2">
      <c r="A56" s="46">
        <v>1961</v>
      </c>
      <c r="B56" s="47">
        <v>147</v>
      </c>
    </row>
    <row r="57" spans="1:2" ht="12" customHeight="1" x14ac:dyDescent="0.2">
      <c r="A57" s="46">
        <v>1962</v>
      </c>
      <c r="B57" s="47">
        <v>143</v>
      </c>
    </row>
    <row r="58" spans="1:2" ht="12" customHeight="1" x14ac:dyDescent="0.2">
      <c r="A58" s="46">
        <v>1963</v>
      </c>
      <c r="B58" s="47">
        <v>144</v>
      </c>
    </row>
    <row r="59" spans="1:2" ht="12" customHeight="1" x14ac:dyDescent="0.2">
      <c r="A59" s="46">
        <v>1964</v>
      </c>
      <c r="B59" s="47">
        <v>144</v>
      </c>
    </row>
    <row r="60" spans="1:2" ht="12" customHeight="1" x14ac:dyDescent="0.2">
      <c r="A60" s="46">
        <v>1965</v>
      </c>
      <c r="B60" s="47">
        <v>141</v>
      </c>
    </row>
    <row r="61" spans="1:2" ht="12" customHeight="1" thickBot="1" x14ac:dyDescent="0.25">
      <c r="A61" s="44">
        <v>1966</v>
      </c>
      <c r="B61" s="45">
        <v>141</v>
      </c>
    </row>
    <row r="62" spans="1:2" ht="12" customHeight="1" thickTop="1" x14ac:dyDescent="0.2">
      <c r="A62" s="176" t="s">
        <v>106</v>
      </c>
      <c r="B62" s="177"/>
    </row>
    <row r="63" spans="1:2" ht="12" customHeight="1" x14ac:dyDescent="0.2">
      <c r="A63" s="190"/>
      <c r="B63" s="190"/>
    </row>
    <row r="64" spans="1:2" ht="12" customHeight="1" x14ac:dyDescent="0.2">
      <c r="A64" s="190"/>
      <c r="B64" s="190"/>
    </row>
    <row r="65" spans="1:2" ht="12" customHeight="1" x14ac:dyDescent="0.2">
      <c r="A65" s="190"/>
      <c r="B65" s="190"/>
    </row>
    <row r="66" spans="1:2" ht="12" customHeight="1" x14ac:dyDescent="0.2">
      <c r="A66" s="190"/>
      <c r="B66" s="190"/>
    </row>
    <row r="67" spans="1:2" ht="12" customHeight="1" x14ac:dyDescent="0.2">
      <c r="A67" s="190"/>
      <c r="B67" s="190"/>
    </row>
    <row r="68" spans="1:2" ht="12" customHeight="1" x14ac:dyDescent="0.2">
      <c r="A68" s="190"/>
      <c r="B68" s="190"/>
    </row>
  </sheetData>
  <mergeCells count="1">
    <mergeCell ref="A1:B2"/>
  </mergeCells>
  <phoneticPr fontId="3" type="noConversion"/>
  <printOptions horizontalCentered="1" verticalCentered="1"/>
  <pageMargins left="0.5" right="0.5" top="0.5" bottom="0.5" header="0.5" footer="0.5"/>
  <pageSetup scale="7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5"/>
  <sheetViews>
    <sheetView zoomScaleNormal="100" workbookViewId="0">
      <pane ySplit="7" topLeftCell="A8" activePane="bottomLeft" state="frozen"/>
      <selection sqref="A1:IV1"/>
      <selection pane="bottomLeft" sqref="A1:G1"/>
    </sheetView>
  </sheetViews>
  <sheetFormatPr defaultColWidth="12.6640625" defaultRowHeight="12" customHeight="1" x14ac:dyDescent="0.2"/>
  <cols>
    <col min="1" max="1" width="12.6640625" style="6" customWidth="1"/>
    <col min="2" max="2" width="12.6640625" style="11" customWidth="1"/>
    <col min="3" max="8" width="12.6640625" style="19" customWidth="1"/>
    <col min="9" max="9" width="12.6640625" style="12" customWidth="1"/>
    <col min="10" max="16384" width="12.6640625" style="6"/>
  </cols>
  <sheetData>
    <row r="1" spans="1:9" s="51" customFormat="1" ht="12" customHeight="1" thickBot="1" x14ac:dyDescent="0.25">
      <c r="A1" s="243" t="s">
        <v>96</v>
      </c>
      <c r="B1" s="243"/>
      <c r="C1" s="243"/>
      <c r="D1" s="243"/>
      <c r="E1" s="243"/>
      <c r="F1" s="243"/>
      <c r="G1" s="243"/>
      <c r="H1" s="242" t="s">
        <v>11</v>
      </c>
      <c r="I1" s="242"/>
    </row>
    <row r="2" spans="1:9" ht="12" customHeight="1" thickTop="1" x14ac:dyDescent="0.2">
      <c r="A2" s="246" t="s">
        <v>20</v>
      </c>
      <c r="B2" s="239" t="s">
        <v>94</v>
      </c>
      <c r="C2" s="20" t="s">
        <v>2</v>
      </c>
      <c r="D2" s="20"/>
      <c r="E2" s="20"/>
      <c r="F2" s="249" t="s">
        <v>12</v>
      </c>
      <c r="G2" s="250"/>
      <c r="H2" s="251" t="s">
        <v>64</v>
      </c>
      <c r="I2" s="252"/>
    </row>
    <row r="3" spans="1:9" ht="12" customHeight="1" x14ac:dyDescent="0.2">
      <c r="A3" s="247"/>
      <c r="B3" s="240"/>
      <c r="C3" s="258" t="s">
        <v>84</v>
      </c>
      <c r="D3" s="264" t="s">
        <v>86</v>
      </c>
      <c r="E3" s="258" t="s">
        <v>87</v>
      </c>
      <c r="F3" s="255" t="s">
        <v>83</v>
      </c>
      <c r="G3" s="264" t="s">
        <v>85</v>
      </c>
      <c r="H3" s="253"/>
      <c r="I3" s="254"/>
    </row>
    <row r="4" spans="1:9" ht="12" customHeight="1" x14ac:dyDescent="0.2">
      <c r="A4" s="247"/>
      <c r="B4" s="240"/>
      <c r="C4" s="259"/>
      <c r="D4" s="265"/>
      <c r="E4" s="259"/>
      <c r="F4" s="256"/>
      <c r="G4" s="265"/>
      <c r="H4" s="255" t="s">
        <v>6</v>
      </c>
      <c r="I4" s="261" t="s">
        <v>24</v>
      </c>
    </row>
    <row r="5" spans="1:9" ht="12" customHeight="1" x14ac:dyDescent="0.2">
      <c r="A5" s="247"/>
      <c r="B5" s="240"/>
      <c r="C5" s="259"/>
      <c r="D5" s="265"/>
      <c r="E5" s="259"/>
      <c r="F5" s="256"/>
      <c r="G5" s="265"/>
      <c r="H5" s="256"/>
      <c r="I5" s="262"/>
    </row>
    <row r="6" spans="1:9" ht="12" customHeight="1" x14ac:dyDescent="0.2">
      <c r="A6" s="248"/>
      <c r="B6" s="241"/>
      <c r="C6" s="260"/>
      <c r="D6" s="266"/>
      <c r="E6" s="260"/>
      <c r="F6" s="257"/>
      <c r="G6" s="266"/>
      <c r="H6" s="257"/>
      <c r="I6" s="263"/>
    </row>
    <row r="7" spans="1:9" ht="12" customHeight="1" x14ac:dyDescent="0.25">
      <c r="A7" s="73"/>
      <c r="B7" s="84" t="s">
        <v>46</v>
      </c>
      <c r="C7" s="244" t="s">
        <v>53</v>
      </c>
      <c r="D7" s="245"/>
      <c r="E7" s="245"/>
      <c r="F7" s="245"/>
      <c r="G7" s="245"/>
      <c r="H7" s="245"/>
      <c r="I7" s="85" t="s">
        <v>8</v>
      </c>
    </row>
    <row r="8" spans="1:9" ht="12" customHeight="1" x14ac:dyDescent="0.2">
      <c r="A8" s="22">
        <v>1960</v>
      </c>
      <c r="B8" s="54">
        <v>180.76</v>
      </c>
      <c r="C8" s="35">
        <v>255596</v>
      </c>
      <c r="D8" s="35">
        <v>141</v>
      </c>
      <c r="E8" s="35">
        <f t="shared" ref="E8:E55" si="0">C8+D8</f>
        <v>255737</v>
      </c>
      <c r="F8" s="35">
        <v>42135</v>
      </c>
      <c r="G8" s="35">
        <v>58</v>
      </c>
      <c r="H8" s="35">
        <f t="shared" ref="H8:H54" si="1">E8-F8-G8</f>
        <v>213544</v>
      </c>
      <c r="I8" s="25">
        <f t="shared" ref="I8:I54" si="2">IF(H8=0,0,IF(B8=0,0,H8/B8/10))</f>
        <v>118.1367559194512</v>
      </c>
    </row>
    <row r="9" spans="1:9" ht="12" customHeight="1" x14ac:dyDescent="0.2">
      <c r="A9" s="28">
        <v>1961</v>
      </c>
      <c r="B9" s="53">
        <v>183.74199999999999</v>
      </c>
      <c r="C9" s="36">
        <v>260709</v>
      </c>
      <c r="D9" s="36">
        <v>131</v>
      </c>
      <c r="E9" s="36">
        <f t="shared" si="0"/>
        <v>260840</v>
      </c>
      <c r="F9" s="36">
        <v>43528</v>
      </c>
      <c r="G9" s="36">
        <v>42</v>
      </c>
      <c r="H9" s="36">
        <f t="shared" si="1"/>
        <v>217270</v>
      </c>
      <c r="I9" s="29">
        <f t="shared" si="2"/>
        <v>118.24732505360778</v>
      </c>
    </row>
    <row r="10" spans="1:9" ht="12" customHeight="1" x14ac:dyDescent="0.2">
      <c r="A10" s="28">
        <v>1962</v>
      </c>
      <c r="B10" s="53">
        <v>186.59</v>
      </c>
      <c r="C10" s="36">
        <v>262403</v>
      </c>
      <c r="D10" s="36">
        <v>132</v>
      </c>
      <c r="E10" s="36">
        <f t="shared" si="0"/>
        <v>262535</v>
      </c>
      <c r="F10" s="36">
        <v>47719</v>
      </c>
      <c r="G10" s="36">
        <v>22</v>
      </c>
      <c r="H10" s="36">
        <f t="shared" si="1"/>
        <v>214794</v>
      </c>
      <c r="I10" s="29">
        <f t="shared" si="2"/>
        <v>115.11549386355109</v>
      </c>
    </row>
    <row r="11" spans="1:9" ht="12" customHeight="1" x14ac:dyDescent="0.2">
      <c r="A11" s="28">
        <v>1963</v>
      </c>
      <c r="B11" s="53">
        <v>189.3</v>
      </c>
      <c r="C11" s="36">
        <v>260291</v>
      </c>
      <c r="D11" s="36">
        <v>136</v>
      </c>
      <c r="E11" s="36">
        <f t="shared" si="0"/>
        <v>260427</v>
      </c>
      <c r="F11" s="36">
        <v>44498</v>
      </c>
      <c r="G11" s="36">
        <v>19</v>
      </c>
      <c r="H11" s="36">
        <f t="shared" si="1"/>
        <v>215910</v>
      </c>
      <c r="I11" s="29">
        <f t="shared" si="2"/>
        <v>114.05705229793978</v>
      </c>
    </row>
    <row r="12" spans="1:9" ht="12" customHeight="1" x14ac:dyDescent="0.2">
      <c r="A12" s="28">
        <v>1964</v>
      </c>
      <c r="B12" s="53">
        <v>191.92699999999999</v>
      </c>
      <c r="C12" s="36">
        <v>261905</v>
      </c>
      <c r="D12" s="36">
        <v>142</v>
      </c>
      <c r="E12" s="36">
        <f t="shared" si="0"/>
        <v>262047</v>
      </c>
      <c r="F12" s="36">
        <v>42328</v>
      </c>
      <c r="G12" s="36">
        <v>26</v>
      </c>
      <c r="H12" s="36">
        <f t="shared" si="1"/>
        <v>219693</v>
      </c>
      <c r="I12" s="29">
        <f t="shared" si="2"/>
        <v>114.4669587916239</v>
      </c>
    </row>
    <row r="13" spans="1:9" ht="12" customHeight="1" x14ac:dyDescent="0.2">
      <c r="A13" s="28">
        <v>1965</v>
      </c>
      <c r="B13" s="53">
        <v>194.34700000000001</v>
      </c>
      <c r="C13" s="36">
        <v>250591</v>
      </c>
      <c r="D13" s="36">
        <v>145</v>
      </c>
      <c r="E13" s="36">
        <f t="shared" si="0"/>
        <v>250736</v>
      </c>
      <c r="F13" s="36">
        <v>30597</v>
      </c>
      <c r="G13" s="36">
        <v>194</v>
      </c>
      <c r="H13" s="36">
        <f t="shared" si="1"/>
        <v>219945</v>
      </c>
      <c r="I13" s="29">
        <f t="shared" si="2"/>
        <v>113.17128641038967</v>
      </c>
    </row>
    <row r="14" spans="1:9" ht="12" customHeight="1" x14ac:dyDescent="0.2">
      <c r="A14" s="22">
        <v>1966</v>
      </c>
      <c r="B14" s="54">
        <v>196.59899999999999</v>
      </c>
      <c r="C14" s="35">
        <v>253176</v>
      </c>
      <c r="D14" s="35">
        <v>179</v>
      </c>
      <c r="E14" s="35">
        <f t="shared" si="0"/>
        <v>253355</v>
      </c>
      <c r="F14" s="35">
        <v>33091</v>
      </c>
      <c r="G14" s="35">
        <v>178</v>
      </c>
      <c r="H14" s="35">
        <f t="shared" si="1"/>
        <v>220086</v>
      </c>
      <c r="I14" s="25">
        <f t="shared" si="2"/>
        <v>111.94665283139793</v>
      </c>
    </row>
    <row r="15" spans="1:9" ht="12" customHeight="1" x14ac:dyDescent="0.2">
      <c r="A15" s="22">
        <v>1967</v>
      </c>
      <c r="B15" s="54">
        <v>198.75200000000001</v>
      </c>
      <c r="C15" s="35">
        <v>245390</v>
      </c>
      <c r="D15" s="35">
        <v>222</v>
      </c>
      <c r="E15" s="35">
        <f t="shared" si="0"/>
        <v>245612</v>
      </c>
      <c r="F15" s="35">
        <v>21056</v>
      </c>
      <c r="G15" s="35">
        <v>16</v>
      </c>
      <c r="H15" s="35">
        <f t="shared" si="1"/>
        <v>224540</v>
      </c>
      <c r="I15" s="25">
        <f t="shared" si="2"/>
        <v>112.97496377394944</v>
      </c>
    </row>
    <row r="16" spans="1:9" ht="12" customHeight="1" x14ac:dyDescent="0.2">
      <c r="A16" s="22">
        <v>1968</v>
      </c>
      <c r="B16" s="54">
        <v>200.745</v>
      </c>
      <c r="C16" s="35">
        <v>254310</v>
      </c>
      <c r="D16" s="35">
        <v>233</v>
      </c>
      <c r="E16" s="35">
        <f t="shared" si="0"/>
        <v>254543</v>
      </c>
      <c r="F16" s="35">
        <v>28068</v>
      </c>
      <c r="G16" s="35">
        <v>133</v>
      </c>
      <c r="H16" s="35">
        <f t="shared" si="1"/>
        <v>226342</v>
      </c>
      <c r="I16" s="25">
        <f t="shared" si="2"/>
        <v>112.75100251562928</v>
      </c>
    </row>
    <row r="17" spans="1:9" ht="12" customHeight="1" x14ac:dyDescent="0.2">
      <c r="A17" s="22">
        <v>1969</v>
      </c>
      <c r="B17" s="54">
        <v>202.73599999999999</v>
      </c>
      <c r="C17" s="35">
        <v>254194</v>
      </c>
      <c r="D17" s="35">
        <v>274</v>
      </c>
      <c r="E17" s="35">
        <f t="shared" si="0"/>
        <v>254468</v>
      </c>
      <c r="F17" s="35">
        <v>26333</v>
      </c>
      <c r="G17" s="35">
        <v>158</v>
      </c>
      <c r="H17" s="35">
        <f t="shared" si="1"/>
        <v>227977</v>
      </c>
      <c r="I17" s="25">
        <f t="shared" si="2"/>
        <v>112.45018151684951</v>
      </c>
    </row>
    <row r="18" spans="1:9" ht="12" customHeight="1" x14ac:dyDescent="0.2">
      <c r="A18" s="22">
        <v>1970</v>
      </c>
      <c r="B18" s="54">
        <v>205.089</v>
      </c>
      <c r="C18" s="35">
        <v>253094</v>
      </c>
      <c r="D18" s="35">
        <v>325</v>
      </c>
      <c r="E18" s="35">
        <f t="shared" si="0"/>
        <v>253419</v>
      </c>
      <c r="F18" s="35">
        <v>26054</v>
      </c>
      <c r="G18" s="35">
        <v>14</v>
      </c>
      <c r="H18" s="35">
        <f t="shared" si="1"/>
        <v>227351</v>
      </c>
      <c r="I18" s="25">
        <f t="shared" si="2"/>
        <v>110.85479962357806</v>
      </c>
    </row>
    <row r="19" spans="1:9" ht="12" customHeight="1" x14ac:dyDescent="0.2">
      <c r="A19" s="28">
        <v>1971</v>
      </c>
      <c r="B19" s="53">
        <v>207.69200000000001</v>
      </c>
      <c r="C19" s="36">
        <v>249810</v>
      </c>
      <c r="D19" s="36">
        <v>341</v>
      </c>
      <c r="E19" s="36">
        <f t="shared" si="0"/>
        <v>250151</v>
      </c>
      <c r="F19" s="36">
        <v>20685</v>
      </c>
      <c r="G19" s="36">
        <v>15</v>
      </c>
      <c r="H19" s="36">
        <f t="shared" si="1"/>
        <v>229451</v>
      </c>
      <c r="I19" s="29">
        <f t="shared" si="2"/>
        <v>110.4765710764016</v>
      </c>
    </row>
    <row r="20" spans="1:9" ht="12" customHeight="1" x14ac:dyDescent="0.2">
      <c r="A20" s="28">
        <v>1972</v>
      </c>
      <c r="B20" s="53">
        <v>209.92400000000001</v>
      </c>
      <c r="C20" s="36">
        <v>250441</v>
      </c>
      <c r="D20" s="36">
        <v>477</v>
      </c>
      <c r="E20" s="36">
        <f t="shared" si="0"/>
        <v>250918</v>
      </c>
      <c r="F20" s="36">
        <v>20335</v>
      </c>
      <c r="G20" s="36">
        <v>19</v>
      </c>
      <c r="H20" s="36">
        <f t="shared" si="1"/>
        <v>230564</v>
      </c>
      <c r="I20" s="29">
        <f t="shared" si="2"/>
        <v>109.83212972313791</v>
      </c>
    </row>
    <row r="21" spans="1:9" ht="12" customHeight="1" x14ac:dyDescent="0.2">
      <c r="A21" s="28">
        <v>1973</v>
      </c>
      <c r="B21" s="53">
        <v>211.93899999999999</v>
      </c>
      <c r="C21" s="36">
        <v>254661</v>
      </c>
      <c r="D21" s="36">
        <v>550</v>
      </c>
      <c r="E21" s="36">
        <f t="shared" si="0"/>
        <v>255211</v>
      </c>
      <c r="F21" s="36">
        <v>16107</v>
      </c>
      <c r="G21" s="36">
        <v>26</v>
      </c>
      <c r="H21" s="36">
        <f t="shared" si="1"/>
        <v>239078</v>
      </c>
      <c r="I21" s="29">
        <f t="shared" si="2"/>
        <v>112.80509958053969</v>
      </c>
    </row>
    <row r="22" spans="1:9" ht="12" customHeight="1" x14ac:dyDescent="0.2">
      <c r="A22" s="28">
        <v>1974</v>
      </c>
      <c r="B22" s="53">
        <v>213.898</v>
      </c>
      <c r="C22" s="36">
        <v>251097</v>
      </c>
      <c r="D22" s="36">
        <v>665</v>
      </c>
      <c r="E22" s="36">
        <f t="shared" si="0"/>
        <v>251762</v>
      </c>
      <c r="F22" s="36">
        <v>14453</v>
      </c>
      <c r="G22" s="36">
        <v>33</v>
      </c>
      <c r="H22" s="36">
        <f t="shared" si="1"/>
        <v>237276</v>
      </c>
      <c r="I22" s="29">
        <f t="shared" si="2"/>
        <v>110.92950845730209</v>
      </c>
    </row>
    <row r="23" spans="1:9" ht="12" customHeight="1" x14ac:dyDescent="0.2">
      <c r="A23" s="28">
        <v>1975</v>
      </c>
      <c r="B23" s="53">
        <v>215.98099999999999</v>
      </c>
      <c r="C23" s="36">
        <v>258985</v>
      </c>
      <c r="D23" s="36">
        <v>621</v>
      </c>
      <c r="E23" s="36">
        <f t="shared" si="0"/>
        <v>259606</v>
      </c>
      <c r="F23" s="36">
        <v>12364</v>
      </c>
      <c r="G23" s="36">
        <v>22</v>
      </c>
      <c r="H23" s="36">
        <f t="shared" si="1"/>
        <v>247220</v>
      </c>
      <c r="I23" s="29">
        <f t="shared" si="2"/>
        <v>114.46377227626503</v>
      </c>
    </row>
    <row r="24" spans="1:9" ht="12" customHeight="1" x14ac:dyDescent="0.2">
      <c r="A24" s="22">
        <v>1976</v>
      </c>
      <c r="B24" s="54">
        <v>218.08600000000001</v>
      </c>
      <c r="C24" s="35">
        <v>275077</v>
      </c>
      <c r="D24" s="35">
        <v>604</v>
      </c>
      <c r="E24" s="35">
        <f t="shared" si="0"/>
        <v>275681</v>
      </c>
      <c r="F24" s="35">
        <v>16064</v>
      </c>
      <c r="G24" s="35">
        <v>44</v>
      </c>
      <c r="H24" s="35">
        <f t="shared" si="1"/>
        <v>259573</v>
      </c>
      <c r="I24" s="25">
        <f t="shared" si="2"/>
        <v>119.02322936823086</v>
      </c>
    </row>
    <row r="25" spans="1:9" ht="12" customHeight="1" x14ac:dyDescent="0.2">
      <c r="A25" s="22">
        <v>1977</v>
      </c>
      <c r="B25" s="54">
        <v>220.28899999999999</v>
      </c>
      <c r="C25" s="35">
        <v>275784</v>
      </c>
      <c r="D25" s="35">
        <v>604</v>
      </c>
      <c r="E25" s="35">
        <f t="shared" si="0"/>
        <v>276388</v>
      </c>
      <c r="F25" s="35">
        <v>22053</v>
      </c>
      <c r="G25" s="35">
        <v>37</v>
      </c>
      <c r="H25" s="35">
        <f t="shared" si="1"/>
        <v>254298</v>
      </c>
      <c r="I25" s="25">
        <f t="shared" si="2"/>
        <v>115.43835597782913</v>
      </c>
    </row>
    <row r="26" spans="1:9" ht="12" customHeight="1" x14ac:dyDescent="0.2">
      <c r="A26" s="22">
        <v>1978</v>
      </c>
      <c r="B26" s="54">
        <v>222.62899999999999</v>
      </c>
      <c r="C26" s="35">
        <v>277950</v>
      </c>
      <c r="D26" s="35">
        <v>773</v>
      </c>
      <c r="E26" s="35">
        <f t="shared" si="0"/>
        <v>278723</v>
      </c>
      <c r="F26" s="35">
        <v>22170</v>
      </c>
      <c r="G26" s="35">
        <v>43</v>
      </c>
      <c r="H26" s="35">
        <f t="shared" si="1"/>
        <v>256510</v>
      </c>
      <c r="I26" s="25">
        <f t="shared" si="2"/>
        <v>115.21859236667281</v>
      </c>
    </row>
    <row r="27" spans="1:9" ht="12" customHeight="1" x14ac:dyDescent="0.2">
      <c r="A27" s="22">
        <v>1979</v>
      </c>
      <c r="B27" s="54">
        <v>225.10599999999999</v>
      </c>
      <c r="C27" s="35">
        <v>284051</v>
      </c>
      <c r="D27" s="35">
        <v>823</v>
      </c>
      <c r="E27" s="35">
        <f t="shared" si="0"/>
        <v>284874</v>
      </c>
      <c r="F27" s="35">
        <v>22927</v>
      </c>
      <c r="G27" s="35">
        <v>86</v>
      </c>
      <c r="H27" s="35">
        <f t="shared" si="1"/>
        <v>261861</v>
      </c>
      <c r="I27" s="25">
        <f t="shared" si="2"/>
        <v>116.32786331772589</v>
      </c>
    </row>
    <row r="28" spans="1:9" ht="12" customHeight="1" x14ac:dyDescent="0.2">
      <c r="A28" s="22">
        <v>1980</v>
      </c>
      <c r="B28" s="54">
        <v>227.726</v>
      </c>
      <c r="C28" s="35">
        <v>282655</v>
      </c>
      <c r="D28" s="35">
        <v>904</v>
      </c>
      <c r="E28" s="35">
        <f t="shared" si="0"/>
        <v>283559</v>
      </c>
      <c r="F28" s="35">
        <v>17378</v>
      </c>
      <c r="G28" s="35">
        <v>54</v>
      </c>
      <c r="H28" s="35">
        <f t="shared" si="1"/>
        <v>266127</v>
      </c>
      <c r="I28" s="25">
        <f t="shared" si="2"/>
        <v>116.86280881410116</v>
      </c>
    </row>
    <row r="29" spans="1:9" ht="12" customHeight="1" x14ac:dyDescent="0.2">
      <c r="A29" s="28">
        <v>1981</v>
      </c>
      <c r="B29" s="53">
        <v>230.00800000000001</v>
      </c>
      <c r="C29" s="36">
        <v>283996</v>
      </c>
      <c r="D29" s="36">
        <v>1166</v>
      </c>
      <c r="E29" s="36">
        <f t="shared" si="0"/>
        <v>285162</v>
      </c>
      <c r="F29" s="36">
        <v>18655</v>
      </c>
      <c r="G29" s="36">
        <v>84</v>
      </c>
      <c r="H29" s="36">
        <f t="shared" si="1"/>
        <v>266423</v>
      </c>
      <c r="I29" s="29">
        <f t="shared" si="2"/>
        <v>115.83205801537338</v>
      </c>
    </row>
    <row r="30" spans="1:9" ht="12" customHeight="1" x14ac:dyDescent="0.2">
      <c r="A30" s="28">
        <v>1982</v>
      </c>
      <c r="B30" s="53">
        <v>232.21799999999999</v>
      </c>
      <c r="C30" s="36">
        <v>290907</v>
      </c>
      <c r="D30" s="36">
        <v>1496</v>
      </c>
      <c r="E30" s="36">
        <f t="shared" si="0"/>
        <v>292403</v>
      </c>
      <c r="F30" s="36">
        <v>20926</v>
      </c>
      <c r="G30" s="36">
        <v>154</v>
      </c>
      <c r="H30" s="36">
        <f t="shared" si="1"/>
        <v>271323</v>
      </c>
      <c r="I30" s="29">
        <f t="shared" si="2"/>
        <v>116.83977986202619</v>
      </c>
    </row>
    <row r="31" spans="1:9" ht="12" customHeight="1" x14ac:dyDescent="0.2">
      <c r="A31" s="28">
        <v>1983</v>
      </c>
      <c r="B31" s="53">
        <v>234.333</v>
      </c>
      <c r="C31" s="36">
        <v>311587</v>
      </c>
      <c r="D31" s="36">
        <v>1590</v>
      </c>
      <c r="E31" s="36">
        <f t="shared" si="0"/>
        <v>313177</v>
      </c>
      <c r="F31" s="36">
        <v>37315</v>
      </c>
      <c r="G31" s="36">
        <v>150</v>
      </c>
      <c r="H31" s="36">
        <f t="shared" si="1"/>
        <v>275712</v>
      </c>
      <c r="I31" s="29">
        <f t="shared" si="2"/>
        <v>117.65820435021956</v>
      </c>
    </row>
    <row r="32" spans="1:9" ht="12" customHeight="1" x14ac:dyDescent="0.2">
      <c r="A32" s="28">
        <v>1984</v>
      </c>
      <c r="B32" s="53">
        <v>236.39400000000001</v>
      </c>
      <c r="C32" s="36">
        <v>299832</v>
      </c>
      <c r="D32" s="36">
        <v>2028</v>
      </c>
      <c r="E32" s="36">
        <f t="shared" si="0"/>
        <v>301860</v>
      </c>
      <c r="F32" s="36">
        <v>20178.93292128</v>
      </c>
      <c r="G32" s="36">
        <v>161.59159984679999</v>
      </c>
      <c r="H32" s="36">
        <f t="shared" si="1"/>
        <v>281519.47547887324</v>
      </c>
      <c r="I32" s="29">
        <f t="shared" si="2"/>
        <v>119.08909510346</v>
      </c>
    </row>
    <row r="33" spans="1:9" ht="12" customHeight="1" x14ac:dyDescent="0.2">
      <c r="A33" s="28">
        <v>1985</v>
      </c>
      <c r="B33" s="53">
        <v>238.506</v>
      </c>
      <c r="C33" s="36">
        <v>313815</v>
      </c>
      <c r="D33" s="36">
        <v>2087</v>
      </c>
      <c r="E33" s="36">
        <f t="shared" si="0"/>
        <v>315902</v>
      </c>
      <c r="F33" s="36">
        <v>18613.521766080001</v>
      </c>
      <c r="G33" s="36">
        <v>142.94852345160001</v>
      </c>
      <c r="H33" s="36">
        <f t="shared" si="1"/>
        <v>297145.52971046843</v>
      </c>
      <c r="I33" s="29">
        <f t="shared" si="2"/>
        <v>124.58618638963733</v>
      </c>
    </row>
    <row r="34" spans="1:9" ht="12" customHeight="1" x14ac:dyDescent="0.2">
      <c r="A34" s="22">
        <v>1986</v>
      </c>
      <c r="B34" s="54">
        <v>240.68299999999999</v>
      </c>
      <c r="C34" s="35">
        <v>326316</v>
      </c>
      <c r="D34" s="35">
        <v>2252</v>
      </c>
      <c r="E34" s="35">
        <f t="shared" si="0"/>
        <v>328568</v>
      </c>
      <c r="F34" s="35">
        <v>26160.191222400001</v>
      </c>
      <c r="G34" s="35">
        <v>124.4517455448</v>
      </c>
      <c r="H34" s="35">
        <f t="shared" si="1"/>
        <v>302283.35703205521</v>
      </c>
      <c r="I34" s="25">
        <f t="shared" si="2"/>
        <v>125.59397923079537</v>
      </c>
    </row>
    <row r="35" spans="1:9" ht="12" customHeight="1" x14ac:dyDescent="0.2">
      <c r="A35" s="22">
        <v>1987</v>
      </c>
      <c r="B35" s="54">
        <v>242.84299999999999</v>
      </c>
      <c r="C35" s="35">
        <v>341565</v>
      </c>
      <c r="D35" s="35">
        <v>2663</v>
      </c>
      <c r="E35" s="35">
        <f t="shared" si="0"/>
        <v>344228</v>
      </c>
      <c r="F35" s="35">
        <v>28880.07336432</v>
      </c>
      <c r="G35" s="35">
        <v>143.95371392160001</v>
      </c>
      <c r="H35" s="35">
        <f t="shared" si="1"/>
        <v>315203.97292175842</v>
      </c>
      <c r="I35" s="25">
        <f t="shared" si="2"/>
        <v>129.79742999458844</v>
      </c>
    </row>
    <row r="36" spans="1:9" ht="12" customHeight="1" x14ac:dyDescent="0.2">
      <c r="A36" s="22">
        <v>1988</v>
      </c>
      <c r="B36" s="54">
        <v>245.06100000000001</v>
      </c>
      <c r="C36" s="35">
        <v>344154</v>
      </c>
      <c r="D36" s="35">
        <v>2727</v>
      </c>
      <c r="E36" s="35">
        <f t="shared" si="0"/>
        <v>346881</v>
      </c>
      <c r="F36" s="35">
        <v>24097.352339519999</v>
      </c>
      <c r="G36" s="35">
        <v>184.63229115839999</v>
      </c>
      <c r="H36" s="35">
        <f t="shared" si="1"/>
        <v>322599.01536932157</v>
      </c>
      <c r="I36" s="25">
        <f t="shared" si="2"/>
        <v>131.6402917515727</v>
      </c>
    </row>
    <row r="37" spans="1:9" ht="12" customHeight="1" x14ac:dyDescent="0.2">
      <c r="A37" s="22">
        <v>1989</v>
      </c>
      <c r="B37" s="54">
        <v>247.387</v>
      </c>
      <c r="C37" s="37">
        <v>342762</v>
      </c>
      <c r="D37" s="37">
        <v>3201.9807467355299</v>
      </c>
      <c r="E37" s="35">
        <f t="shared" si="0"/>
        <v>345963.98074673553</v>
      </c>
      <c r="F37" s="37">
        <v>26332.218532751773</v>
      </c>
      <c r="G37" s="37">
        <v>201.08759566667996</v>
      </c>
      <c r="H37" s="35">
        <f t="shared" si="1"/>
        <v>319430.67461831705</v>
      </c>
      <c r="I37" s="25">
        <f t="shared" si="2"/>
        <v>129.12185143856269</v>
      </c>
    </row>
    <row r="38" spans="1:9" ht="12" customHeight="1" x14ac:dyDescent="0.2">
      <c r="A38" s="22">
        <v>1990</v>
      </c>
      <c r="B38" s="54">
        <v>250.18100000000001</v>
      </c>
      <c r="C38" s="37">
        <v>354348</v>
      </c>
      <c r="D38" s="37">
        <v>3460.9390683578818</v>
      </c>
      <c r="E38" s="35">
        <f t="shared" si="0"/>
        <v>357808.93906835787</v>
      </c>
      <c r="F38" s="37">
        <v>18340.732159037248</v>
      </c>
      <c r="G38" s="37">
        <v>304.99320045653405</v>
      </c>
      <c r="H38" s="35">
        <f t="shared" si="1"/>
        <v>339163.21370886406</v>
      </c>
      <c r="I38" s="25">
        <f t="shared" si="2"/>
        <v>135.56713487789403</v>
      </c>
    </row>
    <row r="39" spans="1:9" ht="12" customHeight="1" x14ac:dyDescent="0.2">
      <c r="A39" s="28">
        <v>1991</v>
      </c>
      <c r="B39" s="53">
        <v>253.53</v>
      </c>
      <c r="C39" s="38">
        <v>362311</v>
      </c>
      <c r="D39" s="38">
        <v>3890.868959081874</v>
      </c>
      <c r="E39" s="36">
        <f t="shared" si="0"/>
        <v>366201.86895908188</v>
      </c>
      <c r="F39" s="38">
        <v>21630.439468734239</v>
      </c>
      <c r="G39" s="38">
        <v>556.58830305714605</v>
      </c>
      <c r="H39" s="36">
        <f t="shared" si="1"/>
        <v>344014.8411872905</v>
      </c>
      <c r="I39" s="29">
        <f t="shared" si="2"/>
        <v>135.68999376298288</v>
      </c>
    </row>
    <row r="40" spans="1:9" ht="12" customHeight="1" x14ac:dyDescent="0.2">
      <c r="A40" s="28">
        <v>1992</v>
      </c>
      <c r="B40" s="53">
        <v>256.92200000000003</v>
      </c>
      <c r="C40" s="38">
        <v>370829</v>
      </c>
      <c r="D40" s="38">
        <v>4831.6917418167777</v>
      </c>
      <c r="E40" s="36">
        <f t="shared" si="0"/>
        <v>375660.69174181676</v>
      </c>
      <c r="F40" s="38">
        <v>20194.303465070552</v>
      </c>
      <c r="G40" s="38">
        <v>787.28997681529802</v>
      </c>
      <c r="H40" s="36">
        <f t="shared" si="1"/>
        <v>354679.09829993092</v>
      </c>
      <c r="I40" s="29">
        <f t="shared" si="2"/>
        <v>138.04932948518652</v>
      </c>
    </row>
    <row r="41" spans="1:9" ht="12" customHeight="1" x14ac:dyDescent="0.2">
      <c r="A41" s="28">
        <v>1993</v>
      </c>
      <c r="B41" s="53">
        <v>260.28199999999998</v>
      </c>
      <c r="C41" s="38">
        <v>387419</v>
      </c>
      <c r="D41" s="38">
        <v>5974.9828973989661</v>
      </c>
      <c r="E41" s="36">
        <f t="shared" si="0"/>
        <v>393393.98289739899</v>
      </c>
      <c r="F41" s="38">
        <v>22725.707616821564</v>
      </c>
      <c r="G41" s="38">
        <v>686.83513550386795</v>
      </c>
      <c r="H41" s="36">
        <f t="shared" si="1"/>
        <v>369981.44014507357</v>
      </c>
      <c r="I41" s="29">
        <f t="shared" si="2"/>
        <v>142.14637975160542</v>
      </c>
    </row>
    <row r="42" spans="1:9" ht="12" customHeight="1" x14ac:dyDescent="0.2">
      <c r="A42" s="28">
        <v>1994</v>
      </c>
      <c r="B42" s="53">
        <v>263.45499999999998</v>
      </c>
      <c r="C42" s="38">
        <v>392519</v>
      </c>
      <c r="D42" s="38">
        <v>8686.6151230697869</v>
      </c>
      <c r="E42" s="36">
        <f t="shared" si="0"/>
        <v>401205.61512306979</v>
      </c>
      <c r="F42" s="38">
        <v>23801.30587956321</v>
      </c>
      <c r="G42" s="38">
        <v>810.74744788023611</v>
      </c>
      <c r="H42" s="36">
        <f t="shared" si="1"/>
        <v>376593.56179562636</v>
      </c>
      <c r="I42" s="29">
        <f t="shared" si="2"/>
        <v>142.94416951495563</v>
      </c>
    </row>
    <row r="43" spans="1:9" ht="12" customHeight="1" x14ac:dyDescent="0.2">
      <c r="A43" s="28">
        <v>1995</v>
      </c>
      <c r="B43" s="53">
        <v>266.58800000000002</v>
      </c>
      <c r="C43" s="38">
        <v>388689</v>
      </c>
      <c r="D43" s="38">
        <v>8918.1266649400495</v>
      </c>
      <c r="E43" s="36">
        <f t="shared" si="0"/>
        <v>397607.12666494003</v>
      </c>
      <c r="F43" s="38">
        <v>23615.249709430485</v>
      </c>
      <c r="G43" s="38">
        <v>857.45771284792795</v>
      </c>
      <c r="H43" s="36">
        <f t="shared" si="1"/>
        <v>373134.41924266162</v>
      </c>
      <c r="I43" s="29">
        <f t="shared" si="2"/>
        <v>139.96669739172867</v>
      </c>
    </row>
    <row r="44" spans="1:9" ht="12" customHeight="1" x14ac:dyDescent="0.2">
      <c r="A44" s="22">
        <v>1996</v>
      </c>
      <c r="B44" s="54">
        <v>269.714</v>
      </c>
      <c r="C44" s="37">
        <v>397776</v>
      </c>
      <c r="D44" s="37">
        <v>8574.5001651043131</v>
      </c>
      <c r="E44" s="35">
        <f t="shared" si="0"/>
        <v>406350.50016510428</v>
      </c>
      <c r="F44" s="37">
        <v>10651.100352768539</v>
      </c>
      <c r="G44" s="37">
        <v>881.45324410462194</v>
      </c>
      <c r="H44" s="35">
        <f t="shared" si="1"/>
        <v>394817.9465682311</v>
      </c>
      <c r="I44" s="25">
        <f t="shared" si="2"/>
        <v>146.38392763009375</v>
      </c>
    </row>
    <row r="45" spans="1:9" ht="12" customHeight="1" x14ac:dyDescent="0.2">
      <c r="A45" s="22">
        <v>1997</v>
      </c>
      <c r="B45" s="54">
        <v>272.95800000000003</v>
      </c>
      <c r="C45" s="37">
        <v>404143</v>
      </c>
      <c r="D45" s="37">
        <v>8681.423743909987</v>
      </c>
      <c r="E45" s="35">
        <f t="shared" si="0"/>
        <v>412824.42374390998</v>
      </c>
      <c r="F45" s="37">
        <v>11038.048678774448</v>
      </c>
      <c r="G45" s="37">
        <v>1167.1107359091779</v>
      </c>
      <c r="H45" s="35">
        <f t="shared" si="1"/>
        <v>400619.26432922634</v>
      </c>
      <c r="I45" s="25">
        <f t="shared" si="2"/>
        <v>146.76956320357942</v>
      </c>
    </row>
    <row r="46" spans="1:9" ht="12" customHeight="1" x14ac:dyDescent="0.2">
      <c r="A46" s="22">
        <v>1998</v>
      </c>
      <c r="B46" s="54">
        <v>276.154</v>
      </c>
      <c r="C46" s="37">
        <v>398914</v>
      </c>
      <c r="D46" s="37">
        <v>9745.298771652544</v>
      </c>
      <c r="E46" s="35">
        <f t="shared" si="0"/>
        <v>408659.29877165257</v>
      </c>
      <c r="F46" s="37">
        <v>12413.476122179285</v>
      </c>
      <c r="G46" s="37">
        <v>1353.1646793730679</v>
      </c>
      <c r="H46" s="35">
        <f t="shared" si="1"/>
        <v>394892.65797010018</v>
      </c>
      <c r="I46" s="25">
        <f t="shared" si="2"/>
        <v>142.99726166200747</v>
      </c>
    </row>
    <row r="47" spans="1:9" ht="12" customHeight="1" x14ac:dyDescent="0.2">
      <c r="A47" s="22">
        <v>1999</v>
      </c>
      <c r="B47" s="54">
        <v>279.32799999999997</v>
      </c>
      <c r="C47" s="37">
        <v>411968</v>
      </c>
      <c r="D47" s="37">
        <v>9295.3580066053291</v>
      </c>
      <c r="E47" s="35">
        <f t="shared" si="0"/>
        <v>421263.35800660535</v>
      </c>
      <c r="F47" s="37">
        <v>17498.554046089401</v>
      </c>
      <c r="G47" s="37">
        <v>1632.6788139329201</v>
      </c>
      <c r="H47" s="35">
        <f t="shared" si="1"/>
        <v>402132.12514658301</v>
      </c>
      <c r="I47" s="25">
        <f t="shared" si="2"/>
        <v>143.96413003586574</v>
      </c>
    </row>
    <row r="48" spans="1:9" ht="12" customHeight="1" x14ac:dyDescent="0.2">
      <c r="A48" s="22">
        <v>2000</v>
      </c>
      <c r="B48" s="54">
        <v>282.39800000000002</v>
      </c>
      <c r="C48" s="135">
        <v>421270</v>
      </c>
      <c r="D48" s="135">
        <v>9665.94805496546</v>
      </c>
      <c r="E48" s="136">
        <f t="shared" si="0"/>
        <v>430935.94805496547</v>
      </c>
      <c r="F48" s="135">
        <v>16004.530517245799</v>
      </c>
      <c r="G48" s="135">
        <v>1692.8941780699099</v>
      </c>
      <c r="H48" s="136">
        <f t="shared" si="1"/>
        <v>413238.52335964976</v>
      </c>
      <c r="I48" s="48">
        <f t="shared" si="2"/>
        <v>146.33195821487749</v>
      </c>
    </row>
    <row r="49" spans="1:9" ht="12" customHeight="1" x14ac:dyDescent="0.2">
      <c r="A49" s="28">
        <v>2001</v>
      </c>
      <c r="B49" s="53">
        <v>285.22500000000002</v>
      </c>
      <c r="C49" s="137">
        <v>404521</v>
      </c>
      <c r="D49" s="137">
        <v>10130.4913803123</v>
      </c>
      <c r="E49" s="138">
        <f t="shared" si="0"/>
        <v>414651.49138031231</v>
      </c>
      <c r="F49" s="137">
        <v>10507.2649100484</v>
      </c>
      <c r="G49" s="137">
        <v>1694.9704475421399</v>
      </c>
      <c r="H49" s="138">
        <f t="shared" si="1"/>
        <v>402449.25602272176</v>
      </c>
      <c r="I49" s="124">
        <f t="shared" si="2"/>
        <v>141.09887142526838</v>
      </c>
    </row>
    <row r="50" spans="1:9" ht="12" customHeight="1" x14ac:dyDescent="0.2">
      <c r="A50" s="28">
        <v>2002</v>
      </c>
      <c r="B50" s="53">
        <v>287.95499999999998</v>
      </c>
      <c r="C50" s="137">
        <v>394700</v>
      </c>
      <c r="D50" s="137">
        <v>11291.3547228362</v>
      </c>
      <c r="E50" s="138">
        <f t="shared" si="0"/>
        <v>405991.35472283617</v>
      </c>
      <c r="F50" s="137">
        <v>9226.3430456840106</v>
      </c>
      <c r="G50" s="137">
        <v>2683.2519866636599</v>
      </c>
      <c r="H50" s="138">
        <f t="shared" si="1"/>
        <v>394081.75969048851</v>
      </c>
      <c r="I50" s="124">
        <f t="shared" si="2"/>
        <v>136.85532798197238</v>
      </c>
    </row>
    <row r="51" spans="1:9" ht="12" customHeight="1" x14ac:dyDescent="0.2">
      <c r="A51" s="28">
        <v>2003</v>
      </c>
      <c r="B51" s="53">
        <v>290.62599999999998</v>
      </c>
      <c r="C51" s="137">
        <v>396215</v>
      </c>
      <c r="D51" s="137">
        <v>11145.4275562395</v>
      </c>
      <c r="E51" s="138">
        <f t="shared" si="0"/>
        <v>407360.42755623948</v>
      </c>
      <c r="F51" s="137">
        <v>5767.9363611680701</v>
      </c>
      <c r="G51" s="137">
        <v>3953.4990022602001</v>
      </c>
      <c r="H51" s="138">
        <f t="shared" si="1"/>
        <v>397638.99219281122</v>
      </c>
      <c r="I51" s="124">
        <f t="shared" si="2"/>
        <v>136.82154803521064</v>
      </c>
    </row>
    <row r="52" spans="1:9" s="8" customFormat="1" ht="12" customHeight="1" x14ac:dyDescent="0.2">
      <c r="A52" s="28">
        <v>2004</v>
      </c>
      <c r="B52" s="53">
        <v>293.262</v>
      </c>
      <c r="C52" s="137">
        <v>393925</v>
      </c>
      <c r="D52" s="137">
        <v>10725.9492741989</v>
      </c>
      <c r="E52" s="138">
        <f t="shared" si="0"/>
        <v>404650.94927419891</v>
      </c>
      <c r="F52" s="137">
        <v>5152.4096775225198</v>
      </c>
      <c r="G52" s="137">
        <v>4661.7644583483097</v>
      </c>
      <c r="H52" s="138">
        <f t="shared" si="1"/>
        <v>394836.77513832803</v>
      </c>
      <c r="I52" s="124">
        <f t="shared" si="2"/>
        <v>134.63618714266698</v>
      </c>
    </row>
    <row r="53" spans="1:9" s="8" customFormat="1" ht="12" customHeight="1" x14ac:dyDescent="0.2">
      <c r="A53" s="28">
        <v>2005</v>
      </c>
      <c r="B53" s="53">
        <v>295.99299999999999</v>
      </c>
      <c r="C53" s="137">
        <v>394973</v>
      </c>
      <c r="D53" s="137">
        <v>11261.9199246546</v>
      </c>
      <c r="E53" s="138">
        <f t="shared" si="0"/>
        <v>406234.91992465459</v>
      </c>
      <c r="F53" s="137">
        <v>3746.6623020083698</v>
      </c>
      <c r="G53" s="137">
        <v>4740.5850514849999</v>
      </c>
      <c r="H53" s="138">
        <f t="shared" si="1"/>
        <v>397747.67257116124</v>
      </c>
      <c r="I53" s="124">
        <f t="shared" si="2"/>
        <v>134.3773915501925</v>
      </c>
    </row>
    <row r="54" spans="1:9" s="8" customFormat="1" ht="12" customHeight="1" x14ac:dyDescent="0.2">
      <c r="A54" s="22">
        <v>2006</v>
      </c>
      <c r="B54" s="54">
        <v>298.81799999999998</v>
      </c>
      <c r="C54" s="135">
        <v>403391</v>
      </c>
      <c r="D54" s="135">
        <v>11739.9179294518</v>
      </c>
      <c r="E54" s="136">
        <f t="shared" si="0"/>
        <v>415130.9179294518</v>
      </c>
      <c r="F54" s="135">
        <v>3411.68969544932</v>
      </c>
      <c r="G54" s="135">
        <v>5866.94214813697</v>
      </c>
      <c r="H54" s="136">
        <f t="shared" si="1"/>
        <v>405852.28608586552</v>
      </c>
      <c r="I54" s="48">
        <f t="shared" si="2"/>
        <v>135.81922310097303</v>
      </c>
    </row>
    <row r="55" spans="1:9" s="8" customFormat="1" ht="12" customHeight="1" x14ac:dyDescent="0.2">
      <c r="A55" s="22">
        <v>2007</v>
      </c>
      <c r="B55" s="54">
        <v>301.69600000000003</v>
      </c>
      <c r="C55" s="135">
        <v>418836</v>
      </c>
      <c r="D55" s="135">
        <v>11511.254671795899</v>
      </c>
      <c r="E55" s="136">
        <f t="shared" si="0"/>
        <v>430347.25467179588</v>
      </c>
      <c r="F55" s="135">
        <v>6706.5015001294396</v>
      </c>
      <c r="G55" s="135">
        <v>6485.9579556941799</v>
      </c>
      <c r="H55" s="136">
        <f t="shared" ref="H55:H60" si="3">E55-F55-G55</f>
        <v>417154.79521597223</v>
      </c>
      <c r="I55" s="48">
        <f t="shared" ref="I55:I60" si="4">IF(H55=0,0,IF(B55=0,0,H55/B55/10))</f>
        <v>138.26991249999077</v>
      </c>
    </row>
    <row r="56" spans="1:9" s="8" customFormat="1" ht="12" customHeight="1" x14ac:dyDescent="0.2">
      <c r="A56" s="22">
        <v>2008</v>
      </c>
      <c r="B56" s="54">
        <v>304.54300000000001</v>
      </c>
      <c r="C56" s="135">
        <v>416283</v>
      </c>
      <c r="D56" s="135">
        <v>10821.6945345735</v>
      </c>
      <c r="E56" s="136">
        <f t="shared" ref="E56:E69" si="5">C56+D56</f>
        <v>427104.69453457347</v>
      </c>
      <c r="F56" s="139">
        <v>4925.1836794781802</v>
      </c>
      <c r="G56" s="139">
        <v>6178.9986948491896</v>
      </c>
      <c r="H56" s="136">
        <f t="shared" si="3"/>
        <v>416000.51216024609</v>
      </c>
      <c r="I56" s="48">
        <f t="shared" si="4"/>
        <v>136.59828403878799</v>
      </c>
    </row>
    <row r="57" spans="1:9" s="8" customFormat="1" ht="12" customHeight="1" x14ac:dyDescent="0.2">
      <c r="A57" s="22">
        <v>2009</v>
      </c>
      <c r="B57" s="54">
        <v>307.24</v>
      </c>
      <c r="C57" s="135">
        <v>414658</v>
      </c>
      <c r="D57" s="135">
        <v>10312.733376977199</v>
      </c>
      <c r="E57" s="136">
        <f t="shared" si="5"/>
        <v>424970.73337697721</v>
      </c>
      <c r="F57" s="139">
        <v>5910.5119282109599</v>
      </c>
      <c r="G57" s="139">
        <v>5337.7842003935502</v>
      </c>
      <c r="H57" s="136">
        <f t="shared" si="3"/>
        <v>413722.43724837271</v>
      </c>
      <c r="I57" s="48">
        <f t="shared" si="4"/>
        <v>134.65773898202468</v>
      </c>
    </row>
    <row r="58" spans="1:9" s="8" customFormat="1" ht="12" customHeight="1" x14ac:dyDescent="0.2">
      <c r="A58" s="22">
        <v>2010</v>
      </c>
      <c r="B58" s="54">
        <v>309.80799999999999</v>
      </c>
      <c r="C58" s="135">
        <v>417396</v>
      </c>
      <c r="D58" s="135">
        <v>11206.198749826401</v>
      </c>
      <c r="E58" s="136">
        <f t="shared" si="5"/>
        <v>428602.19874982641</v>
      </c>
      <c r="F58" s="139">
        <v>7004.3496951091802</v>
      </c>
      <c r="G58" s="139">
        <v>3930.4905025877501</v>
      </c>
      <c r="H58" s="136">
        <f t="shared" si="3"/>
        <v>417667.35855212947</v>
      </c>
      <c r="I58" s="48">
        <f t="shared" si="4"/>
        <v>134.81490424783397</v>
      </c>
    </row>
    <row r="59" spans="1:9" s="8" customFormat="1" ht="12" customHeight="1" x14ac:dyDescent="0.2">
      <c r="A59" s="28">
        <v>2011</v>
      </c>
      <c r="B59" s="70">
        <v>312.17200000000003</v>
      </c>
      <c r="C59" s="137">
        <v>411745</v>
      </c>
      <c r="D59" s="137">
        <v>11698.0211272379</v>
      </c>
      <c r="E59" s="138">
        <f t="shared" si="5"/>
        <v>423443.02112723788</v>
      </c>
      <c r="F59" s="140">
        <v>6309.0406958101503</v>
      </c>
      <c r="G59" s="140">
        <v>3615.4127851569401</v>
      </c>
      <c r="H59" s="138">
        <f t="shared" si="3"/>
        <v>413518.56764627079</v>
      </c>
      <c r="I59" s="124">
        <f t="shared" si="4"/>
        <v>132.46497688654676</v>
      </c>
    </row>
    <row r="60" spans="1:9" s="8" customFormat="1" ht="12" customHeight="1" x14ac:dyDescent="0.2">
      <c r="A60" s="62">
        <v>2012</v>
      </c>
      <c r="B60" s="63">
        <v>314.49900000000002</v>
      </c>
      <c r="C60" s="141">
        <v>420365</v>
      </c>
      <c r="D60" s="141">
        <v>11991.235778714299</v>
      </c>
      <c r="E60" s="142">
        <f t="shared" si="5"/>
        <v>432356.2357787143</v>
      </c>
      <c r="F60" s="143">
        <v>5996.9189143151898</v>
      </c>
      <c r="G60" s="143">
        <v>3893.9737952281298</v>
      </c>
      <c r="H60" s="142">
        <f t="shared" si="3"/>
        <v>422465.34306917101</v>
      </c>
      <c r="I60" s="126">
        <f t="shared" si="4"/>
        <v>134.32963000491924</v>
      </c>
    </row>
    <row r="61" spans="1:9" s="8" customFormat="1" ht="12" customHeight="1" x14ac:dyDescent="0.2">
      <c r="A61" s="62">
        <v>2013</v>
      </c>
      <c r="B61" s="63">
        <v>316.839</v>
      </c>
      <c r="C61" s="141">
        <v>424550</v>
      </c>
      <c r="D61" s="141">
        <v>12281.482082229601</v>
      </c>
      <c r="E61" s="142">
        <f t="shared" si="5"/>
        <v>436831.48208222957</v>
      </c>
      <c r="F61" s="143">
        <v>5273.5112283612498</v>
      </c>
      <c r="G61" s="143">
        <v>3755.08495242054</v>
      </c>
      <c r="H61" s="142">
        <f t="shared" ref="H61:H69" si="6">E61-F61-G61</f>
        <v>427802.88590144779</v>
      </c>
      <c r="I61" s="126">
        <f t="shared" ref="I61:I69" si="7">IF(H61=0,0,IF(B61=0,0,H61/B61/10))</f>
        <v>135.02216769445926</v>
      </c>
    </row>
    <row r="62" spans="1:9" s="8" customFormat="1" ht="12" customHeight="1" x14ac:dyDescent="0.2">
      <c r="A62" s="62">
        <v>2014</v>
      </c>
      <c r="B62" s="63">
        <v>319.173</v>
      </c>
      <c r="C62" s="141">
        <v>424949</v>
      </c>
      <c r="D62" s="141">
        <v>13859.2811596421</v>
      </c>
      <c r="E62" s="142">
        <f t="shared" si="5"/>
        <v>438808.28115964209</v>
      </c>
      <c r="F62" s="143">
        <v>5303.0137084567104</v>
      </c>
      <c r="G62" s="143">
        <v>3663.8487625572402</v>
      </c>
      <c r="H62" s="142">
        <f t="shared" si="6"/>
        <v>429841.41868862812</v>
      </c>
      <c r="I62" s="126">
        <f t="shared" si="7"/>
        <v>134.67349014128015</v>
      </c>
    </row>
    <row r="63" spans="1:9" s="8" customFormat="1" ht="12" customHeight="1" x14ac:dyDescent="0.2">
      <c r="A63" s="62">
        <v>2015</v>
      </c>
      <c r="B63" s="63">
        <v>322.99734699999999</v>
      </c>
      <c r="C63" s="141">
        <v>424910</v>
      </c>
      <c r="D63" s="141">
        <v>14753.174052905801</v>
      </c>
      <c r="E63" s="142">
        <f t="shared" si="5"/>
        <v>439663.17405290582</v>
      </c>
      <c r="F63" s="143">
        <v>6376.4906392401799</v>
      </c>
      <c r="G63" s="143">
        <v>3566.6286096632002</v>
      </c>
      <c r="H63" s="142">
        <f t="shared" si="6"/>
        <v>429720.0548040024</v>
      </c>
      <c r="I63" s="126">
        <f t="shared" si="7"/>
        <v>133.04135739666074</v>
      </c>
    </row>
    <row r="64" spans="1:9" s="8" customFormat="1" ht="12" customHeight="1" x14ac:dyDescent="0.2">
      <c r="A64" s="102">
        <v>2016</v>
      </c>
      <c r="B64" s="104">
        <v>325.48744008553598</v>
      </c>
      <c r="C64" s="144">
        <v>423846</v>
      </c>
      <c r="D64" s="144">
        <v>15038.165197529601</v>
      </c>
      <c r="E64" s="145">
        <f t="shared" si="5"/>
        <v>438884.1651975296</v>
      </c>
      <c r="F64" s="146">
        <v>7367.6391798218701</v>
      </c>
      <c r="G64" s="146">
        <v>2973.3384991329399</v>
      </c>
      <c r="H64" s="145">
        <f t="shared" si="6"/>
        <v>428543.18751857476</v>
      </c>
      <c r="I64" s="125">
        <f t="shared" si="7"/>
        <v>131.66197362514399</v>
      </c>
    </row>
    <row r="65" spans="1:10" s="8" customFormat="1" ht="12" customHeight="1" x14ac:dyDescent="0.2">
      <c r="A65" s="108">
        <v>2017</v>
      </c>
      <c r="B65" s="112">
        <v>327.99673012000198</v>
      </c>
      <c r="C65" s="147">
        <v>426399</v>
      </c>
      <c r="D65" s="147">
        <v>14842.6068614824</v>
      </c>
      <c r="E65" s="148">
        <f t="shared" si="5"/>
        <v>441241.60686148237</v>
      </c>
      <c r="F65" s="149">
        <v>6211.9110647200696</v>
      </c>
      <c r="G65" s="149">
        <v>2776.8123999030199</v>
      </c>
      <c r="H65" s="148">
        <f t="shared" si="6"/>
        <v>432252.88339685928</v>
      </c>
      <c r="I65" s="127">
        <f t="shared" si="7"/>
        <v>131.78572946099609</v>
      </c>
    </row>
    <row r="66" spans="1:10" s="8" customFormat="1" ht="12" customHeight="1" x14ac:dyDescent="0.2">
      <c r="A66" s="108">
        <v>2018</v>
      </c>
      <c r="B66" s="112">
        <v>328.63127718839002</v>
      </c>
      <c r="C66" s="147">
        <v>426871</v>
      </c>
      <c r="D66" s="147">
        <v>15552.315132831</v>
      </c>
      <c r="E66" s="148">
        <f t="shared" si="5"/>
        <v>442423.31513283099</v>
      </c>
      <c r="F66" s="149">
        <v>5692.9076968571499</v>
      </c>
      <c r="G66" s="149">
        <v>2722.8124400772999</v>
      </c>
      <c r="H66" s="148">
        <f t="shared" si="6"/>
        <v>434007.59499589651</v>
      </c>
      <c r="I66" s="127">
        <f t="shared" si="7"/>
        <v>132.06521263254527</v>
      </c>
    </row>
    <row r="67" spans="1:10" s="8" customFormat="1" ht="12" customHeight="1" x14ac:dyDescent="0.2">
      <c r="A67" s="108">
        <v>2019</v>
      </c>
      <c r="B67" s="112">
        <v>327.77654100000001</v>
      </c>
      <c r="C67" s="147">
        <v>422277</v>
      </c>
      <c r="D67" s="150">
        <v>15692.065762613</v>
      </c>
      <c r="E67" s="148">
        <f t="shared" si="5"/>
        <v>437969.06576261303</v>
      </c>
      <c r="F67" s="149">
        <v>5866.6950099435098</v>
      </c>
      <c r="G67" s="151">
        <v>2600.1742893326</v>
      </c>
      <c r="H67" s="148">
        <f t="shared" si="6"/>
        <v>429502.19646333694</v>
      </c>
      <c r="I67" s="127">
        <f t="shared" si="7"/>
        <v>131.03506283670768</v>
      </c>
    </row>
    <row r="68" spans="1:10" s="8" customFormat="1" ht="12" customHeight="1" x14ac:dyDescent="0.2">
      <c r="A68" s="108">
        <v>2020</v>
      </c>
      <c r="B68" s="112">
        <v>329.37155899999999</v>
      </c>
      <c r="C68" s="147">
        <v>425797</v>
      </c>
      <c r="D68" s="162">
        <v>19067.887791596098</v>
      </c>
      <c r="E68" s="163">
        <f t="shared" si="5"/>
        <v>444864.88779159612</v>
      </c>
      <c r="F68" s="164">
        <v>5791.2416912273802</v>
      </c>
      <c r="G68" s="165">
        <v>3183.3709982595101</v>
      </c>
      <c r="H68" s="163">
        <f t="shared" si="6"/>
        <v>435890.27510210924</v>
      </c>
      <c r="I68" s="166">
        <f t="shared" si="7"/>
        <v>132.33998601017925</v>
      </c>
    </row>
    <row r="69" spans="1:10" s="8" customFormat="1" ht="12" customHeight="1" thickBot="1" x14ac:dyDescent="0.25">
      <c r="A69" s="167">
        <v>2021</v>
      </c>
      <c r="B69" s="168">
        <v>331.939819</v>
      </c>
      <c r="C69" s="169">
        <v>421176</v>
      </c>
      <c r="D69" s="175">
        <v>16201.418240720801</v>
      </c>
      <c r="E69" s="170">
        <f t="shared" si="5"/>
        <v>437377.41824072081</v>
      </c>
      <c r="F69" s="174">
        <v>5096.7549279732402</v>
      </c>
      <c r="G69" s="171">
        <v>3073.3645633949</v>
      </c>
      <c r="H69" s="172">
        <f t="shared" si="6"/>
        <v>429207.29874935263</v>
      </c>
      <c r="I69" s="173">
        <f t="shared" si="7"/>
        <v>129.30274531159898</v>
      </c>
    </row>
    <row r="70" spans="1:10" ht="12" customHeight="1" thickTop="1" x14ac:dyDescent="0.2">
      <c r="A70" s="196" t="s">
        <v>149</v>
      </c>
      <c r="B70" s="199"/>
      <c r="C70" s="199"/>
      <c r="D70" s="199"/>
      <c r="E70" s="199"/>
      <c r="F70" s="199"/>
      <c r="G70" s="199"/>
      <c r="H70" s="199"/>
      <c r="I70" s="200"/>
    </row>
    <row r="71" spans="1:10" ht="12" customHeight="1" x14ac:dyDescent="0.2">
      <c r="A71" s="209" t="s">
        <v>114</v>
      </c>
      <c r="B71" s="190"/>
      <c r="C71" s="190"/>
      <c r="D71" s="190"/>
      <c r="E71" s="190"/>
      <c r="F71" s="190"/>
      <c r="G71" s="190"/>
      <c r="H71" s="190"/>
      <c r="I71" s="190"/>
    </row>
    <row r="72" spans="1:10" ht="12" customHeight="1" x14ac:dyDescent="0.2">
      <c r="A72" s="209" t="s">
        <v>115</v>
      </c>
      <c r="B72" s="190"/>
      <c r="C72" s="190"/>
      <c r="D72" s="190"/>
      <c r="E72" s="190"/>
      <c r="F72" s="190"/>
      <c r="G72" s="190"/>
      <c r="H72" s="190"/>
      <c r="I72" s="190"/>
    </row>
    <row r="73" spans="1:10" ht="12" customHeight="1" x14ac:dyDescent="0.2">
      <c r="A73" s="209" t="s">
        <v>116</v>
      </c>
      <c r="B73" s="190"/>
      <c r="C73" s="190"/>
      <c r="D73" s="190"/>
      <c r="E73" s="190"/>
      <c r="F73" s="190"/>
      <c r="G73" s="190"/>
      <c r="H73" s="190"/>
      <c r="I73" s="190"/>
    </row>
    <row r="74" spans="1:10" ht="12" customHeight="1" x14ac:dyDescent="0.2">
      <c r="A74" s="208"/>
      <c r="B74" s="190"/>
      <c r="C74" s="190"/>
      <c r="D74" s="190"/>
      <c r="E74" s="190"/>
      <c r="F74" s="190"/>
      <c r="G74" s="190"/>
      <c r="H74" s="190"/>
      <c r="I74" s="190"/>
    </row>
    <row r="75" spans="1:10" ht="12" customHeight="1" x14ac:dyDescent="0.2">
      <c r="A75" s="8" t="s">
        <v>106</v>
      </c>
      <c r="B75" s="8"/>
      <c r="C75" s="8"/>
      <c r="D75" s="8"/>
      <c r="E75" s="8"/>
      <c r="F75" s="8"/>
      <c r="G75" s="8"/>
      <c r="H75" s="8"/>
      <c r="I75" s="8"/>
      <c r="J75" s="8"/>
    </row>
  </sheetData>
  <mergeCells count="14">
    <mergeCell ref="B2:B6"/>
    <mergeCell ref="H1:I1"/>
    <mergeCell ref="A1:G1"/>
    <mergeCell ref="C7:H7"/>
    <mergeCell ref="A2:A6"/>
    <mergeCell ref="F2:G2"/>
    <mergeCell ref="H2:I3"/>
    <mergeCell ref="H4:H6"/>
    <mergeCell ref="F3:F6"/>
    <mergeCell ref="C3:C6"/>
    <mergeCell ref="I4:I6"/>
    <mergeCell ref="G3:G6"/>
    <mergeCell ref="D3:D6"/>
    <mergeCell ref="E3:E6"/>
  </mergeCells>
  <phoneticPr fontId="3" type="noConversion"/>
  <printOptions horizontalCentered="1" verticalCentered="1"/>
  <pageMargins left="0.5" right="0.5" top="0.5" bottom="0.5" header="0.5" footer="0.5"/>
  <pageSetup fitToWidth="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0"/>
  <sheetViews>
    <sheetView zoomScaleNormal="100" workbookViewId="0">
      <pane ySplit="7" topLeftCell="A8" activePane="bottomLeft" state="frozen"/>
      <selection pane="bottomLeft" sqref="A1:G1"/>
    </sheetView>
  </sheetViews>
  <sheetFormatPr defaultColWidth="12.6640625" defaultRowHeight="12" customHeight="1" x14ac:dyDescent="0.2"/>
  <cols>
    <col min="1" max="1" width="12.6640625" style="6" customWidth="1"/>
    <col min="2" max="2" width="12.6640625" style="11" customWidth="1"/>
    <col min="3" max="8" width="12.6640625" style="19" customWidth="1"/>
    <col min="9" max="9" width="12.6640625" style="12" customWidth="1"/>
    <col min="10" max="16384" width="12.6640625" style="6"/>
  </cols>
  <sheetData>
    <row r="1" spans="1:9" s="51" customFormat="1" ht="12" customHeight="1" thickBot="1" x14ac:dyDescent="0.25">
      <c r="A1" s="243" t="s">
        <v>72</v>
      </c>
      <c r="B1" s="243"/>
      <c r="C1" s="243"/>
      <c r="D1" s="243"/>
      <c r="E1" s="243"/>
      <c r="F1" s="243"/>
      <c r="G1" s="243"/>
      <c r="H1" s="242" t="s">
        <v>11</v>
      </c>
      <c r="I1" s="242"/>
    </row>
    <row r="2" spans="1:9" ht="12" customHeight="1" thickTop="1" x14ac:dyDescent="0.2">
      <c r="A2" s="229" t="s">
        <v>20</v>
      </c>
      <c r="B2" s="239" t="s">
        <v>94</v>
      </c>
      <c r="C2" s="267" t="s">
        <v>2</v>
      </c>
      <c r="D2" s="268"/>
      <c r="E2" s="268"/>
      <c r="F2" s="269" t="s">
        <v>12</v>
      </c>
      <c r="G2" s="270"/>
      <c r="H2" s="251" t="s">
        <v>64</v>
      </c>
      <c r="I2" s="252"/>
    </row>
    <row r="3" spans="1:9" ht="12" customHeight="1" x14ac:dyDescent="0.2">
      <c r="A3" s="230"/>
      <c r="B3" s="240"/>
      <c r="C3" s="264" t="s">
        <v>58</v>
      </c>
      <c r="D3" s="264" t="s">
        <v>57</v>
      </c>
      <c r="E3" s="255" t="s">
        <v>91</v>
      </c>
      <c r="F3" s="265" t="s">
        <v>22</v>
      </c>
      <c r="G3" s="271" t="s">
        <v>56</v>
      </c>
      <c r="H3" s="253"/>
      <c r="I3" s="254"/>
    </row>
    <row r="4" spans="1:9" ht="12" customHeight="1" x14ac:dyDescent="0.2">
      <c r="A4" s="230"/>
      <c r="B4" s="240"/>
      <c r="C4" s="265"/>
      <c r="D4" s="265"/>
      <c r="E4" s="256"/>
      <c r="F4" s="265"/>
      <c r="G4" s="265"/>
      <c r="H4" s="255" t="s">
        <v>6</v>
      </c>
      <c r="I4" s="261" t="s">
        <v>24</v>
      </c>
    </row>
    <row r="5" spans="1:9" ht="12" customHeight="1" x14ac:dyDescent="0.2">
      <c r="A5" s="230"/>
      <c r="B5" s="240"/>
      <c r="C5" s="265"/>
      <c r="D5" s="265"/>
      <c r="E5" s="256"/>
      <c r="F5" s="265"/>
      <c r="G5" s="265"/>
      <c r="H5" s="256"/>
      <c r="I5" s="262"/>
    </row>
    <row r="6" spans="1:9" ht="12" customHeight="1" x14ac:dyDescent="0.2">
      <c r="A6" s="231"/>
      <c r="B6" s="241"/>
      <c r="C6" s="266"/>
      <c r="D6" s="266"/>
      <c r="E6" s="257"/>
      <c r="F6" s="266"/>
      <c r="G6" s="266"/>
      <c r="H6" s="257"/>
      <c r="I6" s="263"/>
    </row>
    <row r="7" spans="1:9" ht="12" customHeight="1" x14ac:dyDescent="0.25">
      <c r="A7" s="73"/>
      <c r="B7" s="81" t="s">
        <v>52</v>
      </c>
      <c r="C7" s="244" t="s">
        <v>53</v>
      </c>
      <c r="D7" s="245"/>
      <c r="E7" s="245"/>
      <c r="F7" s="245"/>
      <c r="G7" s="245"/>
      <c r="H7" s="245"/>
      <c r="I7" s="82" t="s">
        <v>8</v>
      </c>
    </row>
    <row r="8" spans="1:9" ht="12" customHeight="1" x14ac:dyDescent="0.2">
      <c r="A8" s="22">
        <v>1990</v>
      </c>
      <c r="B8" s="97">
        <v>250.18100000000001</v>
      </c>
      <c r="C8" s="159">
        <v>26236</v>
      </c>
      <c r="D8" s="159">
        <v>2443.7175321418185</v>
      </c>
      <c r="E8" s="159">
        <f t="shared" ref="E8:E24" si="0">C8+D8</f>
        <v>28679.717532141818</v>
      </c>
      <c r="F8" s="159">
        <v>39.075149840693996</v>
      </c>
      <c r="G8" s="136">
        <v>179.37552431416199</v>
      </c>
      <c r="H8" s="136">
        <f t="shared" ref="H8:H24" si="1">E8-F8-G8</f>
        <v>28461.266857986964</v>
      </c>
      <c r="I8" s="48">
        <f t="shared" ref="I8:I24" si="2">IF(H8=0,0,IF(B8=0,0,H8/B8/10))</f>
        <v>11.376270323480586</v>
      </c>
    </row>
    <row r="9" spans="1:9" ht="12" customHeight="1" x14ac:dyDescent="0.2">
      <c r="A9" s="28">
        <v>1991</v>
      </c>
      <c r="B9" s="95">
        <v>253.53</v>
      </c>
      <c r="C9" s="160">
        <v>25613</v>
      </c>
      <c r="D9" s="160">
        <v>2692.5506350474529</v>
      </c>
      <c r="E9" s="160">
        <f t="shared" si="0"/>
        <v>28305.550635047453</v>
      </c>
      <c r="F9" s="160">
        <v>128.55758447192397</v>
      </c>
      <c r="G9" s="138">
        <v>294.66081776333988</v>
      </c>
      <c r="H9" s="138">
        <f t="shared" si="1"/>
        <v>27882.33223281219</v>
      </c>
      <c r="I9" s="124">
        <f t="shared" si="2"/>
        <v>10.997646129772487</v>
      </c>
    </row>
    <row r="10" spans="1:9" ht="12" customHeight="1" x14ac:dyDescent="0.2">
      <c r="A10" s="28">
        <v>1992</v>
      </c>
      <c r="B10" s="95">
        <v>256.92200000000003</v>
      </c>
      <c r="C10" s="160">
        <v>31905</v>
      </c>
      <c r="D10" s="160">
        <v>2986.0405689294435</v>
      </c>
      <c r="E10" s="160">
        <f t="shared" si="0"/>
        <v>34891.040568929442</v>
      </c>
      <c r="F10" s="160">
        <v>187.85752316672398</v>
      </c>
      <c r="G10" s="138">
        <v>450.96254148364193</v>
      </c>
      <c r="H10" s="138">
        <f t="shared" si="1"/>
        <v>34252.220504279074</v>
      </c>
      <c r="I10" s="124">
        <f t="shared" si="2"/>
        <v>13.331758473108209</v>
      </c>
    </row>
    <row r="11" spans="1:9" ht="12" customHeight="1" x14ac:dyDescent="0.2">
      <c r="A11" s="28">
        <v>1993</v>
      </c>
      <c r="B11" s="95">
        <v>260.28199999999998</v>
      </c>
      <c r="C11" s="160">
        <v>32488</v>
      </c>
      <c r="D11" s="160">
        <v>3389.6110218138915</v>
      </c>
      <c r="E11" s="160">
        <f t="shared" si="0"/>
        <v>35877.611021813893</v>
      </c>
      <c r="F11" s="160">
        <v>155.39785050052797</v>
      </c>
      <c r="G11" s="138">
        <v>403.78487447852399</v>
      </c>
      <c r="H11" s="138">
        <f t="shared" si="1"/>
        <v>35318.428296834842</v>
      </c>
      <c r="I11" s="124">
        <f t="shared" si="2"/>
        <v>13.569293418997413</v>
      </c>
    </row>
    <row r="12" spans="1:9" ht="12" customHeight="1" x14ac:dyDescent="0.2">
      <c r="A12" s="28">
        <v>1994</v>
      </c>
      <c r="B12" s="95">
        <v>263.45499999999998</v>
      </c>
      <c r="C12" s="160">
        <v>32631</v>
      </c>
      <c r="D12" s="160">
        <v>4330.2902042511214</v>
      </c>
      <c r="E12" s="160">
        <f t="shared" si="0"/>
        <v>36961.29020425112</v>
      </c>
      <c r="F12" s="160">
        <v>105.354328438992</v>
      </c>
      <c r="G12" s="138">
        <v>551.90599330191003</v>
      </c>
      <c r="H12" s="138">
        <f t="shared" si="1"/>
        <v>36304.029882510222</v>
      </c>
      <c r="I12" s="124">
        <f t="shared" si="2"/>
        <v>13.77997376497323</v>
      </c>
    </row>
    <row r="13" spans="1:9" ht="12" customHeight="1" x14ac:dyDescent="0.2">
      <c r="A13" s="28">
        <v>1995</v>
      </c>
      <c r="B13" s="95">
        <v>266.58800000000002</v>
      </c>
      <c r="C13" s="160">
        <v>30964</v>
      </c>
      <c r="D13" s="160">
        <v>4561.6212801245938</v>
      </c>
      <c r="E13" s="160">
        <f t="shared" si="0"/>
        <v>35525.621280124593</v>
      </c>
      <c r="F13" s="160">
        <v>155.62832174713199</v>
      </c>
      <c r="G13" s="138">
        <v>562.88953332623998</v>
      </c>
      <c r="H13" s="138">
        <f t="shared" si="1"/>
        <v>34807.103425051217</v>
      </c>
      <c r="I13" s="124">
        <f t="shared" si="2"/>
        <v>13.056515456453861</v>
      </c>
    </row>
    <row r="14" spans="1:9" ht="12" customHeight="1" x14ac:dyDescent="0.2">
      <c r="A14" s="22">
        <v>1996</v>
      </c>
      <c r="B14" s="97">
        <v>269.714</v>
      </c>
      <c r="C14" s="159">
        <v>32623</v>
      </c>
      <c r="D14" s="159">
        <v>4556.6013897383546</v>
      </c>
      <c r="E14" s="159">
        <f t="shared" si="0"/>
        <v>37179.601389738353</v>
      </c>
      <c r="F14" s="159">
        <v>174.39005690519997</v>
      </c>
      <c r="G14" s="136">
        <v>568.77426629374202</v>
      </c>
      <c r="H14" s="136">
        <f t="shared" si="1"/>
        <v>36436.437066539409</v>
      </c>
      <c r="I14" s="48">
        <f t="shared" si="2"/>
        <v>13.509286528151824</v>
      </c>
    </row>
    <row r="15" spans="1:9" ht="12" customHeight="1" x14ac:dyDescent="0.2">
      <c r="A15" s="22">
        <v>1997</v>
      </c>
      <c r="B15" s="97">
        <v>272.95800000000003</v>
      </c>
      <c r="C15" s="159">
        <v>29476</v>
      </c>
      <c r="D15" s="159">
        <v>5162.6399509153762</v>
      </c>
      <c r="E15" s="159">
        <f t="shared" si="0"/>
        <v>34638.639950915378</v>
      </c>
      <c r="F15" s="159">
        <v>151.95647871437998</v>
      </c>
      <c r="G15" s="136">
        <v>893.14094058739181</v>
      </c>
      <c r="H15" s="136">
        <f t="shared" si="1"/>
        <v>33593.542531613602</v>
      </c>
      <c r="I15" s="48">
        <f t="shared" si="2"/>
        <v>12.30722035317287</v>
      </c>
    </row>
    <row r="16" spans="1:9" ht="12" customHeight="1" x14ac:dyDescent="0.2">
      <c r="A16" s="22">
        <v>1998</v>
      </c>
      <c r="B16" s="97">
        <v>276.154</v>
      </c>
      <c r="C16" s="159">
        <v>27056</v>
      </c>
      <c r="D16" s="159">
        <v>5539.4288865542658</v>
      </c>
      <c r="E16" s="159">
        <f t="shared" si="0"/>
        <v>32595.428886554266</v>
      </c>
      <c r="F16" s="159">
        <v>137.66880466075199</v>
      </c>
      <c r="G16" s="136">
        <v>1037.2274898216479</v>
      </c>
      <c r="H16" s="136">
        <f t="shared" si="1"/>
        <v>31420.532592071864</v>
      </c>
      <c r="I16" s="48">
        <f t="shared" si="2"/>
        <v>11.377902399411873</v>
      </c>
    </row>
    <row r="17" spans="1:9" ht="12" customHeight="1" x14ac:dyDescent="0.2">
      <c r="A17" s="22">
        <v>1999</v>
      </c>
      <c r="B17" s="97">
        <v>279.32799999999997</v>
      </c>
      <c r="C17" s="159">
        <v>26086</v>
      </c>
      <c r="D17" s="159">
        <v>5148.6066285803545</v>
      </c>
      <c r="E17" s="159">
        <f t="shared" si="0"/>
        <v>31234.606628580354</v>
      </c>
      <c r="F17" s="159">
        <v>187.47704939841597</v>
      </c>
      <c r="G17" s="136">
        <v>1195.72479718929</v>
      </c>
      <c r="H17" s="136">
        <f t="shared" si="1"/>
        <v>29851.404781992649</v>
      </c>
      <c r="I17" s="48">
        <f t="shared" si="2"/>
        <v>10.686864468292708</v>
      </c>
    </row>
    <row r="18" spans="1:9" ht="12" customHeight="1" x14ac:dyDescent="0.2">
      <c r="A18" s="22">
        <v>2000</v>
      </c>
      <c r="B18" s="97">
        <v>282.39800000000002</v>
      </c>
      <c r="C18" s="159">
        <v>31749</v>
      </c>
      <c r="D18" s="159">
        <v>5285.6671514102964</v>
      </c>
      <c r="E18" s="159">
        <f t="shared" si="0"/>
        <v>37034.667151410293</v>
      </c>
      <c r="F18" s="159">
        <v>268.45795222084791</v>
      </c>
      <c r="G18" s="136">
        <v>1110.3782345556601</v>
      </c>
      <c r="H18" s="136">
        <f t="shared" si="1"/>
        <v>35655.83096463378</v>
      </c>
      <c r="I18" s="48">
        <f t="shared" si="2"/>
        <v>12.626091886144298</v>
      </c>
    </row>
    <row r="19" spans="1:9" ht="12" customHeight="1" x14ac:dyDescent="0.2">
      <c r="A19" s="28">
        <v>2001</v>
      </c>
      <c r="B19" s="95">
        <v>285.22500000000002</v>
      </c>
      <c r="C19" s="160">
        <v>32930</v>
      </c>
      <c r="D19" s="160">
        <v>5620.0344656067828</v>
      </c>
      <c r="E19" s="160">
        <f t="shared" si="0"/>
        <v>38550.034465606783</v>
      </c>
      <c r="F19" s="160">
        <v>232.86050634674996</v>
      </c>
      <c r="G19" s="138">
        <v>1228.1252977849019</v>
      </c>
      <c r="H19" s="138">
        <f t="shared" si="1"/>
        <v>37089.048661475135</v>
      </c>
      <c r="I19" s="124">
        <f t="shared" si="2"/>
        <v>13.003435414663908</v>
      </c>
    </row>
    <row r="20" spans="1:9" ht="12" customHeight="1" x14ac:dyDescent="0.2">
      <c r="A20" s="28">
        <v>2002</v>
      </c>
      <c r="B20" s="95">
        <v>287.95499999999998</v>
      </c>
      <c r="C20" s="160">
        <v>32411</v>
      </c>
      <c r="D20" s="160">
        <v>5922.0884058928086</v>
      </c>
      <c r="E20" s="160">
        <f t="shared" si="0"/>
        <v>38333.088405892806</v>
      </c>
      <c r="F20" s="160">
        <v>173.61292743869998</v>
      </c>
      <c r="G20" s="138">
        <v>1186.2967286403898</v>
      </c>
      <c r="H20" s="138">
        <f t="shared" si="1"/>
        <v>36973.17874981372</v>
      </c>
      <c r="I20" s="124">
        <f t="shared" si="2"/>
        <v>12.839915524930536</v>
      </c>
    </row>
    <row r="21" spans="1:9" ht="12" customHeight="1" x14ac:dyDescent="0.2">
      <c r="A21" s="28">
        <v>2003</v>
      </c>
      <c r="B21" s="95">
        <v>290.62599999999998</v>
      </c>
      <c r="C21" s="160">
        <v>29691</v>
      </c>
      <c r="D21" s="160">
        <v>5903.967792623801</v>
      </c>
      <c r="E21" s="160">
        <f t="shared" si="0"/>
        <v>35594.9677926238</v>
      </c>
      <c r="F21" s="160">
        <v>148.46684773951802</v>
      </c>
      <c r="G21" s="138">
        <v>1144.971783482622</v>
      </c>
      <c r="H21" s="138">
        <f>E21-F21-G21</f>
        <v>34301.529161401661</v>
      </c>
      <c r="I21" s="124">
        <f t="shared" si="2"/>
        <v>11.802636089476394</v>
      </c>
    </row>
    <row r="22" spans="1:9" s="8" customFormat="1" ht="12" customHeight="1" x14ac:dyDescent="0.2">
      <c r="A22" s="28">
        <v>2004</v>
      </c>
      <c r="B22" s="95">
        <v>293.262</v>
      </c>
      <c r="C22" s="160">
        <v>26959</v>
      </c>
      <c r="D22" s="160">
        <v>5585.3464133274492</v>
      </c>
      <c r="E22" s="160">
        <f t="shared" si="0"/>
        <v>32544.34641332745</v>
      </c>
      <c r="F22" s="160">
        <v>207.33811961597397</v>
      </c>
      <c r="G22" s="138">
        <v>1364.8016033973602</v>
      </c>
      <c r="H22" s="138">
        <f t="shared" si="1"/>
        <v>30972.206690314113</v>
      </c>
      <c r="I22" s="124">
        <f t="shared" si="2"/>
        <v>10.561275136333419</v>
      </c>
    </row>
    <row r="23" spans="1:9" s="8" customFormat="1" ht="12" customHeight="1" x14ac:dyDescent="0.2">
      <c r="A23" s="28">
        <v>2005</v>
      </c>
      <c r="B23" s="95">
        <v>295.99299999999999</v>
      </c>
      <c r="C23" s="160">
        <v>30729</v>
      </c>
      <c r="D23" s="160">
        <v>5961.7011088620602</v>
      </c>
      <c r="E23" s="160">
        <f t="shared" si="0"/>
        <v>36690.701108862064</v>
      </c>
      <c r="F23" s="160">
        <v>264.93452438152798</v>
      </c>
      <c r="G23" s="138">
        <v>1555.0909575692399</v>
      </c>
      <c r="H23" s="138">
        <f t="shared" si="1"/>
        <v>34870.675626911296</v>
      </c>
      <c r="I23" s="124">
        <f t="shared" si="2"/>
        <v>11.780912260395109</v>
      </c>
    </row>
    <row r="24" spans="1:9" s="8" customFormat="1" ht="12" customHeight="1" x14ac:dyDescent="0.2">
      <c r="A24" s="22">
        <v>2006</v>
      </c>
      <c r="B24" s="97">
        <v>298.81799999999998</v>
      </c>
      <c r="C24" s="161">
        <v>31948</v>
      </c>
      <c r="D24" s="161">
        <v>6250.4020557104459</v>
      </c>
      <c r="E24" s="159">
        <f t="shared" si="0"/>
        <v>38198.402055710445</v>
      </c>
      <c r="F24" s="161">
        <v>347.22819177735596</v>
      </c>
      <c r="G24" s="161">
        <v>1334.0984858339398</v>
      </c>
      <c r="H24" s="136">
        <f t="shared" si="1"/>
        <v>36517.075378099151</v>
      </c>
      <c r="I24" s="48">
        <f t="shared" si="2"/>
        <v>12.220507257962756</v>
      </c>
    </row>
    <row r="25" spans="1:9" s="8" customFormat="1" ht="12" customHeight="1" x14ac:dyDescent="0.2">
      <c r="A25" s="22">
        <v>2007</v>
      </c>
      <c r="B25" s="97">
        <v>301.69600000000003</v>
      </c>
      <c r="C25" s="161">
        <v>32804</v>
      </c>
      <c r="D25" s="161">
        <v>6550.8120618345947</v>
      </c>
      <c r="E25" s="159">
        <f>C25+D25</f>
        <v>39354.812061834593</v>
      </c>
      <c r="F25" s="161">
        <v>659.08535242163407</v>
      </c>
      <c r="G25" s="161">
        <v>1478.3454875010239</v>
      </c>
      <c r="H25" s="136">
        <f>E25-F25-G25</f>
        <v>37217.381221911935</v>
      </c>
      <c r="I25" s="48">
        <f>IF(H25=0,0,IF(B25=0,0,H25/B25/10))</f>
        <v>12.336053915833133</v>
      </c>
    </row>
    <row r="26" spans="1:9" s="8" customFormat="1" ht="12" customHeight="1" x14ac:dyDescent="0.2">
      <c r="A26" s="22">
        <v>2008</v>
      </c>
      <c r="B26" s="97">
        <v>304.54300000000001</v>
      </c>
      <c r="C26" s="161">
        <v>30911</v>
      </c>
      <c r="D26" s="161">
        <v>6257.1920904931676</v>
      </c>
      <c r="E26" s="159">
        <f>C26+D26</f>
        <v>37168.192090493169</v>
      </c>
      <c r="F26" s="161">
        <v>877.1825814812579</v>
      </c>
      <c r="G26" s="161">
        <v>1648.753268465166</v>
      </c>
      <c r="H26" s="136">
        <f>E26-F26-G26</f>
        <v>34642.256240546747</v>
      </c>
      <c r="I26" s="48">
        <f>IF(H26=0,0,IF(B26=0,0,H26/B26/10))</f>
        <v>11.375160893715091</v>
      </c>
    </row>
    <row r="27" spans="1:9" s="8" customFormat="1" ht="12" customHeight="1" x14ac:dyDescent="0.2">
      <c r="A27" s="22">
        <v>2009</v>
      </c>
      <c r="B27" s="97">
        <v>307.24</v>
      </c>
      <c r="C27" s="161">
        <v>31568</v>
      </c>
      <c r="D27" s="161">
        <v>6019.043497011643</v>
      </c>
      <c r="E27" s="159">
        <f>C27+D27</f>
        <v>37587.04349701164</v>
      </c>
      <c r="F27" s="161">
        <v>384.35471979436198</v>
      </c>
      <c r="G27" s="161">
        <v>1788.2343390417959</v>
      </c>
      <c r="H27" s="136">
        <f>E27-F27-G27</f>
        <v>35414.454438175482</v>
      </c>
      <c r="I27" s="48">
        <f>IF(H27=0,0,IF(B27=0,0,H27/B27/10))</f>
        <v>11.526641855935257</v>
      </c>
    </row>
    <row r="28" spans="1:9" s="8" customFormat="1" ht="12" customHeight="1" x14ac:dyDescent="0.2">
      <c r="A28" s="22">
        <v>2010</v>
      </c>
      <c r="B28" s="97">
        <v>309.80799999999999</v>
      </c>
      <c r="C28" s="161">
        <v>32747</v>
      </c>
      <c r="D28" s="161">
        <v>6451.4232128704525</v>
      </c>
      <c r="E28" s="159">
        <f>C28+D28</f>
        <v>39198.423212870453</v>
      </c>
      <c r="F28" s="161">
        <v>289.31407884891598</v>
      </c>
      <c r="G28" s="161">
        <v>1885.8553805094116</v>
      </c>
      <c r="H28" s="136">
        <f>E28-F28-G28</f>
        <v>37023.253753512123</v>
      </c>
      <c r="I28" s="48">
        <f>IF(H28=0,0,IF(B28=0,0,H28/B28/10))</f>
        <v>11.950386611550419</v>
      </c>
    </row>
    <row r="29" spans="1:9" s="8" customFormat="1" ht="12" customHeight="1" x14ac:dyDescent="0.2">
      <c r="A29" s="28">
        <v>2011</v>
      </c>
      <c r="B29" s="95">
        <v>312.17200000000003</v>
      </c>
      <c r="C29" s="160" t="s">
        <v>10</v>
      </c>
      <c r="D29" s="160" t="s">
        <v>10</v>
      </c>
      <c r="E29" s="160" t="s">
        <v>10</v>
      </c>
      <c r="F29" s="160" t="s">
        <v>10</v>
      </c>
      <c r="G29" s="160" t="s">
        <v>10</v>
      </c>
      <c r="H29" s="160" t="s">
        <v>10</v>
      </c>
      <c r="I29" s="160" t="s">
        <v>10</v>
      </c>
    </row>
    <row r="30" spans="1:9" s="8" customFormat="1" ht="12" customHeight="1" x14ac:dyDescent="0.2">
      <c r="A30" s="28">
        <v>2012</v>
      </c>
      <c r="B30" s="95">
        <v>314.49900000000002</v>
      </c>
      <c r="C30" s="160" t="s">
        <v>10</v>
      </c>
      <c r="D30" s="160" t="s">
        <v>10</v>
      </c>
      <c r="E30" s="160" t="s">
        <v>10</v>
      </c>
      <c r="F30" s="160" t="s">
        <v>10</v>
      </c>
      <c r="G30" s="160" t="s">
        <v>10</v>
      </c>
      <c r="H30" s="160" t="s">
        <v>10</v>
      </c>
      <c r="I30" s="160" t="s">
        <v>10</v>
      </c>
    </row>
    <row r="31" spans="1:9" s="8" customFormat="1" ht="12" customHeight="1" x14ac:dyDescent="0.2">
      <c r="A31" s="28">
        <v>2013</v>
      </c>
      <c r="B31" s="95">
        <v>316.839</v>
      </c>
      <c r="C31" s="160" t="s">
        <v>10</v>
      </c>
      <c r="D31" s="160" t="s">
        <v>10</v>
      </c>
      <c r="E31" s="160" t="s">
        <v>10</v>
      </c>
      <c r="F31" s="160" t="s">
        <v>10</v>
      </c>
      <c r="G31" s="160" t="s">
        <v>10</v>
      </c>
      <c r="H31" s="160" t="s">
        <v>10</v>
      </c>
      <c r="I31" s="160" t="s">
        <v>10</v>
      </c>
    </row>
    <row r="32" spans="1:9" s="8" customFormat="1" ht="12" customHeight="1" x14ac:dyDescent="0.2">
      <c r="A32" s="28">
        <v>2014</v>
      </c>
      <c r="B32" s="95">
        <v>319.173</v>
      </c>
      <c r="C32" s="160" t="s">
        <v>10</v>
      </c>
      <c r="D32" s="160" t="s">
        <v>10</v>
      </c>
      <c r="E32" s="160" t="s">
        <v>10</v>
      </c>
      <c r="F32" s="160" t="s">
        <v>10</v>
      </c>
      <c r="G32" s="160" t="s">
        <v>10</v>
      </c>
      <c r="H32" s="160" t="s">
        <v>10</v>
      </c>
      <c r="I32" s="160" t="s">
        <v>10</v>
      </c>
    </row>
    <row r="33" spans="1:11" s="8" customFormat="1" ht="12" customHeight="1" x14ac:dyDescent="0.2">
      <c r="A33" s="28">
        <v>2015</v>
      </c>
      <c r="B33" s="95">
        <v>322.99734699999999</v>
      </c>
      <c r="C33" s="160">
        <v>30394</v>
      </c>
      <c r="D33" s="160">
        <v>11429.962046537175</v>
      </c>
      <c r="E33" s="160">
        <f t="shared" ref="E33:E39" si="3">C33+D33</f>
        <v>41823.962046537177</v>
      </c>
      <c r="F33" s="160">
        <v>743.92432119773457</v>
      </c>
      <c r="G33" s="160">
        <v>3578.6053569588153</v>
      </c>
      <c r="H33" s="138">
        <f t="shared" ref="H33:H39" si="4">E33-F33-G33</f>
        <v>37501.432368380621</v>
      </c>
      <c r="I33" s="124">
        <f t="shared" ref="I33:I39" si="5">IF(H33=0,0,IF(B33=0,0,H33/B33/10))</f>
        <v>11.610445942263613</v>
      </c>
    </row>
    <row r="34" spans="1:11" s="8" customFormat="1" ht="12" customHeight="1" x14ac:dyDescent="0.2">
      <c r="A34" s="22">
        <v>2016</v>
      </c>
      <c r="B34" s="97">
        <v>325.48744008553598</v>
      </c>
      <c r="C34" s="161">
        <v>31338</v>
      </c>
      <c r="D34" s="161">
        <v>11774.552171108977</v>
      </c>
      <c r="E34" s="159">
        <f t="shared" si="3"/>
        <v>43112.552171108975</v>
      </c>
      <c r="F34" s="161">
        <v>833.02179355822818</v>
      </c>
      <c r="G34" s="161">
        <v>2871.4096154954291</v>
      </c>
      <c r="H34" s="136">
        <f t="shared" si="4"/>
        <v>39408.120762055318</v>
      </c>
      <c r="I34" s="48">
        <f t="shared" si="5"/>
        <v>12.107416726033765</v>
      </c>
    </row>
    <row r="35" spans="1:11" s="8" customFormat="1" ht="12" customHeight="1" x14ac:dyDescent="0.2">
      <c r="A35" s="22">
        <v>2017</v>
      </c>
      <c r="B35" s="97">
        <v>327.99673012000198</v>
      </c>
      <c r="C35" s="161">
        <v>31799</v>
      </c>
      <c r="D35" s="161">
        <v>10558.466657040421</v>
      </c>
      <c r="E35" s="159">
        <f t="shared" si="3"/>
        <v>42357.466657040422</v>
      </c>
      <c r="F35" s="161">
        <v>622.78411203424378</v>
      </c>
      <c r="G35" s="161">
        <v>2536.8931780386506</v>
      </c>
      <c r="H35" s="136">
        <f t="shared" si="4"/>
        <v>39197.789366967532</v>
      </c>
      <c r="I35" s="48">
        <f t="shared" si="5"/>
        <v>11.950664676634581</v>
      </c>
    </row>
    <row r="36" spans="1:11" s="8" customFormat="1" ht="12" customHeight="1" x14ac:dyDescent="0.2">
      <c r="A36" s="22">
        <v>2018</v>
      </c>
      <c r="B36" s="97">
        <v>328.63127718839002</v>
      </c>
      <c r="C36" s="161">
        <v>31951</v>
      </c>
      <c r="D36" s="161">
        <v>11056.25277802693</v>
      </c>
      <c r="E36" s="159">
        <f t="shared" si="3"/>
        <v>43007.25277802693</v>
      </c>
      <c r="F36" s="161">
        <v>700.96397906383356</v>
      </c>
      <c r="G36" s="161">
        <v>2693.6555755616846</v>
      </c>
      <c r="H36" s="136">
        <f t="shared" si="4"/>
        <v>39612.633223401412</v>
      </c>
      <c r="I36" s="48">
        <f t="shared" si="5"/>
        <v>12.053823227754798</v>
      </c>
    </row>
    <row r="37" spans="1:11" s="8" customFormat="1" ht="12" customHeight="1" x14ac:dyDescent="0.2">
      <c r="A37" s="22">
        <v>2019</v>
      </c>
      <c r="B37" s="97">
        <v>327.77654100000001</v>
      </c>
      <c r="C37" s="161">
        <v>31532</v>
      </c>
      <c r="D37" s="161">
        <v>11844.378070472034</v>
      </c>
      <c r="E37" s="159">
        <f t="shared" si="3"/>
        <v>43376.378070472034</v>
      </c>
      <c r="F37" s="161">
        <v>487.0552934188575</v>
      </c>
      <c r="G37" s="161">
        <v>2713.2072461740031</v>
      </c>
      <c r="H37" s="136">
        <f t="shared" si="4"/>
        <v>40176.115530879171</v>
      </c>
      <c r="I37" s="48">
        <f t="shared" si="5"/>
        <v>12.25716624146057</v>
      </c>
    </row>
    <row r="38" spans="1:11" s="8" customFormat="1" ht="12" customHeight="1" x14ac:dyDescent="0.2">
      <c r="A38" s="22">
        <v>2020</v>
      </c>
      <c r="B38" s="97">
        <v>329.37155899999999</v>
      </c>
      <c r="C38" s="161">
        <v>33802</v>
      </c>
      <c r="D38" s="161">
        <v>15602.004558471701</v>
      </c>
      <c r="E38" s="161">
        <f t="shared" si="3"/>
        <v>49404.004558471701</v>
      </c>
      <c r="F38" s="161">
        <v>558.96938914118653</v>
      </c>
      <c r="G38" s="161">
        <v>3340.514218981968</v>
      </c>
      <c r="H38" s="161">
        <f t="shared" si="4"/>
        <v>45504.520950348546</v>
      </c>
      <c r="I38" s="48">
        <f t="shared" si="5"/>
        <v>13.815558662230623</v>
      </c>
    </row>
    <row r="39" spans="1:11" s="8" customFormat="1" ht="12" customHeight="1" thickBot="1" x14ac:dyDescent="0.25">
      <c r="A39" s="183">
        <v>2021</v>
      </c>
      <c r="B39" s="95">
        <v>331.939819</v>
      </c>
      <c r="C39" s="184">
        <v>30180</v>
      </c>
      <c r="D39" s="184">
        <v>12623.885811573309</v>
      </c>
      <c r="E39" s="184">
        <f t="shared" si="3"/>
        <v>42803.885811573309</v>
      </c>
      <c r="F39" s="184">
        <v>493.44680435245471</v>
      </c>
      <c r="G39" s="184">
        <v>3290.7129536889047</v>
      </c>
      <c r="H39" s="184">
        <f t="shared" si="4"/>
        <v>39019.726053531951</v>
      </c>
      <c r="I39" s="124">
        <f t="shared" si="5"/>
        <v>11.755060351325898</v>
      </c>
    </row>
    <row r="40" spans="1:11" ht="12" customHeight="1" thickTop="1" x14ac:dyDescent="0.2">
      <c r="A40" s="201" t="s">
        <v>118</v>
      </c>
      <c r="B40" s="202"/>
      <c r="C40" s="202"/>
      <c r="D40" s="202"/>
      <c r="E40" s="202"/>
      <c r="F40" s="202"/>
      <c r="G40" s="202"/>
      <c r="H40" s="202"/>
      <c r="I40" s="203"/>
    </row>
    <row r="41" spans="1:11" ht="12" customHeight="1" x14ac:dyDescent="0.2">
      <c r="A41" s="6" t="s">
        <v>117</v>
      </c>
      <c r="B41" s="6"/>
      <c r="C41" s="6"/>
      <c r="D41" s="6"/>
      <c r="E41" s="6"/>
      <c r="F41" s="6"/>
      <c r="G41" s="6"/>
      <c r="H41" s="6"/>
      <c r="I41" s="6"/>
    </row>
    <row r="42" spans="1:11" ht="12" customHeight="1" x14ac:dyDescent="0.2">
      <c r="A42" s="19"/>
      <c r="B42" s="6"/>
      <c r="C42" s="6"/>
      <c r="D42" s="6"/>
      <c r="E42" s="6"/>
      <c r="F42" s="6"/>
      <c r="G42" s="6"/>
      <c r="H42" s="6"/>
      <c r="I42" s="6"/>
    </row>
    <row r="43" spans="1:11" ht="12" customHeight="1" x14ac:dyDescent="0.2">
      <c r="A43" s="19" t="s">
        <v>149</v>
      </c>
      <c r="B43" s="19"/>
      <c r="I43" s="19"/>
      <c r="J43" s="19"/>
      <c r="K43" s="19"/>
    </row>
    <row r="44" spans="1:11" ht="12" customHeight="1" x14ac:dyDescent="0.2">
      <c r="A44" s="19" t="s">
        <v>119</v>
      </c>
      <c r="B44" s="19"/>
      <c r="I44" s="19"/>
      <c r="J44" s="19"/>
      <c r="K44" s="19"/>
    </row>
    <row r="45" spans="1:11" ht="12" customHeight="1" x14ac:dyDescent="0.2">
      <c r="A45" s="19" t="s">
        <v>120</v>
      </c>
      <c r="B45" s="19"/>
      <c r="I45" s="19"/>
      <c r="J45" s="19"/>
      <c r="K45" s="19"/>
    </row>
    <row r="46" spans="1:11" ht="12" customHeight="1" x14ac:dyDescent="0.2">
      <c r="A46" s="19" t="s">
        <v>116</v>
      </c>
      <c r="B46" s="19"/>
      <c r="I46" s="19"/>
      <c r="J46" s="19"/>
      <c r="K46" s="19"/>
    </row>
    <row r="47" spans="1:11" ht="12" customHeight="1" x14ac:dyDescent="0.2">
      <c r="A47" s="11"/>
    </row>
    <row r="48" spans="1:11" ht="12" customHeight="1" x14ac:dyDescent="0.2">
      <c r="A48" s="197" t="s">
        <v>106</v>
      </c>
    </row>
    <row r="49" spans="1:1" ht="12" customHeight="1" x14ac:dyDescent="0.2">
      <c r="A49" s="11"/>
    </row>
    <row r="50" spans="1:1" ht="12" customHeight="1" x14ac:dyDescent="0.2">
      <c r="A50" s="11"/>
    </row>
  </sheetData>
  <mergeCells count="15">
    <mergeCell ref="C7:H7"/>
    <mergeCell ref="A2:A6"/>
    <mergeCell ref="H4:H6"/>
    <mergeCell ref="H2:I3"/>
    <mergeCell ref="E3:E6"/>
    <mergeCell ref="A1:G1"/>
    <mergeCell ref="H1:I1"/>
    <mergeCell ref="B2:B6"/>
    <mergeCell ref="C2:E2"/>
    <mergeCell ref="C3:C6"/>
    <mergeCell ref="D3:D6"/>
    <mergeCell ref="F2:G2"/>
    <mergeCell ref="I4:I6"/>
    <mergeCell ref="F3:F6"/>
    <mergeCell ref="G3:G6"/>
  </mergeCells>
  <phoneticPr fontId="3" type="noConversion"/>
  <printOptions horizontalCentered="1" verticalCentered="1"/>
  <pageMargins left="0.5" right="0.5" top="0.5" bottom="0.5"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39"/>
  <sheetViews>
    <sheetView zoomScaleNormal="100" workbookViewId="0">
      <pane ySplit="7" topLeftCell="A8" activePane="bottomLeft" state="frozen"/>
      <selection sqref="A1:IV1"/>
      <selection pane="bottomLeft" sqref="A1:K1"/>
    </sheetView>
  </sheetViews>
  <sheetFormatPr defaultColWidth="12.6640625" defaultRowHeight="12" customHeight="1" x14ac:dyDescent="0.2"/>
  <cols>
    <col min="1" max="1" width="12.6640625" style="6" customWidth="1"/>
    <col min="2" max="2" width="12.6640625" style="11" customWidth="1"/>
    <col min="3" max="12" width="12.6640625" style="12" customWidth="1"/>
    <col min="13" max="13" width="12.6640625" style="6" customWidth="1"/>
    <col min="14" max="16384" width="12.6640625" style="8"/>
  </cols>
  <sheetData>
    <row r="1" spans="1:13" s="39" customFormat="1" ht="12" customHeight="1" thickBot="1" x14ac:dyDescent="0.25">
      <c r="A1" s="272" t="s">
        <v>71</v>
      </c>
      <c r="B1" s="272"/>
      <c r="C1" s="272"/>
      <c r="D1" s="272"/>
      <c r="E1" s="272"/>
      <c r="F1" s="272"/>
      <c r="G1" s="272"/>
      <c r="H1" s="272"/>
      <c r="I1" s="272"/>
      <c r="J1" s="272"/>
      <c r="K1" s="272"/>
      <c r="L1" s="242" t="s">
        <v>11</v>
      </c>
      <c r="M1" s="242"/>
    </row>
    <row r="2" spans="1:13" ht="12" customHeight="1" thickTop="1" x14ac:dyDescent="0.2">
      <c r="A2" s="246" t="s">
        <v>27</v>
      </c>
      <c r="B2" s="239" t="s">
        <v>36</v>
      </c>
      <c r="C2" s="16" t="s">
        <v>2</v>
      </c>
      <c r="D2" s="13"/>
      <c r="E2" s="13"/>
      <c r="F2" s="13"/>
      <c r="G2" s="273" t="s">
        <v>68</v>
      </c>
      <c r="H2" s="274"/>
      <c r="I2" s="274"/>
      <c r="J2" s="275" t="s">
        <v>63</v>
      </c>
      <c r="K2" s="276"/>
      <c r="L2" s="277"/>
      <c r="M2" s="281" t="s">
        <v>43</v>
      </c>
    </row>
    <row r="3" spans="1:13" ht="12" customHeight="1" x14ac:dyDescent="0.2">
      <c r="A3" s="247"/>
      <c r="B3" s="240"/>
      <c r="C3" s="284" t="s">
        <v>62</v>
      </c>
      <c r="D3" s="284" t="s">
        <v>14</v>
      </c>
      <c r="E3" s="284" t="s">
        <v>30</v>
      </c>
      <c r="F3" s="284" t="s">
        <v>31</v>
      </c>
      <c r="G3" s="284" t="s">
        <v>15</v>
      </c>
      <c r="H3" s="284" t="s">
        <v>35</v>
      </c>
      <c r="I3" s="284" t="s">
        <v>33</v>
      </c>
      <c r="J3" s="278"/>
      <c r="K3" s="279"/>
      <c r="L3" s="280"/>
      <c r="M3" s="282"/>
    </row>
    <row r="4" spans="1:13" ht="12" customHeight="1" x14ac:dyDescent="0.2">
      <c r="A4" s="247"/>
      <c r="B4" s="240"/>
      <c r="C4" s="285"/>
      <c r="D4" s="285"/>
      <c r="E4" s="285"/>
      <c r="F4" s="285"/>
      <c r="G4" s="285"/>
      <c r="H4" s="285"/>
      <c r="I4" s="285"/>
      <c r="J4" s="292" t="s">
        <v>6</v>
      </c>
      <c r="K4" s="16" t="s">
        <v>24</v>
      </c>
      <c r="L4" s="13"/>
      <c r="M4" s="282"/>
    </row>
    <row r="5" spans="1:13" ht="12" customHeight="1" x14ac:dyDescent="0.2">
      <c r="A5" s="247"/>
      <c r="B5" s="240"/>
      <c r="C5" s="285"/>
      <c r="D5" s="285"/>
      <c r="E5" s="285"/>
      <c r="F5" s="285"/>
      <c r="G5" s="285"/>
      <c r="H5" s="285"/>
      <c r="I5" s="285"/>
      <c r="J5" s="293"/>
      <c r="K5" s="289" t="s">
        <v>95</v>
      </c>
      <c r="L5" s="291" t="s">
        <v>38</v>
      </c>
      <c r="M5" s="282"/>
    </row>
    <row r="6" spans="1:13" ht="12" customHeight="1" x14ac:dyDescent="0.2">
      <c r="A6" s="248"/>
      <c r="B6" s="241"/>
      <c r="C6" s="286"/>
      <c r="D6" s="286"/>
      <c r="E6" s="286"/>
      <c r="F6" s="286"/>
      <c r="G6" s="286"/>
      <c r="H6" s="286"/>
      <c r="I6" s="286"/>
      <c r="J6" s="294"/>
      <c r="K6" s="290"/>
      <c r="L6" s="263"/>
      <c r="M6" s="283"/>
    </row>
    <row r="7" spans="1:13" ht="12" customHeight="1" x14ac:dyDescent="0.25">
      <c r="A7" s="73"/>
      <c r="B7" s="78" t="s">
        <v>46</v>
      </c>
      <c r="C7" s="287" t="s">
        <v>9</v>
      </c>
      <c r="D7" s="288"/>
      <c r="E7" s="288"/>
      <c r="F7" s="288"/>
      <c r="G7" s="288"/>
      <c r="H7" s="288"/>
      <c r="I7" s="288"/>
      <c r="J7" s="288"/>
      <c r="K7" s="287" t="s">
        <v>50</v>
      </c>
      <c r="L7" s="288"/>
      <c r="M7" s="79"/>
    </row>
    <row r="8" spans="1:13" ht="12" customHeight="1" x14ac:dyDescent="0.2">
      <c r="A8" s="22">
        <v>1909</v>
      </c>
      <c r="B8" s="96">
        <v>90.49</v>
      </c>
      <c r="C8" s="33">
        <v>30.1</v>
      </c>
      <c r="D8" s="33" t="s">
        <v>21</v>
      </c>
      <c r="E8" s="33">
        <v>11.1</v>
      </c>
      <c r="F8" s="33">
        <f>SUM(C8,D8,E8)</f>
        <v>41.2</v>
      </c>
      <c r="G8" s="33">
        <v>0.4</v>
      </c>
      <c r="H8" s="33">
        <f>F8-SUM(G8,I8,J8)</f>
        <v>21.799999999999997</v>
      </c>
      <c r="I8" s="33">
        <v>11.6</v>
      </c>
      <c r="J8" s="33">
        <v>7.4000000000000057</v>
      </c>
      <c r="K8" s="33">
        <f>IF(J8=0,0,IF(B8=0,0,J8/B8*56))</f>
        <v>4.5795115482373783</v>
      </c>
      <c r="L8" s="33">
        <f t="shared" ref="L8:L71" si="0">IF(K8=0,0,K8*0.8)</f>
        <v>3.6636092385899026</v>
      </c>
      <c r="M8" s="71" t="str">
        <f t="shared" ref="M8:M71" si="1">IF(I7=0,"-",IF(E8=I7,"-","*"))</f>
        <v>-</v>
      </c>
    </row>
    <row r="9" spans="1:13" ht="12" customHeight="1" x14ac:dyDescent="0.2">
      <c r="A9" s="22">
        <v>1910</v>
      </c>
      <c r="B9" s="96">
        <v>92.406999999999996</v>
      </c>
      <c r="C9" s="33">
        <v>29.1</v>
      </c>
      <c r="D9" s="33" t="s">
        <v>21</v>
      </c>
      <c r="E9" s="33">
        <v>11.6</v>
      </c>
      <c r="F9" s="33">
        <f t="shared" ref="F9:F72" si="2">SUM(C9,D9,E9)</f>
        <v>40.700000000000003</v>
      </c>
      <c r="G9" s="33" t="s">
        <v>21</v>
      </c>
      <c r="H9" s="33">
        <f t="shared" ref="H9:H72" si="3">F9-SUM(G9,I9,J9)</f>
        <v>22.1</v>
      </c>
      <c r="I9" s="33">
        <v>10.8</v>
      </c>
      <c r="J9" s="33">
        <v>7.8</v>
      </c>
      <c r="K9" s="33">
        <f t="shared" ref="K9:K72" si="4">IF(J9=0,0,IF(B9=0,0,J9/B9*56))</f>
        <v>4.7269146276797214</v>
      </c>
      <c r="L9" s="33">
        <f t="shared" si="0"/>
        <v>3.7815317021437771</v>
      </c>
      <c r="M9" s="71" t="str">
        <f t="shared" si="1"/>
        <v>-</v>
      </c>
    </row>
    <row r="10" spans="1:13" ht="12" customHeight="1" x14ac:dyDescent="0.2">
      <c r="A10" s="28">
        <v>1911</v>
      </c>
      <c r="B10" s="95">
        <v>93.863</v>
      </c>
      <c r="C10" s="34">
        <v>31.4</v>
      </c>
      <c r="D10" s="34" t="s">
        <v>21</v>
      </c>
      <c r="E10" s="34">
        <v>10.8</v>
      </c>
      <c r="F10" s="34">
        <f t="shared" si="2"/>
        <v>42.2</v>
      </c>
      <c r="G10" s="34" t="s">
        <v>21</v>
      </c>
      <c r="H10" s="34">
        <f t="shared" si="3"/>
        <v>23.200000000000003</v>
      </c>
      <c r="I10" s="34">
        <v>10.8</v>
      </c>
      <c r="J10" s="34">
        <v>8.1999999999999993</v>
      </c>
      <c r="K10" s="34">
        <f t="shared" si="4"/>
        <v>4.8922365575359823</v>
      </c>
      <c r="L10" s="34">
        <f t="shared" si="0"/>
        <v>3.9137892460287862</v>
      </c>
      <c r="M10" s="72" t="str">
        <f t="shared" si="1"/>
        <v>-</v>
      </c>
    </row>
    <row r="11" spans="1:13" ht="12" customHeight="1" x14ac:dyDescent="0.2">
      <c r="A11" s="28">
        <v>1912</v>
      </c>
      <c r="B11" s="95">
        <v>95.334999999999994</v>
      </c>
      <c r="C11" s="34">
        <v>37.9</v>
      </c>
      <c r="D11" s="34" t="s">
        <v>21</v>
      </c>
      <c r="E11" s="34">
        <v>10.8</v>
      </c>
      <c r="F11" s="34">
        <f t="shared" si="2"/>
        <v>48.7</v>
      </c>
      <c r="G11" s="34">
        <v>0.5</v>
      </c>
      <c r="H11" s="34">
        <f t="shared" si="3"/>
        <v>23.899999999999995</v>
      </c>
      <c r="I11" s="34">
        <v>15.7</v>
      </c>
      <c r="J11" s="34">
        <v>8.6000000000000085</v>
      </c>
      <c r="K11" s="34">
        <f t="shared" si="4"/>
        <v>5.0516599360151098</v>
      </c>
      <c r="L11" s="34">
        <f t="shared" si="0"/>
        <v>4.0413279488120883</v>
      </c>
      <c r="M11" s="72" t="str">
        <f t="shared" si="1"/>
        <v>-</v>
      </c>
    </row>
    <row r="12" spans="1:13" ht="12" customHeight="1" x14ac:dyDescent="0.2">
      <c r="A12" s="28">
        <v>1913</v>
      </c>
      <c r="B12" s="95">
        <v>97.224999999999994</v>
      </c>
      <c r="C12" s="34">
        <v>40.4</v>
      </c>
      <c r="D12" s="34" t="s">
        <v>21</v>
      </c>
      <c r="E12" s="34">
        <v>15.7</v>
      </c>
      <c r="F12" s="34">
        <f t="shared" si="2"/>
        <v>56.099999999999994</v>
      </c>
      <c r="G12" s="34">
        <v>2</v>
      </c>
      <c r="H12" s="34">
        <f t="shared" si="3"/>
        <v>24.899999999999995</v>
      </c>
      <c r="I12" s="34">
        <v>20.2</v>
      </c>
      <c r="J12" s="34">
        <v>9</v>
      </c>
      <c r="K12" s="34">
        <f t="shared" si="4"/>
        <v>5.183851889946002</v>
      </c>
      <c r="L12" s="34">
        <f t="shared" si="0"/>
        <v>4.1470815119568014</v>
      </c>
      <c r="M12" s="72" t="str">
        <f t="shared" si="1"/>
        <v>-</v>
      </c>
    </row>
    <row r="13" spans="1:13" ht="12" customHeight="1" x14ac:dyDescent="0.2">
      <c r="A13" s="28">
        <v>1914</v>
      </c>
      <c r="B13" s="95">
        <v>99.111000000000004</v>
      </c>
      <c r="C13" s="34">
        <v>42.1</v>
      </c>
      <c r="D13" s="34" t="s">
        <v>21</v>
      </c>
      <c r="E13" s="34">
        <v>20.2</v>
      </c>
      <c r="F13" s="34">
        <f t="shared" si="2"/>
        <v>62.3</v>
      </c>
      <c r="G13" s="34">
        <v>8.1</v>
      </c>
      <c r="H13" s="34">
        <f t="shared" si="3"/>
        <v>23.299999999999997</v>
      </c>
      <c r="I13" s="34">
        <v>21.7</v>
      </c>
      <c r="J13" s="34">
        <v>9.1999999999999993</v>
      </c>
      <c r="K13" s="34">
        <f t="shared" si="4"/>
        <v>5.1982121056189516</v>
      </c>
      <c r="L13" s="34">
        <f t="shared" si="0"/>
        <v>4.1585696844951618</v>
      </c>
      <c r="M13" s="72" t="str">
        <f t="shared" si="1"/>
        <v>-</v>
      </c>
    </row>
    <row r="14" spans="1:13" ht="12" customHeight="1" x14ac:dyDescent="0.2">
      <c r="A14" s="28">
        <v>1915</v>
      </c>
      <c r="B14" s="95">
        <v>100.54600000000001</v>
      </c>
      <c r="C14" s="34">
        <v>46.8</v>
      </c>
      <c r="D14" s="34" t="s">
        <v>21</v>
      </c>
      <c r="E14" s="34">
        <v>21.7</v>
      </c>
      <c r="F14" s="34">
        <f t="shared" si="2"/>
        <v>68.5</v>
      </c>
      <c r="G14" s="34">
        <v>13.5</v>
      </c>
      <c r="H14" s="34">
        <f t="shared" si="3"/>
        <v>21.200000000000003</v>
      </c>
      <c r="I14" s="34">
        <v>24.4</v>
      </c>
      <c r="J14" s="34">
        <v>9.4</v>
      </c>
      <c r="K14" s="34">
        <f t="shared" si="4"/>
        <v>5.2354146360869649</v>
      </c>
      <c r="L14" s="34">
        <f t="shared" si="0"/>
        <v>4.1883317088695717</v>
      </c>
      <c r="M14" s="72" t="str">
        <f t="shared" si="1"/>
        <v>-</v>
      </c>
    </row>
    <row r="15" spans="1:13" ht="12" customHeight="1" x14ac:dyDescent="0.2">
      <c r="A15" s="22">
        <v>1916</v>
      </c>
      <c r="B15" s="96">
        <v>101.961</v>
      </c>
      <c r="C15" s="33">
        <v>43.1</v>
      </c>
      <c r="D15" s="33" t="s">
        <v>21</v>
      </c>
      <c r="E15" s="33">
        <v>24.4</v>
      </c>
      <c r="F15" s="33">
        <f t="shared" si="2"/>
        <v>67.5</v>
      </c>
      <c r="G15" s="33">
        <v>15.7</v>
      </c>
      <c r="H15" s="33">
        <f t="shared" si="3"/>
        <v>25.099999999999994</v>
      </c>
      <c r="I15" s="33">
        <v>16.8</v>
      </c>
      <c r="J15" s="33">
        <v>9.9000000000000057</v>
      </c>
      <c r="K15" s="33">
        <f t="shared" si="4"/>
        <v>5.4373731132491869</v>
      </c>
      <c r="L15" s="33">
        <f t="shared" si="0"/>
        <v>4.3498984905993501</v>
      </c>
      <c r="M15" s="71" t="str">
        <f t="shared" si="1"/>
        <v>-</v>
      </c>
    </row>
    <row r="16" spans="1:13" ht="12" customHeight="1" x14ac:dyDescent="0.2">
      <c r="A16" s="22">
        <v>1917</v>
      </c>
      <c r="B16" s="96">
        <v>103.414</v>
      </c>
      <c r="C16" s="33">
        <v>60.3</v>
      </c>
      <c r="D16" s="33" t="s">
        <v>21</v>
      </c>
      <c r="E16" s="33">
        <v>16.8</v>
      </c>
      <c r="F16" s="33">
        <f t="shared" si="2"/>
        <v>77.099999999999994</v>
      </c>
      <c r="G16" s="33">
        <v>14.4</v>
      </c>
      <c r="H16" s="33">
        <f t="shared" si="3"/>
        <v>31.5</v>
      </c>
      <c r="I16" s="33">
        <v>22.4</v>
      </c>
      <c r="J16" s="33">
        <v>8.8000000000000007</v>
      </c>
      <c r="K16" s="33">
        <f t="shared" si="4"/>
        <v>4.7653122401222276</v>
      </c>
      <c r="L16" s="33">
        <f t="shared" si="0"/>
        <v>3.8122497920977825</v>
      </c>
      <c r="M16" s="71" t="str">
        <f t="shared" si="1"/>
        <v>-</v>
      </c>
    </row>
    <row r="17" spans="1:13" ht="12" customHeight="1" x14ac:dyDescent="0.2">
      <c r="A17" s="22">
        <v>1918</v>
      </c>
      <c r="B17" s="96">
        <v>104.55</v>
      </c>
      <c r="C17" s="33">
        <v>83.4</v>
      </c>
      <c r="D17" s="33">
        <v>0.6</v>
      </c>
      <c r="E17" s="33">
        <v>22.4</v>
      </c>
      <c r="F17" s="33">
        <f t="shared" si="2"/>
        <v>106.4</v>
      </c>
      <c r="G17" s="33">
        <v>14.3</v>
      </c>
      <c r="H17" s="33">
        <f t="shared" si="3"/>
        <v>37.400000000000006</v>
      </c>
      <c r="I17" s="33">
        <v>49</v>
      </c>
      <c r="J17" s="33">
        <v>5.7</v>
      </c>
      <c r="K17" s="33">
        <f t="shared" si="4"/>
        <v>3.0530846484935439</v>
      </c>
      <c r="L17" s="33">
        <f t="shared" si="0"/>
        <v>2.4424677187948354</v>
      </c>
      <c r="M17" s="71" t="str">
        <f t="shared" si="1"/>
        <v>-</v>
      </c>
    </row>
    <row r="18" spans="1:13" ht="12" customHeight="1" x14ac:dyDescent="0.2">
      <c r="A18" s="22">
        <v>1919</v>
      </c>
      <c r="B18" s="96">
        <v>105.063</v>
      </c>
      <c r="C18" s="33">
        <v>78.7</v>
      </c>
      <c r="D18" s="33">
        <v>1.2</v>
      </c>
      <c r="E18" s="33">
        <v>49</v>
      </c>
      <c r="F18" s="33">
        <f t="shared" si="2"/>
        <v>128.9</v>
      </c>
      <c r="G18" s="33">
        <v>38.700000000000003</v>
      </c>
      <c r="H18" s="33">
        <f t="shared" si="3"/>
        <v>31</v>
      </c>
      <c r="I18" s="33">
        <v>52.6</v>
      </c>
      <c r="J18" s="33">
        <v>6.5999999999999943</v>
      </c>
      <c r="K18" s="33">
        <f t="shared" si="4"/>
        <v>3.5178892664401324</v>
      </c>
      <c r="L18" s="33">
        <f t="shared" si="0"/>
        <v>2.8143114131521063</v>
      </c>
      <c r="M18" s="71" t="str">
        <f t="shared" si="1"/>
        <v>-</v>
      </c>
    </row>
    <row r="19" spans="1:13" ht="12" customHeight="1" x14ac:dyDescent="0.2">
      <c r="A19" s="22">
        <v>1920</v>
      </c>
      <c r="B19" s="96">
        <v>106.461</v>
      </c>
      <c r="C19" s="33">
        <v>61.9</v>
      </c>
      <c r="D19" s="33">
        <v>0.8</v>
      </c>
      <c r="E19" s="33">
        <v>52.6</v>
      </c>
      <c r="F19" s="33">
        <f t="shared" si="2"/>
        <v>115.3</v>
      </c>
      <c r="G19" s="33">
        <v>58.7</v>
      </c>
      <c r="H19" s="33">
        <f t="shared" si="3"/>
        <v>21.899999999999991</v>
      </c>
      <c r="I19" s="33">
        <v>26.8</v>
      </c>
      <c r="J19" s="33">
        <v>7.9000000000000057</v>
      </c>
      <c r="K19" s="33">
        <f t="shared" si="4"/>
        <v>4.1555123472445343</v>
      </c>
      <c r="L19" s="33">
        <f t="shared" si="0"/>
        <v>3.3244098777956275</v>
      </c>
      <c r="M19" s="71" t="str">
        <f t="shared" si="1"/>
        <v>-</v>
      </c>
    </row>
    <row r="20" spans="1:13" ht="12" customHeight="1" x14ac:dyDescent="0.2">
      <c r="A20" s="28">
        <v>1921</v>
      </c>
      <c r="B20" s="95">
        <v>108.538</v>
      </c>
      <c r="C20" s="34">
        <v>61</v>
      </c>
      <c r="D20" s="34">
        <v>0.8</v>
      </c>
      <c r="E20" s="34">
        <v>26.8</v>
      </c>
      <c r="F20" s="34">
        <f t="shared" si="2"/>
        <v>88.6</v>
      </c>
      <c r="G20" s="34">
        <v>30.1</v>
      </c>
      <c r="H20" s="34">
        <f t="shared" si="3"/>
        <v>24.300000000000011</v>
      </c>
      <c r="I20" s="34">
        <v>27.7</v>
      </c>
      <c r="J20" s="34">
        <v>6.4999999999999858</v>
      </c>
      <c r="K20" s="34">
        <f t="shared" si="4"/>
        <v>3.3536641544896648</v>
      </c>
      <c r="L20" s="34">
        <f t="shared" si="0"/>
        <v>2.682931323591732</v>
      </c>
      <c r="M20" s="72" t="str">
        <f t="shared" si="1"/>
        <v>-</v>
      </c>
    </row>
    <row r="21" spans="1:13" ht="12" customHeight="1" x14ac:dyDescent="0.2">
      <c r="A21" s="28">
        <v>1922</v>
      </c>
      <c r="B21" s="95">
        <v>110.04900000000001</v>
      </c>
      <c r="C21" s="34">
        <v>101</v>
      </c>
      <c r="D21" s="34">
        <v>0.1</v>
      </c>
      <c r="E21" s="34">
        <v>27.7</v>
      </c>
      <c r="F21" s="34">
        <f t="shared" si="2"/>
        <v>128.79999999999998</v>
      </c>
      <c r="G21" s="34">
        <v>47.5</v>
      </c>
      <c r="H21" s="34">
        <f t="shared" si="3"/>
        <v>24.699999999999989</v>
      </c>
      <c r="I21" s="34">
        <v>49.4</v>
      </c>
      <c r="J21" s="34">
        <v>7.1999999999999886</v>
      </c>
      <c r="K21" s="34">
        <f t="shared" si="4"/>
        <v>3.663822479077496</v>
      </c>
      <c r="L21" s="34">
        <f t="shared" si="0"/>
        <v>2.9310579832619972</v>
      </c>
      <c r="M21" s="72" t="str">
        <f t="shared" si="1"/>
        <v>-</v>
      </c>
    </row>
    <row r="22" spans="1:13" ht="12" customHeight="1" x14ac:dyDescent="0.2">
      <c r="A22" s="28">
        <v>1923</v>
      </c>
      <c r="B22" s="95">
        <v>111.947</v>
      </c>
      <c r="C22" s="34">
        <v>56</v>
      </c>
      <c r="D22" s="34" t="s">
        <v>21</v>
      </c>
      <c r="E22" s="34">
        <v>49.4</v>
      </c>
      <c r="F22" s="34">
        <f t="shared" si="2"/>
        <v>105.4</v>
      </c>
      <c r="G22" s="34">
        <v>31.7</v>
      </c>
      <c r="H22" s="34">
        <f t="shared" si="3"/>
        <v>23</v>
      </c>
      <c r="I22" s="34">
        <v>43.5</v>
      </c>
      <c r="J22" s="34">
        <v>7.2</v>
      </c>
      <c r="K22" s="34">
        <f t="shared" si="4"/>
        <v>3.6017043779645723</v>
      </c>
      <c r="L22" s="34">
        <f t="shared" si="0"/>
        <v>2.8813635023716579</v>
      </c>
      <c r="M22" s="72" t="str">
        <f t="shared" si="1"/>
        <v>-</v>
      </c>
    </row>
    <row r="23" spans="1:13" ht="12" customHeight="1" x14ac:dyDescent="0.2">
      <c r="A23" s="28">
        <v>1924</v>
      </c>
      <c r="B23" s="95">
        <v>114.10899999999999</v>
      </c>
      <c r="C23" s="34">
        <v>58.4</v>
      </c>
      <c r="D23" s="34" t="s">
        <v>21</v>
      </c>
      <c r="E23" s="34">
        <v>43.5</v>
      </c>
      <c r="F23" s="34">
        <f t="shared" si="2"/>
        <v>101.9</v>
      </c>
      <c r="G23" s="34">
        <v>36.700000000000003</v>
      </c>
      <c r="H23" s="34">
        <f t="shared" si="3"/>
        <v>19</v>
      </c>
      <c r="I23" s="34">
        <v>39.4</v>
      </c>
      <c r="J23" s="34">
        <v>6.8000000000000114</v>
      </c>
      <c r="K23" s="34">
        <f t="shared" si="4"/>
        <v>3.3371600837795499</v>
      </c>
      <c r="L23" s="34">
        <f t="shared" si="0"/>
        <v>2.6697280670236401</v>
      </c>
      <c r="M23" s="72" t="str">
        <f t="shared" si="1"/>
        <v>-</v>
      </c>
    </row>
    <row r="24" spans="1:13" ht="12" customHeight="1" x14ac:dyDescent="0.2">
      <c r="A24" s="28">
        <v>1925</v>
      </c>
      <c r="B24" s="95">
        <v>115.82899999999999</v>
      </c>
      <c r="C24" s="34">
        <v>42.3</v>
      </c>
      <c r="D24" s="34" t="s">
        <v>21</v>
      </c>
      <c r="E24" s="34">
        <v>39.4</v>
      </c>
      <c r="F24" s="34">
        <f t="shared" si="2"/>
        <v>81.699999999999989</v>
      </c>
      <c r="G24" s="34">
        <v>28.8</v>
      </c>
      <c r="H24" s="34">
        <f t="shared" si="3"/>
        <v>15.599999999999994</v>
      </c>
      <c r="I24" s="34">
        <v>29.8</v>
      </c>
      <c r="J24" s="34">
        <v>7.4999999999999858</v>
      </c>
      <c r="K24" s="34">
        <f t="shared" si="4"/>
        <v>3.6260349308031596</v>
      </c>
      <c r="L24" s="34">
        <f t="shared" si="0"/>
        <v>2.9008279446425278</v>
      </c>
      <c r="M24" s="72" t="str">
        <f t="shared" si="1"/>
        <v>-</v>
      </c>
    </row>
    <row r="25" spans="1:13" ht="12" customHeight="1" x14ac:dyDescent="0.2">
      <c r="A25" s="22">
        <v>1926</v>
      </c>
      <c r="B25" s="96">
        <v>117.39700000000001</v>
      </c>
      <c r="C25" s="33">
        <v>34.9</v>
      </c>
      <c r="D25" s="33" t="s">
        <v>21</v>
      </c>
      <c r="E25" s="33">
        <v>29.8</v>
      </c>
      <c r="F25" s="33">
        <f t="shared" si="2"/>
        <v>64.7</v>
      </c>
      <c r="G25" s="33">
        <v>12</v>
      </c>
      <c r="H25" s="33">
        <f t="shared" si="3"/>
        <v>16</v>
      </c>
      <c r="I25" s="33">
        <v>28.8</v>
      </c>
      <c r="J25" s="33">
        <v>7.9000000000000057</v>
      </c>
      <c r="K25" s="33">
        <f t="shared" si="4"/>
        <v>3.7684097549341149</v>
      </c>
      <c r="L25" s="33">
        <f t="shared" si="0"/>
        <v>3.014727803947292</v>
      </c>
      <c r="M25" s="71" t="str">
        <f t="shared" si="1"/>
        <v>-</v>
      </c>
    </row>
    <row r="26" spans="1:13" ht="12" customHeight="1" x14ac:dyDescent="0.2">
      <c r="A26" s="22">
        <v>1927</v>
      </c>
      <c r="B26" s="96">
        <v>119.035</v>
      </c>
      <c r="C26" s="33">
        <v>51.1</v>
      </c>
      <c r="D26" s="33" t="s">
        <v>21</v>
      </c>
      <c r="E26" s="33">
        <v>28.8</v>
      </c>
      <c r="F26" s="33">
        <f t="shared" si="2"/>
        <v>79.900000000000006</v>
      </c>
      <c r="G26" s="33">
        <v>36.1</v>
      </c>
      <c r="H26" s="33">
        <f t="shared" si="3"/>
        <v>16</v>
      </c>
      <c r="I26" s="33">
        <v>19.7</v>
      </c>
      <c r="J26" s="33">
        <v>8.1000000000000085</v>
      </c>
      <c r="K26" s="33">
        <f t="shared" si="4"/>
        <v>3.8106439282563991</v>
      </c>
      <c r="L26" s="33">
        <f t="shared" si="0"/>
        <v>3.0485151426051194</v>
      </c>
      <c r="M26" s="71" t="str">
        <f t="shared" si="1"/>
        <v>-</v>
      </c>
    </row>
    <row r="27" spans="1:13" ht="12" customHeight="1" x14ac:dyDescent="0.2">
      <c r="A27" s="22">
        <v>1928</v>
      </c>
      <c r="B27" s="96">
        <v>120.509</v>
      </c>
      <c r="C27" s="33">
        <v>37.9</v>
      </c>
      <c r="D27" s="33" t="s">
        <v>21</v>
      </c>
      <c r="E27" s="33">
        <v>19.7</v>
      </c>
      <c r="F27" s="33">
        <f t="shared" si="2"/>
        <v>57.599999999999994</v>
      </c>
      <c r="G27" s="33">
        <v>14.6</v>
      </c>
      <c r="H27" s="33">
        <f t="shared" si="3"/>
        <v>15.400000000000006</v>
      </c>
      <c r="I27" s="33">
        <v>19.7</v>
      </c>
      <c r="J27" s="33">
        <v>7.8999999999999915</v>
      </c>
      <c r="K27" s="33">
        <f t="shared" si="4"/>
        <v>3.6710951049299183</v>
      </c>
      <c r="L27" s="33">
        <f t="shared" si="0"/>
        <v>2.9368760839439347</v>
      </c>
      <c r="M27" s="71" t="str">
        <f t="shared" si="1"/>
        <v>-</v>
      </c>
    </row>
    <row r="28" spans="1:13" ht="12" customHeight="1" x14ac:dyDescent="0.2">
      <c r="A28" s="22">
        <v>1929</v>
      </c>
      <c r="B28" s="96">
        <v>121.767</v>
      </c>
      <c r="C28" s="33">
        <v>35.4</v>
      </c>
      <c r="D28" s="33" t="s">
        <v>21</v>
      </c>
      <c r="E28" s="33">
        <v>19.7</v>
      </c>
      <c r="F28" s="33">
        <f t="shared" si="2"/>
        <v>55.099999999999994</v>
      </c>
      <c r="G28" s="33">
        <v>3.5</v>
      </c>
      <c r="H28" s="33">
        <f t="shared" si="3"/>
        <v>18.200000000000003</v>
      </c>
      <c r="I28" s="33">
        <v>25.5</v>
      </c>
      <c r="J28" s="33">
        <v>7.8999999999999915</v>
      </c>
      <c r="K28" s="33">
        <f t="shared" si="4"/>
        <v>3.6331682639795639</v>
      </c>
      <c r="L28" s="33">
        <f t="shared" si="0"/>
        <v>2.9065346111836514</v>
      </c>
      <c r="M28" s="71" t="str">
        <f t="shared" si="1"/>
        <v>-</v>
      </c>
    </row>
    <row r="29" spans="1:13" ht="12" customHeight="1" x14ac:dyDescent="0.2">
      <c r="A29" s="22">
        <v>1930</v>
      </c>
      <c r="B29" s="96">
        <v>123.188</v>
      </c>
      <c r="C29" s="33">
        <v>45.4</v>
      </c>
      <c r="D29" s="33" t="s">
        <v>21</v>
      </c>
      <c r="E29" s="33">
        <v>25.5</v>
      </c>
      <c r="F29" s="33">
        <f t="shared" si="2"/>
        <v>70.900000000000006</v>
      </c>
      <c r="G29" s="33">
        <v>0.3</v>
      </c>
      <c r="H29" s="33">
        <f t="shared" si="3"/>
        <v>32.399999999999991</v>
      </c>
      <c r="I29" s="33">
        <v>30.5</v>
      </c>
      <c r="J29" s="33">
        <v>7.7000000000000099</v>
      </c>
      <c r="K29" s="33">
        <f t="shared" si="4"/>
        <v>3.5003409422995793</v>
      </c>
      <c r="L29" s="33">
        <f t="shared" si="0"/>
        <v>2.8002727538396637</v>
      </c>
      <c r="M29" s="71" t="str">
        <f t="shared" si="1"/>
        <v>-</v>
      </c>
    </row>
    <row r="30" spans="1:13" ht="12" customHeight="1" x14ac:dyDescent="0.2">
      <c r="A30" s="28">
        <v>1931</v>
      </c>
      <c r="B30" s="95">
        <v>124.149</v>
      </c>
      <c r="C30" s="34">
        <v>32.799999999999997</v>
      </c>
      <c r="D30" s="34">
        <v>0.1</v>
      </c>
      <c r="E30" s="34">
        <v>30.5</v>
      </c>
      <c r="F30" s="34">
        <f t="shared" si="2"/>
        <v>63.4</v>
      </c>
      <c r="G30" s="34">
        <v>0.1</v>
      </c>
      <c r="H30" s="34">
        <f t="shared" si="3"/>
        <v>32.5</v>
      </c>
      <c r="I30" s="34">
        <v>23.4</v>
      </c>
      <c r="J30" s="34">
        <v>7.4</v>
      </c>
      <c r="K30" s="34">
        <f t="shared" si="4"/>
        <v>3.3379245906128925</v>
      </c>
      <c r="L30" s="34">
        <f t="shared" si="0"/>
        <v>2.6703396724903143</v>
      </c>
      <c r="M30" s="72" t="str">
        <f t="shared" si="1"/>
        <v>-</v>
      </c>
    </row>
    <row r="31" spans="1:13" ht="12" customHeight="1" x14ac:dyDescent="0.2">
      <c r="A31" s="28">
        <v>1932</v>
      </c>
      <c r="B31" s="95">
        <v>124.949</v>
      </c>
      <c r="C31" s="34">
        <v>39.1</v>
      </c>
      <c r="D31" s="34" t="s">
        <v>21</v>
      </c>
      <c r="E31" s="34">
        <v>23.4</v>
      </c>
      <c r="F31" s="34">
        <f t="shared" si="2"/>
        <v>62.5</v>
      </c>
      <c r="G31" s="34">
        <v>1.1000000000000001</v>
      </c>
      <c r="H31" s="34">
        <f t="shared" si="3"/>
        <v>26.799999999999997</v>
      </c>
      <c r="I31" s="34">
        <v>26.6</v>
      </c>
      <c r="J31" s="34">
        <v>8</v>
      </c>
      <c r="K31" s="34">
        <f t="shared" si="4"/>
        <v>3.5854628688504913</v>
      </c>
      <c r="L31" s="34">
        <f t="shared" si="0"/>
        <v>2.8683702950803931</v>
      </c>
      <c r="M31" s="72" t="str">
        <f t="shared" si="1"/>
        <v>-</v>
      </c>
    </row>
    <row r="32" spans="1:13" ht="12" customHeight="1" x14ac:dyDescent="0.2">
      <c r="A32" s="28">
        <v>1933</v>
      </c>
      <c r="B32" s="95">
        <v>125.69</v>
      </c>
      <c r="C32" s="34">
        <v>20.6</v>
      </c>
      <c r="D32" s="34">
        <v>8.1</v>
      </c>
      <c r="E32" s="34">
        <v>26.6</v>
      </c>
      <c r="F32" s="34">
        <f t="shared" si="2"/>
        <v>55.300000000000004</v>
      </c>
      <c r="G32" s="34" t="s">
        <v>21</v>
      </c>
      <c r="H32" s="34">
        <f t="shared" si="3"/>
        <v>19.899999999999999</v>
      </c>
      <c r="I32" s="34">
        <v>26.9</v>
      </c>
      <c r="J32" s="34">
        <v>8.5000000000000071</v>
      </c>
      <c r="K32" s="34">
        <f t="shared" si="4"/>
        <v>3.7870952343066304</v>
      </c>
      <c r="L32" s="34">
        <f t="shared" si="0"/>
        <v>3.0296761874453044</v>
      </c>
      <c r="M32" s="72" t="str">
        <f t="shared" si="1"/>
        <v>-</v>
      </c>
    </row>
    <row r="33" spans="1:13" ht="12" customHeight="1" x14ac:dyDescent="0.2">
      <c r="A33" s="28">
        <v>1934</v>
      </c>
      <c r="B33" s="95">
        <v>126.485</v>
      </c>
      <c r="C33" s="34">
        <v>16.3</v>
      </c>
      <c r="D33" s="34">
        <v>7.6</v>
      </c>
      <c r="E33" s="34">
        <v>24.1</v>
      </c>
      <c r="F33" s="34">
        <f t="shared" si="2"/>
        <v>48</v>
      </c>
      <c r="G33" s="34" t="s">
        <v>21</v>
      </c>
      <c r="H33" s="34">
        <f t="shared" si="3"/>
        <v>21</v>
      </c>
      <c r="I33" s="34">
        <v>19.2</v>
      </c>
      <c r="J33" s="34">
        <v>7.8</v>
      </c>
      <c r="K33" s="34">
        <f t="shared" si="4"/>
        <v>3.4533739178558722</v>
      </c>
      <c r="L33" s="34">
        <f t="shared" si="0"/>
        <v>2.762699134284698</v>
      </c>
      <c r="M33" s="72" t="str">
        <f t="shared" si="1"/>
        <v>*</v>
      </c>
    </row>
    <row r="34" spans="1:13" ht="12" customHeight="1" x14ac:dyDescent="0.2">
      <c r="A34" s="28">
        <v>1935</v>
      </c>
      <c r="B34" s="95">
        <v>127.36199999999999</v>
      </c>
      <c r="C34" s="34">
        <v>56.9</v>
      </c>
      <c r="D34" s="34">
        <v>9.6999999999999993</v>
      </c>
      <c r="E34" s="34">
        <v>19.2</v>
      </c>
      <c r="F34" s="34">
        <f t="shared" si="2"/>
        <v>85.8</v>
      </c>
      <c r="G34" s="34" t="s">
        <v>21</v>
      </c>
      <c r="H34" s="34">
        <f t="shared" si="3"/>
        <v>44.79999999999999</v>
      </c>
      <c r="I34" s="34">
        <v>33.4</v>
      </c>
      <c r="J34" s="34">
        <v>7.6000000000000085</v>
      </c>
      <c r="K34" s="34">
        <f t="shared" si="4"/>
        <v>3.3416560669587514</v>
      </c>
      <c r="L34" s="34">
        <f t="shared" si="0"/>
        <v>2.6733248535670011</v>
      </c>
      <c r="M34" s="72" t="str">
        <f t="shared" si="1"/>
        <v>-</v>
      </c>
    </row>
    <row r="35" spans="1:13" ht="12" customHeight="1" x14ac:dyDescent="0.2">
      <c r="A35" s="22">
        <v>1936</v>
      </c>
      <c r="B35" s="96">
        <v>128.18100000000001</v>
      </c>
      <c r="C35" s="33">
        <v>24.2</v>
      </c>
      <c r="D35" s="33">
        <v>3.9</v>
      </c>
      <c r="E35" s="33">
        <v>33.4</v>
      </c>
      <c r="F35" s="33">
        <f t="shared" si="2"/>
        <v>61.5</v>
      </c>
      <c r="G35" s="33" t="s">
        <v>21</v>
      </c>
      <c r="H35" s="33">
        <f t="shared" si="3"/>
        <v>37.6</v>
      </c>
      <c r="I35" s="33">
        <v>16.899999999999999</v>
      </c>
      <c r="J35" s="33">
        <v>7</v>
      </c>
      <c r="K35" s="33">
        <f t="shared" si="4"/>
        <v>3.0581755486382534</v>
      </c>
      <c r="L35" s="33">
        <f t="shared" si="0"/>
        <v>2.4465404389106027</v>
      </c>
      <c r="M35" s="71" t="str">
        <f t="shared" si="1"/>
        <v>-</v>
      </c>
    </row>
    <row r="36" spans="1:13" ht="12" customHeight="1" x14ac:dyDescent="0.2">
      <c r="A36" s="22">
        <v>1937</v>
      </c>
      <c r="B36" s="96">
        <v>128.96100000000001</v>
      </c>
      <c r="C36" s="33">
        <v>48.9</v>
      </c>
      <c r="D36" s="33">
        <v>0.2</v>
      </c>
      <c r="E36" s="33">
        <v>16.899999999999999</v>
      </c>
      <c r="F36" s="33">
        <f t="shared" si="2"/>
        <v>66</v>
      </c>
      <c r="G36" s="33">
        <v>4.3</v>
      </c>
      <c r="H36" s="33">
        <f t="shared" si="3"/>
        <v>32.299999999999997</v>
      </c>
      <c r="I36" s="33">
        <v>23</v>
      </c>
      <c r="J36" s="33">
        <v>6.4000000000000057</v>
      </c>
      <c r="K36" s="33">
        <f t="shared" si="4"/>
        <v>2.7791347771807002</v>
      </c>
      <c r="L36" s="33">
        <f t="shared" si="0"/>
        <v>2.2233078217445601</v>
      </c>
      <c r="M36" s="71" t="str">
        <f t="shared" si="1"/>
        <v>-</v>
      </c>
    </row>
    <row r="37" spans="1:13" ht="12" customHeight="1" x14ac:dyDescent="0.2">
      <c r="A37" s="22">
        <v>1938</v>
      </c>
      <c r="B37" s="96">
        <v>129.96899999999999</v>
      </c>
      <c r="C37" s="33">
        <v>56</v>
      </c>
      <c r="D37" s="33" t="s">
        <v>21</v>
      </c>
      <c r="E37" s="33">
        <v>23</v>
      </c>
      <c r="F37" s="33">
        <f t="shared" si="2"/>
        <v>79</v>
      </c>
      <c r="G37" s="33">
        <v>3.3</v>
      </c>
      <c r="H37" s="33">
        <f t="shared" si="3"/>
        <v>34.999999999999993</v>
      </c>
      <c r="I37" s="33">
        <v>34.4</v>
      </c>
      <c r="J37" s="33">
        <v>6.3000000000000114</v>
      </c>
      <c r="K37" s="33">
        <f t="shared" si="4"/>
        <v>2.7144934561318519</v>
      </c>
      <c r="L37" s="33">
        <f t="shared" si="0"/>
        <v>2.1715947649054814</v>
      </c>
      <c r="M37" s="71" t="str">
        <f t="shared" si="1"/>
        <v>-</v>
      </c>
    </row>
    <row r="38" spans="1:13" ht="12" customHeight="1" x14ac:dyDescent="0.2">
      <c r="A38" s="22">
        <v>1939</v>
      </c>
      <c r="B38" s="96">
        <v>131.02799999999999</v>
      </c>
      <c r="C38" s="33">
        <v>38.6</v>
      </c>
      <c r="D38" s="33" t="s">
        <v>21</v>
      </c>
      <c r="E38" s="33">
        <v>34.4</v>
      </c>
      <c r="F38" s="33">
        <f t="shared" si="2"/>
        <v>73</v>
      </c>
      <c r="G38" s="33">
        <v>0.1</v>
      </c>
      <c r="H38" s="33">
        <f t="shared" si="3"/>
        <v>34.499999999999993</v>
      </c>
      <c r="I38" s="33">
        <v>31.5</v>
      </c>
      <c r="J38" s="33">
        <v>6.9000000000000057</v>
      </c>
      <c r="K38" s="33">
        <f t="shared" si="4"/>
        <v>2.9489880025643398</v>
      </c>
      <c r="L38" s="33">
        <f t="shared" si="0"/>
        <v>2.359190402051472</v>
      </c>
      <c r="M38" s="71" t="str">
        <f t="shared" si="1"/>
        <v>-</v>
      </c>
    </row>
    <row r="39" spans="1:13" ht="12" customHeight="1" x14ac:dyDescent="0.2">
      <c r="A39" s="22">
        <v>1940</v>
      </c>
      <c r="B39" s="96">
        <v>132.12200000000001</v>
      </c>
      <c r="C39" s="33">
        <v>39.700000000000003</v>
      </c>
      <c r="D39" s="33" t="s">
        <v>21</v>
      </c>
      <c r="E39" s="33">
        <v>31.5</v>
      </c>
      <c r="F39" s="33">
        <f t="shared" si="2"/>
        <v>71.2</v>
      </c>
      <c r="G39" s="33">
        <v>1.1000000000000001</v>
      </c>
      <c r="H39" s="33">
        <f t="shared" si="3"/>
        <v>31.700000000000003</v>
      </c>
      <c r="I39" s="33">
        <v>31.1</v>
      </c>
      <c r="J39" s="33">
        <v>7.3</v>
      </c>
      <c r="K39" s="33">
        <f t="shared" si="4"/>
        <v>3.0941099892523574</v>
      </c>
      <c r="L39" s="33">
        <f t="shared" si="0"/>
        <v>2.4752879914018862</v>
      </c>
      <c r="M39" s="71" t="str">
        <f t="shared" si="1"/>
        <v>-</v>
      </c>
    </row>
    <row r="40" spans="1:13" ht="12" customHeight="1" x14ac:dyDescent="0.2">
      <c r="A40" s="28">
        <v>1941</v>
      </c>
      <c r="B40" s="95">
        <v>133.40199999999999</v>
      </c>
      <c r="C40" s="34">
        <v>43.9</v>
      </c>
      <c r="D40" s="34">
        <v>9.9</v>
      </c>
      <c r="E40" s="34">
        <v>31.1</v>
      </c>
      <c r="F40" s="34">
        <f t="shared" si="2"/>
        <v>84.9</v>
      </c>
      <c r="G40" s="34" t="s">
        <v>21</v>
      </c>
      <c r="H40" s="34">
        <f t="shared" si="3"/>
        <v>38.1</v>
      </c>
      <c r="I40" s="34">
        <v>39.9</v>
      </c>
      <c r="J40" s="34">
        <v>6.9000000000000057</v>
      </c>
      <c r="K40" s="34">
        <f t="shared" si="4"/>
        <v>2.8965082982264159</v>
      </c>
      <c r="L40" s="34">
        <f t="shared" si="0"/>
        <v>2.317206638581133</v>
      </c>
      <c r="M40" s="72" t="str">
        <f t="shared" si="1"/>
        <v>-</v>
      </c>
    </row>
    <row r="41" spans="1:13" ht="12" customHeight="1" x14ac:dyDescent="0.2">
      <c r="A41" s="28">
        <v>1942</v>
      </c>
      <c r="B41" s="95">
        <v>134.86000000000001</v>
      </c>
      <c r="C41" s="34">
        <v>52.9</v>
      </c>
      <c r="D41" s="34">
        <v>0.4</v>
      </c>
      <c r="E41" s="34">
        <v>39.9</v>
      </c>
      <c r="F41" s="34">
        <f t="shared" si="2"/>
        <v>93.199999999999989</v>
      </c>
      <c r="G41" s="34">
        <v>0.3</v>
      </c>
      <c r="H41" s="34">
        <f t="shared" si="3"/>
        <v>34.70000000000001</v>
      </c>
      <c r="I41" s="34">
        <v>50.4</v>
      </c>
      <c r="J41" s="34">
        <v>7.7999999999999829</v>
      </c>
      <c r="K41" s="34">
        <f t="shared" si="4"/>
        <v>3.2389144297790229</v>
      </c>
      <c r="L41" s="34">
        <f t="shared" si="0"/>
        <v>2.5911315438232183</v>
      </c>
      <c r="M41" s="72" t="str">
        <f t="shared" si="1"/>
        <v>-</v>
      </c>
    </row>
    <row r="42" spans="1:13" ht="12" customHeight="1" x14ac:dyDescent="0.2">
      <c r="A42" s="28">
        <v>1943</v>
      </c>
      <c r="B42" s="95">
        <v>136.739</v>
      </c>
      <c r="C42" s="34">
        <v>28.7</v>
      </c>
      <c r="D42" s="34">
        <v>2</v>
      </c>
      <c r="E42" s="34">
        <v>50.4</v>
      </c>
      <c r="F42" s="34">
        <f t="shared" si="2"/>
        <v>81.099999999999994</v>
      </c>
      <c r="G42" s="34">
        <v>0.5</v>
      </c>
      <c r="H42" s="34">
        <f t="shared" si="3"/>
        <v>36.70000000000001</v>
      </c>
      <c r="I42" s="34">
        <v>34.6</v>
      </c>
      <c r="J42" s="34">
        <v>9.2999999999999829</v>
      </c>
      <c r="K42" s="34">
        <f t="shared" si="4"/>
        <v>3.8087158747687129</v>
      </c>
      <c r="L42" s="34">
        <f t="shared" si="0"/>
        <v>3.0469726998149707</v>
      </c>
      <c r="M42" s="72" t="str">
        <f t="shared" si="1"/>
        <v>-</v>
      </c>
    </row>
    <row r="43" spans="1:13" ht="12" customHeight="1" x14ac:dyDescent="0.2">
      <c r="A43" s="28">
        <v>1944</v>
      </c>
      <c r="B43" s="95">
        <v>138.39699999999999</v>
      </c>
      <c r="C43" s="34">
        <v>22.5</v>
      </c>
      <c r="D43" s="34">
        <v>10.8</v>
      </c>
      <c r="E43" s="34">
        <v>42.1</v>
      </c>
      <c r="F43" s="34">
        <f t="shared" si="2"/>
        <v>75.400000000000006</v>
      </c>
      <c r="G43" s="34">
        <v>0.6</v>
      </c>
      <c r="H43" s="34">
        <f t="shared" si="3"/>
        <v>41.3</v>
      </c>
      <c r="I43" s="34">
        <v>25.6</v>
      </c>
      <c r="J43" s="34">
        <v>7.9000000000000057</v>
      </c>
      <c r="K43" s="34">
        <f t="shared" si="4"/>
        <v>3.196601082393407</v>
      </c>
      <c r="L43" s="34">
        <f t="shared" si="0"/>
        <v>2.5572808659147257</v>
      </c>
      <c r="M43" s="72" t="str">
        <f t="shared" si="1"/>
        <v>*</v>
      </c>
    </row>
    <row r="44" spans="1:13" ht="12" customHeight="1" x14ac:dyDescent="0.2">
      <c r="A44" s="28">
        <v>1945</v>
      </c>
      <c r="B44" s="95">
        <v>139.928</v>
      </c>
      <c r="C44" s="34">
        <v>23.7</v>
      </c>
      <c r="D44" s="34">
        <v>2.7</v>
      </c>
      <c r="E44" s="34">
        <v>25.6</v>
      </c>
      <c r="F44" s="34">
        <f t="shared" si="2"/>
        <v>52</v>
      </c>
      <c r="G44" s="34">
        <v>6.5</v>
      </c>
      <c r="H44" s="34">
        <f t="shared" si="3"/>
        <v>24.8</v>
      </c>
      <c r="I44" s="34">
        <v>13.2</v>
      </c>
      <c r="J44" s="34">
        <v>7.5</v>
      </c>
      <c r="K44" s="34">
        <f t="shared" si="4"/>
        <v>3.0015436510205249</v>
      </c>
      <c r="L44" s="34">
        <f t="shared" si="0"/>
        <v>2.4012349208164201</v>
      </c>
      <c r="M44" s="72" t="str">
        <f t="shared" si="1"/>
        <v>-</v>
      </c>
    </row>
    <row r="45" spans="1:13" ht="12" customHeight="1" x14ac:dyDescent="0.2">
      <c r="A45" s="22">
        <v>1946</v>
      </c>
      <c r="B45" s="96">
        <v>141.38900000000001</v>
      </c>
      <c r="C45" s="33">
        <v>18.5</v>
      </c>
      <c r="D45" s="33">
        <v>1</v>
      </c>
      <c r="E45" s="33">
        <v>13.2</v>
      </c>
      <c r="F45" s="33">
        <f t="shared" si="2"/>
        <v>32.700000000000003</v>
      </c>
      <c r="G45" s="33">
        <v>3.5</v>
      </c>
      <c r="H45" s="33">
        <f t="shared" si="3"/>
        <v>15.100000000000001</v>
      </c>
      <c r="I45" s="33">
        <v>8.4</v>
      </c>
      <c r="J45" s="33">
        <v>5.7</v>
      </c>
      <c r="K45" s="33">
        <f t="shared" si="4"/>
        <v>2.2576013692720083</v>
      </c>
      <c r="L45" s="33">
        <f t="shared" si="0"/>
        <v>1.8060810954176068</v>
      </c>
      <c r="M45" s="71" t="str">
        <f t="shared" si="1"/>
        <v>-</v>
      </c>
    </row>
    <row r="46" spans="1:13" ht="12" customHeight="1" x14ac:dyDescent="0.2">
      <c r="A46" s="22">
        <v>1947</v>
      </c>
      <c r="B46" s="96">
        <v>144.126</v>
      </c>
      <c r="C46" s="33">
        <v>25.5</v>
      </c>
      <c r="D46" s="33">
        <v>0.8</v>
      </c>
      <c r="E46" s="33">
        <v>8.4</v>
      </c>
      <c r="F46" s="33">
        <f t="shared" si="2"/>
        <v>34.700000000000003</v>
      </c>
      <c r="G46" s="33">
        <v>1.8</v>
      </c>
      <c r="H46" s="33">
        <f t="shared" si="3"/>
        <v>14.200000000000003</v>
      </c>
      <c r="I46" s="33">
        <v>14.3</v>
      </c>
      <c r="J46" s="33">
        <v>4.4000000000000004</v>
      </c>
      <c r="K46" s="33">
        <f t="shared" si="4"/>
        <v>1.7096151978130247</v>
      </c>
      <c r="L46" s="33">
        <f t="shared" si="0"/>
        <v>1.3676921582504198</v>
      </c>
      <c r="M46" s="71" t="str">
        <f t="shared" si="1"/>
        <v>-</v>
      </c>
    </row>
    <row r="47" spans="1:13" ht="12" customHeight="1" x14ac:dyDescent="0.2">
      <c r="A47" s="22">
        <v>1948</v>
      </c>
      <c r="B47" s="96">
        <v>146.631</v>
      </c>
      <c r="C47" s="33">
        <v>25.9</v>
      </c>
      <c r="D47" s="33">
        <v>2</v>
      </c>
      <c r="E47" s="33">
        <v>14.3</v>
      </c>
      <c r="F47" s="33">
        <f t="shared" si="2"/>
        <v>42.2</v>
      </c>
      <c r="G47" s="33">
        <v>1.5</v>
      </c>
      <c r="H47" s="33">
        <f t="shared" si="3"/>
        <v>19</v>
      </c>
      <c r="I47" s="33">
        <v>17.100000000000001</v>
      </c>
      <c r="J47" s="33">
        <v>4.5999999999999996</v>
      </c>
      <c r="K47" s="33">
        <f t="shared" si="4"/>
        <v>1.7567908559581533</v>
      </c>
      <c r="L47" s="33">
        <f t="shared" si="0"/>
        <v>1.4054326847665228</v>
      </c>
      <c r="M47" s="71" t="str">
        <f t="shared" si="1"/>
        <v>-</v>
      </c>
    </row>
    <row r="48" spans="1:13" ht="12" customHeight="1" x14ac:dyDescent="0.2">
      <c r="A48" s="22">
        <v>1949</v>
      </c>
      <c r="B48" s="96">
        <v>149.18799999999999</v>
      </c>
      <c r="C48" s="33">
        <v>18.100000000000001</v>
      </c>
      <c r="D48" s="33">
        <v>12.2</v>
      </c>
      <c r="E48" s="33">
        <v>17.100000000000001</v>
      </c>
      <c r="F48" s="33">
        <f t="shared" si="2"/>
        <v>47.400000000000006</v>
      </c>
      <c r="G48" s="33">
        <v>8.5</v>
      </c>
      <c r="H48" s="33">
        <f t="shared" si="3"/>
        <v>16.899999999999995</v>
      </c>
      <c r="I48" s="33">
        <v>17.2</v>
      </c>
      <c r="J48" s="33">
        <v>4.8000000000000114</v>
      </c>
      <c r="K48" s="33">
        <f t="shared" si="4"/>
        <v>1.8017534922379859</v>
      </c>
      <c r="L48" s="33">
        <f t="shared" si="0"/>
        <v>1.4414027937903888</v>
      </c>
      <c r="M48" s="71" t="str">
        <f t="shared" si="1"/>
        <v>-</v>
      </c>
    </row>
    <row r="49" spans="1:13" ht="12" customHeight="1" x14ac:dyDescent="0.2">
      <c r="A49" s="22">
        <v>1950</v>
      </c>
      <c r="B49" s="96">
        <v>151.684</v>
      </c>
      <c r="C49" s="33">
        <v>21.4</v>
      </c>
      <c r="D49" s="33">
        <v>3.9</v>
      </c>
      <c r="E49" s="33">
        <v>17.2</v>
      </c>
      <c r="F49" s="33">
        <f t="shared" si="2"/>
        <v>42.5</v>
      </c>
      <c r="G49" s="33">
        <v>3.3</v>
      </c>
      <c r="H49" s="33">
        <f t="shared" si="3"/>
        <v>15.799999999999997</v>
      </c>
      <c r="I49" s="33">
        <v>18.5</v>
      </c>
      <c r="J49" s="33">
        <v>4.9000000000000004</v>
      </c>
      <c r="K49" s="33">
        <f t="shared" si="4"/>
        <v>1.809024023628069</v>
      </c>
      <c r="L49" s="33">
        <f t="shared" si="0"/>
        <v>1.4472192189024553</v>
      </c>
      <c r="M49" s="71" t="str">
        <f t="shared" si="1"/>
        <v>-</v>
      </c>
    </row>
    <row r="50" spans="1:13" ht="12" customHeight="1" x14ac:dyDescent="0.2">
      <c r="A50" s="28">
        <v>1951</v>
      </c>
      <c r="B50" s="95">
        <v>154.28700000000001</v>
      </c>
      <c r="C50" s="34">
        <v>21.5</v>
      </c>
      <c r="D50" s="34">
        <v>1.6</v>
      </c>
      <c r="E50" s="34">
        <v>18.5</v>
      </c>
      <c r="F50" s="34">
        <f t="shared" si="2"/>
        <v>41.6</v>
      </c>
      <c r="G50" s="34">
        <v>5.5</v>
      </c>
      <c r="H50" s="34">
        <f t="shared" si="3"/>
        <v>15.200000000000003</v>
      </c>
      <c r="I50" s="34">
        <v>15.7</v>
      </c>
      <c r="J50" s="34">
        <v>5.2</v>
      </c>
      <c r="K50" s="34">
        <f t="shared" si="4"/>
        <v>1.8873916791434144</v>
      </c>
      <c r="L50" s="34">
        <f t="shared" si="0"/>
        <v>1.5099133433147316</v>
      </c>
      <c r="M50" s="72" t="str">
        <f t="shared" si="1"/>
        <v>-</v>
      </c>
    </row>
    <row r="51" spans="1:13" ht="12" customHeight="1" x14ac:dyDescent="0.2">
      <c r="A51" s="28">
        <v>1952</v>
      </c>
      <c r="B51" s="95">
        <v>156.95400000000001</v>
      </c>
      <c r="C51" s="34">
        <v>16.100000000000001</v>
      </c>
      <c r="D51" s="34">
        <v>2.1</v>
      </c>
      <c r="E51" s="34">
        <v>15.7</v>
      </c>
      <c r="F51" s="34">
        <f t="shared" si="2"/>
        <v>33.900000000000006</v>
      </c>
      <c r="G51" s="34">
        <v>4.5</v>
      </c>
      <c r="H51" s="34">
        <f t="shared" si="3"/>
        <v>14.8</v>
      </c>
      <c r="I51" s="34">
        <v>9.1999999999999993</v>
      </c>
      <c r="J51" s="34">
        <v>5.4000000000000057</v>
      </c>
      <c r="K51" s="34">
        <f t="shared" si="4"/>
        <v>1.9266791544019288</v>
      </c>
      <c r="L51" s="34">
        <f t="shared" si="0"/>
        <v>1.5413433235215432</v>
      </c>
      <c r="M51" s="72" t="str">
        <f t="shared" si="1"/>
        <v>-</v>
      </c>
    </row>
    <row r="52" spans="1:13" ht="12" customHeight="1" x14ac:dyDescent="0.2">
      <c r="A52" s="28">
        <v>1953</v>
      </c>
      <c r="B52" s="95">
        <v>159.565</v>
      </c>
      <c r="C52" s="34">
        <v>18.899999999999999</v>
      </c>
      <c r="D52" s="34">
        <v>15.9</v>
      </c>
      <c r="E52" s="34">
        <v>9.1999999999999993</v>
      </c>
      <c r="F52" s="34">
        <f t="shared" si="2"/>
        <v>44</v>
      </c>
      <c r="G52" s="34" t="s">
        <v>21</v>
      </c>
      <c r="H52" s="34">
        <f t="shared" si="3"/>
        <v>17.100000000000001</v>
      </c>
      <c r="I52" s="34">
        <v>21.7</v>
      </c>
      <c r="J52" s="34">
        <v>5.2</v>
      </c>
      <c r="K52" s="34">
        <f t="shared" si="4"/>
        <v>1.8249616143891205</v>
      </c>
      <c r="L52" s="34">
        <f t="shared" si="0"/>
        <v>1.4599692915112965</v>
      </c>
      <c r="M52" s="72" t="str">
        <f t="shared" si="1"/>
        <v>-</v>
      </c>
    </row>
    <row r="53" spans="1:13" ht="12" customHeight="1" x14ac:dyDescent="0.2">
      <c r="A53" s="28">
        <v>1954</v>
      </c>
      <c r="B53" s="95">
        <v>162.39099999999999</v>
      </c>
      <c r="C53" s="34">
        <v>26</v>
      </c>
      <c r="D53" s="34">
        <v>5</v>
      </c>
      <c r="E53" s="34">
        <v>21.7</v>
      </c>
      <c r="F53" s="34">
        <f t="shared" si="2"/>
        <v>52.7</v>
      </c>
      <c r="G53" s="34">
        <v>1.1000000000000001</v>
      </c>
      <c r="H53" s="34">
        <f t="shared" si="3"/>
        <v>20.200000000000003</v>
      </c>
      <c r="I53" s="34">
        <v>26.4</v>
      </c>
      <c r="J53" s="34">
        <v>5</v>
      </c>
      <c r="K53" s="34">
        <f t="shared" si="4"/>
        <v>1.7242334858458905</v>
      </c>
      <c r="L53" s="34">
        <f t="shared" si="0"/>
        <v>1.3793867886767126</v>
      </c>
      <c r="M53" s="72" t="str">
        <f t="shared" si="1"/>
        <v>-</v>
      </c>
    </row>
    <row r="54" spans="1:13" ht="12" customHeight="1" x14ac:dyDescent="0.2">
      <c r="A54" s="28">
        <v>1955</v>
      </c>
      <c r="B54" s="95">
        <v>165.27500000000001</v>
      </c>
      <c r="C54" s="34">
        <v>29.1</v>
      </c>
      <c r="D54" s="34">
        <v>3.4</v>
      </c>
      <c r="E54" s="34">
        <v>26.4</v>
      </c>
      <c r="F54" s="34">
        <f t="shared" si="2"/>
        <v>58.9</v>
      </c>
      <c r="G54" s="34">
        <v>5.3</v>
      </c>
      <c r="H54" s="34">
        <f t="shared" si="3"/>
        <v>19.899999999999999</v>
      </c>
      <c r="I54" s="34">
        <v>28.6</v>
      </c>
      <c r="J54" s="34">
        <v>5.0999999999999996</v>
      </c>
      <c r="K54" s="34">
        <f t="shared" si="4"/>
        <v>1.7280290425049158</v>
      </c>
      <c r="L54" s="34">
        <f t="shared" si="0"/>
        <v>1.3824232340039329</v>
      </c>
      <c r="M54" s="72" t="str">
        <f t="shared" si="1"/>
        <v>-</v>
      </c>
    </row>
    <row r="55" spans="1:13" ht="12" customHeight="1" x14ac:dyDescent="0.2">
      <c r="A55" s="22">
        <v>1956</v>
      </c>
      <c r="B55" s="96">
        <v>168.221</v>
      </c>
      <c r="C55" s="33">
        <v>21.3</v>
      </c>
      <c r="D55" s="33">
        <v>3.4</v>
      </c>
      <c r="E55" s="33">
        <v>28.6</v>
      </c>
      <c r="F55" s="33">
        <f t="shared" si="2"/>
        <v>53.3</v>
      </c>
      <c r="G55" s="33">
        <v>10.7</v>
      </c>
      <c r="H55" s="33">
        <f t="shared" si="3"/>
        <v>18.699999999999996</v>
      </c>
      <c r="I55" s="33">
        <v>19</v>
      </c>
      <c r="J55" s="33">
        <v>4.9000000000000004</v>
      </c>
      <c r="K55" s="33">
        <f t="shared" si="4"/>
        <v>1.6311875449557427</v>
      </c>
      <c r="L55" s="33">
        <f t="shared" si="0"/>
        <v>1.3049500359645942</v>
      </c>
      <c r="M55" s="71" t="str">
        <f t="shared" si="1"/>
        <v>-</v>
      </c>
    </row>
    <row r="56" spans="1:13" ht="12" customHeight="1" x14ac:dyDescent="0.2">
      <c r="A56" s="22">
        <v>1957</v>
      </c>
      <c r="B56" s="96">
        <v>171.274</v>
      </c>
      <c r="C56" s="33">
        <v>28.5</v>
      </c>
      <c r="D56" s="33">
        <v>3.3</v>
      </c>
      <c r="E56" s="33">
        <v>19</v>
      </c>
      <c r="F56" s="33">
        <f t="shared" si="2"/>
        <v>50.8</v>
      </c>
      <c r="G56" s="33">
        <v>6.2</v>
      </c>
      <c r="H56" s="33">
        <f t="shared" si="3"/>
        <v>19.799999999999997</v>
      </c>
      <c r="I56" s="33">
        <v>20.100000000000001</v>
      </c>
      <c r="J56" s="33">
        <v>4.7</v>
      </c>
      <c r="K56" s="33">
        <f t="shared" si="4"/>
        <v>1.5367189415789904</v>
      </c>
      <c r="L56" s="33">
        <f t="shared" si="0"/>
        <v>1.2293751532631925</v>
      </c>
      <c r="M56" s="71" t="str">
        <f t="shared" si="1"/>
        <v>-</v>
      </c>
    </row>
    <row r="57" spans="1:13" ht="12" customHeight="1" x14ac:dyDescent="0.2">
      <c r="A57" s="22">
        <v>1958</v>
      </c>
      <c r="B57" s="96">
        <v>174.14099999999999</v>
      </c>
      <c r="C57" s="33">
        <v>33.200000000000003</v>
      </c>
      <c r="D57" s="33">
        <v>3.3</v>
      </c>
      <c r="E57" s="33">
        <v>20.100000000000001</v>
      </c>
      <c r="F57" s="33">
        <f t="shared" si="2"/>
        <v>56.6</v>
      </c>
      <c r="G57" s="33">
        <v>7.3</v>
      </c>
      <c r="H57" s="33">
        <f t="shared" si="3"/>
        <v>20.100000000000001</v>
      </c>
      <c r="I57" s="33">
        <v>24.6</v>
      </c>
      <c r="J57" s="33">
        <v>4.5999999999999996</v>
      </c>
      <c r="K57" s="33">
        <f t="shared" si="4"/>
        <v>1.4792610585674826</v>
      </c>
      <c r="L57" s="33">
        <f t="shared" si="0"/>
        <v>1.1834088468539861</v>
      </c>
      <c r="M57" s="71" t="str">
        <f t="shared" si="1"/>
        <v>-</v>
      </c>
    </row>
    <row r="58" spans="1:13" ht="12" customHeight="1" x14ac:dyDescent="0.2">
      <c r="A58" s="22">
        <v>1959</v>
      </c>
      <c r="B58" s="96">
        <v>177.07300000000001</v>
      </c>
      <c r="C58" s="33">
        <v>23.1</v>
      </c>
      <c r="D58" s="33">
        <v>3.8</v>
      </c>
      <c r="E58" s="33">
        <v>24.6</v>
      </c>
      <c r="F58" s="33">
        <f t="shared" si="2"/>
        <v>51.5</v>
      </c>
      <c r="G58" s="33">
        <v>5.4</v>
      </c>
      <c r="H58" s="33">
        <f t="shared" si="3"/>
        <v>21.6</v>
      </c>
      <c r="I58" s="33">
        <v>20</v>
      </c>
      <c r="J58" s="33">
        <v>4.5</v>
      </c>
      <c r="K58" s="33">
        <f t="shared" si="4"/>
        <v>1.4231418680431234</v>
      </c>
      <c r="L58" s="33">
        <f t="shared" si="0"/>
        <v>1.1385134944344988</v>
      </c>
      <c r="M58" s="71" t="str">
        <f t="shared" si="1"/>
        <v>-</v>
      </c>
    </row>
    <row r="59" spans="1:13" ht="12" customHeight="1" x14ac:dyDescent="0.2">
      <c r="A59" s="22">
        <v>1960</v>
      </c>
      <c r="B59" s="96">
        <v>179.386</v>
      </c>
      <c r="C59" s="33">
        <v>33.1</v>
      </c>
      <c r="D59" s="33">
        <v>2.8</v>
      </c>
      <c r="E59" s="33">
        <v>20</v>
      </c>
      <c r="F59" s="33">
        <f t="shared" si="2"/>
        <v>55.9</v>
      </c>
      <c r="G59" s="33">
        <v>4.9000000000000004</v>
      </c>
      <c r="H59" s="33">
        <f t="shared" si="3"/>
        <v>20.5</v>
      </c>
      <c r="I59" s="33">
        <v>25.9</v>
      </c>
      <c r="J59" s="33">
        <v>4.5999999999999996</v>
      </c>
      <c r="K59" s="33">
        <f t="shared" si="4"/>
        <v>1.4360094990690466</v>
      </c>
      <c r="L59" s="33">
        <f t="shared" si="0"/>
        <v>1.1488075992552373</v>
      </c>
      <c r="M59" s="71" t="str">
        <f t="shared" si="1"/>
        <v>-</v>
      </c>
    </row>
    <row r="60" spans="1:13" ht="12" customHeight="1" x14ac:dyDescent="0.2">
      <c r="A60" s="28">
        <v>1961</v>
      </c>
      <c r="B60" s="95">
        <v>182.28700000000001</v>
      </c>
      <c r="C60" s="34">
        <v>27.3</v>
      </c>
      <c r="D60" s="34">
        <v>1</v>
      </c>
      <c r="E60" s="34">
        <v>25.9</v>
      </c>
      <c r="F60" s="34">
        <f t="shared" si="2"/>
        <v>54.2</v>
      </c>
      <c r="G60" s="34">
        <v>8.6</v>
      </c>
      <c r="H60" s="34">
        <f t="shared" si="3"/>
        <v>21.699999999999996</v>
      </c>
      <c r="I60" s="34">
        <v>19.5</v>
      </c>
      <c r="J60" s="34">
        <v>4.4000000000000057</v>
      </c>
      <c r="K60" s="34">
        <f t="shared" si="4"/>
        <v>1.3517146038938612</v>
      </c>
      <c r="L60" s="34">
        <f t="shared" si="0"/>
        <v>1.081371683115089</v>
      </c>
      <c r="M60" s="72" t="str">
        <f t="shared" si="1"/>
        <v>-</v>
      </c>
    </row>
    <row r="61" spans="1:13" ht="12" customHeight="1" x14ac:dyDescent="0.2">
      <c r="A61" s="28">
        <v>1962</v>
      </c>
      <c r="B61" s="95">
        <v>185.24199999999999</v>
      </c>
      <c r="C61" s="34">
        <v>40.700000000000003</v>
      </c>
      <c r="D61" s="34">
        <v>0.2</v>
      </c>
      <c r="E61" s="34">
        <v>19.5</v>
      </c>
      <c r="F61" s="34">
        <f t="shared" si="2"/>
        <v>60.400000000000006</v>
      </c>
      <c r="G61" s="34">
        <v>15.6</v>
      </c>
      <c r="H61" s="34">
        <f t="shared" si="3"/>
        <v>16.400000000000006</v>
      </c>
      <c r="I61" s="34">
        <v>23.7</v>
      </c>
      <c r="J61" s="34">
        <v>4.7</v>
      </c>
      <c r="K61" s="34">
        <f t="shared" si="4"/>
        <v>1.4208440850347115</v>
      </c>
      <c r="L61" s="34">
        <f t="shared" si="0"/>
        <v>1.1366752680277692</v>
      </c>
      <c r="M61" s="72" t="str">
        <f t="shared" si="1"/>
        <v>-</v>
      </c>
    </row>
    <row r="62" spans="1:13" ht="12" customHeight="1" x14ac:dyDescent="0.2">
      <c r="A62" s="28">
        <v>1963</v>
      </c>
      <c r="B62" s="95">
        <v>188.01300000000001</v>
      </c>
      <c r="C62" s="34">
        <v>29.2</v>
      </c>
      <c r="D62" s="34">
        <v>0.7</v>
      </c>
      <c r="E62" s="34">
        <v>23.7</v>
      </c>
      <c r="F62" s="34">
        <f t="shared" si="2"/>
        <v>53.599999999999994</v>
      </c>
      <c r="G62" s="34">
        <v>14.5</v>
      </c>
      <c r="H62" s="34">
        <f t="shared" si="3"/>
        <v>19.600000000000009</v>
      </c>
      <c r="I62" s="34">
        <v>14.8</v>
      </c>
      <c r="J62" s="34">
        <v>4.6999999999999886</v>
      </c>
      <c r="K62" s="34">
        <f t="shared" si="4"/>
        <v>1.3999031981831009</v>
      </c>
      <c r="L62" s="34">
        <f t="shared" si="0"/>
        <v>1.1199225585464807</v>
      </c>
      <c r="M62" s="72" t="str">
        <f t="shared" si="1"/>
        <v>-</v>
      </c>
    </row>
    <row r="63" spans="1:13" ht="12" customHeight="1" x14ac:dyDescent="0.2">
      <c r="A63" s="28">
        <v>1964</v>
      </c>
      <c r="B63" s="95">
        <v>190.66800000000001</v>
      </c>
      <c r="C63" s="34">
        <v>32.5</v>
      </c>
      <c r="D63" s="34">
        <v>1.4</v>
      </c>
      <c r="E63" s="34">
        <v>14.8</v>
      </c>
      <c r="F63" s="34">
        <f t="shared" si="2"/>
        <v>48.7</v>
      </c>
      <c r="G63" s="34">
        <v>5.6</v>
      </c>
      <c r="H63" s="34">
        <f t="shared" si="3"/>
        <v>17.3</v>
      </c>
      <c r="I63" s="34">
        <v>21</v>
      </c>
      <c r="J63" s="34">
        <v>4.8</v>
      </c>
      <c r="K63" s="34">
        <f t="shared" si="4"/>
        <v>1.4097803511863551</v>
      </c>
      <c r="L63" s="34">
        <f t="shared" si="0"/>
        <v>1.1278242809490842</v>
      </c>
      <c r="M63" s="72" t="str">
        <f t="shared" si="1"/>
        <v>-</v>
      </c>
    </row>
    <row r="64" spans="1:13" ht="12" customHeight="1" x14ac:dyDescent="0.2">
      <c r="A64" s="28">
        <v>1965</v>
      </c>
      <c r="B64" s="95">
        <v>193.22300000000001</v>
      </c>
      <c r="C64" s="34">
        <v>33.299999999999997</v>
      </c>
      <c r="D64" s="34">
        <v>1.8</v>
      </c>
      <c r="E64" s="34">
        <v>21</v>
      </c>
      <c r="F64" s="34">
        <f t="shared" si="2"/>
        <v>56.099999999999994</v>
      </c>
      <c r="G64" s="34">
        <v>2.2999999999999998</v>
      </c>
      <c r="H64" s="34">
        <f t="shared" si="3"/>
        <v>19.899999999999999</v>
      </c>
      <c r="I64" s="34">
        <v>28.8</v>
      </c>
      <c r="J64" s="34">
        <v>5.0999999999999943</v>
      </c>
      <c r="K64" s="34">
        <f t="shared" si="4"/>
        <v>1.478084907076278</v>
      </c>
      <c r="L64" s="34">
        <f t="shared" si="0"/>
        <v>1.1824679256610224</v>
      </c>
      <c r="M64" s="72" t="str">
        <f t="shared" si="1"/>
        <v>-</v>
      </c>
    </row>
    <row r="65" spans="1:20" ht="12" customHeight="1" x14ac:dyDescent="0.2">
      <c r="A65" s="22">
        <v>1966</v>
      </c>
      <c r="B65" s="97">
        <v>195.53899999999999</v>
      </c>
      <c r="C65" s="33">
        <v>27.8</v>
      </c>
      <c r="D65" s="33">
        <v>1.9</v>
      </c>
      <c r="E65" s="33">
        <v>28.8</v>
      </c>
      <c r="F65" s="33">
        <f t="shared" si="2"/>
        <v>58.5</v>
      </c>
      <c r="G65" s="33">
        <v>4.2</v>
      </c>
      <c r="H65" s="33">
        <f t="shared" si="3"/>
        <v>20.6</v>
      </c>
      <c r="I65" s="33">
        <v>28.4</v>
      </c>
      <c r="J65" s="33">
        <v>5.3</v>
      </c>
      <c r="K65" s="33">
        <f t="shared" si="4"/>
        <v>1.5178557730171476</v>
      </c>
      <c r="L65" s="33">
        <f t="shared" si="0"/>
        <v>1.2142846184137182</v>
      </c>
      <c r="M65" s="71" t="str">
        <f t="shared" si="1"/>
        <v>-</v>
      </c>
    </row>
    <row r="66" spans="1:20" ht="12" customHeight="1" x14ac:dyDescent="0.2">
      <c r="A66" s="22">
        <v>1967</v>
      </c>
      <c r="B66" s="97">
        <v>197.73599999999999</v>
      </c>
      <c r="C66" s="33">
        <v>23.9</v>
      </c>
      <c r="D66" s="33">
        <v>1.2</v>
      </c>
      <c r="E66" s="33">
        <v>28.4</v>
      </c>
      <c r="F66" s="33">
        <f t="shared" si="2"/>
        <v>53.5</v>
      </c>
      <c r="G66" s="33">
        <v>4</v>
      </c>
      <c r="H66" s="33">
        <f t="shared" si="3"/>
        <v>16.399999999999991</v>
      </c>
      <c r="I66" s="33">
        <v>27.7</v>
      </c>
      <c r="J66" s="33">
        <v>5.4000000000000057</v>
      </c>
      <c r="K66" s="33">
        <f t="shared" si="4"/>
        <v>1.5293118096856433</v>
      </c>
      <c r="L66" s="33">
        <f t="shared" si="0"/>
        <v>1.2234494477485147</v>
      </c>
      <c r="M66" s="71" t="str">
        <f t="shared" si="1"/>
        <v>-</v>
      </c>
    </row>
    <row r="67" spans="1:20" ht="12" customHeight="1" x14ac:dyDescent="0.2">
      <c r="A67" s="22">
        <v>1968</v>
      </c>
      <c r="B67" s="97">
        <v>199.80799999999999</v>
      </c>
      <c r="C67" s="33">
        <v>23</v>
      </c>
      <c r="D67" s="33">
        <v>1.2</v>
      </c>
      <c r="E67" s="33">
        <v>27.7</v>
      </c>
      <c r="F67" s="33">
        <f t="shared" si="2"/>
        <v>51.9</v>
      </c>
      <c r="G67" s="33">
        <v>1.9</v>
      </c>
      <c r="H67" s="33">
        <f t="shared" si="3"/>
        <v>20</v>
      </c>
      <c r="I67" s="33">
        <v>24.2</v>
      </c>
      <c r="J67" s="33">
        <v>5.8</v>
      </c>
      <c r="K67" s="33">
        <f t="shared" si="4"/>
        <v>1.6255605381165921</v>
      </c>
      <c r="L67" s="33">
        <f t="shared" si="0"/>
        <v>1.3004484304932737</v>
      </c>
      <c r="M67" s="71" t="str">
        <f t="shared" si="1"/>
        <v>-</v>
      </c>
    </row>
    <row r="68" spans="1:20" ht="12" customHeight="1" x14ac:dyDescent="0.2">
      <c r="A68" s="22">
        <v>1969</v>
      </c>
      <c r="B68" s="97">
        <v>201.76</v>
      </c>
      <c r="C68" s="33">
        <v>30.2</v>
      </c>
      <c r="D68" s="33">
        <v>0.5</v>
      </c>
      <c r="E68" s="33">
        <v>24.2</v>
      </c>
      <c r="F68" s="33">
        <f t="shared" si="2"/>
        <v>54.9</v>
      </c>
      <c r="G68" s="33">
        <v>1</v>
      </c>
      <c r="H68" s="33">
        <f t="shared" si="3"/>
        <v>19.199999999999996</v>
      </c>
      <c r="I68" s="33">
        <v>29.3</v>
      </c>
      <c r="J68" s="33">
        <v>5.4</v>
      </c>
      <c r="K68" s="33">
        <f t="shared" si="4"/>
        <v>1.4988104678826328</v>
      </c>
      <c r="L68" s="33">
        <f t="shared" si="0"/>
        <v>1.1990483743061064</v>
      </c>
      <c r="M68" s="71" t="str">
        <f t="shared" si="1"/>
        <v>-</v>
      </c>
    </row>
    <row r="69" spans="1:20" ht="12" customHeight="1" x14ac:dyDescent="0.2">
      <c r="A69" s="22">
        <v>1970</v>
      </c>
      <c r="B69" s="97">
        <v>203.84899999999999</v>
      </c>
      <c r="C69" s="33">
        <v>36.799999999999997</v>
      </c>
      <c r="D69" s="33">
        <v>1.1000000000000001</v>
      </c>
      <c r="E69" s="33">
        <v>29.3</v>
      </c>
      <c r="F69" s="33">
        <f t="shared" si="2"/>
        <v>67.2</v>
      </c>
      <c r="G69" s="33">
        <v>0.1</v>
      </c>
      <c r="H69" s="33">
        <f t="shared" si="3"/>
        <v>20.800000000000004</v>
      </c>
      <c r="I69" s="33">
        <v>40.799999999999997</v>
      </c>
      <c r="J69" s="33">
        <v>5.5</v>
      </c>
      <c r="K69" s="33">
        <f t="shared" si="4"/>
        <v>1.5109223003301464</v>
      </c>
      <c r="L69" s="33">
        <f t="shared" si="0"/>
        <v>1.2087378402641171</v>
      </c>
      <c r="M69" s="71" t="str">
        <f t="shared" si="1"/>
        <v>-</v>
      </c>
    </row>
    <row r="70" spans="1:20" ht="12" customHeight="1" x14ac:dyDescent="0.2">
      <c r="A70" s="28">
        <v>1971</v>
      </c>
      <c r="B70" s="95">
        <v>206.46599999999998</v>
      </c>
      <c r="C70" s="34">
        <v>49.2</v>
      </c>
      <c r="D70" s="34">
        <v>0.3</v>
      </c>
      <c r="E70" s="34">
        <v>40.799999999999997</v>
      </c>
      <c r="F70" s="34">
        <f t="shared" si="2"/>
        <v>90.3</v>
      </c>
      <c r="G70" s="34">
        <v>5.4</v>
      </c>
      <c r="H70" s="34">
        <f t="shared" si="3"/>
        <v>25</v>
      </c>
      <c r="I70" s="34">
        <v>54.6</v>
      </c>
      <c r="J70" s="34">
        <v>5.3</v>
      </c>
      <c r="K70" s="34">
        <f t="shared" si="4"/>
        <v>1.437524822488933</v>
      </c>
      <c r="L70" s="34">
        <f t="shared" si="0"/>
        <v>1.1500198579911465</v>
      </c>
      <c r="M70" s="72" t="str">
        <f t="shared" si="1"/>
        <v>-</v>
      </c>
    </row>
    <row r="71" spans="1:20" ht="12" customHeight="1" x14ac:dyDescent="0.2">
      <c r="A71" s="28">
        <v>1972</v>
      </c>
      <c r="B71" s="95">
        <v>208.917</v>
      </c>
      <c r="C71" s="34">
        <v>28.3</v>
      </c>
      <c r="D71" s="34">
        <v>0.2</v>
      </c>
      <c r="E71" s="34">
        <v>54.6</v>
      </c>
      <c r="F71" s="34">
        <f t="shared" si="2"/>
        <v>83.1</v>
      </c>
      <c r="G71" s="34">
        <v>0.2</v>
      </c>
      <c r="H71" s="34">
        <f t="shared" si="3"/>
        <v>24.5</v>
      </c>
      <c r="I71" s="34">
        <v>53.5</v>
      </c>
      <c r="J71" s="34">
        <v>4.8999999999999915</v>
      </c>
      <c r="K71" s="34">
        <f t="shared" si="4"/>
        <v>1.3134402657514683</v>
      </c>
      <c r="L71" s="34">
        <f t="shared" si="0"/>
        <v>1.0507522126011748</v>
      </c>
      <c r="M71" s="72" t="str">
        <f t="shared" si="1"/>
        <v>-</v>
      </c>
    </row>
    <row r="72" spans="1:20" ht="12" customHeight="1" x14ac:dyDescent="0.2">
      <c r="A72" s="28">
        <v>1973</v>
      </c>
      <c r="B72" s="95">
        <v>210.98500000000001</v>
      </c>
      <c r="C72" s="34">
        <v>24.7</v>
      </c>
      <c r="D72" s="34" t="s">
        <v>18</v>
      </c>
      <c r="E72" s="34">
        <v>53.5</v>
      </c>
      <c r="F72" s="34">
        <f t="shared" si="2"/>
        <v>78.2</v>
      </c>
      <c r="G72" s="34">
        <v>31.6</v>
      </c>
      <c r="H72" s="34">
        <f t="shared" si="3"/>
        <v>19.600000000000001</v>
      </c>
      <c r="I72" s="34">
        <v>21</v>
      </c>
      <c r="J72" s="34">
        <v>6</v>
      </c>
      <c r="K72" s="34">
        <f t="shared" si="4"/>
        <v>1.5925302746640755</v>
      </c>
      <c r="L72" s="34">
        <f t="shared" ref="L72:L107" si="5">IF(K72=0,0,K72*0.8)</f>
        <v>1.2740242197312606</v>
      </c>
      <c r="M72" s="72" t="str">
        <f t="shared" ref="M72:M105" si="6">IF(I71=0,"-",IF(E72=I71,"-","*"))</f>
        <v>-</v>
      </c>
    </row>
    <row r="73" spans="1:20" ht="12" customHeight="1" x14ac:dyDescent="0.2">
      <c r="A73" s="28">
        <v>1974</v>
      </c>
      <c r="B73" s="95">
        <v>212.93199999999999</v>
      </c>
      <c r="C73" s="34">
        <v>17.5</v>
      </c>
      <c r="D73" s="34" t="s">
        <v>18</v>
      </c>
      <c r="E73" s="34">
        <v>21</v>
      </c>
      <c r="F73" s="34">
        <f t="shared" ref="F73:F105" si="7">SUM(C73,D73,E73)</f>
        <v>38.5</v>
      </c>
      <c r="G73" s="34">
        <v>8.6999999999999993</v>
      </c>
      <c r="H73" s="34">
        <f t="shared" ref="H73:H120" si="8">F73-SUM(G73,I73,J73)</f>
        <v>12.300000000000004</v>
      </c>
      <c r="I73" s="34">
        <v>11.6</v>
      </c>
      <c r="J73" s="34">
        <v>5.9</v>
      </c>
      <c r="K73" s="34">
        <f t="shared" ref="K73:K105" si="9">IF(J73=0,0,IF(B73=0,0,J73/B73*56))</f>
        <v>1.5516690774519566</v>
      </c>
      <c r="L73" s="34">
        <f t="shared" si="5"/>
        <v>1.2413352619615654</v>
      </c>
      <c r="M73" s="72" t="str">
        <f t="shared" si="6"/>
        <v>-</v>
      </c>
    </row>
    <row r="74" spans="1:20" ht="12" customHeight="1" x14ac:dyDescent="0.2">
      <c r="A74" s="28">
        <v>1975</v>
      </c>
      <c r="B74" s="95">
        <v>214.93100000000001</v>
      </c>
      <c r="C74" s="34">
        <v>15.9</v>
      </c>
      <c r="D74" s="34">
        <v>0.7</v>
      </c>
      <c r="E74" s="34">
        <v>11.6</v>
      </c>
      <c r="F74" s="34">
        <f t="shared" si="7"/>
        <v>28.200000000000003</v>
      </c>
      <c r="G74" s="34">
        <v>1</v>
      </c>
      <c r="H74" s="34">
        <f t="shared" si="8"/>
        <v>13.400000000000002</v>
      </c>
      <c r="I74" s="34">
        <v>9.1</v>
      </c>
      <c r="J74" s="34">
        <v>4.7</v>
      </c>
      <c r="K74" s="34">
        <f t="shared" si="9"/>
        <v>1.2245790509512353</v>
      </c>
      <c r="L74" s="34">
        <f t="shared" si="5"/>
        <v>0.97966324076098832</v>
      </c>
      <c r="M74" s="72" t="str">
        <f t="shared" si="6"/>
        <v>-</v>
      </c>
    </row>
    <row r="75" spans="1:20" ht="12" customHeight="1" x14ac:dyDescent="0.2">
      <c r="A75" s="22">
        <v>1976</v>
      </c>
      <c r="B75" s="97">
        <v>217.095</v>
      </c>
      <c r="C75" s="33">
        <v>14.9</v>
      </c>
      <c r="D75" s="33">
        <v>0.7</v>
      </c>
      <c r="E75" s="33">
        <v>9.1</v>
      </c>
      <c r="F75" s="33">
        <f t="shared" si="7"/>
        <v>24.7</v>
      </c>
      <c r="G75" s="33">
        <v>0.2</v>
      </c>
      <c r="H75" s="33">
        <f t="shared" si="8"/>
        <v>11.7</v>
      </c>
      <c r="I75" s="33">
        <v>8.9</v>
      </c>
      <c r="J75" s="33">
        <v>3.9</v>
      </c>
      <c r="K75" s="33">
        <f t="shared" si="9"/>
        <v>1.0060111932564084</v>
      </c>
      <c r="L75" s="33">
        <f t="shared" si="5"/>
        <v>0.8048089546051268</v>
      </c>
      <c r="M75" s="71" t="str">
        <f t="shared" si="6"/>
        <v>-</v>
      </c>
    </row>
    <row r="76" spans="1:20" ht="12" customHeight="1" x14ac:dyDescent="0.2">
      <c r="A76" s="22">
        <v>1977</v>
      </c>
      <c r="B76" s="97">
        <v>219.179</v>
      </c>
      <c r="C76" s="33">
        <v>16.5</v>
      </c>
      <c r="D76" s="33">
        <v>0.1</v>
      </c>
      <c r="E76" s="33">
        <v>8.9</v>
      </c>
      <c r="F76" s="33">
        <f t="shared" si="7"/>
        <v>25.5</v>
      </c>
      <c r="G76" s="33" t="s">
        <v>21</v>
      </c>
      <c r="H76" s="33">
        <f t="shared" si="8"/>
        <v>13.1</v>
      </c>
      <c r="I76" s="33">
        <v>8.8000000000000007</v>
      </c>
      <c r="J76" s="33">
        <v>3.6</v>
      </c>
      <c r="K76" s="33">
        <f t="shared" si="9"/>
        <v>0.91979614835362877</v>
      </c>
      <c r="L76" s="33">
        <f t="shared" si="5"/>
        <v>0.73583691868290302</v>
      </c>
      <c r="M76" s="71" t="str">
        <f t="shared" si="6"/>
        <v>-</v>
      </c>
    </row>
    <row r="77" spans="1:20" ht="12" customHeight="1" x14ac:dyDescent="0.2">
      <c r="A77" s="22">
        <v>1978</v>
      </c>
      <c r="B77" s="97">
        <v>221.47699999999998</v>
      </c>
      <c r="C77" s="33">
        <v>24.1</v>
      </c>
      <c r="D77" s="33">
        <v>0.1</v>
      </c>
      <c r="E77" s="33">
        <v>3.9</v>
      </c>
      <c r="F77" s="33">
        <f t="shared" si="7"/>
        <v>28.1</v>
      </c>
      <c r="G77" s="33">
        <v>0.4</v>
      </c>
      <c r="H77" s="33">
        <f t="shared" si="8"/>
        <v>15</v>
      </c>
      <c r="I77" s="33">
        <v>9</v>
      </c>
      <c r="J77" s="33">
        <v>3.7</v>
      </c>
      <c r="K77" s="33">
        <f t="shared" si="9"/>
        <v>0.93553732441743409</v>
      </c>
      <c r="L77" s="33">
        <f t="shared" si="5"/>
        <v>0.74842985953394736</v>
      </c>
      <c r="M77" s="71" t="str">
        <f t="shared" si="6"/>
        <v>*</v>
      </c>
    </row>
    <row r="78" spans="1:20" ht="12" customHeight="1" x14ac:dyDescent="0.2">
      <c r="A78" s="22">
        <v>1979</v>
      </c>
      <c r="B78" s="97">
        <v>223.86500000000001</v>
      </c>
      <c r="C78" s="33">
        <v>21.9</v>
      </c>
      <c r="D78" s="33" t="s">
        <v>18</v>
      </c>
      <c r="E78" s="33">
        <v>9</v>
      </c>
      <c r="F78" s="33">
        <f t="shared" si="7"/>
        <v>30.9</v>
      </c>
      <c r="G78" s="33">
        <v>2.4</v>
      </c>
      <c r="H78" s="33">
        <f t="shared" si="8"/>
        <v>13</v>
      </c>
      <c r="I78" s="33">
        <v>12</v>
      </c>
      <c r="J78" s="33">
        <v>3.5</v>
      </c>
      <c r="K78" s="33">
        <f t="shared" si="9"/>
        <v>0.87552766176043595</v>
      </c>
      <c r="L78" s="33">
        <f t="shared" si="5"/>
        <v>0.7004221294083488</v>
      </c>
      <c r="M78" s="71" t="str">
        <f t="shared" si="6"/>
        <v>-</v>
      </c>
    </row>
    <row r="79" spans="1:20" ht="12" customHeight="1" x14ac:dyDescent="0.2">
      <c r="A79" s="22">
        <v>1980</v>
      </c>
      <c r="B79" s="97">
        <v>226.45099999999999</v>
      </c>
      <c r="C79" s="33">
        <v>16</v>
      </c>
      <c r="D79" s="33" t="s">
        <v>18</v>
      </c>
      <c r="E79" s="33">
        <v>12</v>
      </c>
      <c r="F79" s="33">
        <f t="shared" si="7"/>
        <v>28</v>
      </c>
      <c r="G79" s="33">
        <v>7.5</v>
      </c>
      <c r="H79" s="33">
        <f t="shared" si="8"/>
        <v>12.9</v>
      </c>
      <c r="I79" s="33">
        <v>4</v>
      </c>
      <c r="J79" s="33">
        <v>3.5999999999999996</v>
      </c>
      <c r="K79" s="33">
        <f t="shared" si="9"/>
        <v>0.89025881978882837</v>
      </c>
      <c r="L79" s="33">
        <f t="shared" si="5"/>
        <v>0.7122070558310627</v>
      </c>
      <c r="M79" s="71" t="str">
        <f t="shared" si="6"/>
        <v>-</v>
      </c>
    </row>
    <row r="80" spans="1:20" ht="12" customHeight="1" x14ac:dyDescent="0.2">
      <c r="A80" s="28">
        <v>1981</v>
      </c>
      <c r="B80" s="95">
        <v>228.93700000000001</v>
      </c>
      <c r="C80" s="124">
        <v>18.2</v>
      </c>
      <c r="D80" s="124">
        <v>0.4</v>
      </c>
      <c r="E80" s="124">
        <v>4</v>
      </c>
      <c r="F80" s="124">
        <f t="shared" si="7"/>
        <v>22.599999999999998</v>
      </c>
      <c r="G80" s="124">
        <v>1.5</v>
      </c>
      <c r="H80" s="124">
        <f t="shared" si="8"/>
        <v>14.599999999999998</v>
      </c>
      <c r="I80" s="124">
        <v>3</v>
      </c>
      <c r="J80" s="124">
        <v>3.5</v>
      </c>
      <c r="K80" s="124">
        <f t="shared" si="9"/>
        <v>0.85613072592023132</v>
      </c>
      <c r="L80" s="124">
        <f t="shared" si="5"/>
        <v>0.6849045807361851</v>
      </c>
      <c r="M80" s="72" t="str">
        <f t="shared" si="6"/>
        <v>-</v>
      </c>
      <c r="P80" s="21"/>
      <c r="Q80" s="21"/>
      <c r="R80" s="21"/>
      <c r="S80" s="21"/>
      <c r="T80" s="21"/>
    </row>
    <row r="81" spans="1:20" ht="12" customHeight="1" x14ac:dyDescent="0.2">
      <c r="A81" s="28">
        <v>1982</v>
      </c>
      <c r="B81" s="95">
        <v>231.15700000000001</v>
      </c>
      <c r="C81" s="124">
        <v>19.5</v>
      </c>
      <c r="D81" s="124">
        <v>3</v>
      </c>
      <c r="E81" s="124">
        <v>3</v>
      </c>
      <c r="F81" s="124">
        <f t="shared" si="7"/>
        <v>25.5</v>
      </c>
      <c r="G81" s="124">
        <v>0.2</v>
      </c>
      <c r="H81" s="124">
        <f t="shared" si="8"/>
        <v>16.2</v>
      </c>
      <c r="I81" s="124">
        <v>5.8</v>
      </c>
      <c r="J81" s="124">
        <v>3.3000000000000016</v>
      </c>
      <c r="K81" s="124">
        <f t="shared" si="9"/>
        <v>0.79945664634858593</v>
      </c>
      <c r="L81" s="124">
        <f t="shared" si="5"/>
        <v>0.63956531707886877</v>
      </c>
      <c r="M81" s="72" t="str">
        <f t="shared" si="6"/>
        <v>-</v>
      </c>
      <c r="P81" s="21"/>
      <c r="Q81" s="21"/>
      <c r="R81" s="21"/>
      <c r="S81" s="21"/>
      <c r="T81" s="21"/>
    </row>
    <row r="82" spans="1:20" ht="12" customHeight="1" x14ac:dyDescent="0.2">
      <c r="A82" s="28">
        <v>1983</v>
      </c>
      <c r="B82" s="95">
        <v>233.322</v>
      </c>
      <c r="C82" s="124">
        <v>27</v>
      </c>
      <c r="D82" s="124">
        <v>1.6</v>
      </c>
      <c r="E82" s="124">
        <v>5.8</v>
      </c>
      <c r="F82" s="124">
        <f t="shared" si="7"/>
        <v>34.4</v>
      </c>
      <c r="G82" s="124">
        <v>1</v>
      </c>
      <c r="H82" s="124">
        <f t="shared" si="8"/>
        <v>18.7</v>
      </c>
      <c r="I82" s="124">
        <v>11.2</v>
      </c>
      <c r="J82" s="124">
        <v>3.5</v>
      </c>
      <c r="K82" s="124">
        <f t="shared" si="9"/>
        <v>0.84004080198181053</v>
      </c>
      <c r="L82" s="124">
        <f t="shared" si="5"/>
        <v>0.67203264158544851</v>
      </c>
      <c r="M82" s="72" t="str">
        <f t="shared" si="6"/>
        <v>-</v>
      </c>
      <c r="P82" s="21"/>
      <c r="Q82" s="21"/>
      <c r="R82" s="21"/>
      <c r="S82" s="21"/>
      <c r="T82" s="21"/>
    </row>
    <row r="83" spans="1:20" ht="12" customHeight="1" x14ac:dyDescent="0.2">
      <c r="A83" s="28">
        <v>1984</v>
      </c>
      <c r="B83" s="95">
        <v>235.38499999999999</v>
      </c>
      <c r="C83" s="128">
        <v>32.406999999999996</v>
      </c>
      <c r="D83" s="128">
        <v>0.6</v>
      </c>
      <c r="E83" s="128">
        <v>11.314</v>
      </c>
      <c r="F83" s="124">
        <f t="shared" si="7"/>
        <v>44.320999999999998</v>
      </c>
      <c r="G83" s="128">
        <v>0.4</v>
      </c>
      <c r="H83" s="124">
        <f t="shared" si="8"/>
        <v>20.620999999999999</v>
      </c>
      <c r="I83" s="128">
        <v>19.8</v>
      </c>
      <c r="J83" s="124">
        <v>3.5</v>
      </c>
      <c r="K83" s="124">
        <f t="shared" si="9"/>
        <v>0.83267837797650657</v>
      </c>
      <c r="L83" s="124">
        <f t="shared" si="5"/>
        <v>0.66614270238120532</v>
      </c>
      <c r="M83" s="72" t="str">
        <f t="shared" si="6"/>
        <v>*</v>
      </c>
      <c r="P83" s="21"/>
      <c r="Q83" s="21"/>
      <c r="R83" s="21"/>
      <c r="S83" s="21"/>
      <c r="T83" s="21"/>
    </row>
    <row r="84" spans="1:20" ht="12" customHeight="1" x14ac:dyDescent="0.2">
      <c r="A84" s="28">
        <v>1985</v>
      </c>
      <c r="B84" s="95">
        <v>237.46799999999999</v>
      </c>
      <c r="C84" s="128">
        <v>20.373000000000001</v>
      </c>
      <c r="D84" s="128">
        <v>2.2000000000000002</v>
      </c>
      <c r="E84" s="128">
        <v>19.8</v>
      </c>
      <c r="F84" s="124">
        <f t="shared" si="7"/>
        <v>42.373000000000005</v>
      </c>
      <c r="G84" s="128">
        <v>0.2</v>
      </c>
      <c r="H84" s="124">
        <f t="shared" si="8"/>
        <v>16.804000000000006</v>
      </c>
      <c r="I84" s="128">
        <v>21.869</v>
      </c>
      <c r="J84" s="124">
        <v>3.5</v>
      </c>
      <c r="K84" s="124">
        <f t="shared" si="9"/>
        <v>0.82537436623039739</v>
      </c>
      <c r="L84" s="124">
        <f t="shared" si="5"/>
        <v>0.660299492984318</v>
      </c>
      <c r="M84" s="72" t="str">
        <f t="shared" si="6"/>
        <v>-</v>
      </c>
      <c r="P84" s="21"/>
      <c r="Q84" s="21"/>
      <c r="R84" s="21"/>
      <c r="S84" s="21"/>
      <c r="T84" s="21"/>
    </row>
    <row r="85" spans="1:20" ht="12" customHeight="1" x14ac:dyDescent="0.2">
      <c r="A85" s="22">
        <v>1986</v>
      </c>
      <c r="B85" s="97">
        <v>239.63800000000001</v>
      </c>
      <c r="C85" s="129">
        <v>19.067</v>
      </c>
      <c r="D85" s="129">
        <v>1</v>
      </c>
      <c r="E85" s="129">
        <v>21.869</v>
      </c>
      <c r="F85" s="48">
        <f t="shared" si="7"/>
        <v>41.936</v>
      </c>
      <c r="G85" s="129">
        <v>0.5</v>
      </c>
      <c r="H85" s="48">
        <f t="shared" si="8"/>
        <v>19.353000000000002</v>
      </c>
      <c r="I85" s="129">
        <v>18.582999999999998</v>
      </c>
      <c r="J85" s="48">
        <v>3.5</v>
      </c>
      <c r="K85" s="48">
        <f t="shared" si="9"/>
        <v>0.81790033300227838</v>
      </c>
      <c r="L85" s="48">
        <f t="shared" si="5"/>
        <v>0.65432026640182273</v>
      </c>
      <c r="M85" s="71" t="str">
        <f t="shared" si="6"/>
        <v>-</v>
      </c>
      <c r="P85" s="21"/>
      <c r="Q85" s="21"/>
      <c r="R85" s="21"/>
      <c r="S85" s="21"/>
      <c r="T85" s="21"/>
    </row>
    <row r="86" spans="1:20" ht="12" customHeight="1" x14ac:dyDescent="0.2">
      <c r="A86" s="22">
        <v>1987</v>
      </c>
      <c r="B86" s="97">
        <v>241.78399999999999</v>
      </c>
      <c r="C86" s="129">
        <v>19.526</v>
      </c>
      <c r="D86" s="129">
        <v>1.204</v>
      </c>
      <c r="E86" s="129">
        <v>18.582999999999998</v>
      </c>
      <c r="F86" s="48">
        <f t="shared" si="7"/>
        <v>39.313000000000002</v>
      </c>
      <c r="G86" s="129">
        <v>0.5</v>
      </c>
      <c r="H86" s="48">
        <f t="shared" si="8"/>
        <v>16.401000000000003</v>
      </c>
      <c r="I86" s="129">
        <v>18.911999999999999</v>
      </c>
      <c r="J86" s="48">
        <v>3.5</v>
      </c>
      <c r="K86" s="48">
        <f t="shared" si="9"/>
        <v>0.8106409026238296</v>
      </c>
      <c r="L86" s="48">
        <f t="shared" si="5"/>
        <v>0.64851272209906374</v>
      </c>
      <c r="M86" s="71" t="str">
        <f t="shared" si="6"/>
        <v>-</v>
      </c>
      <c r="P86" s="21"/>
      <c r="Q86" s="21"/>
      <c r="R86" s="21"/>
      <c r="S86" s="21"/>
      <c r="T86" s="21"/>
    </row>
    <row r="87" spans="1:20" ht="12" customHeight="1" x14ac:dyDescent="0.2">
      <c r="A87" s="22">
        <v>1988</v>
      </c>
      <c r="B87" s="97">
        <v>243.98099999999999</v>
      </c>
      <c r="C87" s="129">
        <v>14.689</v>
      </c>
      <c r="D87" s="129">
        <v>0.2</v>
      </c>
      <c r="E87" s="129">
        <v>18.911999999999999</v>
      </c>
      <c r="F87" s="48">
        <f t="shared" si="7"/>
        <v>33.801000000000002</v>
      </c>
      <c r="G87" s="129">
        <v>3.4</v>
      </c>
      <c r="H87" s="48">
        <f t="shared" si="8"/>
        <v>16.579000000000001</v>
      </c>
      <c r="I87" s="129">
        <v>10.321999999999999</v>
      </c>
      <c r="J87" s="48">
        <v>3.5</v>
      </c>
      <c r="K87" s="48">
        <f t="shared" si="9"/>
        <v>0.80334124378537675</v>
      </c>
      <c r="L87" s="48">
        <f t="shared" si="5"/>
        <v>0.64267299502830144</v>
      </c>
      <c r="M87" s="71" t="str">
        <f t="shared" si="6"/>
        <v>-</v>
      </c>
      <c r="P87" s="21"/>
      <c r="Q87" s="21"/>
      <c r="R87" s="21"/>
      <c r="S87" s="21"/>
      <c r="T87" s="21"/>
    </row>
    <row r="88" spans="1:20" ht="12" customHeight="1" x14ac:dyDescent="0.2">
      <c r="A88" s="22">
        <v>1989</v>
      </c>
      <c r="B88" s="97">
        <v>246.22399999999999</v>
      </c>
      <c r="C88" s="129">
        <v>13.481999999999999</v>
      </c>
      <c r="D88" s="129">
        <v>0.03</v>
      </c>
      <c r="E88" s="129">
        <v>10.321999999999999</v>
      </c>
      <c r="F88" s="48">
        <f t="shared" si="7"/>
        <v>23.833999999999996</v>
      </c>
      <c r="G88" s="129">
        <v>0.63</v>
      </c>
      <c r="H88" s="48">
        <f t="shared" si="8"/>
        <v>14.072999999999997</v>
      </c>
      <c r="I88" s="129">
        <v>5.6310000000000002</v>
      </c>
      <c r="J88" s="48">
        <v>3.5</v>
      </c>
      <c r="K88" s="48">
        <f t="shared" si="9"/>
        <v>0.79602313340697906</v>
      </c>
      <c r="L88" s="48">
        <f t="shared" si="5"/>
        <v>0.63681850672558327</v>
      </c>
      <c r="M88" s="71" t="str">
        <f t="shared" si="6"/>
        <v>-</v>
      </c>
      <c r="P88" s="21"/>
      <c r="Q88" s="21"/>
      <c r="R88" s="21"/>
      <c r="S88" s="21"/>
      <c r="T88" s="21"/>
    </row>
    <row r="89" spans="1:20" ht="12" customHeight="1" x14ac:dyDescent="0.2">
      <c r="A89" s="22">
        <v>1990</v>
      </c>
      <c r="B89" s="97">
        <v>248.65899999999999</v>
      </c>
      <c r="C89" s="129">
        <v>10.176</v>
      </c>
      <c r="D89" s="129">
        <v>3.895</v>
      </c>
      <c r="E89" s="129">
        <v>5.6310000000000002</v>
      </c>
      <c r="F89" s="48">
        <f t="shared" si="7"/>
        <v>19.701999999999998</v>
      </c>
      <c r="G89" s="129">
        <v>0.21299999999999999</v>
      </c>
      <c r="H89" s="48">
        <f t="shared" si="8"/>
        <v>12.669999999999998</v>
      </c>
      <c r="I89" s="129">
        <v>3.319</v>
      </c>
      <c r="J89" s="48">
        <v>3.5</v>
      </c>
      <c r="K89" s="48">
        <f t="shared" si="9"/>
        <v>0.78822805528856787</v>
      </c>
      <c r="L89" s="48">
        <f t="shared" si="5"/>
        <v>0.6305824442308543</v>
      </c>
      <c r="M89" s="71" t="str">
        <f t="shared" si="6"/>
        <v>-</v>
      </c>
      <c r="P89" s="21"/>
      <c r="Q89" s="21"/>
      <c r="R89" s="21"/>
      <c r="S89" s="21"/>
      <c r="T89" s="21"/>
    </row>
    <row r="90" spans="1:20" ht="12" customHeight="1" x14ac:dyDescent="0.2">
      <c r="A90" s="28">
        <v>1991</v>
      </c>
      <c r="B90" s="95">
        <v>251.88900000000001</v>
      </c>
      <c r="C90" s="128">
        <v>9.734</v>
      </c>
      <c r="D90" s="128">
        <v>4.5419999999999998</v>
      </c>
      <c r="E90" s="128">
        <v>3.319</v>
      </c>
      <c r="F90" s="124">
        <f t="shared" si="7"/>
        <v>17.594999999999999</v>
      </c>
      <c r="G90" s="128">
        <v>5.2999999999999999E-2</v>
      </c>
      <c r="H90" s="124">
        <f t="shared" si="8"/>
        <v>12.527999999999999</v>
      </c>
      <c r="I90" s="128">
        <v>1.514</v>
      </c>
      <c r="J90" s="124">
        <v>3.5</v>
      </c>
      <c r="K90" s="124">
        <f t="shared" si="9"/>
        <v>0.77812052134074927</v>
      </c>
      <c r="L90" s="124">
        <f t="shared" si="5"/>
        <v>0.62249641707259951</v>
      </c>
      <c r="M90" s="72" t="str">
        <f t="shared" si="6"/>
        <v>-</v>
      </c>
      <c r="P90" s="21"/>
      <c r="Q90" s="21"/>
      <c r="R90" s="21"/>
      <c r="S90" s="21"/>
      <c r="T90" s="21"/>
    </row>
    <row r="91" spans="1:20" ht="12" customHeight="1" x14ac:dyDescent="0.2">
      <c r="A91" s="28">
        <v>1992</v>
      </c>
      <c r="B91" s="95">
        <v>255.214</v>
      </c>
      <c r="C91" s="128">
        <v>11.44</v>
      </c>
      <c r="D91" s="128">
        <v>3.0990000000000002</v>
      </c>
      <c r="E91" s="128">
        <v>1.514</v>
      </c>
      <c r="F91" s="124">
        <f t="shared" si="7"/>
        <v>16.053000000000001</v>
      </c>
      <c r="G91" s="128">
        <v>1.4E-2</v>
      </c>
      <c r="H91" s="124">
        <f t="shared" si="8"/>
        <v>11.065000000000001</v>
      </c>
      <c r="I91" s="128">
        <v>1.5549999999999999</v>
      </c>
      <c r="J91" s="124">
        <v>3.419</v>
      </c>
      <c r="K91" s="124">
        <f t="shared" si="9"/>
        <v>0.75020962799846402</v>
      </c>
      <c r="L91" s="124">
        <f t="shared" si="5"/>
        <v>0.60016770239877126</v>
      </c>
      <c r="M91" s="72" t="str">
        <f t="shared" si="6"/>
        <v>-</v>
      </c>
      <c r="P91" s="21"/>
      <c r="Q91" s="21"/>
      <c r="R91" s="21"/>
      <c r="S91" s="21"/>
      <c r="T91" s="21"/>
    </row>
    <row r="92" spans="1:20" ht="12" customHeight="1" x14ac:dyDescent="0.2">
      <c r="A92" s="28">
        <v>1993</v>
      </c>
      <c r="B92" s="95">
        <v>258.67899999999997</v>
      </c>
      <c r="C92" s="128">
        <v>10.34</v>
      </c>
      <c r="D92" s="128">
        <v>4.6070000000000002</v>
      </c>
      <c r="E92" s="128">
        <v>1.5549999999999999</v>
      </c>
      <c r="F92" s="124">
        <f t="shared" si="7"/>
        <v>16.501999999999999</v>
      </c>
      <c r="G92" s="128">
        <v>1.6E-2</v>
      </c>
      <c r="H92" s="124">
        <f t="shared" si="8"/>
        <v>11.977</v>
      </c>
      <c r="I92" s="128">
        <v>0.97099999999999997</v>
      </c>
      <c r="J92" s="124">
        <v>3.5379999999999998</v>
      </c>
      <c r="K92" s="124">
        <f t="shared" si="9"/>
        <v>0.76592224339818848</v>
      </c>
      <c r="L92" s="124">
        <f t="shared" si="5"/>
        <v>0.61273779471855083</v>
      </c>
      <c r="M92" s="72" t="str">
        <f t="shared" si="6"/>
        <v>-</v>
      </c>
      <c r="P92" s="21"/>
      <c r="Q92" s="21"/>
      <c r="R92" s="21"/>
      <c r="S92" s="21"/>
      <c r="T92" s="21"/>
    </row>
    <row r="93" spans="1:20" ht="12" customHeight="1" x14ac:dyDescent="0.2">
      <c r="A93" s="28">
        <v>1994</v>
      </c>
      <c r="B93" s="95">
        <v>261.91899999999998</v>
      </c>
      <c r="C93" s="128">
        <v>11.340999999999999</v>
      </c>
      <c r="D93" s="128">
        <v>4.3860000000000001</v>
      </c>
      <c r="E93" s="128">
        <v>0.97099999999999997</v>
      </c>
      <c r="F93" s="124">
        <f t="shared" si="7"/>
        <v>16.698</v>
      </c>
      <c r="G93" s="128">
        <v>3.5000000000000003E-2</v>
      </c>
      <c r="H93" s="124">
        <f t="shared" si="8"/>
        <v>11.9</v>
      </c>
      <c r="I93" s="128">
        <v>1.4510000000000001</v>
      </c>
      <c r="J93" s="124">
        <v>3.3119999999999998</v>
      </c>
      <c r="K93" s="124">
        <f t="shared" si="9"/>
        <v>0.70812732180559634</v>
      </c>
      <c r="L93" s="124">
        <f t="shared" si="5"/>
        <v>0.56650185744447712</v>
      </c>
      <c r="M93" s="72" t="str">
        <f t="shared" si="6"/>
        <v>-</v>
      </c>
      <c r="P93" s="21"/>
      <c r="Q93" s="21"/>
      <c r="R93" s="21"/>
      <c r="S93" s="21"/>
      <c r="T93" s="21"/>
    </row>
    <row r="94" spans="1:20" ht="12" customHeight="1" x14ac:dyDescent="0.2">
      <c r="A94" s="28">
        <v>1995</v>
      </c>
      <c r="B94" s="95">
        <v>265.04399999999998</v>
      </c>
      <c r="C94" s="128">
        <v>10.064</v>
      </c>
      <c r="D94" s="128">
        <v>3.76</v>
      </c>
      <c r="E94" s="128">
        <v>1.4510000000000001</v>
      </c>
      <c r="F94" s="124">
        <f t="shared" si="7"/>
        <v>15.275</v>
      </c>
      <c r="G94" s="128">
        <v>4.1000000000000002E-2</v>
      </c>
      <c r="H94" s="124">
        <f t="shared" si="8"/>
        <v>11.018000000000001</v>
      </c>
      <c r="I94" s="128">
        <v>0.89800000000000002</v>
      </c>
      <c r="J94" s="124">
        <v>3.3180000000000001</v>
      </c>
      <c r="K94" s="124">
        <f t="shared" si="9"/>
        <v>0.70104586408294478</v>
      </c>
      <c r="L94" s="124">
        <f t="shared" si="5"/>
        <v>0.56083669126635582</v>
      </c>
      <c r="M94" s="72" t="str">
        <f t="shared" si="6"/>
        <v>-</v>
      </c>
      <c r="P94" s="21"/>
      <c r="Q94" s="21"/>
      <c r="R94" s="21"/>
      <c r="S94" s="21"/>
      <c r="T94" s="21"/>
    </row>
    <row r="95" spans="1:20" ht="12" customHeight="1" x14ac:dyDescent="0.2">
      <c r="A95" s="22">
        <v>1996</v>
      </c>
      <c r="B95" s="97">
        <v>268.15100000000001</v>
      </c>
      <c r="C95" s="129">
        <v>8.9359999999999999</v>
      </c>
      <c r="D95" s="129">
        <v>4.327</v>
      </c>
      <c r="E95" s="129">
        <v>0.89800000000000002</v>
      </c>
      <c r="F95" s="48">
        <f t="shared" si="7"/>
        <v>14.161</v>
      </c>
      <c r="G95" s="129">
        <v>3.2000000000000001E-2</v>
      </c>
      <c r="H95" s="48">
        <f t="shared" si="8"/>
        <v>9.9160000000000004</v>
      </c>
      <c r="I95" s="129">
        <v>0.754</v>
      </c>
      <c r="J95" s="125">
        <v>3.4590000000000001</v>
      </c>
      <c r="K95" s="48">
        <f t="shared" si="9"/>
        <v>0.72236911292518025</v>
      </c>
      <c r="L95" s="48">
        <f t="shared" si="5"/>
        <v>0.5778952903401442</v>
      </c>
      <c r="M95" s="71" t="str">
        <f t="shared" si="6"/>
        <v>-</v>
      </c>
      <c r="P95" s="21"/>
      <c r="Q95" s="21"/>
      <c r="R95" s="21"/>
      <c r="S95" s="21"/>
      <c r="T95" s="21"/>
    </row>
    <row r="96" spans="1:20" ht="12" customHeight="1" x14ac:dyDescent="0.2">
      <c r="A96" s="22">
        <v>1997</v>
      </c>
      <c r="B96" s="97">
        <v>271.36</v>
      </c>
      <c r="C96" s="129">
        <v>8.1319999999999997</v>
      </c>
      <c r="D96" s="129">
        <v>5.5620000000000003</v>
      </c>
      <c r="E96" s="129">
        <v>0.754</v>
      </c>
      <c r="F96" s="48">
        <f t="shared" si="7"/>
        <v>14.447999999999999</v>
      </c>
      <c r="G96" s="129">
        <v>0.08</v>
      </c>
      <c r="H96" s="48">
        <f t="shared" si="8"/>
        <v>10.305999999999997</v>
      </c>
      <c r="I96" s="129">
        <v>0.76400000000000001</v>
      </c>
      <c r="J96" s="125">
        <v>3.298</v>
      </c>
      <c r="K96" s="48">
        <f t="shared" si="9"/>
        <v>0.68060141509433958</v>
      </c>
      <c r="L96" s="48">
        <f t="shared" si="5"/>
        <v>0.54448113207547166</v>
      </c>
      <c r="M96" s="71" t="str">
        <f t="shared" si="6"/>
        <v>-</v>
      </c>
      <c r="P96" s="21"/>
      <c r="Q96" s="21"/>
      <c r="R96" s="21"/>
      <c r="S96" s="21"/>
      <c r="T96" s="21"/>
    </row>
    <row r="97" spans="1:20" ht="12" customHeight="1" x14ac:dyDescent="0.2">
      <c r="A97" s="22">
        <v>1998</v>
      </c>
      <c r="B97" s="97">
        <v>274.62599999999998</v>
      </c>
      <c r="C97" s="129">
        <v>12.161</v>
      </c>
      <c r="D97" s="129">
        <v>3.3220000000000001</v>
      </c>
      <c r="E97" s="129">
        <v>0.76400000000000001</v>
      </c>
      <c r="F97" s="48">
        <f t="shared" si="7"/>
        <v>16.247</v>
      </c>
      <c r="G97" s="129">
        <v>3.3000000000000002E-2</v>
      </c>
      <c r="H97" s="48">
        <f t="shared" si="8"/>
        <v>10.126000000000001</v>
      </c>
      <c r="I97" s="129">
        <v>2.4489999999999998</v>
      </c>
      <c r="J97" s="125">
        <v>3.6389999999999998</v>
      </c>
      <c r="K97" s="48">
        <f t="shared" si="9"/>
        <v>0.74204190426252425</v>
      </c>
      <c r="L97" s="48">
        <f t="shared" si="5"/>
        <v>0.5936335234100194</v>
      </c>
      <c r="M97" s="71" t="str">
        <f t="shared" si="6"/>
        <v>-</v>
      </c>
      <c r="P97" s="21"/>
      <c r="Q97" s="21"/>
      <c r="R97" s="21"/>
      <c r="S97" s="21"/>
      <c r="T97" s="21"/>
    </row>
    <row r="98" spans="1:20" ht="12" customHeight="1" x14ac:dyDescent="0.2">
      <c r="A98" s="22">
        <v>1999</v>
      </c>
      <c r="B98" s="97">
        <v>277.79000000000002</v>
      </c>
      <c r="C98" s="129">
        <v>11.038</v>
      </c>
      <c r="D98" s="129">
        <v>3.4239999999999999</v>
      </c>
      <c r="E98" s="129">
        <v>2.4489999999999998</v>
      </c>
      <c r="F98" s="48">
        <f t="shared" si="7"/>
        <v>16.911000000000001</v>
      </c>
      <c r="G98" s="129">
        <v>0.28599999999999998</v>
      </c>
      <c r="H98" s="48">
        <f t="shared" si="8"/>
        <v>11.736000000000001</v>
      </c>
      <c r="I98" s="129">
        <v>1.589</v>
      </c>
      <c r="J98" s="125">
        <v>3.3</v>
      </c>
      <c r="K98" s="48">
        <f t="shared" si="9"/>
        <v>0.66525072896792536</v>
      </c>
      <c r="L98" s="48">
        <f t="shared" si="5"/>
        <v>0.53220058317434027</v>
      </c>
      <c r="M98" s="71" t="str">
        <f t="shared" si="6"/>
        <v>-</v>
      </c>
      <c r="P98" s="21"/>
      <c r="Q98" s="21"/>
      <c r="R98" s="21"/>
      <c r="S98" s="21"/>
      <c r="T98" s="21"/>
    </row>
    <row r="99" spans="1:20" ht="12" customHeight="1" x14ac:dyDescent="0.2">
      <c r="A99" s="22">
        <v>2000</v>
      </c>
      <c r="B99" s="97">
        <v>280.976</v>
      </c>
      <c r="C99" s="129">
        <v>8.3859999999999992</v>
      </c>
      <c r="D99" s="129">
        <v>3.23</v>
      </c>
      <c r="E99" s="129">
        <v>1.589</v>
      </c>
      <c r="F99" s="48">
        <f t="shared" si="7"/>
        <v>13.205</v>
      </c>
      <c r="G99" s="129">
        <v>0.39</v>
      </c>
      <c r="H99" s="48">
        <f t="shared" si="8"/>
        <v>8.3249999999999993</v>
      </c>
      <c r="I99" s="129">
        <v>1.19</v>
      </c>
      <c r="J99" s="125">
        <v>3.3</v>
      </c>
      <c r="K99" s="48">
        <f t="shared" si="9"/>
        <v>0.65770741985080572</v>
      </c>
      <c r="L99" s="48">
        <f t="shared" si="5"/>
        <v>0.52616593588064464</v>
      </c>
      <c r="M99" s="71" t="str">
        <f t="shared" si="6"/>
        <v>-</v>
      </c>
      <c r="P99" s="21"/>
      <c r="Q99" s="21"/>
      <c r="R99" s="21"/>
      <c r="S99" s="21"/>
      <c r="T99" s="21"/>
    </row>
    <row r="100" spans="1:20" ht="12" customHeight="1" x14ac:dyDescent="0.2">
      <c r="A100" s="28">
        <v>2001</v>
      </c>
      <c r="B100" s="95">
        <v>283.92040200000002</v>
      </c>
      <c r="C100" s="128">
        <v>6.8959999999999999</v>
      </c>
      <c r="D100" s="128">
        <v>4.9450000000000003</v>
      </c>
      <c r="E100" s="128">
        <v>1.19</v>
      </c>
      <c r="F100" s="124">
        <f t="shared" si="7"/>
        <v>13.031000000000001</v>
      </c>
      <c r="G100" s="128">
        <v>0.193</v>
      </c>
      <c r="H100" s="124">
        <f t="shared" si="8"/>
        <v>8.9700000000000006</v>
      </c>
      <c r="I100" s="128">
        <v>0.56799999999999995</v>
      </c>
      <c r="J100" s="124">
        <v>3.3</v>
      </c>
      <c r="K100" s="124">
        <f t="shared" si="9"/>
        <v>0.65088665237942278</v>
      </c>
      <c r="L100" s="124">
        <f t="shared" si="5"/>
        <v>0.52070932190353825</v>
      </c>
      <c r="M100" s="72" t="str">
        <f t="shared" si="6"/>
        <v>-</v>
      </c>
      <c r="P100" s="21"/>
      <c r="Q100" s="21"/>
      <c r="R100" s="21"/>
      <c r="S100" s="21"/>
      <c r="T100" s="21"/>
    </row>
    <row r="101" spans="1:20" ht="12" customHeight="1" x14ac:dyDescent="0.2">
      <c r="A101" s="28">
        <v>2002</v>
      </c>
      <c r="B101" s="95">
        <v>286.78755999999998</v>
      </c>
      <c r="C101" s="128">
        <v>6.4880000000000004</v>
      </c>
      <c r="D101" s="128">
        <v>6.14</v>
      </c>
      <c r="E101" s="128">
        <v>0.56799999999999995</v>
      </c>
      <c r="F101" s="124">
        <f t="shared" si="7"/>
        <v>13.196</v>
      </c>
      <c r="G101" s="128">
        <v>0.122</v>
      </c>
      <c r="H101" s="124">
        <f t="shared" si="8"/>
        <v>9.3290000000000006</v>
      </c>
      <c r="I101" s="128">
        <v>0.44500000000000001</v>
      </c>
      <c r="J101" s="124">
        <v>3.3</v>
      </c>
      <c r="K101" s="124">
        <f t="shared" si="9"/>
        <v>0.64437941450459013</v>
      </c>
      <c r="L101" s="124">
        <f t="shared" si="5"/>
        <v>0.51550353160367213</v>
      </c>
      <c r="M101" s="72" t="str">
        <f t="shared" si="6"/>
        <v>-</v>
      </c>
      <c r="P101" s="21"/>
      <c r="Q101" s="21"/>
      <c r="R101" s="21"/>
      <c r="S101" s="21"/>
      <c r="T101" s="21"/>
    </row>
    <row r="102" spans="1:20" ht="12" customHeight="1" x14ac:dyDescent="0.2">
      <c r="A102" s="28">
        <v>2003</v>
      </c>
      <c r="B102" s="95">
        <v>289.51758100000001</v>
      </c>
      <c r="C102" s="128">
        <v>8.6340000000000003</v>
      </c>
      <c r="D102" s="128">
        <v>3.286</v>
      </c>
      <c r="E102" s="128">
        <v>0.44500000000000001</v>
      </c>
      <c r="F102" s="124">
        <f t="shared" si="7"/>
        <v>12.365</v>
      </c>
      <c r="G102" s="128">
        <v>5.6000000000000001E-2</v>
      </c>
      <c r="H102" s="124">
        <f t="shared" si="8"/>
        <v>8.5549999999999997</v>
      </c>
      <c r="I102" s="128">
        <v>0.59399999999999997</v>
      </c>
      <c r="J102" s="124">
        <v>3.16</v>
      </c>
      <c r="K102" s="124">
        <f t="shared" si="9"/>
        <v>0.61122367556670076</v>
      </c>
      <c r="L102" s="124">
        <f t="shared" si="5"/>
        <v>0.48897894045336066</v>
      </c>
      <c r="M102" s="72" t="str">
        <f t="shared" si="6"/>
        <v>-</v>
      </c>
      <c r="P102" s="21"/>
      <c r="Q102" s="21"/>
      <c r="R102" s="21"/>
      <c r="S102" s="21"/>
      <c r="T102" s="21"/>
    </row>
    <row r="103" spans="1:20" ht="12" customHeight="1" x14ac:dyDescent="0.2">
      <c r="A103" s="28">
        <v>2004</v>
      </c>
      <c r="B103" s="95">
        <v>292.19189</v>
      </c>
      <c r="C103" s="128">
        <v>8.2550000000000008</v>
      </c>
      <c r="D103" s="128">
        <v>5.6260000000000003</v>
      </c>
      <c r="E103" s="128">
        <v>0.59399999999999997</v>
      </c>
      <c r="F103" s="124">
        <f t="shared" si="7"/>
        <v>14.475</v>
      </c>
      <c r="G103" s="128">
        <v>0.14499999999999999</v>
      </c>
      <c r="H103" s="124">
        <f t="shared" si="8"/>
        <v>10.347</v>
      </c>
      <c r="I103" s="128">
        <v>0.79300000000000004</v>
      </c>
      <c r="J103" s="124">
        <v>3.19</v>
      </c>
      <c r="K103" s="124">
        <f t="shared" si="9"/>
        <v>0.61137904956910338</v>
      </c>
      <c r="L103" s="124">
        <f t="shared" si="5"/>
        <v>0.48910323965528274</v>
      </c>
      <c r="M103" s="72" t="str">
        <f t="shared" si="6"/>
        <v>-</v>
      </c>
      <c r="P103" s="21"/>
      <c r="Q103" s="21"/>
      <c r="R103" s="21"/>
      <c r="S103" s="21"/>
      <c r="T103" s="21"/>
    </row>
    <row r="104" spans="1:20" ht="12" customHeight="1" x14ac:dyDescent="0.2">
      <c r="A104" s="28">
        <v>2005</v>
      </c>
      <c r="B104" s="95">
        <v>294.914085</v>
      </c>
      <c r="C104" s="128">
        <v>7.5369999999999999</v>
      </c>
      <c r="D104" s="128">
        <v>5.4809999999999999</v>
      </c>
      <c r="E104" s="128">
        <v>0.79300000000000004</v>
      </c>
      <c r="F104" s="124">
        <f t="shared" si="7"/>
        <v>13.811</v>
      </c>
      <c r="G104" s="128">
        <v>1.4E-2</v>
      </c>
      <c r="H104" s="124">
        <f t="shared" si="8"/>
        <v>9.8709999999999987</v>
      </c>
      <c r="I104" s="128">
        <v>0.70599999999999996</v>
      </c>
      <c r="J104" s="124">
        <v>3.22</v>
      </c>
      <c r="K104" s="124">
        <f t="shared" si="9"/>
        <v>0.61143230917573843</v>
      </c>
      <c r="L104" s="124">
        <f t="shared" si="5"/>
        <v>0.48914584734059074</v>
      </c>
      <c r="M104" s="72" t="str">
        <f t="shared" si="6"/>
        <v>-</v>
      </c>
      <c r="P104" s="21"/>
      <c r="Q104" s="21"/>
      <c r="R104" s="21"/>
      <c r="S104" s="21"/>
      <c r="T104" s="21"/>
    </row>
    <row r="105" spans="1:20" ht="12" customHeight="1" x14ac:dyDescent="0.2">
      <c r="A105" s="22">
        <v>2006</v>
      </c>
      <c r="B105" s="97">
        <v>297.64655699999997</v>
      </c>
      <c r="C105" s="129">
        <v>7.1929999999999996</v>
      </c>
      <c r="D105" s="129">
        <v>5.899</v>
      </c>
      <c r="E105" s="129">
        <v>0.70599999999999996</v>
      </c>
      <c r="F105" s="48">
        <f t="shared" si="7"/>
        <v>13.797999999999998</v>
      </c>
      <c r="G105" s="129">
        <v>7.0000000000000007E-2</v>
      </c>
      <c r="H105" s="48">
        <f t="shared" si="8"/>
        <v>9.9969999999999981</v>
      </c>
      <c r="I105" s="129">
        <v>0.48099999999999998</v>
      </c>
      <c r="J105" s="130">
        <v>3.25</v>
      </c>
      <c r="K105" s="48">
        <f t="shared" si="9"/>
        <v>0.61146348150098051</v>
      </c>
      <c r="L105" s="48">
        <f t="shared" si="5"/>
        <v>0.48917078520078444</v>
      </c>
      <c r="M105" s="71" t="str">
        <f t="shared" si="6"/>
        <v>-</v>
      </c>
      <c r="P105" s="21"/>
      <c r="Q105" s="21"/>
      <c r="R105" s="21"/>
      <c r="S105" s="21"/>
      <c r="T105" s="21"/>
    </row>
    <row r="106" spans="1:20" ht="12" customHeight="1" x14ac:dyDescent="0.2">
      <c r="A106" s="22">
        <v>2007</v>
      </c>
      <c r="B106" s="97">
        <v>300.57448099999999</v>
      </c>
      <c r="C106" s="129">
        <v>6.3109999999999999</v>
      </c>
      <c r="D106" s="129">
        <v>7.0640000000000001</v>
      </c>
      <c r="E106" s="129">
        <v>0.48099999999999998</v>
      </c>
      <c r="F106" s="48">
        <f t="shared" ref="F106:F120" si="10">SUM(C106,D106,E106)</f>
        <v>13.856</v>
      </c>
      <c r="G106" s="129">
        <v>0.251</v>
      </c>
      <c r="H106" s="48">
        <f t="shared" si="8"/>
        <v>9.9290000000000003</v>
      </c>
      <c r="I106" s="129">
        <v>0.39600000000000002</v>
      </c>
      <c r="J106" s="130">
        <v>3.28</v>
      </c>
      <c r="K106" s="48">
        <f t="shared" ref="K106:K111" si="11">IF(J106=0,0,IF(B106=0,0,J106/B106*56))</f>
        <v>0.61109645565685933</v>
      </c>
      <c r="L106" s="48">
        <f t="shared" si="5"/>
        <v>0.48887716452548746</v>
      </c>
      <c r="M106" s="71" t="str">
        <f t="shared" ref="M106:M111" si="12">IF(I105=0,"-",IF(E106=I105,"-","*"))</f>
        <v>-</v>
      </c>
      <c r="P106" s="21"/>
      <c r="Q106" s="21"/>
      <c r="R106" s="21"/>
      <c r="S106" s="21"/>
      <c r="T106" s="21"/>
    </row>
    <row r="107" spans="1:20" ht="12" customHeight="1" x14ac:dyDescent="0.2">
      <c r="A107" s="22">
        <v>2008</v>
      </c>
      <c r="B107" s="97">
        <v>303.50646899999998</v>
      </c>
      <c r="C107" s="129">
        <v>8.3149999999999995</v>
      </c>
      <c r="D107" s="129">
        <v>3.9529999999999998</v>
      </c>
      <c r="E107" s="129">
        <v>0.39600000000000002</v>
      </c>
      <c r="F107" s="48">
        <f t="shared" si="10"/>
        <v>12.664</v>
      </c>
      <c r="G107" s="129">
        <v>0.316</v>
      </c>
      <c r="H107" s="48">
        <f t="shared" si="8"/>
        <v>8.5289999999999999</v>
      </c>
      <c r="I107" s="129">
        <v>0.50900000000000001</v>
      </c>
      <c r="J107" s="130">
        <v>3.31</v>
      </c>
      <c r="K107" s="48">
        <f t="shared" si="11"/>
        <v>0.61072833343792754</v>
      </c>
      <c r="L107" s="48">
        <f t="shared" si="5"/>
        <v>0.48858266675034207</v>
      </c>
      <c r="M107" s="71" t="str">
        <f t="shared" si="12"/>
        <v>-</v>
      </c>
      <c r="P107" s="21"/>
      <c r="Q107" s="21"/>
      <c r="R107" s="21"/>
      <c r="S107" s="21"/>
      <c r="T107" s="21"/>
    </row>
    <row r="108" spans="1:20" ht="12" customHeight="1" x14ac:dyDescent="0.2">
      <c r="A108" s="22">
        <v>2009</v>
      </c>
      <c r="B108" s="97">
        <v>306.207719</v>
      </c>
      <c r="C108" s="129">
        <v>6.7910000000000004</v>
      </c>
      <c r="D108" s="129">
        <v>4.2510000000000003</v>
      </c>
      <c r="E108" s="129">
        <v>0.50900000000000001</v>
      </c>
      <c r="F108" s="48">
        <f t="shared" si="10"/>
        <v>11.551000000000002</v>
      </c>
      <c r="G108" s="129">
        <v>7.2999999999999995E-2</v>
      </c>
      <c r="H108" s="48">
        <f t="shared" si="8"/>
        <v>7.216000000000002</v>
      </c>
      <c r="I108" s="129">
        <v>0.93200000000000005</v>
      </c>
      <c r="J108" s="130">
        <v>3.33</v>
      </c>
      <c r="K108" s="48">
        <f t="shared" si="11"/>
        <v>0.60899836427702858</v>
      </c>
      <c r="L108" s="48">
        <f t="shared" ref="L108:L113" si="13">IF(K108=0,0,K108*0.8)</f>
        <v>0.48719869142162286</v>
      </c>
      <c r="M108" s="71" t="str">
        <f t="shared" si="12"/>
        <v>-</v>
      </c>
      <c r="P108" s="21"/>
      <c r="Q108" s="21"/>
      <c r="R108" s="21"/>
      <c r="S108" s="21"/>
      <c r="T108" s="21"/>
    </row>
    <row r="109" spans="1:20" ht="12" customHeight="1" x14ac:dyDescent="0.2">
      <c r="A109" s="22">
        <v>2010</v>
      </c>
      <c r="B109" s="97">
        <v>308.83326399999999</v>
      </c>
      <c r="C109" s="129">
        <v>7.48</v>
      </c>
      <c r="D109" s="129">
        <v>5.5519999999999996</v>
      </c>
      <c r="E109" s="129">
        <v>0.93200000000000005</v>
      </c>
      <c r="F109" s="48">
        <f t="shared" si="10"/>
        <v>13.964</v>
      </c>
      <c r="G109" s="129">
        <v>0.14899999999999999</v>
      </c>
      <c r="H109" s="48">
        <f t="shared" si="8"/>
        <v>9.6640000000000015</v>
      </c>
      <c r="I109" s="129">
        <v>0.80100000000000005</v>
      </c>
      <c r="J109" s="130">
        <v>3.35</v>
      </c>
      <c r="K109" s="48">
        <f t="shared" si="11"/>
        <v>0.60744751899523364</v>
      </c>
      <c r="L109" s="48">
        <f t="shared" si="13"/>
        <v>0.48595801519618692</v>
      </c>
      <c r="M109" s="71" t="str">
        <f t="shared" si="12"/>
        <v>-</v>
      </c>
      <c r="P109" s="21"/>
      <c r="Q109" s="21"/>
      <c r="R109" s="21"/>
      <c r="S109" s="21"/>
      <c r="T109" s="21"/>
    </row>
    <row r="110" spans="1:20" ht="12" customHeight="1" x14ac:dyDescent="0.2">
      <c r="A110" s="62">
        <v>2011</v>
      </c>
      <c r="B110" s="98">
        <v>310.94696199999998</v>
      </c>
      <c r="C110" s="131">
        <v>6.0510000000000002</v>
      </c>
      <c r="D110" s="131">
        <v>5.9939999999999998</v>
      </c>
      <c r="E110" s="131">
        <v>0.80100000000000005</v>
      </c>
      <c r="F110" s="126">
        <f t="shared" si="10"/>
        <v>12.846</v>
      </c>
      <c r="G110" s="131">
        <v>0.157</v>
      </c>
      <c r="H110" s="124">
        <f t="shared" si="8"/>
        <v>8.8569999999999993</v>
      </c>
      <c r="I110" s="131">
        <v>0.45200000000000001</v>
      </c>
      <c r="J110" s="131">
        <v>3.38</v>
      </c>
      <c r="K110" s="126">
        <f t="shared" si="11"/>
        <v>0.60872117477063503</v>
      </c>
      <c r="L110" s="126">
        <f t="shared" si="13"/>
        <v>0.48697693981650803</v>
      </c>
      <c r="M110" s="83" t="str">
        <f t="shared" si="12"/>
        <v>-</v>
      </c>
      <c r="P110" s="21"/>
      <c r="Q110" s="21"/>
      <c r="R110" s="21"/>
      <c r="S110" s="21"/>
      <c r="T110" s="21"/>
    </row>
    <row r="111" spans="1:20" ht="12" customHeight="1" x14ac:dyDescent="0.2">
      <c r="A111" s="62">
        <v>2012</v>
      </c>
      <c r="B111" s="98">
        <v>313.14999699999998</v>
      </c>
      <c r="C111" s="131">
        <v>6.5419999999999998</v>
      </c>
      <c r="D111" s="131">
        <v>8.9659999999999993</v>
      </c>
      <c r="E111" s="131">
        <v>0.45200000000000001</v>
      </c>
      <c r="F111" s="126">
        <f t="shared" si="10"/>
        <v>15.959999999999999</v>
      </c>
      <c r="G111" s="131">
        <v>0.31</v>
      </c>
      <c r="H111" s="124">
        <f t="shared" si="8"/>
        <v>11.849</v>
      </c>
      <c r="I111" s="131">
        <v>0.40100000000000002</v>
      </c>
      <c r="J111" s="131">
        <v>3.4</v>
      </c>
      <c r="K111" s="126">
        <f t="shared" si="11"/>
        <v>0.60801533394234708</v>
      </c>
      <c r="L111" s="126">
        <f t="shared" si="13"/>
        <v>0.4864122671538777</v>
      </c>
      <c r="M111" s="83" t="str">
        <f t="shared" si="12"/>
        <v>-</v>
      </c>
      <c r="P111" s="21"/>
      <c r="Q111" s="21"/>
      <c r="R111" s="21"/>
      <c r="S111" s="21"/>
      <c r="T111" s="21"/>
    </row>
    <row r="112" spans="1:20" ht="12" customHeight="1" x14ac:dyDescent="0.2">
      <c r="A112" s="62">
        <v>2013</v>
      </c>
      <c r="B112" s="98">
        <v>315.33597600000002</v>
      </c>
      <c r="C112" s="131">
        <v>7.6260000000000003</v>
      </c>
      <c r="D112" s="131">
        <v>9.2129999999999992</v>
      </c>
      <c r="E112" s="131">
        <v>0.40100000000000002</v>
      </c>
      <c r="F112" s="126">
        <f t="shared" si="10"/>
        <v>17.239999999999998</v>
      </c>
      <c r="G112" s="131">
        <v>0.26800000000000002</v>
      </c>
      <c r="H112" s="124">
        <f t="shared" si="8"/>
        <v>13.256999999999998</v>
      </c>
      <c r="I112" s="131">
        <v>0.28499999999999998</v>
      </c>
      <c r="J112" s="131">
        <v>3.43</v>
      </c>
      <c r="K112" s="126">
        <f t="shared" ref="K112:K120" si="14">IF(J112=0,0,IF(B112=0,0,J112/B112*56))</f>
        <v>0.60912808756080539</v>
      </c>
      <c r="L112" s="126">
        <f t="shared" si="13"/>
        <v>0.48730247004864435</v>
      </c>
      <c r="M112" s="83" t="str">
        <f t="shared" ref="M112:M120" si="15">IF(I111=0,"-",IF(E112=I111,"-","*"))</f>
        <v>-</v>
      </c>
      <c r="P112" s="21"/>
      <c r="Q112" s="21"/>
      <c r="R112" s="21"/>
      <c r="S112" s="21"/>
      <c r="T112" s="21"/>
    </row>
    <row r="113" spans="1:20" ht="12" customHeight="1" x14ac:dyDescent="0.2">
      <c r="A113" s="62">
        <v>2014</v>
      </c>
      <c r="B113" s="98">
        <v>317.519206</v>
      </c>
      <c r="C113" s="131">
        <v>7.1890000000000001</v>
      </c>
      <c r="D113" s="131">
        <v>9.3190000000000008</v>
      </c>
      <c r="E113" s="131">
        <v>0.28499999999999998</v>
      </c>
      <c r="F113" s="126">
        <f t="shared" si="10"/>
        <v>16.793000000000003</v>
      </c>
      <c r="G113" s="131">
        <v>0.24</v>
      </c>
      <c r="H113" s="124">
        <f t="shared" si="8"/>
        <v>12.514000000000003</v>
      </c>
      <c r="I113" s="131">
        <v>0.58899999999999997</v>
      </c>
      <c r="J113" s="131">
        <v>3.45</v>
      </c>
      <c r="K113" s="126">
        <f t="shared" si="14"/>
        <v>0.60846713001669583</v>
      </c>
      <c r="L113" s="126">
        <f t="shared" si="13"/>
        <v>0.48677370401335668</v>
      </c>
      <c r="M113" s="83" t="str">
        <f t="shared" si="15"/>
        <v>-</v>
      </c>
      <c r="P113" s="21"/>
      <c r="Q113" s="21"/>
      <c r="R113" s="21"/>
      <c r="S113" s="21"/>
      <c r="T113" s="21"/>
    </row>
    <row r="114" spans="1:20" ht="12" customHeight="1" x14ac:dyDescent="0.2">
      <c r="A114" s="62">
        <v>2015</v>
      </c>
      <c r="B114" s="98">
        <v>319.83219000000003</v>
      </c>
      <c r="C114" s="131">
        <v>11.616</v>
      </c>
      <c r="D114" s="131">
        <v>8.7569999999999997</v>
      </c>
      <c r="E114" s="131">
        <v>0.58899999999999997</v>
      </c>
      <c r="F114" s="126">
        <f t="shared" si="10"/>
        <v>20.961999999999996</v>
      </c>
      <c r="G114" s="131">
        <v>0.18099999999999999</v>
      </c>
      <c r="H114" s="124">
        <f t="shared" si="8"/>
        <v>16.845999999999997</v>
      </c>
      <c r="I114" s="131">
        <v>0.45500000000000002</v>
      </c>
      <c r="J114" s="131">
        <v>3.48</v>
      </c>
      <c r="K114" s="126">
        <f t="shared" si="14"/>
        <v>0.60931953097028779</v>
      </c>
      <c r="L114" s="126">
        <f t="shared" ref="L114:L120" si="16">IF(K114=0,0,K114*0.8)</f>
        <v>0.48745562477623028</v>
      </c>
      <c r="M114" s="83" t="str">
        <f t="shared" si="15"/>
        <v>-</v>
      </c>
      <c r="P114" s="21"/>
      <c r="Q114" s="21"/>
      <c r="R114" s="21"/>
      <c r="S114" s="21"/>
      <c r="T114" s="21"/>
    </row>
    <row r="115" spans="1:20" ht="12" customHeight="1" x14ac:dyDescent="0.2">
      <c r="A115" s="102">
        <v>2016</v>
      </c>
      <c r="B115" s="96">
        <v>322.11409400000002</v>
      </c>
      <c r="C115" s="130">
        <v>13.337</v>
      </c>
      <c r="D115" s="130">
        <v>6.5860000000000003</v>
      </c>
      <c r="E115" s="130">
        <v>0.45500000000000002</v>
      </c>
      <c r="F115" s="125">
        <f>SUM(C115,D115,E115)</f>
        <v>20.378</v>
      </c>
      <c r="G115" s="130">
        <v>0.17499999999999999</v>
      </c>
      <c r="H115" s="130">
        <f t="shared" si="8"/>
        <v>16.004999999999999</v>
      </c>
      <c r="I115" s="130">
        <v>0.69799999999999995</v>
      </c>
      <c r="J115" s="130">
        <v>3.5</v>
      </c>
      <c r="K115" s="125">
        <f t="shared" si="14"/>
        <v>0.60848004992914095</v>
      </c>
      <c r="L115" s="125">
        <f t="shared" si="16"/>
        <v>0.48678403994331276</v>
      </c>
      <c r="M115" s="103" t="str">
        <f t="shared" si="15"/>
        <v>-</v>
      </c>
      <c r="P115" s="21"/>
      <c r="Q115" s="21"/>
      <c r="R115" s="21"/>
      <c r="S115" s="21"/>
      <c r="T115" s="21"/>
    </row>
    <row r="116" spans="1:20" ht="12" customHeight="1" x14ac:dyDescent="0.2">
      <c r="A116" s="108">
        <v>2017</v>
      </c>
      <c r="B116" s="109">
        <v>324.29674599999998</v>
      </c>
      <c r="C116" s="132">
        <v>10.252000000000001</v>
      </c>
      <c r="D116" s="132">
        <v>8.8249999999999993</v>
      </c>
      <c r="E116" s="132">
        <v>0.69799999999999995</v>
      </c>
      <c r="F116" s="127">
        <f t="shared" si="10"/>
        <v>19.774999999999999</v>
      </c>
      <c r="G116" s="132">
        <v>0.157</v>
      </c>
      <c r="H116" s="130">
        <f t="shared" si="8"/>
        <v>15.494999999999999</v>
      </c>
      <c r="I116" s="132">
        <v>0.59299999999999997</v>
      </c>
      <c r="J116" s="132">
        <v>3.53</v>
      </c>
      <c r="K116" s="127">
        <f t="shared" si="14"/>
        <v>0.60956516658973814</v>
      </c>
      <c r="L116" s="127">
        <f t="shared" si="16"/>
        <v>0.48765213327179052</v>
      </c>
      <c r="M116" s="111" t="str">
        <f t="shared" si="15"/>
        <v>-</v>
      </c>
      <c r="P116" s="21"/>
      <c r="Q116" s="21"/>
      <c r="R116" s="21"/>
      <c r="S116" s="21"/>
      <c r="T116" s="21"/>
    </row>
    <row r="117" spans="1:20" ht="12" customHeight="1" x14ac:dyDescent="0.2">
      <c r="A117" s="102">
        <v>2018</v>
      </c>
      <c r="B117" s="96">
        <v>326.16326299999997</v>
      </c>
      <c r="C117" s="130">
        <v>8.4320000000000004</v>
      </c>
      <c r="D117" s="130">
        <v>11.964</v>
      </c>
      <c r="E117" s="130">
        <v>0.59299999999999997</v>
      </c>
      <c r="F117" s="125">
        <f t="shared" si="10"/>
        <v>20.989000000000001</v>
      </c>
      <c r="G117" s="130">
        <v>0.14899999999999999</v>
      </c>
      <c r="H117" s="130">
        <f t="shared" si="8"/>
        <v>16.871000000000002</v>
      </c>
      <c r="I117" s="130">
        <v>0.41899999999999998</v>
      </c>
      <c r="J117" s="129">
        <v>3.55</v>
      </c>
      <c r="K117" s="125">
        <f t="shared" si="14"/>
        <v>0.60951070384649664</v>
      </c>
      <c r="L117" s="125">
        <f t="shared" si="16"/>
        <v>0.48760856307719735</v>
      </c>
      <c r="M117" s="103" t="str">
        <f t="shared" si="15"/>
        <v>-</v>
      </c>
      <c r="P117" s="21"/>
      <c r="Q117" s="21"/>
      <c r="R117" s="21"/>
      <c r="S117" s="21"/>
      <c r="T117" s="21"/>
    </row>
    <row r="118" spans="1:20" ht="12" customHeight="1" x14ac:dyDescent="0.2">
      <c r="A118" s="102">
        <v>2019</v>
      </c>
      <c r="B118" s="96">
        <v>327.77654100000001</v>
      </c>
      <c r="C118" s="130">
        <v>10.622</v>
      </c>
      <c r="D118" s="130">
        <v>11.907999999999999</v>
      </c>
      <c r="E118" s="130">
        <v>0.41899999999999998</v>
      </c>
      <c r="F118" s="125">
        <f t="shared" si="10"/>
        <v>22.949000000000002</v>
      </c>
      <c r="G118" s="133">
        <v>0.20499999999999999</v>
      </c>
      <c r="H118" s="130">
        <f t="shared" si="8"/>
        <v>18.074000000000002</v>
      </c>
      <c r="I118" s="130">
        <v>1.1000000000000001</v>
      </c>
      <c r="J118" s="134">
        <v>3.57</v>
      </c>
      <c r="K118" s="125">
        <f t="shared" si="14"/>
        <v>0.6099277251205113</v>
      </c>
      <c r="L118" s="125">
        <f t="shared" si="16"/>
        <v>0.48794218009640905</v>
      </c>
      <c r="M118" s="103" t="str">
        <f t="shared" si="15"/>
        <v>-</v>
      </c>
      <c r="P118" s="21"/>
      <c r="Q118" s="21"/>
      <c r="R118" s="21"/>
      <c r="S118" s="21"/>
      <c r="T118" s="21"/>
    </row>
    <row r="119" spans="1:20" ht="12" customHeight="1" x14ac:dyDescent="0.2">
      <c r="A119" s="102">
        <v>2020</v>
      </c>
      <c r="B119" s="96">
        <v>329.37155899999999</v>
      </c>
      <c r="C119" s="130">
        <v>11.532</v>
      </c>
      <c r="D119" s="130">
        <v>9.6150000000000002</v>
      </c>
      <c r="E119" s="130">
        <v>1.1000000000000001</v>
      </c>
      <c r="F119" s="130">
        <f t="shared" si="10"/>
        <v>22.247</v>
      </c>
      <c r="G119" s="130">
        <v>0.188</v>
      </c>
      <c r="H119" s="130">
        <f t="shared" si="8"/>
        <v>17.216000000000001</v>
      </c>
      <c r="I119" s="130">
        <v>1.2529999999999999</v>
      </c>
      <c r="J119" s="130">
        <v>3.59</v>
      </c>
      <c r="K119" s="130">
        <f t="shared" si="14"/>
        <v>0.61037449806041089</v>
      </c>
      <c r="L119" s="130">
        <f t="shared" si="16"/>
        <v>0.48829959844832871</v>
      </c>
      <c r="M119" s="103" t="str">
        <f t="shared" si="15"/>
        <v>-</v>
      </c>
      <c r="P119" s="21"/>
      <c r="Q119" s="21"/>
      <c r="R119" s="21"/>
      <c r="S119" s="21"/>
      <c r="T119" s="21"/>
    </row>
    <row r="120" spans="1:20" ht="12" customHeight="1" thickBot="1" x14ac:dyDescent="0.25">
      <c r="A120" s="152">
        <v>2021</v>
      </c>
      <c r="B120" s="153">
        <v>331.939819</v>
      </c>
      <c r="C120" s="154">
        <v>9.8079999999999998</v>
      </c>
      <c r="D120" s="154">
        <v>10.327</v>
      </c>
      <c r="E120" s="154">
        <v>1.2529999999999999</v>
      </c>
      <c r="F120" s="155">
        <f t="shared" si="10"/>
        <v>21.387999999999998</v>
      </c>
      <c r="G120" s="154">
        <v>0.2</v>
      </c>
      <c r="H120" s="156">
        <f t="shared" si="8"/>
        <v>16.928999999999998</v>
      </c>
      <c r="I120" s="154">
        <v>0.64900000000000002</v>
      </c>
      <c r="J120" s="154">
        <v>3.61</v>
      </c>
      <c r="K120" s="157">
        <f t="shared" si="14"/>
        <v>0.60902605963040546</v>
      </c>
      <c r="L120" s="157">
        <f t="shared" si="16"/>
        <v>0.48722084770432439</v>
      </c>
      <c r="M120" s="158" t="str">
        <f t="shared" si="15"/>
        <v>-</v>
      </c>
      <c r="P120" s="21"/>
      <c r="Q120" s="21"/>
      <c r="R120" s="21"/>
      <c r="S120" s="21"/>
      <c r="T120" s="21"/>
    </row>
    <row r="121" spans="1:20" ht="12" customHeight="1" thickTop="1" x14ac:dyDescent="0.25">
      <c r="A121" s="211" t="s">
        <v>51</v>
      </c>
      <c r="B121" s="210"/>
      <c r="C121" s="210"/>
      <c r="D121" s="210"/>
      <c r="E121" s="210"/>
      <c r="F121" s="210"/>
      <c r="G121" s="210"/>
      <c r="H121" s="210"/>
      <c r="I121" s="210"/>
      <c r="J121" s="210"/>
      <c r="K121" s="210"/>
      <c r="L121" s="210"/>
      <c r="M121" s="210"/>
      <c r="N121" s="73"/>
      <c r="O121" s="73"/>
      <c r="P121" s="80"/>
      <c r="Q121" s="80"/>
      <c r="R121" s="80"/>
      <c r="S121" s="80"/>
      <c r="T121" s="80"/>
    </row>
    <row r="122" spans="1:20" ht="12" customHeight="1" x14ac:dyDescent="0.25">
      <c r="A122" s="211" t="s">
        <v>60</v>
      </c>
      <c r="B122" s="210"/>
      <c r="C122" s="210"/>
      <c r="D122" s="210"/>
      <c r="E122" s="210"/>
      <c r="F122" s="210"/>
      <c r="G122" s="210"/>
      <c r="H122" s="210"/>
      <c r="I122" s="210"/>
      <c r="J122" s="210"/>
      <c r="K122" s="210"/>
      <c r="L122" s="210"/>
      <c r="M122" s="210"/>
      <c r="N122" s="73"/>
      <c r="O122" s="73"/>
      <c r="P122" s="80"/>
      <c r="Q122" s="80"/>
      <c r="R122" s="80"/>
      <c r="S122" s="80"/>
      <c r="T122" s="80"/>
    </row>
    <row r="123" spans="1:20" ht="12" customHeight="1" x14ac:dyDescent="0.25">
      <c r="A123" s="211" t="s">
        <v>42</v>
      </c>
      <c r="B123" s="210"/>
      <c r="C123" s="210"/>
      <c r="D123" s="210"/>
      <c r="E123" s="210"/>
      <c r="F123" s="210"/>
      <c r="G123" s="210"/>
      <c r="H123" s="210"/>
      <c r="I123" s="210"/>
      <c r="J123" s="210"/>
      <c r="K123" s="210"/>
      <c r="L123" s="210"/>
      <c r="M123" s="210"/>
      <c r="N123" s="73"/>
      <c r="O123" s="73"/>
      <c r="P123" s="80"/>
      <c r="Q123" s="80"/>
      <c r="R123" s="80"/>
      <c r="S123" s="80"/>
      <c r="T123" s="80"/>
    </row>
    <row r="124" spans="1:20" ht="12" customHeight="1" x14ac:dyDescent="0.25">
      <c r="A124" s="210"/>
      <c r="B124" s="210"/>
      <c r="C124" s="210"/>
      <c r="D124" s="210"/>
      <c r="E124" s="210"/>
      <c r="F124" s="210"/>
      <c r="G124" s="210"/>
      <c r="H124" s="210"/>
      <c r="I124" s="210"/>
      <c r="J124" s="210"/>
      <c r="K124" s="210"/>
      <c r="L124" s="210"/>
      <c r="M124" s="210"/>
      <c r="N124" s="73"/>
      <c r="O124" s="73"/>
      <c r="P124" s="80"/>
      <c r="Q124" s="80"/>
      <c r="R124" s="80"/>
      <c r="S124" s="80"/>
      <c r="T124" s="80"/>
    </row>
    <row r="125" spans="1:20" ht="12" customHeight="1" x14ac:dyDescent="0.25">
      <c r="A125" s="210" t="s">
        <v>127</v>
      </c>
      <c r="B125" s="210"/>
      <c r="C125" s="210"/>
      <c r="D125" s="210"/>
      <c r="E125" s="210"/>
      <c r="F125" s="210"/>
      <c r="G125" s="210"/>
      <c r="H125" s="210"/>
      <c r="I125" s="210"/>
      <c r="J125" s="210"/>
      <c r="K125" s="210"/>
      <c r="L125" s="210"/>
      <c r="M125" s="210"/>
      <c r="N125" s="73"/>
      <c r="O125" s="73"/>
      <c r="P125" s="73"/>
      <c r="Q125" s="73"/>
      <c r="R125" s="73"/>
      <c r="S125" s="73"/>
      <c r="T125" s="73"/>
    </row>
    <row r="126" spans="1:20" ht="12" customHeight="1" x14ac:dyDescent="0.25">
      <c r="A126" s="210" t="s">
        <v>128</v>
      </c>
      <c r="B126" s="210"/>
      <c r="C126" s="210"/>
      <c r="D126" s="210"/>
      <c r="E126" s="210"/>
      <c r="F126" s="210"/>
      <c r="G126" s="210"/>
      <c r="H126" s="210"/>
      <c r="I126" s="210"/>
      <c r="J126" s="210"/>
      <c r="K126" s="210"/>
      <c r="L126" s="210"/>
      <c r="M126" s="210"/>
      <c r="N126" s="73"/>
      <c r="O126" s="73"/>
      <c r="P126" s="73"/>
      <c r="Q126" s="73"/>
      <c r="R126" s="73"/>
      <c r="S126" s="73"/>
      <c r="T126" s="73"/>
    </row>
    <row r="127" spans="1:20" ht="12" customHeight="1" x14ac:dyDescent="0.25">
      <c r="A127" s="210" t="s">
        <v>126</v>
      </c>
      <c r="B127" s="210"/>
      <c r="C127" s="210"/>
      <c r="D127" s="210"/>
      <c r="E127" s="210"/>
      <c r="F127" s="210"/>
      <c r="G127" s="210"/>
      <c r="H127" s="210"/>
      <c r="I127" s="210"/>
      <c r="J127" s="210"/>
      <c r="K127" s="210"/>
      <c r="L127" s="210"/>
      <c r="M127" s="210"/>
      <c r="N127" s="73"/>
      <c r="O127" s="73"/>
      <c r="P127" s="73"/>
      <c r="Q127" s="73"/>
      <c r="R127" s="73"/>
      <c r="S127" s="73"/>
      <c r="T127" s="73"/>
    </row>
    <row r="128" spans="1:20" ht="12" customHeight="1" x14ac:dyDescent="0.25">
      <c r="A128" s="210" t="s">
        <v>125</v>
      </c>
      <c r="B128" s="210"/>
      <c r="C128" s="210"/>
      <c r="D128" s="210"/>
      <c r="E128" s="210"/>
      <c r="F128" s="210"/>
      <c r="G128" s="210"/>
      <c r="H128" s="210"/>
      <c r="I128" s="210"/>
      <c r="J128" s="210"/>
      <c r="K128" s="210"/>
      <c r="L128" s="210"/>
      <c r="M128" s="210"/>
      <c r="N128" s="73"/>
      <c r="O128" s="73"/>
      <c r="P128" s="73"/>
      <c r="Q128" s="73"/>
      <c r="R128" s="73"/>
      <c r="S128" s="73"/>
      <c r="T128" s="73"/>
    </row>
    <row r="129" spans="1:20" ht="12" customHeight="1" x14ac:dyDescent="0.25">
      <c r="A129" s="210" t="s">
        <v>124</v>
      </c>
      <c r="B129" s="210"/>
      <c r="C129" s="210"/>
      <c r="D129" s="210"/>
      <c r="E129" s="210"/>
      <c r="F129" s="210"/>
      <c r="G129" s="210"/>
      <c r="H129" s="210"/>
      <c r="I129" s="210"/>
      <c r="J129" s="210"/>
      <c r="K129" s="210"/>
      <c r="L129" s="210"/>
      <c r="M129" s="210"/>
      <c r="N129" s="73"/>
      <c r="O129" s="73"/>
      <c r="P129" s="73"/>
      <c r="Q129" s="73"/>
      <c r="R129" s="73"/>
      <c r="S129" s="73"/>
      <c r="T129" s="73"/>
    </row>
    <row r="130" spans="1:20" ht="12" customHeight="1" x14ac:dyDescent="0.25">
      <c r="A130" s="210" t="s">
        <v>123</v>
      </c>
      <c r="B130" s="210"/>
      <c r="C130" s="210"/>
      <c r="D130" s="210"/>
      <c r="E130" s="210"/>
      <c r="F130" s="210"/>
      <c r="G130" s="210"/>
      <c r="H130" s="210"/>
      <c r="I130" s="210"/>
      <c r="J130" s="210"/>
      <c r="K130" s="210"/>
      <c r="L130" s="210"/>
      <c r="M130" s="210"/>
      <c r="N130" s="73"/>
      <c r="O130" s="73"/>
      <c r="P130" s="73"/>
      <c r="Q130" s="73"/>
      <c r="R130" s="73"/>
      <c r="S130" s="73"/>
      <c r="T130" s="73"/>
    </row>
    <row r="131" spans="1:20" ht="12" customHeight="1" x14ac:dyDescent="0.25">
      <c r="A131" s="210" t="s">
        <v>150</v>
      </c>
      <c r="B131" s="210"/>
      <c r="C131" s="210"/>
      <c r="D131" s="210"/>
      <c r="E131" s="210"/>
      <c r="F131" s="210"/>
      <c r="G131" s="210"/>
      <c r="H131" s="210"/>
      <c r="I131" s="210"/>
      <c r="J131" s="210"/>
      <c r="K131" s="210"/>
      <c r="L131" s="210"/>
      <c r="M131" s="210"/>
      <c r="N131" s="73"/>
      <c r="O131" s="73"/>
      <c r="P131" s="73"/>
      <c r="Q131" s="73"/>
      <c r="R131" s="73"/>
      <c r="S131" s="73"/>
      <c r="T131" s="73"/>
    </row>
    <row r="132" spans="1:20" ht="12" customHeight="1" x14ac:dyDescent="0.25">
      <c r="A132" s="210" t="s">
        <v>122</v>
      </c>
      <c r="B132" s="210"/>
      <c r="C132" s="210"/>
      <c r="D132" s="210"/>
      <c r="E132" s="210"/>
      <c r="F132" s="210"/>
      <c r="G132" s="210"/>
      <c r="H132" s="210"/>
      <c r="I132" s="210"/>
      <c r="J132" s="210"/>
      <c r="K132" s="210"/>
      <c r="L132" s="210"/>
      <c r="M132" s="210"/>
      <c r="N132" s="73"/>
      <c r="O132" s="73"/>
      <c r="P132" s="73"/>
      <c r="Q132" s="73"/>
      <c r="R132" s="73"/>
      <c r="S132" s="73"/>
      <c r="T132" s="73"/>
    </row>
    <row r="133" spans="1:20" ht="12" customHeight="1" x14ac:dyDescent="0.25">
      <c r="A133" s="210" t="s">
        <v>121</v>
      </c>
      <c r="B133" s="210"/>
      <c r="C133" s="210"/>
      <c r="D133" s="210"/>
      <c r="E133" s="210"/>
      <c r="F133" s="210"/>
      <c r="G133" s="210"/>
      <c r="H133" s="210"/>
      <c r="I133" s="210"/>
      <c r="J133" s="210"/>
      <c r="K133" s="210"/>
      <c r="L133" s="210"/>
      <c r="M133" s="210"/>
      <c r="N133" s="73"/>
      <c r="O133" s="73"/>
      <c r="P133" s="73"/>
      <c r="Q133" s="73"/>
      <c r="R133" s="73"/>
      <c r="S133" s="73"/>
      <c r="T133" s="73"/>
    </row>
    <row r="134" spans="1:20" ht="12" customHeight="1" x14ac:dyDescent="0.25">
      <c r="A134" s="210"/>
      <c r="B134" s="210"/>
      <c r="C134" s="210"/>
      <c r="D134" s="210"/>
      <c r="E134" s="210"/>
      <c r="F134" s="210"/>
      <c r="G134" s="210"/>
      <c r="H134" s="210"/>
      <c r="I134" s="210"/>
      <c r="J134" s="210"/>
      <c r="K134" s="210"/>
      <c r="L134" s="210"/>
      <c r="M134" s="210"/>
      <c r="O134" s="73"/>
      <c r="P134" s="73"/>
      <c r="Q134" s="73"/>
      <c r="R134" s="73"/>
      <c r="S134" s="73"/>
      <c r="T134" s="73"/>
    </row>
    <row r="135" spans="1:20" ht="12" customHeight="1" x14ac:dyDescent="0.25">
      <c r="A135" s="210" t="s">
        <v>106</v>
      </c>
      <c r="B135" s="210"/>
      <c r="C135" s="210"/>
      <c r="D135" s="210"/>
      <c r="E135" s="210"/>
      <c r="F135" s="210"/>
      <c r="G135" s="210"/>
      <c r="H135" s="210"/>
      <c r="I135" s="210"/>
      <c r="J135" s="210"/>
      <c r="K135" s="210"/>
      <c r="L135" s="210"/>
      <c r="M135" s="210"/>
      <c r="O135" s="73"/>
      <c r="P135" s="73"/>
      <c r="Q135" s="73"/>
      <c r="R135" s="73"/>
      <c r="S135" s="73"/>
      <c r="T135" s="73"/>
    </row>
    <row r="136" spans="1:20" ht="12" customHeight="1" x14ac:dyDescent="0.2">
      <c r="A136" s="210"/>
      <c r="B136" s="210"/>
      <c r="C136" s="210"/>
      <c r="D136" s="210"/>
      <c r="E136" s="210"/>
      <c r="F136" s="210"/>
      <c r="G136" s="210"/>
      <c r="H136" s="210"/>
      <c r="I136" s="210"/>
      <c r="J136" s="210"/>
      <c r="K136" s="210"/>
      <c r="L136" s="210"/>
      <c r="M136" s="210"/>
    </row>
    <row r="137" spans="1:20" ht="12" customHeight="1" x14ac:dyDescent="0.2">
      <c r="A137" s="210"/>
      <c r="B137" s="210"/>
      <c r="C137" s="210"/>
      <c r="D137" s="210"/>
      <c r="E137" s="210"/>
      <c r="F137" s="210"/>
      <c r="G137" s="210"/>
      <c r="H137" s="210"/>
      <c r="I137" s="210"/>
      <c r="J137" s="210"/>
      <c r="K137" s="210"/>
      <c r="L137" s="210"/>
      <c r="M137" s="210"/>
    </row>
    <row r="138" spans="1:20" ht="12" customHeight="1" x14ac:dyDescent="0.2">
      <c r="A138" s="210"/>
      <c r="B138" s="210"/>
      <c r="C138" s="210"/>
      <c r="D138" s="210"/>
      <c r="E138" s="210"/>
      <c r="F138" s="210"/>
      <c r="G138" s="210"/>
      <c r="H138" s="210"/>
      <c r="I138" s="210"/>
      <c r="J138" s="210"/>
      <c r="K138" s="210"/>
      <c r="L138" s="210"/>
      <c r="M138" s="210"/>
    </row>
    <row r="139" spans="1:20" ht="12" customHeight="1" x14ac:dyDescent="0.2">
      <c r="A139" s="210"/>
      <c r="B139" s="210"/>
      <c r="C139" s="210"/>
      <c r="D139" s="210"/>
      <c r="E139" s="210"/>
      <c r="F139" s="210"/>
      <c r="G139" s="210"/>
      <c r="H139" s="210"/>
      <c r="I139" s="210"/>
      <c r="J139" s="210"/>
      <c r="K139" s="210"/>
      <c r="L139" s="210"/>
      <c r="M139" s="210"/>
    </row>
  </sheetData>
  <mergeCells count="19">
    <mergeCell ref="K7:L7"/>
    <mergeCell ref="E3:E6"/>
    <mergeCell ref="F3:F6"/>
    <mergeCell ref="B2:B6"/>
    <mergeCell ref="K5:K6"/>
    <mergeCell ref="L5:L6"/>
    <mergeCell ref="C7:J7"/>
    <mergeCell ref="G3:G6"/>
    <mergeCell ref="J4:J6"/>
    <mergeCell ref="L1:M1"/>
    <mergeCell ref="A1:K1"/>
    <mergeCell ref="A2:A6"/>
    <mergeCell ref="G2:I2"/>
    <mergeCell ref="J2:L3"/>
    <mergeCell ref="M2:M6"/>
    <mergeCell ref="H3:H6"/>
    <mergeCell ref="I3:I6"/>
    <mergeCell ref="C3:C6"/>
    <mergeCell ref="D3:D6"/>
  </mergeCells>
  <phoneticPr fontId="3" type="noConversion"/>
  <printOptions horizontalCentered="1" verticalCentered="1"/>
  <pageMargins left="0.5" right="0.5" top="0.5" bottom="0.5" header="0.5" footer="0.5"/>
  <pageSetup fitToWidth="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T104"/>
  <sheetViews>
    <sheetView workbookViewId="0">
      <pane ySplit="8" topLeftCell="A9" activePane="bottomLeft" state="frozen"/>
      <selection sqref="A1:IV1"/>
      <selection pane="bottomLeft" sqref="A1:N1"/>
    </sheetView>
  </sheetViews>
  <sheetFormatPr defaultColWidth="12.6640625" defaultRowHeight="12" customHeight="1" x14ac:dyDescent="0.2"/>
  <cols>
    <col min="1" max="1" width="12.6640625" style="6" customWidth="1"/>
    <col min="2" max="2" width="12.6640625" style="11" customWidth="1"/>
    <col min="3" max="17" width="12.6640625" style="12" customWidth="1"/>
    <col min="18" max="16384" width="12.6640625" style="6"/>
  </cols>
  <sheetData>
    <row r="1" spans="1:17" s="51" customFormat="1" ht="12" customHeight="1" thickBot="1" x14ac:dyDescent="0.25">
      <c r="A1" s="272" t="s">
        <v>70</v>
      </c>
      <c r="B1" s="272"/>
      <c r="C1" s="272"/>
      <c r="D1" s="272"/>
      <c r="E1" s="272"/>
      <c r="F1" s="272"/>
      <c r="G1" s="272"/>
      <c r="H1" s="272"/>
      <c r="I1" s="272"/>
      <c r="J1" s="272"/>
      <c r="K1" s="272"/>
      <c r="L1" s="272"/>
      <c r="M1" s="272"/>
      <c r="N1" s="272"/>
      <c r="O1" s="242" t="s">
        <v>11</v>
      </c>
      <c r="P1" s="242"/>
      <c r="Q1" s="52"/>
    </row>
    <row r="2" spans="1:17" ht="12" customHeight="1" thickTop="1" x14ac:dyDescent="0.2">
      <c r="A2" s="246" t="s">
        <v>27</v>
      </c>
      <c r="B2" s="239" t="s">
        <v>36</v>
      </c>
      <c r="C2" s="16" t="s">
        <v>2</v>
      </c>
      <c r="D2" s="13"/>
      <c r="E2" s="13"/>
      <c r="F2" s="13"/>
      <c r="G2" s="273" t="s">
        <v>68</v>
      </c>
      <c r="H2" s="274"/>
      <c r="I2" s="274"/>
      <c r="J2" s="274"/>
      <c r="K2" s="274"/>
      <c r="L2" s="274"/>
      <c r="M2" s="275" t="s">
        <v>63</v>
      </c>
      <c r="N2" s="276"/>
      <c r="O2" s="277"/>
      <c r="P2" s="301" t="s">
        <v>89</v>
      </c>
      <c r="Q2" s="301" t="s">
        <v>43</v>
      </c>
    </row>
    <row r="3" spans="1:17" ht="12" customHeight="1" x14ac:dyDescent="0.2">
      <c r="A3" s="247"/>
      <c r="B3" s="240"/>
      <c r="C3" s="292" t="s">
        <v>62</v>
      </c>
      <c r="D3" s="292" t="s">
        <v>14</v>
      </c>
      <c r="E3" s="298" t="s">
        <v>30</v>
      </c>
      <c r="F3" s="284" t="s">
        <v>31</v>
      </c>
      <c r="G3" s="292" t="s">
        <v>15</v>
      </c>
      <c r="H3" s="298" t="s">
        <v>90</v>
      </c>
      <c r="I3" s="14" t="s">
        <v>12</v>
      </c>
      <c r="J3" s="15"/>
      <c r="K3" s="18"/>
      <c r="L3" s="284" t="s">
        <v>33</v>
      </c>
      <c r="M3" s="278"/>
      <c r="N3" s="279"/>
      <c r="O3" s="280"/>
      <c r="P3" s="297"/>
      <c r="Q3" s="297"/>
    </row>
    <row r="4" spans="1:17" ht="12" customHeight="1" x14ac:dyDescent="0.2">
      <c r="A4" s="247"/>
      <c r="B4" s="240"/>
      <c r="C4" s="293"/>
      <c r="D4" s="293"/>
      <c r="E4" s="299"/>
      <c r="F4" s="285"/>
      <c r="G4" s="293"/>
      <c r="H4" s="299"/>
      <c r="I4" s="284" t="s">
        <v>16</v>
      </c>
      <c r="J4" s="284" t="s">
        <v>37</v>
      </c>
      <c r="K4" s="292" t="s">
        <v>6</v>
      </c>
      <c r="L4" s="285"/>
      <c r="M4" s="292" t="s">
        <v>6</v>
      </c>
      <c r="N4" s="295" t="s">
        <v>13</v>
      </c>
      <c r="O4" s="296"/>
      <c r="P4" s="297"/>
      <c r="Q4" s="297"/>
    </row>
    <row r="5" spans="1:17" ht="12" customHeight="1" x14ac:dyDescent="0.2">
      <c r="A5" s="247"/>
      <c r="B5" s="240"/>
      <c r="C5" s="293"/>
      <c r="D5" s="293"/>
      <c r="E5" s="299"/>
      <c r="F5" s="285"/>
      <c r="G5" s="293"/>
      <c r="H5" s="299"/>
      <c r="I5" s="285"/>
      <c r="J5" s="285"/>
      <c r="K5" s="293"/>
      <c r="L5" s="285"/>
      <c r="M5" s="293"/>
      <c r="N5" s="292" t="s">
        <v>6</v>
      </c>
      <c r="O5" s="289" t="s">
        <v>24</v>
      </c>
      <c r="P5" s="297"/>
      <c r="Q5" s="297"/>
    </row>
    <row r="6" spans="1:17" ht="12" customHeight="1" x14ac:dyDescent="0.2">
      <c r="A6" s="247"/>
      <c r="B6" s="240"/>
      <c r="C6" s="293"/>
      <c r="D6" s="293"/>
      <c r="E6" s="299"/>
      <c r="F6" s="285"/>
      <c r="G6" s="293"/>
      <c r="H6" s="299"/>
      <c r="I6" s="285"/>
      <c r="J6" s="285"/>
      <c r="K6" s="293"/>
      <c r="L6" s="285"/>
      <c r="M6" s="293"/>
      <c r="N6" s="293"/>
      <c r="O6" s="297"/>
      <c r="P6" s="297"/>
      <c r="Q6" s="297"/>
    </row>
    <row r="7" spans="1:17" ht="12" customHeight="1" x14ac:dyDescent="0.2">
      <c r="A7" s="248"/>
      <c r="B7" s="241"/>
      <c r="C7" s="294"/>
      <c r="D7" s="294"/>
      <c r="E7" s="300"/>
      <c r="F7" s="286"/>
      <c r="G7" s="294"/>
      <c r="H7" s="300"/>
      <c r="I7" s="286"/>
      <c r="J7" s="286"/>
      <c r="K7" s="294"/>
      <c r="L7" s="286"/>
      <c r="M7" s="294"/>
      <c r="N7" s="294"/>
      <c r="O7" s="290"/>
      <c r="P7" s="290"/>
      <c r="Q7" s="290"/>
    </row>
    <row r="8" spans="1:17" ht="12" customHeight="1" x14ac:dyDescent="0.25">
      <c r="A8" s="73"/>
      <c r="B8" s="74" t="s">
        <v>46</v>
      </c>
      <c r="C8" s="287" t="s">
        <v>132</v>
      </c>
      <c r="D8" s="288"/>
      <c r="E8" s="288"/>
      <c r="F8" s="288"/>
      <c r="G8" s="288"/>
      <c r="H8" s="288"/>
      <c r="I8" s="288"/>
      <c r="J8" s="288"/>
      <c r="K8" s="288"/>
      <c r="L8" s="288"/>
      <c r="M8" s="288"/>
      <c r="N8" s="76" t="s">
        <v>47</v>
      </c>
      <c r="O8" s="75" t="s">
        <v>48</v>
      </c>
      <c r="P8" s="75" t="s">
        <v>49</v>
      </c>
      <c r="Q8" s="77"/>
    </row>
    <row r="9" spans="1:17" ht="12" customHeight="1" x14ac:dyDescent="0.2">
      <c r="A9" s="46">
        <v>1934</v>
      </c>
      <c r="B9" s="95">
        <v>126.485</v>
      </c>
      <c r="C9" s="34">
        <v>17.571000000000002</v>
      </c>
      <c r="D9" s="34">
        <v>0.98</v>
      </c>
      <c r="E9" s="34">
        <v>2.5819999999999999</v>
      </c>
      <c r="F9" s="34">
        <f>SUM(C9,D9,E9)</f>
        <v>21.133000000000003</v>
      </c>
      <c r="G9" s="34">
        <v>1.7330000000000001</v>
      </c>
      <c r="H9" s="34">
        <v>4.62</v>
      </c>
      <c r="I9" s="34">
        <v>0</v>
      </c>
      <c r="J9" s="34">
        <v>3.165</v>
      </c>
      <c r="K9" s="34">
        <f>I9+J9</f>
        <v>3.165</v>
      </c>
      <c r="L9" s="34">
        <v>0.89500000000000002</v>
      </c>
      <c r="M9" s="29">
        <f>F9-SUM(G9,H9,K9,L9)</f>
        <v>10.720000000000002</v>
      </c>
      <c r="N9" s="34">
        <v>7.29</v>
      </c>
      <c r="O9" s="34">
        <f t="shared" ref="O9:O72" si="0">IF(N9=0,0,IF(B9=0,0,N9/B9*100))</f>
        <v>5.7635292722457212</v>
      </c>
      <c r="P9" s="34" t="s">
        <v>10</v>
      </c>
      <c r="Q9" s="69" t="str">
        <f t="shared" ref="Q9:Q72" si="1">IF(L8=0,"-",IF(E9=L8,"-","*"))</f>
        <v>-</v>
      </c>
    </row>
    <row r="10" spans="1:17" ht="12" customHeight="1" x14ac:dyDescent="0.2">
      <c r="A10" s="46">
        <v>1935</v>
      </c>
      <c r="B10" s="95">
        <v>127.36199999999999</v>
      </c>
      <c r="C10" s="34">
        <v>17.753</v>
      </c>
      <c r="D10" s="34">
        <v>0.90100000000000002</v>
      </c>
      <c r="E10" s="34">
        <v>0.89500000000000002</v>
      </c>
      <c r="F10" s="34">
        <f t="shared" ref="F10:F73" si="2">SUM(C10,D10,E10)</f>
        <v>19.548999999999999</v>
      </c>
      <c r="G10" s="34">
        <v>1.145</v>
      </c>
      <c r="H10" s="34">
        <v>4.34</v>
      </c>
      <c r="I10" s="34">
        <v>0</v>
      </c>
      <c r="J10" s="34">
        <v>2.76</v>
      </c>
      <c r="K10" s="34">
        <f t="shared" ref="K10:K73" si="3">I10+J10</f>
        <v>2.76</v>
      </c>
      <c r="L10" s="34">
        <v>1.284</v>
      </c>
      <c r="M10" s="29">
        <f t="shared" ref="M10:M73" si="4">F10-SUM(G10,H10,K10,L10)</f>
        <v>10.02</v>
      </c>
      <c r="N10" s="34">
        <v>6.81</v>
      </c>
      <c r="O10" s="34">
        <f t="shared" si="0"/>
        <v>5.3469637725538224</v>
      </c>
      <c r="P10" s="34" t="s">
        <v>10</v>
      </c>
      <c r="Q10" s="69" t="str">
        <f t="shared" si="1"/>
        <v>-</v>
      </c>
    </row>
    <row r="11" spans="1:17" ht="12" customHeight="1" x14ac:dyDescent="0.2">
      <c r="A11" s="42">
        <v>1936</v>
      </c>
      <c r="B11" s="96">
        <v>128.18100000000001</v>
      </c>
      <c r="C11" s="33">
        <v>22.419</v>
      </c>
      <c r="D11" s="33">
        <v>2.794</v>
      </c>
      <c r="E11" s="33">
        <v>1.284</v>
      </c>
      <c r="F11" s="33">
        <f t="shared" si="2"/>
        <v>26.497</v>
      </c>
      <c r="G11" s="33">
        <v>0.99299999999999999</v>
      </c>
      <c r="H11" s="33">
        <v>4.3099999999999996</v>
      </c>
      <c r="I11" s="33">
        <v>0</v>
      </c>
      <c r="J11" s="33">
        <v>5.9720000000000031</v>
      </c>
      <c r="K11" s="33">
        <f t="shared" si="3"/>
        <v>5.9720000000000031</v>
      </c>
      <c r="L11" s="33">
        <v>3.7120000000000002</v>
      </c>
      <c r="M11" s="25">
        <f t="shared" si="4"/>
        <v>11.509999999999998</v>
      </c>
      <c r="N11" s="33">
        <v>7.83</v>
      </c>
      <c r="O11" s="33">
        <f t="shared" si="0"/>
        <v>6.1085496290401853</v>
      </c>
      <c r="P11" s="55" t="s">
        <v>10</v>
      </c>
      <c r="Q11" s="68" t="str">
        <f t="shared" si="1"/>
        <v>-</v>
      </c>
    </row>
    <row r="12" spans="1:17" ht="12" customHeight="1" x14ac:dyDescent="0.2">
      <c r="A12" s="42">
        <v>1937</v>
      </c>
      <c r="B12" s="96">
        <v>128.96100000000001</v>
      </c>
      <c r="C12" s="33">
        <v>24.04</v>
      </c>
      <c r="D12" s="33">
        <v>1.3109999999999999</v>
      </c>
      <c r="E12" s="33">
        <v>3.7120000000000002</v>
      </c>
      <c r="F12" s="33">
        <f t="shared" si="2"/>
        <v>29.062999999999999</v>
      </c>
      <c r="G12" s="33">
        <v>4.7640000000000002</v>
      </c>
      <c r="H12" s="33">
        <v>4.93</v>
      </c>
      <c r="I12" s="33">
        <v>0</v>
      </c>
      <c r="J12" s="33">
        <v>4.8320000000000007</v>
      </c>
      <c r="K12" s="33">
        <f t="shared" si="3"/>
        <v>4.8320000000000007</v>
      </c>
      <c r="L12" s="33">
        <v>3.1469999999999998</v>
      </c>
      <c r="M12" s="25">
        <f t="shared" si="4"/>
        <v>11.39</v>
      </c>
      <c r="N12" s="33">
        <v>7.83</v>
      </c>
      <c r="O12" s="33">
        <f t="shared" si="0"/>
        <v>6.0716030427803744</v>
      </c>
      <c r="P12" s="55" t="s">
        <v>10</v>
      </c>
      <c r="Q12" s="68" t="str">
        <f t="shared" si="1"/>
        <v>-</v>
      </c>
    </row>
    <row r="13" spans="1:17" ht="12" customHeight="1" x14ac:dyDescent="0.2">
      <c r="A13" s="42">
        <v>1938</v>
      </c>
      <c r="B13" s="96">
        <v>129.96899999999999</v>
      </c>
      <c r="C13" s="33">
        <v>23.628</v>
      </c>
      <c r="D13" s="33">
        <v>1.018</v>
      </c>
      <c r="E13" s="33">
        <v>3.1469999999999998</v>
      </c>
      <c r="F13" s="33">
        <f t="shared" si="2"/>
        <v>27.792999999999999</v>
      </c>
      <c r="G13" s="33">
        <v>4.7670000000000003</v>
      </c>
      <c r="H13" s="33">
        <v>4.37</v>
      </c>
      <c r="I13" s="33">
        <v>0</v>
      </c>
      <c r="J13" s="33">
        <v>3.7789999999999981</v>
      </c>
      <c r="K13" s="33">
        <f t="shared" si="3"/>
        <v>3.7789999999999981</v>
      </c>
      <c r="L13" s="33">
        <v>4.2469999999999999</v>
      </c>
      <c r="M13" s="25">
        <f t="shared" si="4"/>
        <v>10.630000000000003</v>
      </c>
      <c r="N13" s="33">
        <v>7.34</v>
      </c>
      <c r="O13" s="33">
        <f t="shared" si="0"/>
        <v>5.6475005578253281</v>
      </c>
      <c r="P13" s="55" t="s">
        <v>10</v>
      </c>
      <c r="Q13" s="68" t="str">
        <f t="shared" si="1"/>
        <v>-</v>
      </c>
    </row>
    <row r="14" spans="1:17" ht="12" customHeight="1" x14ac:dyDescent="0.2">
      <c r="A14" s="42">
        <v>1939</v>
      </c>
      <c r="B14" s="96">
        <v>131.02799999999999</v>
      </c>
      <c r="C14" s="33">
        <v>24.327999999999999</v>
      </c>
      <c r="D14" s="33">
        <v>0.64900000000000002</v>
      </c>
      <c r="E14" s="33">
        <v>4.2469999999999999</v>
      </c>
      <c r="F14" s="33">
        <f t="shared" si="2"/>
        <v>29.224</v>
      </c>
      <c r="G14" s="33">
        <v>4.484</v>
      </c>
      <c r="H14" s="33">
        <v>4.9640000000000004</v>
      </c>
      <c r="I14" s="33">
        <v>0</v>
      </c>
      <c r="J14" s="33">
        <v>3.1810000000000045</v>
      </c>
      <c r="K14" s="33">
        <f t="shared" si="3"/>
        <v>3.1810000000000045</v>
      </c>
      <c r="L14" s="33">
        <v>5.2350000000000003</v>
      </c>
      <c r="M14" s="25">
        <f t="shared" si="4"/>
        <v>11.359999999999996</v>
      </c>
      <c r="N14" s="33">
        <v>7.78</v>
      </c>
      <c r="O14" s="33">
        <f t="shared" si="0"/>
        <v>5.937662179076229</v>
      </c>
      <c r="P14" s="55" t="s">
        <v>10</v>
      </c>
      <c r="Q14" s="68" t="str">
        <f t="shared" si="1"/>
        <v>-</v>
      </c>
    </row>
    <row r="15" spans="1:17" ht="12" customHeight="1" x14ac:dyDescent="0.2">
      <c r="A15" s="42">
        <v>1940</v>
      </c>
      <c r="B15" s="96">
        <v>132.12200000000001</v>
      </c>
      <c r="C15" s="33">
        <v>24.495000000000001</v>
      </c>
      <c r="D15" s="33">
        <v>0.33400000000000002</v>
      </c>
      <c r="E15" s="33">
        <v>5.2350000000000003</v>
      </c>
      <c r="F15" s="33">
        <f t="shared" si="2"/>
        <v>30.064</v>
      </c>
      <c r="G15" s="33">
        <v>5.6509999999999998</v>
      </c>
      <c r="H15" s="33">
        <v>4.8330000000000002</v>
      </c>
      <c r="I15" s="33">
        <v>0</v>
      </c>
      <c r="J15" s="33">
        <v>5.4739999999999984</v>
      </c>
      <c r="K15" s="33">
        <f t="shared" si="3"/>
        <v>5.4739999999999984</v>
      </c>
      <c r="L15" s="33">
        <v>2.956</v>
      </c>
      <c r="M15" s="25">
        <f t="shared" si="4"/>
        <v>11.150000000000002</v>
      </c>
      <c r="N15" s="33">
        <v>7.73</v>
      </c>
      <c r="O15" s="33">
        <f t="shared" si="0"/>
        <v>5.8506531841782587</v>
      </c>
      <c r="P15" s="55" t="s">
        <v>10</v>
      </c>
      <c r="Q15" s="68" t="str">
        <f t="shared" si="1"/>
        <v>-</v>
      </c>
    </row>
    <row r="16" spans="1:17" ht="12" customHeight="1" x14ac:dyDescent="0.2">
      <c r="A16" s="46">
        <v>1941</v>
      </c>
      <c r="B16" s="95">
        <v>133.40199999999999</v>
      </c>
      <c r="C16" s="34">
        <v>23.094999999999999</v>
      </c>
      <c r="D16" s="34">
        <v>0.126</v>
      </c>
      <c r="E16" s="34">
        <v>2.956</v>
      </c>
      <c r="F16" s="34">
        <f t="shared" si="2"/>
        <v>26.177</v>
      </c>
      <c r="G16" s="34">
        <v>6.5519999999999996</v>
      </c>
      <c r="H16" s="34">
        <v>4.5960000000000001</v>
      </c>
      <c r="I16" s="34">
        <v>0</v>
      </c>
      <c r="J16" s="34">
        <v>3.7019999999999982</v>
      </c>
      <c r="K16" s="34">
        <f t="shared" si="3"/>
        <v>3.7019999999999982</v>
      </c>
      <c r="L16" s="34">
        <v>0.56699999999999995</v>
      </c>
      <c r="M16" s="29">
        <f>F16-SUM(G16,H16,K16,L16)</f>
        <v>10.760000000000002</v>
      </c>
      <c r="N16" s="34">
        <v>7.03</v>
      </c>
      <c r="O16" s="34">
        <f t="shared" si="0"/>
        <v>5.2697860601790083</v>
      </c>
      <c r="P16" s="34" t="s">
        <v>10</v>
      </c>
      <c r="Q16" s="69" t="str">
        <f t="shared" si="1"/>
        <v>-</v>
      </c>
    </row>
    <row r="17" spans="1:17" ht="12" customHeight="1" x14ac:dyDescent="0.2">
      <c r="A17" s="46">
        <v>1942</v>
      </c>
      <c r="B17" s="95">
        <v>134.86000000000001</v>
      </c>
      <c r="C17" s="34">
        <v>29.082000000000001</v>
      </c>
      <c r="D17" s="34">
        <v>0.13600000000000001</v>
      </c>
      <c r="E17" s="34">
        <v>0.56699999999999995</v>
      </c>
      <c r="F17" s="34">
        <f t="shared" si="2"/>
        <v>29.785</v>
      </c>
      <c r="G17" s="34">
        <v>6.9610000000000003</v>
      </c>
      <c r="H17" s="34">
        <v>3.7949999999999999</v>
      </c>
      <c r="I17" s="34">
        <v>0</v>
      </c>
      <c r="J17" s="34">
        <v>4.7739999999999974</v>
      </c>
      <c r="K17" s="34">
        <f t="shared" si="3"/>
        <v>4.7739999999999974</v>
      </c>
      <c r="L17" s="34">
        <v>2.3250000000000002</v>
      </c>
      <c r="M17" s="29">
        <f>F17-SUM(G17,H17,K17,L17)</f>
        <v>11.930000000000003</v>
      </c>
      <c r="N17" s="34">
        <v>7.34</v>
      </c>
      <c r="O17" s="34">
        <f t="shared" si="0"/>
        <v>5.4426812991250175</v>
      </c>
      <c r="P17" s="34" t="s">
        <v>10</v>
      </c>
      <c r="Q17" s="69" t="str">
        <f t="shared" si="1"/>
        <v>-</v>
      </c>
    </row>
    <row r="18" spans="1:17" ht="12" customHeight="1" x14ac:dyDescent="0.2">
      <c r="A18" s="46">
        <v>1943</v>
      </c>
      <c r="B18" s="95">
        <v>136.739</v>
      </c>
      <c r="C18" s="34">
        <v>29.263999999999999</v>
      </c>
      <c r="D18" s="34">
        <v>7.6999999999999999E-2</v>
      </c>
      <c r="E18" s="34">
        <v>2.3250000000000002</v>
      </c>
      <c r="F18" s="34">
        <f t="shared" si="2"/>
        <v>31.666</v>
      </c>
      <c r="G18" s="34">
        <v>7.069</v>
      </c>
      <c r="H18" s="34">
        <v>4.8230000000000004</v>
      </c>
      <c r="I18" s="34">
        <v>0</v>
      </c>
      <c r="J18" s="34">
        <v>6.6960000000000015</v>
      </c>
      <c r="K18" s="34">
        <f t="shared" si="3"/>
        <v>6.6960000000000015</v>
      </c>
      <c r="L18" s="34">
        <v>1.8280000000000001</v>
      </c>
      <c r="M18" s="29">
        <f t="shared" si="4"/>
        <v>11.25</v>
      </c>
      <c r="N18" s="34">
        <v>6.94</v>
      </c>
      <c r="O18" s="34">
        <f t="shared" si="0"/>
        <v>5.0753625520151529</v>
      </c>
      <c r="P18" s="34" t="s">
        <v>10</v>
      </c>
      <c r="Q18" s="69" t="str">
        <f t="shared" si="1"/>
        <v>-</v>
      </c>
    </row>
    <row r="19" spans="1:17" ht="12" customHeight="1" x14ac:dyDescent="0.2">
      <c r="A19" s="46">
        <v>1944</v>
      </c>
      <c r="B19" s="95">
        <v>138.39699999999999</v>
      </c>
      <c r="C19" s="34">
        <v>30.974</v>
      </c>
      <c r="D19" s="34" t="s">
        <v>18</v>
      </c>
      <c r="E19" s="34">
        <v>1.8280000000000001</v>
      </c>
      <c r="F19" s="34">
        <f t="shared" si="2"/>
        <v>32.802</v>
      </c>
      <c r="G19" s="34">
        <v>10.201000000000001</v>
      </c>
      <c r="H19" s="34">
        <v>4.9279999999999999</v>
      </c>
      <c r="I19" s="34">
        <v>0</v>
      </c>
      <c r="J19" s="34">
        <v>4.0049999999999999</v>
      </c>
      <c r="K19" s="34">
        <f t="shared" si="3"/>
        <v>4.0049999999999999</v>
      </c>
      <c r="L19" s="34">
        <v>1.5580000000000001</v>
      </c>
      <c r="M19" s="29">
        <f t="shared" si="4"/>
        <v>12.11</v>
      </c>
      <c r="N19" s="34">
        <v>6.32</v>
      </c>
      <c r="O19" s="34">
        <f t="shared" si="0"/>
        <v>4.5665729748477215</v>
      </c>
      <c r="P19" s="34" t="s">
        <v>10</v>
      </c>
      <c r="Q19" s="69" t="str">
        <f t="shared" si="1"/>
        <v>-</v>
      </c>
    </row>
    <row r="20" spans="1:17" ht="12" customHeight="1" x14ac:dyDescent="0.2">
      <c r="A20" s="46">
        <v>1945</v>
      </c>
      <c r="B20" s="95">
        <v>139.928</v>
      </c>
      <c r="C20" s="34">
        <v>30.667999999999999</v>
      </c>
      <c r="D20" s="34">
        <v>0.127</v>
      </c>
      <c r="E20" s="34">
        <v>1.5580000000000001</v>
      </c>
      <c r="F20" s="34">
        <f t="shared" si="2"/>
        <v>32.353000000000002</v>
      </c>
      <c r="G20" s="34">
        <v>11.468999999999999</v>
      </c>
      <c r="H20" s="34">
        <v>4.6100000000000003</v>
      </c>
      <c r="I20" s="34">
        <v>0</v>
      </c>
      <c r="J20" s="34">
        <v>4.429000000000002</v>
      </c>
      <c r="K20" s="34">
        <f t="shared" si="3"/>
        <v>4.429000000000002</v>
      </c>
      <c r="L20" s="34">
        <v>1.2549999999999999</v>
      </c>
      <c r="M20" s="29">
        <f t="shared" si="4"/>
        <v>10.59</v>
      </c>
      <c r="N20" s="34">
        <v>5.39</v>
      </c>
      <c r="O20" s="34">
        <f t="shared" si="0"/>
        <v>3.8519810188096733</v>
      </c>
      <c r="P20" s="34" t="s">
        <v>10</v>
      </c>
      <c r="Q20" s="69" t="str">
        <f t="shared" si="1"/>
        <v>-</v>
      </c>
    </row>
    <row r="21" spans="1:17" ht="12" customHeight="1" x14ac:dyDescent="0.2">
      <c r="A21" s="42">
        <v>1946</v>
      </c>
      <c r="B21" s="96">
        <v>141.38900000000001</v>
      </c>
      <c r="C21" s="33">
        <v>32.497</v>
      </c>
      <c r="D21" s="33" t="s">
        <v>18</v>
      </c>
      <c r="E21" s="33">
        <v>1.2549999999999999</v>
      </c>
      <c r="F21" s="33">
        <f t="shared" si="2"/>
        <v>33.752000000000002</v>
      </c>
      <c r="G21" s="33">
        <v>12.291</v>
      </c>
      <c r="H21" s="33">
        <v>4.1829999999999998</v>
      </c>
      <c r="I21" s="33">
        <v>0</v>
      </c>
      <c r="J21" s="33">
        <v>5.2520000000000024</v>
      </c>
      <c r="K21" s="33">
        <f t="shared" si="3"/>
        <v>5.2520000000000024</v>
      </c>
      <c r="L21" s="33">
        <v>0.59599999999999997</v>
      </c>
      <c r="M21" s="25">
        <f t="shared" si="4"/>
        <v>11.43</v>
      </c>
      <c r="N21" s="33">
        <v>6.6</v>
      </c>
      <c r="O21" s="33">
        <f t="shared" si="0"/>
        <v>4.6679727560135502</v>
      </c>
      <c r="P21" s="55" t="s">
        <v>10</v>
      </c>
      <c r="Q21" s="68" t="str">
        <f t="shared" si="1"/>
        <v>-</v>
      </c>
    </row>
    <row r="22" spans="1:17" ht="12" customHeight="1" x14ac:dyDescent="0.2">
      <c r="A22" s="42">
        <v>1947</v>
      </c>
      <c r="B22" s="96">
        <v>144.126</v>
      </c>
      <c r="C22" s="33">
        <v>35.216999999999999</v>
      </c>
      <c r="D22" s="33" t="s">
        <v>18</v>
      </c>
      <c r="E22" s="33">
        <v>0.59599999999999997</v>
      </c>
      <c r="F22" s="33">
        <f t="shared" si="2"/>
        <v>35.812999999999995</v>
      </c>
      <c r="G22" s="33">
        <v>13.055</v>
      </c>
      <c r="H22" s="33">
        <v>4.8689999999999998</v>
      </c>
      <c r="I22" s="33">
        <v>0</v>
      </c>
      <c r="J22" s="33">
        <v>6.2409999999999943</v>
      </c>
      <c r="K22" s="33">
        <f t="shared" si="3"/>
        <v>6.2409999999999943</v>
      </c>
      <c r="L22" s="33">
        <v>0.748</v>
      </c>
      <c r="M22" s="25">
        <f t="shared" si="4"/>
        <v>10.900000000000002</v>
      </c>
      <c r="N22" s="33">
        <v>7.06</v>
      </c>
      <c r="O22" s="33">
        <f t="shared" si="0"/>
        <v>4.8984915976298513</v>
      </c>
      <c r="P22" s="55" t="s">
        <v>10</v>
      </c>
      <c r="Q22" s="68" t="str">
        <f t="shared" si="1"/>
        <v>-</v>
      </c>
    </row>
    <row r="23" spans="1:17" ht="12" customHeight="1" x14ac:dyDescent="0.2">
      <c r="A23" s="42">
        <v>1948</v>
      </c>
      <c r="B23" s="96">
        <v>146.631</v>
      </c>
      <c r="C23" s="33">
        <v>38.274999999999999</v>
      </c>
      <c r="D23" s="33">
        <v>5.2999999999999999E-2</v>
      </c>
      <c r="E23" s="33">
        <v>0.748</v>
      </c>
      <c r="F23" s="33">
        <f t="shared" si="2"/>
        <v>39.075999999999993</v>
      </c>
      <c r="G23" s="33">
        <v>14.378</v>
      </c>
      <c r="H23" s="33">
        <v>4.8719999999999999</v>
      </c>
      <c r="I23" s="33">
        <v>0</v>
      </c>
      <c r="J23" s="33">
        <v>6.3109999999999928</v>
      </c>
      <c r="K23" s="33">
        <f t="shared" si="3"/>
        <v>6.3109999999999928</v>
      </c>
      <c r="L23" s="33">
        <v>2.5049999999999999</v>
      </c>
      <c r="M23" s="25">
        <f t="shared" si="4"/>
        <v>11.010000000000002</v>
      </c>
      <c r="N23" s="33">
        <v>7.32</v>
      </c>
      <c r="O23" s="33">
        <f t="shared" si="0"/>
        <v>4.9921230844773614</v>
      </c>
      <c r="P23" s="55" t="s">
        <v>10</v>
      </c>
      <c r="Q23" s="68" t="str">
        <f t="shared" si="1"/>
        <v>-</v>
      </c>
    </row>
    <row r="24" spans="1:17" ht="12" customHeight="1" x14ac:dyDescent="0.2">
      <c r="A24" s="42">
        <v>1949</v>
      </c>
      <c r="B24" s="96">
        <v>149.18799999999999</v>
      </c>
      <c r="C24" s="33">
        <v>40.768999999999998</v>
      </c>
      <c r="D24" s="33">
        <v>6.2E-2</v>
      </c>
      <c r="E24" s="33">
        <v>2.5049999999999999</v>
      </c>
      <c r="F24" s="33">
        <f t="shared" si="2"/>
        <v>43.335999999999999</v>
      </c>
      <c r="G24" s="33">
        <v>16.224</v>
      </c>
      <c r="H24" s="33">
        <v>5.6980000000000004</v>
      </c>
      <c r="I24" s="33">
        <v>0</v>
      </c>
      <c r="J24" s="33">
        <v>6.8650000000000002</v>
      </c>
      <c r="K24" s="33">
        <f t="shared" si="3"/>
        <v>6.8650000000000002</v>
      </c>
      <c r="L24" s="33">
        <v>3.4689999999999999</v>
      </c>
      <c r="M24" s="25">
        <f t="shared" si="4"/>
        <v>11.079999999999998</v>
      </c>
      <c r="N24" s="33">
        <v>7.64</v>
      </c>
      <c r="O24" s="33">
        <f t="shared" si="0"/>
        <v>5.12105531275974</v>
      </c>
      <c r="P24" s="55" t="s">
        <v>10</v>
      </c>
      <c r="Q24" s="68" t="str">
        <f t="shared" si="1"/>
        <v>-</v>
      </c>
    </row>
    <row r="25" spans="1:17" ht="12" customHeight="1" x14ac:dyDescent="0.2">
      <c r="A25" s="42">
        <v>1950</v>
      </c>
      <c r="B25" s="96">
        <v>151.684</v>
      </c>
      <c r="C25" s="33">
        <v>38.813000000000002</v>
      </c>
      <c r="D25" s="33">
        <v>0.78700000000000003</v>
      </c>
      <c r="E25" s="33">
        <v>3.4689999999999999</v>
      </c>
      <c r="F25" s="33">
        <f t="shared" si="2"/>
        <v>43.069000000000003</v>
      </c>
      <c r="G25" s="33">
        <v>13.167</v>
      </c>
      <c r="H25" s="33">
        <v>5.0279999999999996</v>
      </c>
      <c r="I25" s="33">
        <v>0</v>
      </c>
      <c r="J25" s="33">
        <v>7.4070663999999997</v>
      </c>
      <c r="K25" s="33">
        <f t="shared" si="3"/>
        <v>7.4070663999999997</v>
      </c>
      <c r="L25" s="33">
        <v>4.5190000000000001</v>
      </c>
      <c r="M25" s="25">
        <f t="shared" si="4"/>
        <v>12.947933600000006</v>
      </c>
      <c r="N25" s="33">
        <v>8.74</v>
      </c>
      <c r="O25" s="33">
        <f t="shared" si="0"/>
        <v>5.7619788507687035</v>
      </c>
      <c r="P25" s="55" t="s">
        <v>10</v>
      </c>
      <c r="Q25" s="68" t="str">
        <f t="shared" si="1"/>
        <v>-</v>
      </c>
    </row>
    <row r="26" spans="1:17" ht="12" customHeight="1" x14ac:dyDescent="0.2">
      <c r="A26" s="46">
        <v>1951</v>
      </c>
      <c r="B26" s="95">
        <v>154.28700000000001</v>
      </c>
      <c r="C26" s="34">
        <v>46.088000000000001</v>
      </c>
      <c r="D26" s="34">
        <v>0.54200000000000004</v>
      </c>
      <c r="E26" s="34">
        <v>4.5190000000000001</v>
      </c>
      <c r="F26" s="34">
        <f t="shared" si="2"/>
        <v>51.149000000000001</v>
      </c>
      <c r="G26" s="34">
        <v>24.058</v>
      </c>
      <c r="H26" s="34">
        <v>5.0259999999999998</v>
      </c>
      <c r="I26" s="34">
        <v>0</v>
      </c>
      <c r="J26" s="34">
        <v>8.5194103999999982</v>
      </c>
      <c r="K26" s="34">
        <f t="shared" si="3"/>
        <v>8.5194103999999982</v>
      </c>
      <c r="L26" s="34">
        <v>2.04</v>
      </c>
      <c r="M26" s="29">
        <f t="shared" si="4"/>
        <v>11.5055896</v>
      </c>
      <c r="N26" s="34">
        <v>8.06</v>
      </c>
      <c r="O26" s="34">
        <f t="shared" si="0"/>
        <v>5.2240305404862371</v>
      </c>
      <c r="P26" s="34" t="s">
        <v>10</v>
      </c>
      <c r="Q26" s="69" t="str">
        <f t="shared" si="1"/>
        <v>-</v>
      </c>
    </row>
    <row r="27" spans="1:17" ht="12" customHeight="1" x14ac:dyDescent="0.2">
      <c r="A27" s="46">
        <v>1952</v>
      </c>
      <c r="B27" s="95">
        <v>156.95400000000001</v>
      </c>
      <c r="C27" s="34">
        <v>48.188000000000002</v>
      </c>
      <c r="D27" s="34">
        <v>0.35</v>
      </c>
      <c r="E27" s="34">
        <v>2.04</v>
      </c>
      <c r="F27" s="34">
        <f t="shared" si="2"/>
        <v>50.578000000000003</v>
      </c>
      <c r="G27" s="34">
        <v>25.122</v>
      </c>
      <c r="H27" s="34">
        <v>5.0839999999999996</v>
      </c>
      <c r="I27" s="34">
        <v>0</v>
      </c>
      <c r="J27" s="34">
        <v>6.4206176000000053</v>
      </c>
      <c r="K27" s="34">
        <f t="shared" si="3"/>
        <v>6.4206176000000053</v>
      </c>
      <c r="L27" s="34">
        <v>1.5149999999999999</v>
      </c>
      <c r="M27" s="29">
        <f t="shared" si="4"/>
        <v>12.436382399999999</v>
      </c>
      <c r="N27" s="34">
        <v>8.33</v>
      </c>
      <c r="O27" s="34">
        <f t="shared" si="0"/>
        <v>5.3072874855053067</v>
      </c>
      <c r="P27" s="34" t="s">
        <v>10</v>
      </c>
      <c r="Q27" s="69" t="str">
        <f t="shared" si="1"/>
        <v>-</v>
      </c>
    </row>
    <row r="28" spans="1:17" ht="12" customHeight="1" x14ac:dyDescent="0.2">
      <c r="A28" s="46">
        <v>1953</v>
      </c>
      <c r="B28" s="95">
        <v>159.565</v>
      </c>
      <c r="C28" s="34">
        <v>52.831000000000003</v>
      </c>
      <c r="D28" s="34">
        <v>0.41699999999999998</v>
      </c>
      <c r="E28" s="34">
        <v>1.5149999999999999</v>
      </c>
      <c r="F28" s="34">
        <f t="shared" si="2"/>
        <v>54.763000000000005</v>
      </c>
      <c r="G28" s="34">
        <v>22.707999999999998</v>
      </c>
      <c r="H28" s="34">
        <v>4.6849999999999996</v>
      </c>
      <c r="I28" s="34">
        <v>0</v>
      </c>
      <c r="J28" s="34">
        <v>7.3466120000000021</v>
      </c>
      <c r="K28" s="34">
        <f t="shared" si="3"/>
        <v>7.3466120000000021</v>
      </c>
      <c r="L28" s="34">
        <v>7.5460000000000003</v>
      </c>
      <c r="M28" s="29">
        <f t="shared" si="4"/>
        <v>12.477388000000005</v>
      </c>
      <c r="N28" s="34">
        <v>8.3699999999999992</v>
      </c>
      <c r="O28" s="34">
        <f t="shared" si="0"/>
        <v>5.2455112336665302</v>
      </c>
      <c r="P28" s="34" t="s">
        <v>10</v>
      </c>
      <c r="Q28" s="69" t="str">
        <f t="shared" si="1"/>
        <v>-</v>
      </c>
    </row>
    <row r="29" spans="1:17" ht="12" customHeight="1" x14ac:dyDescent="0.2">
      <c r="A29" s="46">
        <v>1954</v>
      </c>
      <c r="B29" s="95">
        <v>162.39099999999999</v>
      </c>
      <c r="C29" s="34">
        <v>64.183999999999997</v>
      </c>
      <c r="D29" s="34">
        <v>6.5000000000000002E-2</v>
      </c>
      <c r="E29" s="34">
        <v>7.5460000000000003</v>
      </c>
      <c r="F29" s="34">
        <f t="shared" si="2"/>
        <v>71.795000000000002</v>
      </c>
      <c r="G29" s="34">
        <v>14.28</v>
      </c>
      <c r="H29" s="34">
        <v>5.6040000000000001</v>
      </c>
      <c r="I29" s="34">
        <v>0</v>
      </c>
      <c r="J29" s="34">
        <v>12.178702400000001</v>
      </c>
      <c r="K29" s="34">
        <f t="shared" si="3"/>
        <v>12.178702400000001</v>
      </c>
      <c r="L29" s="34">
        <v>26.7</v>
      </c>
      <c r="M29" s="29">
        <f t="shared" si="4"/>
        <v>13.032297600000007</v>
      </c>
      <c r="N29" s="34">
        <v>8.85</v>
      </c>
      <c r="O29" s="34">
        <f t="shared" si="0"/>
        <v>5.4498094106200465</v>
      </c>
      <c r="P29" s="34" t="s">
        <v>10</v>
      </c>
      <c r="Q29" s="69" t="str">
        <f t="shared" si="1"/>
        <v>-</v>
      </c>
    </row>
    <row r="30" spans="1:17" ht="12" customHeight="1" x14ac:dyDescent="0.2">
      <c r="A30" s="46">
        <v>1955</v>
      </c>
      <c r="B30" s="95">
        <v>165.27500000000001</v>
      </c>
      <c r="C30" s="34">
        <v>55.9</v>
      </c>
      <c r="D30" s="34">
        <v>0.19400000000000001</v>
      </c>
      <c r="E30" s="34">
        <v>26.7</v>
      </c>
      <c r="F30" s="34">
        <f t="shared" si="2"/>
        <v>82.793999999999997</v>
      </c>
      <c r="G30" s="34">
        <v>18.667999999999999</v>
      </c>
      <c r="H30" s="34">
        <v>5.2939999999999996</v>
      </c>
      <c r="I30" s="34">
        <v>0</v>
      </c>
      <c r="J30" s="34">
        <v>10.378743199999999</v>
      </c>
      <c r="K30" s="34">
        <f t="shared" si="3"/>
        <v>10.378743199999999</v>
      </c>
      <c r="L30" s="34">
        <v>34.618000000000002</v>
      </c>
      <c r="M30" s="29">
        <f t="shared" si="4"/>
        <v>13.835256799999996</v>
      </c>
      <c r="N30" s="34">
        <v>9.57</v>
      </c>
      <c r="O30" s="34">
        <f t="shared" si="0"/>
        <v>5.7903494176372714</v>
      </c>
      <c r="P30" s="34" t="s">
        <v>10</v>
      </c>
      <c r="Q30" s="69" t="str">
        <f t="shared" si="1"/>
        <v>-</v>
      </c>
    </row>
    <row r="31" spans="1:17" ht="12" customHeight="1" x14ac:dyDescent="0.2">
      <c r="A31" s="42">
        <v>1956</v>
      </c>
      <c r="B31" s="96">
        <v>168.221</v>
      </c>
      <c r="C31" s="33">
        <v>49.45</v>
      </c>
      <c r="D31" s="33">
        <v>0.38600000000000001</v>
      </c>
      <c r="E31" s="33">
        <v>34.618000000000002</v>
      </c>
      <c r="F31" s="33">
        <f t="shared" si="2"/>
        <v>84.454000000000008</v>
      </c>
      <c r="G31" s="33">
        <v>37.548000000000002</v>
      </c>
      <c r="H31" s="33">
        <v>5.21</v>
      </c>
      <c r="I31" s="33">
        <v>0</v>
      </c>
      <c r="J31" s="33">
        <v>7.8911279999999975</v>
      </c>
      <c r="K31" s="33">
        <f t="shared" si="3"/>
        <v>7.8911279999999975</v>
      </c>
      <c r="L31" s="33">
        <v>20.103000000000002</v>
      </c>
      <c r="M31" s="25">
        <f t="shared" si="4"/>
        <v>13.701872000000009</v>
      </c>
      <c r="N31" s="33">
        <v>9.593</v>
      </c>
      <c r="O31" s="33">
        <f t="shared" si="0"/>
        <v>5.7026173902188191</v>
      </c>
      <c r="P31" s="55" t="s">
        <v>10</v>
      </c>
      <c r="Q31" s="68" t="str">
        <f t="shared" si="1"/>
        <v>-</v>
      </c>
    </row>
    <row r="32" spans="1:17" ht="12" customHeight="1" x14ac:dyDescent="0.2">
      <c r="A32" s="42">
        <v>1957</v>
      </c>
      <c r="B32" s="96">
        <v>171.274</v>
      </c>
      <c r="C32" s="33">
        <v>42.935000000000002</v>
      </c>
      <c r="D32" s="33">
        <v>0.23699999999999999</v>
      </c>
      <c r="E32" s="33">
        <v>20.103000000000002</v>
      </c>
      <c r="F32" s="33">
        <f t="shared" si="2"/>
        <v>63.275000000000006</v>
      </c>
      <c r="G32" s="33">
        <v>18.318000000000001</v>
      </c>
      <c r="H32" s="33">
        <v>5.6639999999999997</v>
      </c>
      <c r="I32" s="33">
        <v>0</v>
      </c>
      <c r="J32" s="33">
        <v>7.5763015999999999</v>
      </c>
      <c r="K32" s="33">
        <f t="shared" si="3"/>
        <v>7.5763015999999999</v>
      </c>
      <c r="L32" s="33">
        <v>18.169</v>
      </c>
      <c r="M32" s="25">
        <f t="shared" si="4"/>
        <v>13.547698400000002</v>
      </c>
      <c r="N32" s="33">
        <v>9.1300000000000008</v>
      </c>
      <c r="O32" s="33">
        <f t="shared" si="0"/>
        <v>5.3306397935471823</v>
      </c>
      <c r="P32" s="55" t="s">
        <v>10</v>
      </c>
      <c r="Q32" s="68" t="str">
        <f t="shared" si="1"/>
        <v>-</v>
      </c>
    </row>
    <row r="33" spans="1:17" ht="12" customHeight="1" x14ac:dyDescent="0.2">
      <c r="A33" s="42">
        <v>1958</v>
      </c>
      <c r="B33" s="96">
        <v>174.14099999999999</v>
      </c>
      <c r="C33" s="33">
        <v>44.771000000000001</v>
      </c>
      <c r="D33" s="33">
        <v>0.16400000000000001</v>
      </c>
      <c r="E33" s="33">
        <v>18.169</v>
      </c>
      <c r="F33" s="33">
        <f t="shared" si="2"/>
        <v>63.103999999999999</v>
      </c>
      <c r="G33" s="33">
        <v>19.75</v>
      </c>
      <c r="H33" s="33">
        <v>6.0750000000000002</v>
      </c>
      <c r="I33" s="33">
        <v>0</v>
      </c>
      <c r="J33" s="33">
        <v>8.6836807999999994</v>
      </c>
      <c r="K33" s="33">
        <f t="shared" si="3"/>
        <v>8.6836807999999994</v>
      </c>
      <c r="L33" s="33">
        <v>15.669</v>
      </c>
      <c r="M33" s="25">
        <f t="shared" si="4"/>
        <v>12.926319199999995</v>
      </c>
      <c r="N33" s="33">
        <v>8.6859999999999999</v>
      </c>
      <c r="O33" s="33">
        <f t="shared" si="0"/>
        <v>4.9879120942224979</v>
      </c>
      <c r="P33" s="55" t="s">
        <v>10</v>
      </c>
      <c r="Q33" s="68" t="str">
        <f t="shared" si="1"/>
        <v>-</v>
      </c>
    </row>
    <row r="34" spans="1:17" ht="12" customHeight="1" x14ac:dyDescent="0.2">
      <c r="A34" s="42">
        <v>1959</v>
      </c>
      <c r="B34" s="96">
        <v>177.07300000000001</v>
      </c>
      <c r="C34" s="33">
        <v>53.639000000000003</v>
      </c>
      <c r="D34" s="33">
        <v>0.79</v>
      </c>
      <c r="E34" s="33">
        <v>15.669</v>
      </c>
      <c r="F34" s="33">
        <f t="shared" si="2"/>
        <v>70.097999999999999</v>
      </c>
      <c r="G34" s="33">
        <v>29.222999999999999</v>
      </c>
      <c r="H34" s="33">
        <v>5.1520000000000001</v>
      </c>
      <c r="I34" s="33">
        <v>0</v>
      </c>
      <c r="J34" s="33">
        <v>7.8923216000000007</v>
      </c>
      <c r="K34" s="33">
        <f t="shared" si="3"/>
        <v>7.8923216000000007</v>
      </c>
      <c r="L34" s="33">
        <v>12.144</v>
      </c>
      <c r="M34" s="25">
        <f t="shared" si="4"/>
        <v>15.686678399999998</v>
      </c>
      <c r="N34" s="33">
        <v>10.795999999999999</v>
      </c>
      <c r="O34" s="33">
        <f t="shared" si="0"/>
        <v>6.096920479124428</v>
      </c>
      <c r="P34" s="55" t="s">
        <v>10</v>
      </c>
      <c r="Q34" s="68" t="str">
        <f t="shared" si="1"/>
        <v>-</v>
      </c>
    </row>
    <row r="35" spans="1:17" ht="12" customHeight="1" x14ac:dyDescent="0.2">
      <c r="A35" s="42">
        <v>1960</v>
      </c>
      <c r="B35" s="96">
        <v>179.386</v>
      </c>
      <c r="C35" s="33">
        <v>54.6</v>
      </c>
      <c r="D35" s="33">
        <v>0.3</v>
      </c>
      <c r="E35" s="33">
        <v>12.1</v>
      </c>
      <c r="F35" s="33">
        <f t="shared" si="2"/>
        <v>67</v>
      </c>
      <c r="G35" s="33">
        <v>29.5</v>
      </c>
      <c r="H35" s="33">
        <v>3.996</v>
      </c>
      <c r="I35" s="33">
        <v>0</v>
      </c>
      <c r="J35" s="33">
        <v>7.5</v>
      </c>
      <c r="K35" s="33">
        <f t="shared" si="3"/>
        <v>7.5</v>
      </c>
      <c r="L35" s="33">
        <v>10.1</v>
      </c>
      <c r="M35" s="25">
        <f t="shared" si="4"/>
        <v>15.903999999999996</v>
      </c>
      <c r="N35" s="33">
        <v>11.153</v>
      </c>
      <c r="O35" s="33">
        <f t="shared" si="0"/>
        <v>6.2173190772970024</v>
      </c>
      <c r="P35" s="55" t="s">
        <v>10</v>
      </c>
      <c r="Q35" s="68" t="str">
        <f t="shared" si="1"/>
        <v>*</v>
      </c>
    </row>
    <row r="36" spans="1:17" ht="12" customHeight="1" x14ac:dyDescent="0.2">
      <c r="A36" s="46">
        <v>1961</v>
      </c>
      <c r="B36" s="95">
        <v>182.28700000000001</v>
      </c>
      <c r="C36" s="34">
        <v>54.2</v>
      </c>
      <c r="D36" s="34">
        <v>0.4</v>
      </c>
      <c r="E36" s="34">
        <v>10.1</v>
      </c>
      <c r="F36" s="34">
        <f t="shared" si="2"/>
        <v>64.7</v>
      </c>
      <c r="G36" s="34">
        <v>29.2</v>
      </c>
      <c r="H36" s="34">
        <v>3.56</v>
      </c>
      <c r="I36" s="34">
        <v>0</v>
      </c>
      <c r="J36" s="34">
        <v>7.6</v>
      </c>
      <c r="K36" s="34">
        <f t="shared" si="3"/>
        <v>7.6</v>
      </c>
      <c r="L36" s="34">
        <v>5.3</v>
      </c>
      <c r="M36" s="29">
        <f t="shared" si="4"/>
        <v>19.040000000000006</v>
      </c>
      <c r="N36" s="34">
        <v>13.426</v>
      </c>
      <c r="O36" s="34">
        <f t="shared" si="0"/>
        <v>7.365308551898929</v>
      </c>
      <c r="P36" s="34" t="s">
        <v>10</v>
      </c>
      <c r="Q36" s="69" t="str">
        <f t="shared" si="1"/>
        <v>-</v>
      </c>
    </row>
    <row r="37" spans="1:17" ht="12" customHeight="1" x14ac:dyDescent="0.2">
      <c r="A37" s="46">
        <v>1962</v>
      </c>
      <c r="B37" s="95">
        <v>185.24199999999999</v>
      </c>
      <c r="C37" s="34">
        <v>66.061999999999998</v>
      </c>
      <c r="D37" s="34" t="s">
        <v>18</v>
      </c>
      <c r="E37" s="34">
        <v>5.3</v>
      </c>
      <c r="F37" s="34">
        <f t="shared" si="2"/>
        <v>71.361999999999995</v>
      </c>
      <c r="G37" s="34">
        <v>35.5</v>
      </c>
      <c r="H37" s="34">
        <v>4.1719999999999997</v>
      </c>
      <c r="I37" s="34">
        <v>0</v>
      </c>
      <c r="J37" s="34">
        <v>6.7</v>
      </c>
      <c r="K37" s="34">
        <f t="shared" si="3"/>
        <v>6.7</v>
      </c>
      <c r="L37" s="34">
        <v>7.7</v>
      </c>
      <c r="M37" s="29">
        <f t="shared" si="4"/>
        <v>17.289999999999992</v>
      </c>
      <c r="N37" s="34">
        <v>12.208</v>
      </c>
      <c r="O37" s="34">
        <f t="shared" si="0"/>
        <v>6.5902980965439815</v>
      </c>
      <c r="P37" s="34" t="s">
        <v>10</v>
      </c>
      <c r="Q37" s="69" t="str">
        <f t="shared" si="1"/>
        <v>-</v>
      </c>
    </row>
    <row r="38" spans="1:17" ht="12" customHeight="1" x14ac:dyDescent="0.2">
      <c r="A38" s="46">
        <v>1963</v>
      </c>
      <c r="B38" s="95">
        <v>188.01300000000001</v>
      </c>
      <c r="C38" s="34">
        <v>70.272999999999996</v>
      </c>
      <c r="D38" s="34" t="s">
        <v>18</v>
      </c>
      <c r="E38" s="34">
        <v>7.7</v>
      </c>
      <c r="F38" s="34">
        <f t="shared" si="2"/>
        <v>77.972999999999999</v>
      </c>
      <c r="G38" s="34">
        <v>41.8</v>
      </c>
      <c r="H38" s="34">
        <v>3.8860000000000001</v>
      </c>
      <c r="I38" s="34">
        <v>0</v>
      </c>
      <c r="J38" s="34">
        <v>6.2</v>
      </c>
      <c r="K38" s="34">
        <f t="shared" si="3"/>
        <v>6.2</v>
      </c>
      <c r="L38" s="34">
        <v>7.5</v>
      </c>
      <c r="M38" s="29">
        <f t="shared" si="4"/>
        <v>18.586999999999996</v>
      </c>
      <c r="N38" s="34">
        <v>13.247999999999999</v>
      </c>
      <c r="O38" s="34">
        <f t="shared" si="0"/>
        <v>7.046321265018908</v>
      </c>
      <c r="P38" s="34" t="s">
        <v>10</v>
      </c>
      <c r="Q38" s="69" t="str">
        <f t="shared" si="1"/>
        <v>-</v>
      </c>
    </row>
    <row r="39" spans="1:17" ht="12" customHeight="1" x14ac:dyDescent="0.2">
      <c r="A39" s="46">
        <v>1964</v>
      </c>
      <c r="B39" s="95">
        <v>190.66800000000001</v>
      </c>
      <c r="C39" s="34">
        <v>73.19</v>
      </c>
      <c r="D39" s="34">
        <v>0.5</v>
      </c>
      <c r="E39" s="34">
        <v>7.5</v>
      </c>
      <c r="F39" s="34">
        <f t="shared" si="2"/>
        <v>81.19</v>
      </c>
      <c r="G39" s="34">
        <v>42.5</v>
      </c>
      <c r="H39" s="34">
        <v>3.9209999999999998</v>
      </c>
      <c r="I39" s="34">
        <v>0</v>
      </c>
      <c r="J39" s="34">
        <v>6.7</v>
      </c>
      <c r="K39" s="34">
        <f t="shared" si="3"/>
        <v>6.7</v>
      </c>
      <c r="L39" s="34">
        <v>7.7</v>
      </c>
      <c r="M39" s="29">
        <f t="shared" si="4"/>
        <v>20.368999999999993</v>
      </c>
      <c r="N39" s="34">
        <v>14.518000000000001</v>
      </c>
      <c r="O39" s="34">
        <f t="shared" si="0"/>
        <v>7.6142824176054713</v>
      </c>
      <c r="P39" s="34" t="s">
        <v>10</v>
      </c>
      <c r="Q39" s="69" t="str">
        <f t="shared" si="1"/>
        <v>-</v>
      </c>
    </row>
    <row r="40" spans="1:17" ht="12" customHeight="1" x14ac:dyDescent="0.2">
      <c r="A40" s="46">
        <v>1965</v>
      </c>
      <c r="B40" s="95">
        <v>193.22300000000001</v>
      </c>
      <c r="C40" s="34">
        <v>76.292000000000002</v>
      </c>
      <c r="D40" s="34">
        <v>0.7</v>
      </c>
      <c r="E40" s="34">
        <v>7.7</v>
      </c>
      <c r="F40" s="34">
        <f t="shared" si="2"/>
        <v>84.692000000000007</v>
      </c>
      <c r="G40" s="34">
        <v>43.3</v>
      </c>
      <c r="H40" s="34">
        <v>3.8</v>
      </c>
      <c r="I40" s="34">
        <v>0</v>
      </c>
      <c r="J40" s="34">
        <v>9.8000000000000007</v>
      </c>
      <c r="K40" s="34">
        <f t="shared" si="3"/>
        <v>9.8000000000000007</v>
      </c>
      <c r="L40" s="34">
        <v>8.1999999999999993</v>
      </c>
      <c r="M40" s="29">
        <f t="shared" si="4"/>
        <v>19.592000000000013</v>
      </c>
      <c r="N40" s="34">
        <f>M40*P40/100</f>
        <v>14.12191360000001</v>
      </c>
      <c r="O40" s="34">
        <f t="shared" si="0"/>
        <v>7.3086090165249527</v>
      </c>
      <c r="P40" s="34">
        <v>72.08</v>
      </c>
      <c r="Q40" s="69" t="str">
        <f t="shared" si="1"/>
        <v>-</v>
      </c>
    </row>
    <row r="41" spans="1:17" ht="12" customHeight="1" x14ac:dyDescent="0.2">
      <c r="A41" s="42">
        <v>1966</v>
      </c>
      <c r="B41" s="96">
        <v>195.53899999999999</v>
      </c>
      <c r="C41" s="33">
        <v>85.013999999999996</v>
      </c>
      <c r="D41" s="33">
        <v>0.1</v>
      </c>
      <c r="E41" s="33">
        <v>8.1999999999999993</v>
      </c>
      <c r="F41" s="33">
        <f t="shared" si="2"/>
        <v>93.313999999999993</v>
      </c>
      <c r="G41" s="33">
        <v>51.6</v>
      </c>
      <c r="H41" s="33">
        <v>3.8</v>
      </c>
      <c r="I41" s="33">
        <v>0</v>
      </c>
      <c r="J41" s="33">
        <v>9.1999999999999993</v>
      </c>
      <c r="K41" s="33">
        <f t="shared" si="3"/>
        <v>9.1999999999999993</v>
      </c>
      <c r="L41" s="33">
        <v>8.5</v>
      </c>
      <c r="M41" s="25">
        <f t="shared" si="4"/>
        <v>20.213999999999999</v>
      </c>
      <c r="N41" s="33">
        <f t="shared" ref="N41:N79" si="5">M41*P41/100</f>
        <v>14.695578000000001</v>
      </c>
      <c r="O41" s="33">
        <f t="shared" si="0"/>
        <v>7.515420453208824</v>
      </c>
      <c r="P41" s="33">
        <v>72.7</v>
      </c>
      <c r="Q41" s="68" t="str">
        <f t="shared" si="1"/>
        <v>-</v>
      </c>
    </row>
    <row r="42" spans="1:17" ht="12" customHeight="1" x14ac:dyDescent="0.2">
      <c r="A42" s="42">
        <v>1967</v>
      </c>
      <c r="B42" s="96">
        <v>197.73599999999999</v>
      </c>
      <c r="C42" s="33">
        <v>89.379000000000005</v>
      </c>
      <c r="D42" s="33" t="s">
        <v>18</v>
      </c>
      <c r="E42" s="33">
        <v>8.5</v>
      </c>
      <c r="F42" s="33">
        <f t="shared" si="2"/>
        <v>97.879000000000005</v>
      </c>
      <c r="G42" s="33">
        <v>56.9</v>
      </c>
      <c r="H42" s="33">
        <v>3.6</v>
      </c>
      <c r="I42" s="33">
        <v>0</v>
      </c>
      <c r="J42" s="33">
        <v>9.1999999999999993</v>
      </c>
      <c r="K42" s="33">
        <f t="shared" si="3"/>
        <v>9.1999999999999993</v>
      </c>
      <c r="L42" s="33">
        <v>6.8</v>
      </c>
      <c r="M42" s="25">
        <f t="shared" si="4"/>
        <v>21.379000000000005</v>
      </c>
      <c r="N42" s="33">
        <f t="shared" si="5"/>
        <v>15.546808800000003</v>
      </c>
      <c r="O42" s="33">
        <f t="shared" si="0"/>
        <v>7.862406845490959</v>
      </c>
      <c r="P42" s="33">
        <v>72.72</v>
      </c>
      <c r="Q42" s="68" t="str">
        <f t="shared" si="1"/>
        <v>-</v>
      </c>
    </row>
    <row r="43" spans="1:17" ht="12" customHeight="1" x14ac:dyDescent="0.2">
      <c r="A43" s="42">
        <v>1968</v>
      </c>
      <c r="B43" s="96">
        <v>199.80799999999999</v>
      </c>
      <c r="C43" s="33">
        <v>104.12</v>
      </c>
      <c r="D43" s="33" t="s">
        <v>18</v>
      </c>
      <c r="E43" s="33">
        <v>6.8</v>
      </c>
      <c r="F43" s="33">
        <f t="shared" si="2"/>
        <v>110.92</v>
      </c>
      <c r="G43" s="33">
        <v>56.1</v>
      </c>
      <c r="H43" s="33">
        <v>4.3</v>
      </c>
      <c r="I43" s="33">
        <v>0</v>
      </c>
      <c r="J43" s="33">
        <v>11.67</v>
      </c>
      <c r="K43" s="33">
        <f t="shared" si="3"/>
        <v>11.67</v>
      </c>
      <c r="L43" s="33">
        <v>16.2</v>
      </c>
      <c r="M43" s="25">
        <f t="shared" si="4"/>
        <v>22.650000000000006</v>
      </c>
      <c r="N43" s="33">
        <f t="shared" si="5"/>
        <v>16.568475000000007</v>
      </c>
      <c r="O43" s="33">
        <f t="shared" si="0"/>
        <v>8.2921980100896899</v>
      </c>
      <c r="P43" s="33">
        <v>73.150000000000006</v>
      </c>
      <c r="Q43" s="68" t="str">
        <f t="shared" si="1"/>
        <v>-</v>
      </c>
    </row>
    <row r="44" spans="1:17" ht="12" customHeight="1" x14ac:dyDescent="0.2">
      <c r="A44" s="42">
        <v>1969</v>
      </c>
      <c r="B44" s="96">
        <v>201.76</v>
      </c>
      <c r="C44" s="33">
        <v>91.887</v>
      </c>
      <c r="D44" s="33">
        <v>0.2</v>
      </c>
      <c r="E44" s="33">
        <v>16.2</v>
      </c>
      <c r="F44" s="33">
        <f t="shared" si="2"/>
        <v>108.28700000000001</v>
      </c>
      <c r="G44" s="33">
        <v>56.9</v>
      </c>
      <c r="H44" s="33">
        <v>4.5999999999999996</v>
      </c>
      <c r="I44" s="33">
        <v>0</v>
      </c>
      <c r="J44" s="33">
        <v>11.5</v>
      </c>
      <c r="K44" s="33">
        <f t="shared" si="3"/>
        <v>11.5</v>
      </c>
      <c r="L44" s="33">
        <v>16.399999999999999</v>
      </c>
      <c r="M44" s="25">
        <f t="shared" si="4"/>
        <v>18.887</v>
      </c>
      <c r="N44" s="33">
        <f t="shared" si="5"/>
        <v>13.651523600000001</v>
      </c>
      <c r="O44" s="33">
        <f t="shared" si="0"/>
        <v>6.7662190721649491</v>
      </c>
      <c r="P44" s="33">
        <v>72.28</v>
      </c>
      <c r="Q44" s="68" t="str">
        <f t="shared" si="1"/>
        <v>-</v>
      </c>
    </row>
    <row r="45" spans="1:17" ht="12" customHeight="1" x14ac:dyDescent="0.2">
      <c r="A45" s="42">
        <v>1970</v>
      </c>
      <c r="B45" s="96">
        <v>203.84899999999999</v>
      </c>
      <c r="C45" s="33">
        <v>83.805000000000007</v>
      </c>
      <c r="D45" s="33">
        <v>1.4</v>
      </c>
      <c r="E45" s="33">
        <v>16.399999999999999</v>
      </c>
      <c r="F45" s="33">
        <f t="shared" si="2"/>
        <v>101.60500000000002</v>
      </c>
      <c r="G45" s="33">
        <v>46.5</v>
      </c>
      <c r="H45" s="33">
        <v>3.6</v>
      </c>
      <c r="I45" s="33">
        <v>0</v>
      </c>
      <c r="J45" s="33">
        <v>11.404999999999999</v>
      </c>
      <c r="K45" s="33">
        <f t="shared" si="3"/>
        <v>11.404999999999999</v>
      </c>
      <c r="L45" s="33">
        <v>18.600000000000001</v>
      </c>
      <c r="M45" s="25">
        <f t="shared" si="4"/>
        <v>21.500000000000014</v>
      </c>
      <c r="N45" s="33">
        <f t="shared" si="5"/>
        <v>15.765950000000009</v>
      </c>
      <c r="O45" s="33">
        <f t="shared" si="0"/>
        <v>7.7341316366526245</v>
      </c>
      <c r="P45" s="33">
        <v>73.33</v>
      </c>
      <c r="Q45" s="68" t="str">
        <f t="shared" si="1"/>
        <v>-</v>
      </c>
    </row>
    <row r="46" spans="1:17" ht="12" customHeight="1" x14ac:dyDescent="0.2">
      <c r="A46" s="46">
        <v>1971</v>
      </c>
      <c r="B46" s="95">
        <v>206.46599999999998</v>
      </c>
      <c r="C46" s="34">
        <v>85.768000000000001</v>
      </c>
      <c r="D46" s="34">
        <v>1.1000000000000001</v>
      </c>
      <c r="E46" s="34">
        <v>18.600000000000001</v>
      </c>
      <c r="F46" s="34">
        <f t="shared" si="2"/>
        <v>105.46799999999999</v>
      </c>
      <c r="G46" s="34">
        <v>56.9</v>
      </c>
      <c r="H46" s="34">
        <v>5.4</v>
      </c>
      <c r="I46" s="34">
        <v>0</v>
      </c>
      <c r="J46" s="34">
        <v>11.668000000000001</v>
      </c>
      <c r="K46" s="34">
        <f t="shared" si="3"/>
        <v>11.668000000000001</v>
      </c>
      <c r="L46" s="34">
        <v>11.4</v>
      </c>
      <c r="M46" s="29">
        <f t="shared" si="4"/>
        <v>20.09999999999998</v>
      </c>
      <c r="N46" s="34">
        <f t="shared" si="5"/>
        <v>14.656919999999987</v>
      </c>
      <c r="O46" s="34">
        <f t="shared" si="0"/>
        <v>7.0989509168579756</v>
      </c>
      <c r="P46" s="34">
        <v>72.92</v>
      </c>
      <c r="Q46" s="69" t="str">
        <f t="shared" si="1"/>
        <v>-</v>
      </c>
    </row>
    <row r="47" spans="1:17" ht="12" customHeight="1" x14ac:dyDescent="0.2">
      <c r="A47" s="46">
        <v>1972</v>
      </c>
      <c r="B47" s="95">
        <v>208.917</v>
      </c>
      <c r="C47" s="34">
        <v>85.438999999999993</v>
      </c>
      <c r="D47" s="34">
        <v>0.5</v>
      </c>
      <c r="E47" s="34">
        <v>11.4</v>
      </c>
      <c r="F47" s="34">
        <f t="shared" si="2"/>
        <v>97.338999999999999</v>
      </c>
      <c r="G47" s="34">
        <v>54</v>
      </c>
      <c r="H47" s="34">
        <v>5</v>
      </c>
      <c r="I47" s="34">
        <v>0</v>
      </c>
      <c r="J47" s="34">
        <v>13.138999999999996</v>
      </c>
      <c r="K47" s="34">
        <f t="shared" si="3"/>
        <v>13.138999999999996</v>
      </c>
      <c r="L47" s="34">
        <v>5.0999999999999996</v>
      </c>
      <c r="M47" s="29">
        <f t="shared" si="4"/>
        <v>20.100000000000009</v>
      </c>
      <c r="N47" s="34">
        <f t="shared" si="5"/>
        <v>14.636820000000005</v>
      </c>
      <c r="O47" s="34">
        <f t="shared" si="0"/>
        <v>7.0060454630307758</v>
      </c>
      <c r="P47" s="34">
        <v>72.819999999999993</v>
      </c>
      <c r="Q47" s="69" t="str">
        <f t="shared" si="1"/>
        <v>-</v>
      </c>
    </row>
    <row r="48" spans="1:17" ht="12" customHeight="1" x14ac:dyDescent="0.2">
      <c r="A48" s="46">
        <v>1973</v>
      </c>
      <c r="B48" s="95">
        <v>210.98500000000001</v>
      </c>
      <c r="C48" s="34">
        <v>92.765000000000001</v>
      </c>
      <c r="D48" s="34">
        <v>0.2</v>
      </c>
      <c r="E48" s="34">
        <v>5.0999999999999996</v>
      </c>
      <c r="F48" s="34">
        <f t="shared" si="2"/>
        <v>98.064999999999998</v>
      </c>
      <c r="G48" s="34">
        <v>49.7</v>
      </c>
      <c r="H48" s="34">
        <v>3.8</v>
      </c>
      <c r="I48" s="34">
        <v>0</v>
      </c>
      <c r="J48" s="34">
        <v>14.465</v>
      </c>
      <c r="K48" s="34">
        <f t="shared" si="3"/>
        <v>14.465</v>
      </c>
      <c r="L48" s="34">
        <v>7.8</v>
      </c>
      <c r="M48" s="29">
        <f t="shared" si="4"/>
        <v>22.299999999999997</v>
      </c>
      <c r="N48" s="34">
        <f t="shared" si="5"/>
        <v>15.977949999999998</v>
      </c>
      <c r="O48" s="34">
        <f t="shared" si="0"/>
        <v>7.5730265184728767</v>
      </c>
      <c r="P48" s="34">
        <v>71.650000000000006</v>
      </c>
      <c r="Q48" s="69" t="str">
        <f t="shared" si="1"/>
        <v>-</v>
      </c>
    </row>
    <row r="49" spans="1:17" ht="12" customHeight="1" x14ac:dyDescent="0.2">
      <c r="A49" s="46">
        <v>1974</v>
      </c>
      <c r="B49" s="95">
        <v>212.93199999999999</v>
      </c>
      <c r="C49" s="34">
        <v>112.386</v>
      </c>
      <c r="D49" s="34" t="s">
        <v>18</v>
      </c>
      <c r="E49" s="34">
        <v>7.8</v>
      </c>
      <c r="F49" s="34">
        <f t="shared" si="2"/>
        <v>120.18599999999999</v>
      </c>
      <c r="G49" s="34">
        <v>69.5</v>
      </c>
      <c r="H49" s="34">
        <v>6</v>
      </c>
      <c r="I49" s="34">
        <v>0</v>
      </c>
      <c r="J49" s="34">
        <v>14.985999999999999</v>
      </c>
      <c r="K49" s="34">
        <f t="shared" si="3"/>
        <v>14.985999999999999</v>
      </c>
      <c r="L49" s="34">
        <v>7.1</v>
      </c>
      <c r="M49" s="29">
        <f t="shared" si="4"/>
        <v>22.599999999999994</v>
      </c>
      <c r="N49" s="34">
        <f t="shared" si="5"/>
        <v>16.253919999999997</v>
      </c>
      <c r="O49" s="34">
        <f t="shared" si="0"/>
        <v>7.6333853061071126</v>
      </c>
      <c r="P49" s="34">
        <v>71.92</v>
      </c>
      <c r="Q49" s="69" t="str">
        <f t="shared" si="1"/>
        <v>-</v>
      </c>
    </row>
    <row r="50" spans="1:17" ht="12" customHeight="1" x14ac:dyDescent="0.2">
      <c r="A50" s="46">
        <v>1975</v>
      </c>
      <c r="B50" s="95">
        <v>214.93100000000001</v>
      </c>
      <c r="C50" s="34">
        <v>128.43700000000001</v>
      </c>
      <c r="D50" s="34" t="s">
        <v>18</v>
      </c>
      <c r="E50" s="34">
        <v>7.1</v>
      </c>
      <c r="F50" s="34">
        <f t="shared" si="2"/>
        <v>135.53700000000001</v>
      </c>
      <c r="G50" s="34">
        <v>56.5</v>
      </c>
      <c r="H50" s="34">
        <v>5.9</v>
      </c>
      <c r="I50" s="34">
        <v>0</v>
      </c>
      <c r="J50" s="34">
        <v>14.436999999999999</v>
      </c>
      <c r="K50" s="34">
        <f t="shared" si="3"/>
        <v>14.436999999999999</v>
      </c>
      <c r="L50" s="34">
        <v>36.9</v>
      </c>
      <c r="M50" s="29">
        <f t="shared" si="4"/>
        <v>21.800000000000011</v>
      </c>
      <c r="N50" s="34">
        <f t="shared" si="5"/>
        <v>15.342840000000008</v>
      </c>
      <c r="O50" s="34">
        <f t="shared" si="0"/>
        <v>7.1384956102190964</v>
      </c>
      <c r="P50" s="34">
        <v>70.38</v>
      </c>
      <c r="Q50" s="69" t="str">
        <f t="shared" si="1"/>
        <v>-</v>
      </c>
    </row>
    <row r="51" spans="1:17" ht="12" customHeight="1" x14ac:dyDescent="0.2">
      <c r="A51" s="42">
        <v>1976</v>
      </c>
      <c r="B51" s="96">
        <v>217.095</v>
      </c>
      <c r="C51" s="33">
        <v>115.648</v>
      </c>
      <c r="D51" s="33" t="s">
        <v>18</v>
      </c>
      <c r="E51" s="33">
        <v>36.9</v>
      </c>
      <c r="F51" s="33">
        <f t="shared" si="2"/>
        <v>152.548</v>
      </c>
      <c r="G51" s="33">
        <v>65.599999999999994</v>
      </c>
      <c r="H51" s="33">
        <v>6.4</v>
      </c>
      <c r="I51" s="33">
        <v>0</v>
      </c>
      <c r="J51" s="33">
        <v>17.247999999999994</v>
      </c>
      <c r="K51" s="33">
        <f t="shared" si="3"/>
        <v>17.247999999999994</v>
      </c>
      <c r="L51" s="33">
        <v>40.5</v>
      </c>
      <c r="M51" s="25">
        <f t="shared" si="4"/>
        <v>22.800000000000011</v>
      </c>
      <c r="N51" s="33">
        <f t="shared" si="5"/>
        <v>16.44108000000001</v>
      </c>
      <c r="O51" s="33">
        <f t="shared" si="0"/>
        <v>7.5732190976300737</v>
      </c>
      <c r="P51" s="33">
        <v>72.11</v>
      </c>
      <c r="Q51" s="68" t="str">
        <f t="shared" si="1"/>
        <v>-</v>
      </c>
    </row>
    <row r="52" spans="1:17" ht="12" customHeight="1" x14ac:dyDescent="0.2">
      <c r="A52" s="42">
        <v>1977</v>
      </c>
      <c r="B52" s="96">
        <v>219.179</v>
      </c>
      <c r="C52" s="33">
        <v>99.222999999999999</v>
      </c>
      <c r="D52" s="33">
        <v>0.1</v>
      </c>
      <c r="E52" s="33">
        <v>40.5</v>
      </c>
      <c r="F52" s="33">
        <f t="shared" si="2"/>
        <v>139.82299999999998</v>
      </c>
      <c r="G52" s="33">
        <v>72.8</v>
      </c>
      <c r="H52" s="33">
        <v>5.6</v>
      </c>
      <c r="I52" s="33">
        <v>0</v>
      </c>
      <c r="J52" s="33">
        <v>16.123000000000001</v>
      </c>
      <c r="K52" s="33">
        <f t="shared" si="3"/>
        <v>16.123000000000001</v>
      </c>
      <c r="L52" s="33">
        <v>27.4</v>
      </c>
      <c r="M52" s="25">
        <f t="shared" si="4"/>
        <v>17.899999999999977</v>
      </c>
      <c r="N52" s="33">
        <f t="shared" si="5"/>
        <v>12.410069999999985</v>
      </c>
      <c r="O52" s="33">
        <f t="shared" si="0"/>
        <v>5.6620707275788211</v>
      </c>
      <c r="P52" s="33">
        <v>69.33</v>
      </c>
      <c r="Q52" s="68" t="str">
        <f t="shared" si="1"/>
        <v>-</v>
      </c>
    </row>
    <row r="53" spans="1:17" ht="12" customHeight="1" x14ac:dyDescent="0.2">
      <c r="A53" s="42">
        <v>1978</v>
      </c>
      <c r="B53" s="96">
        <v>221.47699999999998</v>
      </c>
      <c r="C53" s="33">
        <v>133.16999999999999</v>
      </c>
      <c r="D53" s="33">
        <v>0.1</v>
      </c>
      <c r="E53" s="33">
        <v>27.4</v>
      </c>
      <c r="F53" s="33">
        <f t="shared" si="2"/>
        <v>160.66999999999999</v>
      </c>
      <c r="G53" s="33">
        <v>75.7</v>
      </c>
      <c r="H53" s="33">
        <v>4</v>
      </c>
      <c r="I53" s="33">
        <v>0</v>
      </c>
      <c r="J53" s="33">
        <v>19.670000000000002</v>
      </c>
      <c r="K53" s="33">
        <f t="shared" si="3"/>
        <v>19.670000000000002</v>
      </c>
      <c r="L53" s="33">
        <v>31.6</v>
      </c>
      <c r="M53" s="25">
        <f t="shared" si="4"/>
        <v>29.699999999999989</v>
      </c>
      <c r="N53" s="33">
        <f t="shared" si="5"/>
        <v>21.00383999999999</v>
      </c>
      <c r="O53" s="33">
        <f t="shared" si="0"/>
        <v>9.4835310212798589</v>
      </c>
      <c r="P53" s="33">
        <v>70.72</v>
      </c>
      <c r="Q53" s="68" t="str">
        <f t="shared" si="1"/>
        <v>-</v>
      </c>
    </row>
    <row r="54" spans="1:17" ht="12" customHeight="1" x14ac:dyDescent="0.2">
      <c r="A54" s="42">
        <v>1979</v>
      </c>
      <c r="B54" s="96">
        <v>223.86500000000001</v>
      </c>
      <c r="C54" s="33">
        <v>131.9</v>
      </c>
      <c r="D54" s="33">
        <v>0.1</v>
      </c>
      <c r="E54" s="33">
        <v>31.6</v>
      </c>
      <c r="F54" s="33">
        <f t="shared" si="2"/>
        <v>163.6</v>
      </c>
      <c r="G54" s="33">
        <v>83.334000000000003</v>
      </c>
      <c r="H54" s="33">
        <v>3.6</v>
      </c>
      <c r="I54" s="33">
        <v>0</v>
      </c>
      <c r="J54" s="33">
        <v>21.355999999999995</v>
      </c>
      <c r="K54" s="33">
        <f t="shared" si="3"/>
        <v>21.355999999999995</v>
      </c>
      <c r="L54" s="33">
        <v>25.71</v>
      </c>
      <c r="M54" s="25">
        <f t="shared" si="4"/>
        <v>29.599999999999994</v>
      </c>
      <c r="N54" s="33">
        <f t="shared" si="5"/>
        <v>21.252799999999993</v>
      </c>
      <c r="O54" s="33">
        <f t="shared" si="0"/>
        <v>9.4935787193174423</v>
      </c>
      <c r="P54" s="33">
        <v>71.8</v>
      </c>
      <c r="Q54" s="68" t="str">
        <f t="shared" si="1"/>
        <v>-</v>
      </c>
    </row>
    <row r="55" spans="1:17" ht="12" customHeight="1" x14ac:dyDescent="0.2">
      <c r="A55" s="42">
        <v>1980</v>
      </c>
      <c r="B55" s="96">
        <v>226.45099999999999</v>
      </c>
      <c r="C55" s="33">
        <v>146.19999999999999</v>
      </c>
      <c r="D55" s="33">
        <v>0.2</v>
      </c>
      <c r="E55" s="33">
        <v>25.7</v>
      </c>
      <c r="F55" s="33">
        <f t="shared" si="2"/>
        <v>172.09999999999997</v>
      </c>
      <c r="G55" s="33">
        <v>93.137</v>
      </c>
      <c r="H55" s="33">
        <v>3.9</v>
      </c>
      <c r="I55" s="33">
        <v>0</v>
      </c>
      <c r="J55" s="33">
        <v>24.039000000000001</v>
      </c>
      <c r="K55" s="33">
        <f t="shared" si="3"/>
        <v>24.039000000000001</v>
      </c>
      <c r="L55" s="33">
        <v>16.533999999999999</v>
      </c>
      <c r="M55" s="25">
        <f t="shared" si="4"/>
        <v>34.489999999999952</v>
      </c>
      <c r="N55" s="33">
        <f t="shared" si="5"/>
        <v>25.005249999999965</v>
      </c>
      <c r="O55" s="33">
        <f t="shared" si="0"/>
        <v>11.042234302343539</v>
      </c>
      <c r="P55" s="33">
        <v>72.5</v>
      </c>
      <c r="Q55" s="68" t="str">
        <f t="shared" si="1"/>
        <v>*</v>
      </c>
    </row>
    <row r="56" spans="1:17" ht="12" customHeight="1" x14ac:dyDescent="0.2">
      <c r="A56" s="46">
        <v>1981</v>
      </c>
      <c r="B56" s="95">
        <v>228.93700000000001</v>
      </c>
      <c r="C56" s="34">
        <v>182.7</v>
      </c>
      <c r="D56" s="34">
        <v>0.4</v>
      </c>
      <c r="E56" s="34">
        <v>16.533999999999999</v>
      </c>
      <c r="F56" s="34">
        <f t="shared" si="2"/>
        <v>199.63399999999999</v>
      </c>
      <c r="G56" s="34">
        <v>82.343000000000004</v>
      </c>
      <c r="H56" s="34">
        <v>4.7</v>
      </c>
      <c r="I56" s="34">
        <v>0</v>
      </c>
      <c r="J56" s="34">
        <v>25.812999999999995</v>
      </c>
      <c r="K56" s="34">
        <f t="shared" si="3"/>
        <v>25.812999999999995</v>
      </c>
      <c r="L56" s="34">
        <v>48.978000000000002</v>
      </c>
      <c r="M56" s="29">
        <f t="shared" si="4"/>
        <v>37.799999999999983</v>
      </c>
      <c r="N56" s="34">
        <f t="shared" si="5"/>
        <v>27.291599999999988</v>
      </c>
      <c r="O56" s="34">
        <f t="shared" si="0"/>
        <v>11.921008836492129</v>
      </c>
      <c r="P56" s="34">
        <v>72.2</v>
      </c>
      <c r="Q56" s="69" t="str">
        <f t="shared" si="1"/>
        <v>-</v>
      </c>
    </row>
    <row r="57" spans="1:17" ht="12" customHeight="1" x14ac:dyDescent="0.2">
      <c r="A57" s="46">
        <v>1982</v>
      </c>
      <c r="B57" s="95">
        <v>231.15700000000001</v>
      </c>
      <c r="C57" s="34">
        <v>153.6</v>
      </c>
      <c r="D57" s="34">
        <v>0.7</v>
      </c>
      <c r="E57" s="34">
        <v>48.978000000000002</v>
      </c>
      <c r="F57" s="34">
        <f t="shared" si="2"/>
        <v>203.27799999999999</v>
      </c>
      <c r="G57" s="34">
        <v>68.825000000000003</v>
      </c>
      <c r="H57" s="34">
        <v>5.0999999999999996</v>
      </c>
      <c r="I57" s="34">
        <v>0</v>
      </c>
      <c r="J57" s="34">
        <v>25.714000000000002</v>
      </c>
      <c r="K57" s="34">
        <f t="shared" si="3"/>
        <v>25.714000000000002</v>
      </c>
      <c r="L57" s="34">
        <v>71.438999999999993</v>
      </c>
      <c r="M57" s="29">
        <f t="shared" si="4"/>
        <v>32.200000000000017</v>
      </c>
      <c r="N57" s="34">
        <f t="shared" si="5"/>
        <v>22.926400000000012</v>
      </c>
      <c r="O57" s="34">
        <f t="shared" si="0"/>
        <v>9.9181076065185181</v>
      </c>
      <c r="P57" s="34">
        <v>71.2</v>
      </c>
      <c r="Q57" s="69" t="str">
        <f t="shared" si="1"/>
        <v>-</v>
      </c>
    </row>
    <row r="58" spans="1:17" ht="12" customHeight="1" x14ac:dyDescent="0.2">
      <c r="A58" s="46">
        <v>1983</v>
      </c>
      <c r="B58" s="95">
        <v>233.322</v>
      </c>
      <c r="C58" s="34">
        <v>99.7</v>
      </c>
      <c r="D58" s="34">
        <v>0.9</v>
      </c>
      <c r="E58" s="34">
        <v>71.438999999999993</v>
      </c>
      <c r="F58" s="34">
        <f t="shared" si="2"/>
        <v>172.03899999999999</v>
      </c>
      <c r="G58" s="34">
        <v>70.3</v>
      </c>
      <c r="H58" s="34">
        <v>4.7</v>
      </c>
      <c r="I58" s="34">
        <v>0</v>
      </c>
      <c r="J58" s="34">
        <v>21.639000000000003</v>
      </c>
      <c r="K58" s="34">
        <f t="shared" si="3"/>
        <v>21.639000000000003</v>
      </c>
      <c r="L58" s="34">
        <v>46.9</v>
      </c>
      <c r="M58" s="29">
        <f t="shared" si="4"/>
        <v>28.499999999999972</v>
      </c>
      <c r="N58" s="34">
        <f t="shared" si="5"/>
        <v>20.263499999999979</v>
      </c>
      <c r="O58" s="34">
        <f t="shared" si="0"/>
        <v>8.6847789749787747</v>
      </c>
      <c r="P58" s="34">
        <v>71.099999999999994</v>
      </c>
      <c r="Q58" s="69" t="str">
        <f t="shared" si="1"/>
        <v>-</v>
      </c>
    </row>
    <row r="59" spans="1:17" ht="12" customHeight="1" x14ac:dyDescent="0.2">
      <c r="A59" s="46">
        <v>1984</v>
      </c>
      <c r="B59" s="95">
        <v>235.38499999999999</v>
      </c>
      <c r="C59" s="34">
        <v>138.80000000000001</v>
      </c>
      <c r="D59" s="34">
        <v>1.6</v>
      </c>
      <c r="E59" s="34">
        <v>46.9</v>
      </c>
      <c r="F59" s="34">
        <f t="shared" si="2"/>
        <v>187.3</v>
      </c>
      <c r="G59" s="34">
        <v>62.1</v>
      </c>
      <c r="H59" s="34">
        <v>4.5999999999999996</v>
      </c>
      <c r="I59" s="34">
        <v>0.1</v>
      </c>
      <c r="J59" s="34">
        <v>24.7</v>
      </c>
      <c r="K59" s="34">
        <f t="shared" si="3"/>
        <v>24.8</v>
      </c>
      <c r="L59" s="34">
        <v>64.7</v>
      </c>
      <c r="M59" s="29">
        <f t="shared" si="4"/>
        <v>31.100000000000023</v>
      </c>
      <c r="N59" s="34">
        <f t="shared" si="5"/>
        <v>21.636270000000014</v>
      </c>
      <c r="O59" s="34">
        <f t="shared" si="0"/>
        <v>9.1918643923784504</v>
      </c>
      <c r="P59" s="34">
        <v>69.569999999999993</v>
      </c>
      <c r="Q59" s="69" t="str">
        <f t="shared" si="1"/>
        <v>-</v>
      </c>
    </row>
    <row r="60" spans="1:17" ht="12" customHeight="1" x14ac:dyDescent="0.2">
      <c r="A60" s="46">
        <v>1985</v>
      </c>
      <c r="B60" s="95">
        <v>237.46799999999999</v>
      </c>
      <c r="C60" s="34">
        <v>134.9</v>
      </c>
      <c r="D60" s="34">
        <v>2.2000000000000002</v>
      </c>
      <c r="E60" s="34">
        <v>64.7</v>
      </c>
      <c r="F60" s="34">
        <f t="shared" si="2"/>
        <v>201.8</v>
      </c>
      <c r="G60" s="34">
        <v>58.7</v>
      </c>
      <c r="H60" s="34">
        <v>6.1</v>
      </c>
      <c r="I60" s="34">
        <v>0.2</v>
      </c>
      <c r="J60" s="34">
        <v>20.2</v>
      </c>
      <c r="K60" s="34">
        <f t="shared" si="3"/>
        <v>20.399999999999999</v>
      </c>
      <c r="L60" s="34">
        <v>77.3</v>
      </c>
      <c r="M60" s="29">
        <f t="shared" si="4"/>
        <v>39.300000000000011</v>
      </c>
      <c r="N60" s="34">
        <f t="shared" si="5"/>
        <v>27.824400000000004</v>
      </c>
      <c r="O60" s="34">
        <f t="shared" si="0"/>
        <v>11.71711556925565</v>
      </c>
      <c r="P60" s="34">
        <v>70.8</v>
      </c>
      <c r="Q60" s="69" t="str">
        <f t="shared" si="1"/>
        <v>-</v>
      </c>
    </row>
    <row r="61" spans="1:17" ht="12" customHeight="1" x14ac:dyDescent="0.2">
      <c r="A61" s="42">
        <v>1986</v>
      </c>
      <c r="B61" s="96">
        <v>239.63800000000001</v>
      </c>
      <c r="C61" s="33">
        <v>133.35599999999999</v>
      </c>
      <c r="D61" s="33">
        <v>2.6</v>
      </c>
      <c r="E61" s="33">
        <v>77.3</v>
      </c>
      <c r="F61" s="33">
        <f t="shared" si="2"/>
        <v>213.25599999999997</v>
      </c>
      <c r="G61" s="33">
        <v>84.2</v>
      </c>
      <c r="H61" s="33">
        <v>5.4</v>
      </c>
      <c r="I61" s="33">
        <v>0.598314606741573</v>
      </c>
      <c r="J61" s="33">
        <v>26.684999999999999</v>
      </c>
      <c r="K61" s="33">
        <f t="shared" si="3"/>
        <v>27.283314606741573</v>
      </c>
      <c r="L61" s="33">
        <v>51.414999999999999</v>
      </c>
      <c r="M61" s="25">
        <f t="shared" si="4"/>
        <v>44.957685393258402</v>
      </c>
      <c r="N61" s="33">
        <f t="shared" si="5"/>
        <v>32.00987199999998</v>
      </c>
      <c r="O61" s="33">
        <f t="shared" si="0"/>
        <v>13.357594371510354</v>
      </c>
      <c r="P61" s="33">
        <v>71.2</v>
      </c>
      <c r="Q61" s="68" t="str">
        <f t="shared" si="1"/>
        <v>-</v>
      </c>
    </row>
    <row r="62" spans="1:17" ht="12" customHeight="1" x14ac:dyDescent="0.2">
      <c r="A62" s="42">
        <v>1987</v>
      </c>
      <c r="B62" s="96">
        <v>241.78399999999999</v>
      </c>
      <c r="C62" s="33">
        <v>129.60300000000001</v>
      </c>
      <c r="D62" s="33">
        <v>3</v>
      </c>
      <c r="E62" s="33">
        <v>51.414999999999999</v>
      </c>
      <c r="F62" s="33">
        <f t="shared" si="2"/>
        <v>184.018</v>
      </c>
      <c r="G62" s="33">
        <v>72.2</v>
      </c>
      <c r="H62" s="33">
        <v>5.0999999999999996</v>
      </c>
      <c r="I62" s="33">
        <v>1.144492131616595</v>
      </c>
      <c r="J62" s="33">
        <v>25.511000000000003</v>
      </c>
      <c r="K62" s="33">
        <f t="shared" si="3"/>
        <v>26.655492131616597</v>
      </c>
      <c r="L62" s="33">
        <v>31.372</v>
      </c>
      <c r="M62" s="25">
        <f t="shared" si="4"/>
        <v>48.690507868383406</v>
      </c>
      <c r="N62" s="33">
        <f t="shared" si="5"/>
        <v>34.049272152360516</v>
      </c>
      <c r="O62" s="33">
        <f t="shared" si="0"/>
        <v>14.082516689425487</v>
      </c>
      <c r="P62" s="33">
        <v>69.930000000000007</v>
      </c>
      <c r="Q62" s="68" t="str">
        <f t="shared" si="1"/>
        <v>-</v>
      </c>
    </row>
    <row r="63" spans="1:17" ht="12" customHeight="1" x14ac:dyDescent="0.2">
      <c r="A63" s="42">
        <v>1988</v>
      </c>
      <c r="B63" s="96">
        <v>243.98099999999999</v>
      </c>
      <c r="C63" s="33">
        <v>159.89699999999999</v>
      </c>
      <c r="D63" s="33">
        <v>3.8</v>
      </c>
      <c r="E63" s="33">
        <v>31.372</v>
      </c>
      <c r="F63" s="33">
        <f t="shared" si="2"/>
        <v>195.06900000000002</v>
      </c>
      <c r="G63" s="33">
        <v>85.903000000000006</v>
      </c>
      <c r="H63" s="33">
        <v>5.0999999999999996</v>
      </c>
      <c r="I63" s="33">
        <v>1.8713286713286714</v>
      </c>
      <c r="J63" s="33">
        <v>25.004000000000005</v>
      </c>
      <c r="K63" s="33">
        <f t="shared" si="3"/>
        <v>26.875328671328678</v>
      </c>
      <c r="L63" s="33">
        <v>26.744</v>
      </c>
      <c r="M63" s="25">
        <f t="shared" si="4"/>
        <v>50.446671328671357</v>
      </c>
      <c r="N63" s="33">
        <f t="shared" si="5"/>
        <v>36.064325332867149</v>
      </c>
      <c r="O63" s="33">
        <f t="shared" si="0"/>
        <v>14.781612229176513</v>
      </c>
      <c r="P63" s="33">
        <v>71.489999999999995</v>
      </c>
      <c r="Q63" s="68" t="str">
        <f t="shared" si="1"/>
        <v>-</v>
      </c>
    </row>
    <row r="64" spans="1:17" ht="12" customHeight="1" x14ac:dyDescent="0.2">
      <c r="A64" s="42">
        <v>1989</v>
      </c>
      <c r="B64" s="96">
        <v>246.22399999999999</v>
      </c>
      <c r="C64" s="33">
        <v>154.48699999999999</v>
      </c>
      <c r="D64" s="33">
        <v>4.3780000000000001</v>
      </c>
      <c r="E64" s="33">
        <v>26.744</v>
      </c>
      <c r="F64" s="33">
        <f t="shared" si="2"/>
        <v>185.60900000000001</v>
      </c>
      <c r="G64" s="33">
        <v>77.382999999999996</v>
      </c>
      <c r="H64" s="33">
        <v>4.46</v>
      </c>
      <c r="I64" s="33">
        <v>2.341597796143251</v>
      </c>
      <c r="J64" s="33">
        <v>21.698</v>
      </c>
      <c r="K64" s="33">
        <f t="shared" si="3"/>
        <v>24.039597796143251</v>
      </c>
      <c r="L64" s="33">
        <v>26.31</v>
      </c>
      <c r="M64" s="25">
        <f t="shared" si="4"/>
        <v>53.416402203856762</v>
      </c>
      <c r="N64" s="33">
        <f t="shared" si="5"/>
        <v>38.780308000000005</v>
      </c>
      <c r="O64" s="33">
        <f t="shared" si="0"/>
        <v>15.750011371759051</v>
      </c>
      <c r="P64" s="33">
        <v>72.599999999999994</v>
      </c>
      <c r="Q64" s="68" t="str">
        <f t="shared" si="1"/>
        <v>-</v>
      </c>
    </row>
    <row r="65" spans="1:17" ht="12" customHeight="1" x14ac:dyDescent="0.2">
      <c r="A65" s="42">
        <v>1990</v>
      </c>
      <c r="B65" s="96">
        <v>248.65899999999999</v>
      </c>
      <c r="C65" s="33">
        <v>156.08799999999999</v>
      </c>
      <c r="D65" s="33">
        <v>4.7830000000000004</v>
      </c>
      <c r="E65" s="33">
        <v>26.31</v>
      </c>
      <c r="F65" s="33">
        <f t="shared" si="2"/>
        <v>187.18099999999998</v>
      </c>
      <c r="G65" s="33">
        <v>71.382000000000005</v>
      </c>
      <c r="H65" s="33">
        <v>5.0999999999999996</v>
      </c>
      <c r="I65" s="33">
        <v>2.8680555555555558</v>
      </c>
      <c r="J65" s="33">
        <v>27.468000000000011</v>
      </c>
      <c r="K65" s="33">
        <f t="shared" si="3"/>
        <v>30.336055555555568</v>
      </c>
      <c r="L65" s="33">
        <v>24.588000000000001</v>
      </c>
      <c r="M65" s="25">
        <f t="shared" si="4"/>
        <v>55.774944444444429</v>
      </c>
      <c r="N65" s="33">
        <f t="shared" si="5"/>
        <v>40.163537494444434</v>
      </c>
      <c r="O65" s="33">
        <f t="shared" si="0"/>
        <v>16.152054618752764</v>
      </c>
      <c r="P65" s="33">
        <v>72.010000000000005</v>
      </c>
      <c r="Q65" s="68" t="str">
        <f t="shared" si="1"/>
        <v>-</v>
      </c>
    </row>
    <row r="66" spans="1:17" ht="12" customHeight="1" x14ac:dyDescent="0.2">
      <c r="A66" s="46">
        <v>1991</v>
      </c>
      <c r="B66" s="95">
        <v>251.88900000000001</v>
      </c>
      <c r="C66" s="34">
        <v>159.36699999999999</v>
      </c>
      <c r="D66" s="34">
        <v>5.3310000000000004</v>
      </c>
      <c r="E66" s="34">
        <v>24.588000000000001</v>
      </c>
      <c r="F66" s="34">
        <f t="shared" si="2"/>
        <v>189.28599999999997</v>
      </c>
      <c r="G66" s="34">
        <v>66.537000000000006</v>
      </c>
      <c r="H66" s="34">
        <v>4.2</v>
      </c>
      <c r="I66" s="34">
        <v>3.8297872340425534</v>
      </c>
      <c r="J66" s="34">
        <v>28.204999999999998</v>
      </c>
      <c r="K66" s="34">
        <f t="shared" si="3"/>
        <v>32.034787234042554</v>
      </c>
      <c r="L66" s="34">
        <v>27.408000000000001</v>
      </c>
      <c r="M66" s="29">
        <f t="shared" si="4"/>
        <v>59.106212765957395</v>
      </c>
      <c r="N66" s="34">
        <f t="shared" si="5"/>
        <v>41.675790621276562</v>
      </c>
      <c r="O66" s="34">
        <f t="shared" si="0"/>
        <v>16.54529996199777</v>
      </c>
      <c r="P66" s="34">
        <v>70.510000000000005</v>
      </c>
      <c r="Q66" s="69" t="str">
        <f t="shared" si="1"/>
        <v>-</v>
      </c>
    </row>
    <row r="67" spans="1:17" ht="12" customHeight="1" x14ac:dyDescent="0.2">
      <c r="A67" s="46">
        <v>1992</v>
      </c>
      <c r="B67" s="95">
        <v>255.214</v>
      </c>
      <c r="C67" s="34">
        <v>179.65799999999999</v>
      </c>
      <c r="D67" s="34">
        <v>6.1879999999999997</v>
      </c>
      <c r="E67" s="34">
        <v>27.408000000000001</v>
      </c>
      <c r="F67" s="34">
        <f t="shared" si="2"/>
        <v>213.25399999999996</v>
      </c>
      <c r="G67" s="34">
        <v>79.206999999999994</v>
      </c>
      <c r="H67" s="34">
        <v>4.5999999999999996</v>
      </c>
      <c r="I67" s="34">
        <v>4.7857142857142856</v>
      </c>
      <c r="J67" s="34">
        <v>25.602999999999977</v>
      </c>
      <c r="K67" s="34">
        <f t="shared" si="3"/>
        <v>30.388714285714261</v>
      </c>
      <c r="L67" s="34">
        <v>39.444000000000003</v>
      </c>
      <c r="M67" s="29">
        <f t="shared" si="4"/>
        <v>59.6142857142857</v>
      </c>
      <c r="N67" s="34">
        <f t="shared" si="5"/>
        <v>41.735961428571414</v>
      </c>
      <c r="O67" s="34">
        <f t="shared" si="0"/>
        <v>16.353319735034681</v>
      </c>
      <c r="P67" s="34">
        <v>70.010000000000005</v>
      </c>
      <c r="Q67" s="69" t="str">
        <f t="shared" si="1"/>
        <v>-</v>
      </c>
    </row>
    <row r="68" spans="1:17" ht="12" customHeight="1" x14ac:dyDescent="0.2">
      <c r="A68" s="46">
        <v>1993</v>
      </c>
      <c r="B68" s="95">
        <v>258.67899999999997</v>
      </c>
      <c r="C68" s="34">
        <v>156.11000000000001</v>
      </c>
      <c r="D68" s="34">
        <v>6.9409999999999998</v>
      </c>
      <c r="E68" s="34">
        <v>39.444000000000003</v>
      </c>
      <c r="F68" s="34">
        <f t="shared" si="2"/>
        <v>202.495</v>
      </c>
      <c r="G68" s="34">
        <v>78.591999999999999</v>
      </c>
      <c r="H68" s="34">
        <v>4.1229495028571428</v>
      </c>
      <c r="I68" s="34">
        <v>5.4649999999999999</v>
      </c>
      <c r="J68" s="34">
        <v>26.758000000000045</v>
      </c>
      <c r="K68" s="34">
        <f t="shared" si="3"/>
        <v>32.223000000000042</v>
      </c>
      <c r="L68" s="34">
        <v>25.945</v>
      </c>
      <c r="M68" s="29">
        <f t="shared" si="4"/>
        <v>61.612050497142832</v>
      </c>
      <c r="N68" s="34">
        <f t="shared" si="5"/>
        <v>43.966359234761121</v>
      </c>
      <c r="O68" s="34">
        <f t="shared" si="0"/>
        <v>16.996493428056056</v>
      </c>
      <c r="P68" s="34">
        <v>71.36</v>
      </c>
      <c r="Q68" s="69" t="str">
        <f t="shared" si="1"/>
        <v>-</v>
      </c>
    </row>
    <row r="69" spans="1:17" ht="12" customHeight="1" x14ac:dyDescent="0.2">
      <c r="A69" s="46">
        <v>1994</v>
      </c>
      <c r="B69" s="95">
        <v>261.91899999999998</v>
      </c>
      <c r="C69" s="34">
        <v>197.779</v>
      </c>
      <c r="D69" s="34">
        <v>8.0749999999999993</v>
      </c>
      <c r="E69" s="34">
        <v>25.945</v>
      </c>
      <c r="F69" s="34">
        <f t="shared" si="2"/>
        <v>231.79899999999998</v>
      </c>
      <c r="G69" s="34">
        <v>101.812</v>
      </c>
      <c r="H69" s="34">
        <v>4.78</v>
      </c>
      <c r="I69" s="34">
        <v>6.3319999999999999</v>
      </c>
      <c r="J69" s="34">
        <v>24.357999999999961</v>
      </c>
      <c r="K69" s="34">
        <f t="shared" si="3"/>
        <v>30.689999999999962</v>
      </c>
      <c r="L69" s="34">
        <v>31.629000000000001</v>
      </c>
      <c r="M69" s="29">
        <f t="shared" si="4"/>
        <v>62.888000000000034</v>
      </c>
      <c r="N69" s="34">
        <f t="shared" si="5"/>
        <v>44.751100800000025</v>
      </c>
      <c r="O69" s="34">
        <f t="shared" si="0"/>
        <v>17.085855092604977</v>
      </c>
      <c r="P69" s="34">
        <v>71.16</v>
      </c>
      <c r="Q69" s="69" t="str">
        <f t="shared" si="1"/>
        <v>-</v>
      </c>
    </row>
    <row r="70" spans="1:17" ht="12" customHeight="1" x14ac:dyDescent="0.2">
      <c r="A70" s="46">
        <v>1995</v>
      </c>
      <c r="B70" s="95">
        <v>265.04399999999998</v>
      </c>
      <c r="C70" s="34">
        <v>173.87100000000001</v>
      </c>
      <c r="D70" s="34">
        <v>7.7039999999999997</v>
      </c>
      <c r="E70" s="34">
        <v>31.629000000000001</v>
      </c>
      <c r="F70" s="34">
        <f t="shared" si="2"/>
        <v>213.20400000000001</v>
      </c>
      <c r="G70" s="34">
        <v>83.241</v>
      </c>
      <c r="H70" s="34">
        <v>4.3920000000000003</v>
      </c>
      <c r="I70" s="34">
        <v>6.6909999999999998</v>
      </c>
      <c r="J70" s="34">
        <v>26.928000000000026</v>
      </c>
      <c r="K70" s="34">
        <f t="shared" si="3"/>
        <v>33.619000000000028</v>
      </c>
      <c r="L70" s="34">
        <v>25.035</v>
      </c>
      <c r="M70" s="29">
        <f t="shared" si="4"/>
        <v>66.916999999999973</v>
      </c>
      <c r="N70" s="34">
        <f t="shared" si="5"/>
        <v>47.751971199999979</v>
      </c>
      <c r="O70" s="34">
        <f t="shared" si="0"/>
        <v>18.016620334736867</v>
      </c>
      <c r="P70" s="34">
        <v>71.36</v>
      </c>
      <c r="Q70" s="69" t="str">
        <f t="shared" si="1"/>
        <v>-</v>
      </c>
    </row>
    <row r="71" spans="1:17" ht="12" customHeight="1" x14ac:dyDescent="0.2">
      <c r="A71" s="42">
        <v>1996</v>
      </c>
      <c r="B71" s="96">
        <v>268.15100000000001</v>
      </c>
      <c r="C71" s="33">
        <v>171.59899999999999</v>
      </c>
      <c r="D71" s="33">
        <v>10.521000000000001</v>
      </c>
      <c r="E71" s="33">
        <v>25.035</v>
      </c>
      <c r="F71" s="33">
        <f t="shared" si="2"/>
        <v>207.155</v>
      </c>
      <c r="G71" s="33">
        <v>78.305999999999997</v>
      </c>
      <c r="H71" s="33">
        <v>4.62</v>
      </c>
      <c r="I71" s="33">
        <v>6.8930099857346647</v>
      </c>
      <c r="J71" s="33">
        <v>20.604000000000006</v>
      </c>
      <c r="K71" s="33">
        <f t="shared" si="3"/>
        <v>27.497009985734671</v>
      </c>
      <c r="L71" s="33">
        <v>27.244</v>
      </c>
      <c r="M71" s="25">
        <f t="shared" si="4"/>
        <v>69.487990014265336</v>
      </c>
      <c r="N71" s="33">
        <f t="shared" si="5"/>
        <v>48.683285803994295</v>
      </c>
      <c r="O71" s="33">
        <f t="shared" si="0"/>
        <v>18.155175928485924</v>
      </c>
      <c r="P71" s="33">
        <v>70.06</v>
      </c>
      <c r="Q71" s="68" t="str">
        <f t="shared" si="1"/>
        <v>-</v>
      </c>
    </row>
    <row r="72" spans="1:17" ht="12" customHeight="1" x14ac:dyDescent="0.2">
      <c r="A72" s="42">
        <v>1997</v>
      </c>
      <c r="B72" s="96">
        <v>271.36</v>
      </c>
      <c r="C72" s="33">
        <v>182.99199999999999</v>
      </c>
      <c r="D72" s="33">
        <v>9.2639999999999993</v>
      </c>
      <c r="E72" s="33">
        <v>27.244</v>
      </c>
      <c r="F72" s="33">
        <f t="shared" si="2"/>
        <v>219.5</v>
      </c>
      <c r="G72" s="33">
        <v>87.671000000000006</v>
      </c>
      <c r="H72" s="33">
        <v>5.5259999999999998</v>
      </c>
      <c r="I72" s="33">
        <v>8.1449999999999996</v>
      </c>
      <c r="J72" s="33">
        <v>20.416000000000018</v>
      </c>
      <c r="K72" s="33">
        <f t="shared" si="3"/>
        <v>28.561000000000018</v>
      </c>
      <c r="L72" s="33">
        <v>27.913</v>
      </c>
      <c r="M72" s="25">
        <f t="shared" si="4"/>
        <v>69.828999999999979</v>
      </c>
      <c r="N72" s="33">
        <f t="shared" si="5"/>
        <v>48.370548299999982</v>
      </c>
      <c r="O72" s="33">
        <f t="shared" si="0"/>
        <v>17.825231537441031</v>
      </c>
      <c r="P72" s="33">
        <v>69.27</v>
      </c>
      <c r="Q72" s="68" t="str">
        <f t="shared" si="1"/>
        <v>-</v>
      </c>
    </row>
    <row r="73" spans="1:17" ht="12" customHeight="1" x14ac:dyDescent="0.2">
      <c r="A73" s="42">
        <v>1998</v>
      </c>
      <c r="B73" s="96">
        <v>274.62599999999998</v>
      </c>
      <c r="C73" s="33">
        <v>184.44300000000001</v>
      </c>
      <c r="D73" s="33">
        <v>10.596</v>
      </c>
      <c r="E73" s="33">
        <v>27.913</v>
      </c>
      <c r="F73" s="33">
        <f t="shared" si="2"/>
        <v>222.95200000000003</v>
      </c>
      <c r="G73" s="33">
        <v>86.837999999999994</v>
      </c>
      <c r="H73" s="33">
        <v>4.0270000000000001</v>
      </c>
      <c r="I73" s="33">
        <v>8.7619047619047628</v>
      </c>
      <c r="J73" s="33">
        <v>26.765000000000001</v>
      </c>
      <c r="K73" s="33">
        <f t="shared" si="3"/>
        <v>35.52690476190476</v>
      </c>
      <c r="L73" s="33">
        <v>22.076000000000001</v>
      </c>
      <c r="M73" s="25">
        <f t="shared" si="4"/>
        <v>74.484095238095279</v>
      </c>
      <c r="N73" s="33">
        <f t="shared" si="5"/>
        <v>51.617478000000027</v>
      </c>
      <c r="O73" s="33">
        <f t="shared" ref="O73:O81" si="6">IF(N73=0,0,IF(B73=0,0,N73/B73*100))</f>
        <v>18.795553953376604</v>
      </c>
      <c r="P73" s="33">
        <v>69.3</v>
      </c>
      <c r="Q73" s="68" t="str">
        <f>IF(L72=0,"-",IF(E73=L72,"-","*"))</f>
        <v>-</v>
      </c>
    </row>
    <row r="74" spans="1:17" ht="12" customHeight="1" x14ac:dyDescent="0.2">
      <c r="A74" s="42">
        <v>1999</v>
      </c>
      <c r="B74" s="96">
        <v>277.79000000000002</v>
      </c>
      <c r="C74" s="33">
        <v>206.02699999999999</v>
      </c>
      <c r="D74" s="33">
        <v>10.105</v>
      </c>
      <c r="E74" s="33">
        <v>22.076000000000001</v>
      </c>
      <c r="F74" s="33">
        <f t="shared" ref="F74:F79" si="7">SUM(C74,D74,E74)</f>
        <v>238.20799999999997</v>
      </c>
      <c r="G74" s="33">
        <v>88.847999999999999</v>
      </c>
      <c r="H74" s="33">
        <v>5.0369999999999999</v>
      </c>
      <c r="I74" s="33">
        <v>9.9166666666666679</v>
      </c>
      <c r="J74" s="33">
        <v>31.557999999999979</v>
      </c>
      <c r="K74" s="33">
        <f t="shared" ref="K74:K79" si="8">I74+J74</f>
        <v>41.47466666666665</v>
      </c>
      <c r="L74" s="33">
        <v>27.477</v>
      </c>
      <c r="M74" s="25">
        <f t="shared" ref="M74:M81" si="9">F74-SUM(G74,H74,K74,L74)</f>
        <v>75.371333333333297</v>
      </c>
      <c r="N74" s="33">
        <f t="shared" si="5"/>
        <v>52.44337373333331</v>
      </c>
      <c r="O74" s="33">
        <f t="shared" si="6"/>
        <v>18.878783877509381</v>
      </c>
      <c r="P74" s="33">
        <v>69.58</v>
      </c>
      <c r="Q74" s="68" t="str">
        <f>IF(L73=0,"-",IF(E74=L73,"-","*"))</f>
        <v>-</v>
      </c>
    </row>
    <row r="75" spans="1:17" ht="12" customHeight="1" x14ac:dyDescent="0.2">
      <c r="A75" s="42">
        <v>2000</v>
      </c>
      <c r="B75" s="96">
        <v>280.976</v>
      </c>
      <c r="C75" s="33">
        <v>190.87200000000001</v>
      </c>
      <c r="D75" s="33">
        <v>10.85</v>
      </c>
      <c r="E75" s="33">
        <v>27.477</v>
      </c>
      <c r="F75" s="33">
        <f t="shared" si="7"/>
        <v>229.19900000000001</v>
      </c>
      <c r="G75" s="33">
        <v>83.510999999999996</v>
      </c>
      <c r="H75" s="33">
        <v>5</v>
      </c>
      <c r="I75" s="33">
        <v>10.073</v>
      </c>
      <c r="J75" s="33">
        <v>23.158000000000001</v>
      </c>
      <c r="K75" s="33">
        <f t="shared" si="8"/>
        <v>33.231000000000002</v>
      </c>
      <c r="L75" s="33">
        <v>28.524000000000001</v>
      </c>
      <c r="M75" s="25">
        <f t="shared" si="9"/>
        <v>78.933000000000021</v>
      </c>
      <c r="N75" s="33">
        <f t="shared" si="5"/>
        <v>53.832306000000017</v>
      </c>
      <c r="O75" s="33">
        <f t="shared" si="6"/>
        <v>19.159040629804686</v>
      </c>
      <c r="P75" s="33">
        <v>68.2</v>
      </c>
      <c r="Q75" s="68" t="s">
        <v>19</v>
      </c>
    </row>
    <row r="76" spans="1:17" ht="12" customHeight="1" x14ac:dyDescent="0.2">
      <c r="A76" s="46">
        <v>2001</v>
      </c>
      <c r="B76" s="95">
        <v>283.92040200000002</v>
      </c>
      <c r="C76" s="34">
        <v>215.27</v>
      </c>
      <c r="D76" s="34">
        <v>13.191000000000001</v>
      </c>
      <c r="E76" s="34">
        <v>28.524000000000001</v>
      </c>
      <c r="F76" s="34">
        <f t="shared" si="7"/>
        <v>256.98500000000001</v>
      </c>
      <c r="G76" s="34">
        <v>95.004000000000005</v>
      </c>
      <c r="H76" s="34">
        <v>5.46</v>
      </c>
      <c r="I76" s="34">
        <v>10.86</v>
      </c>
      <c r="J76" s="34">
        <v>25.971999999999998</v>
      </c>
      <c r="K76" s="34">
        <f t="shared" si="8"/>
        <v>36.831999999999994</v>
      </c>
      <c r="L76" s="34">
        <v>39.02000000000001</v>
      </c>
      <c r="M76" s="29">
        <f t="shared" si="9"/>
        <v>80.669000000000011</v>
      </c>
      <c r="N76" s="34">
        <f t="shared" si="5"/>
        <v>55.153395300000014</v>
      </c>
      <c r="O76" s="34">
        <f t="shared" si="6"/>
        <v>19.425654131047622</v>
      </c>
      <c r="P76" s="34">
        <v>68.37</v>
      </c>
      <c r="Q76" s="69" t="s">
        <v>19</v>
      </c>
    </row>
    <row r="77" spans="1:17" ht="12" customHeight="1" x14ac:dyDescent="0.2">
      <c r="A77" s="46">
        <v>2002</v>
      </c>
      <c r="B77" s="95">
        <v>286.78755999999998</v>
      </c>
      <c r="C77" s="34">
        <v>210.96</v>
      </c>
      <c r="D77" s="34">
        <v>14.834</v>
      </c>
      <c r="E77" s="34">
        <v>38.979211999999904</v>
      </c>
      <c r="F77" s="34">
        <f t="shared" si="7"/>
        <v>264.77321199999994</v>
      </c>
      <c r="G77" s="34">
        <v>124.59699999999999</v>
      </c>
      <c r="H77" s="34">
        <v>5.2</v>
      </c>
      <c r="I77" s="34">
        <v>9.4743777452415809</v>
      </c>
      <c r="J77" s="34">
        <v>18.654</v>
      </c>
      <c r="K77" s="34">
        <f t="shared" si="8"/>
        <v>28.128377745241579</v>
      </c>
      <c r="L77" s="34">
        <v>26.768211999999899</v>
      </c>
      <c r="M77" s="29">
        <f t="shared" si="9"/>
        <v>80.079622254758476</v>
      </c>
      <c r="N77" s="34">
        <f t="shared" si="5"/>
        <v>54.69438200000004</v>
      </c>
      <c r="O77" s="34">
        <f t="shared" si="6"/>
        <v>19.071392775893084</v>
      </c>
      <c r="P77" s="34">
        <v>68.3</v>
      </c>
      <c r="Q77" s="69" t="s">
        <v>19</v>
      </c>
    </row>
    <row r="78" spans="1:17" s="8" customFormat="1" ht="12" customHeight="1" x14ac:dyDescent="0.2">
      <c r="A78" s="46">
        <v>2003</v>
      </c>
      <c r="B78" s="95">
        <v>289.51758100000001</v>
      </c>
      <c r="C78" s="34">
        <v>199.89699999999999</v>
      </c>
      <c r="D78" s="34">
        <v>15.042</v>
      </c>
      <c r="E78" s="34">
        <v>26.768211999999892</v>
      </c>
      <c r="F78" s="34">
        <f t="shared" si="7"/>
        <v>241.70721199999988</v>
      </c>
      <c r="G78" s="34">
        <v>103.07</v>
      </c>
      <c r="H78" s="34">
        <v>6</v>
      </c>
      <c r="I78" s="34">
        <v>9.2118644067796609</v>
      </c>
      <c r="J78" s="34">
        <v>20.377000000000002</v>
      </c>
      <c r="K78" s="34">
        <f t="shared" si="8"/>
        <v>29.588864406779663</v>
      </c>
      <c r="L78" s="34">
        <v>23.683211999999884</v>
      </c>
      <c r="M78" s="29">
        <f t="shared" si="9"/>
        <v>79.365135593220344</v>
      </c>
      <c r="N78" s="34">
        <f t="shared" si="5"/>
        <v>56.190515999999995</v>
      </c>
      <c r="O78" s="34">
        <f t="shared" si="6"/>
        <v>19.408326018032042</v>
      </c>
      <c r="P78" s="34">
        <v>70.8</v>
      </c>
      <c r="Q78" s="69" t="s">
        <v>19</v>
      </c>
    </row>
    <row r="79" spans="1:17" ht="12" customHeight="1" x14ac:dyDescent="0.2">
      <c r="A79" s="46">
        <v>2004</v>
      </c>
      <c r="B79" s="95">
        <v>292.19189</v>
      </c>
      <c r="C79" s="34">
        <v>232.36199999999999</v>
      </c>
      <c r="D79" s="34">
        <v>13.204000000000001</v>
      </c>
      <c r="E79" s="34">
        <v>23.683211999999884</v>
      </c>
      <c r="F79" s="34">
        <f t="shared" si="7"/>
        <v>269.24921199999989</v>
      </c>
      <c r="G79" s="34">
        <v>108.84699999999999</v>
      </c>
      <c r="H79" s="34">
        <v>5</v>
      </c>
      <c r="I79" s="34">
        <v>11.221045197740114</v>
      </c>
      <c r="J79" s="34">
        <v>26.585999999999999</v>
      </c>
      <c r="K79" s="34">
        <f t="shared" si="8"/>
        <v>37.807045197740109</v>
      </c>
      <c r="L79" s="34">
        <v>37.710211999999899</v>
      </c>
      <c r="M79" s="29">
        <f t="shared" si="9"/>
        <v>79.88495480225987</v>
      </c>
      <c r="N79" s="34">
        <f t="shared" si="5"/>
        <v>56.558547999999981</v>
      </c>
      <c r="O79" s="34">
        <f t="shared" si="6"/>
        <v>19.356645388070142</v>
      </c>
      <c r="P79" s="34">
        <v>70.8</v>
      </c>
      <c r="Q79" s="69" t="s">
        <v>19</v>
      </c>
    </row>
    <row r="80" spans="1:17" s="8" customFormat="1" ht="12" customHeight="1" x14ac:dyDescent="0.2">
      <c r="A80" s="46">
        <v>2005</v>
      </c>
      <c r="B80" s="95">
        <v>294.914085</v>
      </c>
      <c r="C80" s="34">
        <v>222.833</v>
      </c>
      <c r="D80" s="34">
        <v>17.134</v>
      </c>
      <c r="E80" s="34">
        <v>37.710211999999899</v>
      </c>
      <c r="F80" s="34">
        <f t="shared" ref="F80:F85" si="10">SUM(C80,D80,E80)</f>
        <v>277.67721199999988</v>
      </c>
      <c r="G80" s="34">
        <v>114.85299999999999</v>
      </c>
      <c r="H80" s="34">
        <v>4.2</v>
      </c>
      <c r="I80" s="34">
        <v>13.333807829181495</v>
      </c>
      <c r="J80" s="34">
        <v>20.966000000000001</v>
      </c>
      <c r="K80" s="34">
        <f t="shared" ref="K80:K85" si="11">I80+J80</f>
        <v>34.299807829181496</v>
      </c>
      <c r="L80" s="34">
        <v>42.992211999999938</v>
      </c>
      <c r="M80" s="29">
        <f>F80-SUM(G80,H80,K80,L80)</f>
        <v>81.332192170818445</v>
      </c>
      <c r="N80" s="34">
        <f t="shared" ref="N80:N85" si="12">M80*P80/100</f>
        <v>57.13586499999996</v>
      </c>
      <c r="O80" s="34">
        <f>IF(N80=0,0,IF(B80=0,0,N80/B80*100))</f>
        <v>19.373732183730716</v>
      </c>
      <c r="P80" s="34">
        <v>70.25</v>
      </c>
      <c r="Q80" s="69" t="s">
        <v>19</v>
      </c>
    </row>
    <row r="81" spans="1:20" ht="12" customHeight="1" x14ac:dyDescent="0.2">
      <c r="A81" s="42">
        <v>2006</v>
      </c>
      <c r="B81" s="96">
        <v>297.64655699999997</v>
      </c>
      <c r="C81" s="33">
        <v>194.58500000000001</v>
      </c>
      <c r="D81" s="33">
        <v>20.581</v>
      </c>
      <c r="E81" s="33">
        <v>42.992211999999938</v>
      </c>
      <c r="F81" s="33">
        <f t="shared" si="10"/>
        <v>258.15821199999993</v>
      </c>
      <c r="G81" s="33">
        <v>90.763999999999996</v>
      </c>
      <c r="H81" s="33">
        <v>5.7</v>
      </c>
      <c r="I81" s="33">
        <v>12.232394366197184</v>
      </c>
      <c r="J81" s="33">
        <v>25.010999999999999</v>
      </c>
      <c r="K81" s="33">
        <f t="shared" si="11"/>
        <v>37.24339436619718</v>
      </c>
      <c r="L81" s="33">
        <v>39.315211999999917</v>
      </c>
      <c r="M81" s="25">
        <f t="shared" si="9"/>
        <v>85.13560563380284</v>
      </c>
      <c r="N81" s="33">
        <f t="shared" si="12"/>
        <v>60.446280000000016</v>
      </c>
      <c r="O81" s="33">
        <f t="shared" si="6"/>
        <v>20.308072973946754</v>
      </c>
      <c r="P81" s="33">
        <v>71</v>
      </c>
      <c r="Q81" s="68" t="s">
        <v>19</v>
      </c>
    </row>
    <row r="82" spans="1:20" ht="12" customHeight="1" x14ac:dyDescent="0.2">
      <c r="A82" s="42">
        <v>2007</v>
      </c>
      <c r="B82" s="96">
        <v>300.57448099999999</v>
      </c>
      <c r="C82" s="33">
        <v>198.38800000000001</v>
      </c>
      <c r="D82" s="33">
        <v>23.9</v>
      </c>
      <c r="E82" s="33">
        <v>39.315211999999917</v>
      </c>
      <c r="F82" s="33">
        <f t="shared" si="10"/>
        <v>261.60321199999993</v>
      </c>
      <c r="G82" s="33">
        <v>105.262</v>
      </c>
      <c r="H82" s="33">
        <v>6.6</v>
      </c>
      <c r="I82" s="33">
        <v>12.281053234115628</v>
      </c>
      <c r="J82" s="48">
        <v>20.698</v>
      </c>
      <c r="K82" s="33">
        <f t="shared" si="11"/>
        <v>32.979053234115625</v>
      </c>
      <c r="L82" s="33">
        <v>29.492000000000001</v>
      </c>
      <c r="M82" s="25">
        <f>F82-SUM(G82,H82,K82,L82)</f>
        <v>87.270158765884304</v>
      </c>
      <c r="N82" s="33">
        <f t="shared" si="12"/>
        <v>60.984386945599944</v>
      </c>
      <c r="O82" s="33">
        <f>IF(N82=0,0,IF(B82=0,0,N82/B82*100))</f>
        <v>20.289276302734411</v>
      </c>
      <c r="P82" s="33">
        <v>69.88</v>
      </c>
      <c r="Q82" s="68" t="s">
        <v>19</v>
      </c>
    </row>
    <row r="83" spans="1:20" ht="12" customHeight="1" x14ac:dyDescent="0.2">
      <c r="A83" s="42">
        <v>2008</v>
      </c>
      <c r="B83" s="96">
        <v>303.50646899999998</v>
      </c>
      <c r="C83" s="33">
        <v>203.733</v>
      </c>
      <c r="D83" s="33">
        <v>19.218</v>
      </c>
      <c r="E83" s="33">
        <v>29.492000000000001</v>
      </c>
      <c r="F83" s="33">
        <f t="shared" si="10"/>
        <v>252.44299999999998</v>
      </c>
      <c r="G83" s="33">
        <v>94.384</v>
      </c>
      <c r="H83" s="33">
        <v>6.1</v>
      </c>
      <c r="I83" s="33">
        <v>9.2404348439926594</v>
      </c>
      <c r="J83" s="33">
        <v>24.553999999999998</v>
      </c>
      <c r="K83" s="33">
        <f t="shared" si="11"/>
        <v>33.794434843992661</v>
      </c>
      <c r="L83" s="33">
        <v>30.419</v>
      </c>
      <c r="M83" s="25">
        <f>F83-SUM(G83,H83,K83,L83)</f>
        <v>87.745565156007302</v>
      </c>
      <c r="N83" s="33">
        <f t="shared" si="12"/>
        <v>62.150183799999965</v>
      </c>
      <c r="O83" s="33">
        <f>IF(N83=0,0,IF(B83=0,0,N83/B83*100))</f>
        <v>20.477383564434</v>
      </c>
      <c r="P83" s="33">
        <v>70.83</v>
      </c>
      <c r="Q83" s="68" t="s">
        <v>19</v>
      </c>
      <c r="R83" s="8"/>
    </row>
    <row r="84" spans="1:20" ht="12" customHeight="1" x14ac:dyDescent="0.2">
      <c r="A84" s="42">
        <v>2009</v>
      </c>
      <c r="B84" s="96">
        <v>306.207719</v>
      </c>
      <c r="C84" s="33">
        <v>219.85</v>
      </c>
      <c r="D84" s="33">
        <v>19.023</v>
      </c>
      <c r="E84" s="33">
        <v>30.419</v>
      </c>
      <c r="F84" s="33">
        <f t="shared" si="10"/>
        <v>269.29199999999997</v>
      </c>
      <c r="G84" s="33">
        <v>108.358</v>
      </c>
      <c r="H84" s="33">
        <v>5.4580000000000002</v>
      </c>
      <c r="I84" s="33">
        <v>9.9830000000000005</v>
      </c>
      <c r="J84" s="33">
        <v>21.52</v>
      </c>
      <c r="K84" s="33">
        <f t="shared" si="11"/>
        <v>31.503</v>
      </c>
      <c r="L84" s="33">
        <v>36.499000000000002</v>
      </c>
      <c r="M84" s="25">
        <f>F84-SUM(G84,H84,K84,L84)</f>
        <v>87.473999999999961</v>
      </c>
      <c r="N84" s="33">
        <f t="shared" si="12"/>
        <v>62.570152199999974</v>
      </c>
      <c r="O84" s="33">
        <f>IF(N84=0,0,IF(B84=0,0,N84/B84*100))</f>
        <v>20.433891217484291</v>
      </c>
      <c r="P84" s="33">
        <v>71.53</v>
      </c>
      <c r="Q84" s="68" t="s">
        <v>19</v>
      </c>
      <c r="R84" s="8"/>
    </row>
    <row r="85" spans="1:20" ht="12" customHeight="1" thickBot="1" x14ac:dyDescent="0.25">
      <c r="A85" s="44">
        <v>2010</v>
      </c>
      <c r="B85" s="99">
        <v>308.83326399999999</v>
      </c>
      <c r="C85" s="100">
        <v>243.10400000000001</v>
      </c>
      <c r="D85" s="100">
        <v>18.338000000000001</v>
      </c>
      <c r="E85" s="100">
        <v>36.499000000000002</v>
      </c>
      <c r="F85" s="100">
        <f t="shared" si="10"/>
        <v>297.94100000000003</v>
      </c>
      <c r="G85" s="100">
        <v>112.547</v>
      </c>
      <c r="H85" s="100">
        <v>4.1920000000000002</v>
      </c>
      <c r="I85" s="100">
        <v>10.829000000000001</v>
      </c>
      <c r="J85" s="100">
        <v>30.289000000000001</v>
      </c>
      <c r="K85" s="100">
        <f t="shared" si="11"/>
        <v>41.118000000000002</v>
      </c>
      <c r="L85" s="100">
        <v>48.466999999999999</v>
      </c>
      <c r="M85" s="101">
        <f>F85-SUM(G85,H85,K85,L85)</f>
        <v>91.617000000000019</v>
      </c>
      <c r="N85" s="100">
        <f t="shared" si="12"/>
        <v>63.087466200000009</v>
      </c>
      <c r="O85" s="100">
        <f>IF(N85=0,0,IF(B85=0,0,N85/B85*100))</f>
        <v>20.427678477017945</v>
      </c>
      <c r="P85" s="100">
        <v>68.86</v>
      </c>
      <c r="Q85" s="100" t="s">
        <v>19</v>
      </c>
    </row>
    <row r="86" spans="1:20" ht="12" customHeight="1" thickTop="1" x14ac:dyDescent="0.2">
      <c r="A86" s="213" t="s">
        <v>39</v>
      </c>
      <c r="B86" s="212"/>
      <c r="C86" s="212"/>
      <c r="D86" s="212"/>
      <c r="E86" s="212"/>
      <c r="F86" s="212"/>
      <c r="G86" s="212"/>
      <c r="H86" s="212"/>
      <c r="I86" s="212"/>
      <c r="J86" s="212"/>
      <c r="K86" s="212"/>
      <c r="L86" s="212"/>
      <c r="M86" s="212"/>
      <c r="N86" s="212"/>
      <c r="O86" s="212"/>
      <c r="P86" s="212"/>
      <c r="Q86" s="212"/>
      <c r="R86" s="212"/>
      <c r="S86" s="212"/>
    </row>
    <row r="87" spans="1:20" ht="12" customHeight="1" x14ac:dyDescent="0.2">
      <c r="A87" s="213" t="s">
        <v>152</v>
      </c>
      <c r="B87" s="212"/>
      <c r="C87" s="212"/>
      <c r="D87" s="212"/>
      <c r="E87" s="212"/>
      <c r="F87" s="212"/>
      <c r="G87" s="212"/>
      <c r="H87" s="212"/>
      <c r="I87" s="212"/>
      <c r="J87" s="212"/>
      <c r="K87" s="212"/>
      <c r="L87" s="212"/>
      <c r="M87" s="212"/>
      <c r="N87" s="212"/>
      <c r="O87" s="212"/>
      <c r="P87" s="212"/>
      <c r="Q87" s="212"/>
      <c r="R87" s="212"/>
      <c r="S87" s="212"/>
    </row>
    <row r="88" spans="1:20" ht="12" customHeight="1" x14ac:dyDescent="0.2">
      <c r="A88" s="213" t="s">
        <v>60</v>
      </c>
      <c r="B88" s="212"/>
      <c r="C88" s="212"/>
      <c r="D88" s="212"/>
      <c r="E88" s="212"/>
      <c r="F88" s="212"/>
      <c r="G88" s="212"/>
      <c r="H88" s="212"/>
      <c r="I88" s="212"/>
      <c r="J88" s="212"/>
      <c r="K88" s="212"/>
      <c r="L88" s="212"/>
      <c r="M88" s="212"/>
      <c r="N88" s="212"/>
      <c r="O88" s="212"/>
      <c r="P88" s="212"/>
      <c r="Q88" s="212"/>
      <c r="R88" s="212"/>
      <c r="S88" s="212"/>
    </row>
    <row r="89" spans="1:20" ht="12" customHeight="1" x14ac:dyDescent="0.2">
      <c r="A89" s="213" t="s">
        <v>42</v>
      </c>
      <c r="B89" s="212"/>
      <c r="C89" s="212"/>
      <c r="D89" s="212"/>
      <c r="E89" s="212"/>
      <c r="F89" s="212"/>
      <c r="G89" s="212"/>
      <c r="H89" s="212"/>
      <c r="I89" s="212"/>
      <c r="J89" s="212"/>
      <c r="K89" s="212"/>
      <c r="L89" s="212"/>
      <c r="M89" s="212"/>
      <c r="N89" s="212"/>
      <c r="O89" s="212"/>
      <c r="P89" s="212"/>
      <c r="Q89" s="212"/>
      <c r="R89" s="212"/>
      <c r="S89" s="212"/>
    </row>
    <row r="90" spans="1:20" ht="12" customHeight="1" x14ac:dyDescent="0.2">
      <c r="A90" s="12"/>
      <c r="B90" s="12"/>
      <c r="K90" s="212"/>
      <c r="L90" s="212"/>
      <c r="M90" s="212"/>
      <c r="N90" s="212"/>
      <c r="O90" s="212"/>
      <c r="P90" s="212"/>
      <c r="Q90" s="212"/>
      <c r="R90" s="212"/>
      <c r="S90" s="212"/>
    </row>
    <row r="91" spans="1:20" ht="12" customHeight="1" x14ac:dyDescent="0.2">
      <c r="A91" s="12" t="s">
        <v>130</v>
      </c>
      <c r="B91" s="12"/>
      <c r="K91" s="212"/>
      <c r="L91" s="212"/>
      <c r="M91" s="212"/>
      <c r="N91" s="212"/>
      <c r="O91" s="212"/>
      <c r="P91" s="212"/>
      <c r="Q91" s="212"/>
      <c r="R91" s="212"/>
      <c r="S91" s="212"/>
    </row>
    <row r="92" spans="1:20" ht="12" customHeight="1" x14ac:dyDescent="0.2">
      <c r="A92" s="12" t="s">
        <v>129</v>
      </c>
      <c r="B92" s="12"/>
      <c r="K92" s="212"/>
      <c r="L92" s="212"/>
      <c r="M92" s="212"/>
      <c r="N92" s="212"/>
      <c r="O92" s="212"/>
      <c r="P92" s="212"/>
      <c r="Q92" s="212"/>
      <c r="R92" s="212"/>
      <c r="S92" s="212"/>
    </row>
    <row r="93" spans="1:20" ht="12" customHeight="1" x14ac:dyDescent="0.2">
      <c r="A93" s="12"/>
      <c r="B93" s="12"/>
      <c r="K93" s="212"/>
      <c r="L93" s="212"/>
      <c r="M93" s="212"/>
      <c r="N93" s="212"/>
      <c r="O93" s="212"/>
      <c r="P93" s="212"/>
      <c r="Q93" s="212"/>
      <c r="R93" s="212"/>
      <c r="S93" s="212"/>
      <c r="T93" s="12"/>
    </row>
    <row r="94" spans="1:20" ht="12" customHeight="1" x14ac:dyDescent="0.2">
      <c r="A94" s="213" t="s">
        <v>131</v>
      </c>
      <c r="B94" s="12"/>
      <c r="K94" s="212"/>
      <c r="L94" s="212"/>
      <c r="M94" s="212"/>
      <c r="N94" s="212"/>
      <c r="O94" s="212"/>
      <c r="P94" s="212"/>
      <c r="Q94" s="212"/>
      <c r="R94" s="212"/>
      <c r="S94" s="212"/>
      <c r="T94" s="12"/>
    </row>
    <row r="95" spans="1:20" ht="12" customHeight="1" x14ac:dyDescent="0.2">
      <c r="A95" s="213" t="s">
        <v>138</v>
      </c>
      <c r="B95" s="12"/>
      <c r="R95" s="12"/>
      <c r="S95" s="12"/>
      <c r="T95" s="12"/>
    </row>
    <row r="96" spans="1:20" ht="12" customHeight="1" x14ac:dyDescent="0.2">
      <c r="A96" s="213" t="s">
        <v>137</v>
      </c>
      <c r="B96" s="12"/>
      <c r="R96" s="12"/>
      <c r="S96" s="12"/>
      <c r="T96" s="12"/>
    </row>
    <row r="97" spans="1:17" ht="12" customHeight="1" x14ac:dyDescent="0.2">
      <c r="A97" s="213" t="s">
        <v>136</v>
      </c>
      <c r="B97" s="212"/>
      <c r="C97" s="212"/>
      <c r="D97" s="212"/>
      <c r="E97" s="212"/>
      <c r="F97" s="212"/>
      <c r="G97" s="212"/>
      <c r="H97" s="212"/>
      <c r="I97" s="212"/>
      <c r="J97" s="212"/>
      <c r="K97" s="212"/>
      <c r="L97" s="212"/>
      <c r="M97" s="212"/>
      <c r="N97" s="212"/>
      <c r="O97" s="212"/>
      <c r="P97" s="212"/>
      <c r="Q97" s="212"/>
    </row>
    <row r="98" spans="1:17" ht="12" customHeight="1" x14ac:dyDescent="0.2">
      <c r="A98" s="213" t="s">
        <v>135</v>
      </c>
      <c r="B98" s="212"/>
      <c r="C98" s="212"/>
      <c r="D98" s="212"/>
      <c r="E98" s="212"/>
      <c r="F98" s="212"/>
      <c r="G98" s="212"/>
      <c r="H98" s="212"/>
      <c r="I98" s="212"/>
      <c r="J98" s="212"/>
      <c r="K98" s="212"/>
      <c r="L98" s="212"/>
      <c r="M98" s="212"/>
      <c r="N98" s="212"/>
      <c r="O98" s="212"/>
      <c r="P98" s="212"/>
      <c r="Q98" s="212"/>
    </row>
    <row r="99" spans="1:17" ht="12" customHeight="1" x14ac:dyDescent="0.2">
      <c r="A99" s="213" t="s">
        <v>123</v>
      </c>
      <c r="B99" s="212"/>
      <c r="C99" s="212"/>
      <c r="D99" s="212"/>
      <c r="E99" s="212"/>
      <c r="F99" s="212"/>
      <c r="G99" s="212"/>
      <c r="H99" s="212"/>
      <c r="I99" s="212"/>
      <c r="J99" s="212"/>
      <c r="K99" s="212"/>
      <c r="L99" s="212"/>
      <c r="M99" s="212"/>
      <c r="N99" s="212"/>
      <c r="O99" s="212"/>
      <c r="P99" s="212"/>
      <c r="Q99" s="212"/>
    </row>
    <row r="100" spans="1:17" ht="12" customHeight="1" x14ac:dyDescent="0.2">
      <c r="A100" s="213" t="s">
        <v>134</v>
      </c>
      <c r="B100" s="212"/>
      <c r="C100" s="212"/>
      <c r="D100" s="212"/>
      <c r="E100" s="212"/>
      <c r="F100" s="212"/>
      <c r="G100" s="212"/>
      <c r="H100" s="212"/>
      <c r="I100" s="212"/>
      <c r="J100" s="212"/>
      <c r="K100" s="212"/>
      <c r="L100" s="212"/>
      <c r="M100" s="212"/>
      <c r="N100" s="212"/>
      <c r="O100" s="212"/>
      <c r="P100" s="212"/>
      <c r="Q100" s="212"/>
    </row>
    <row r="101" spans="1:17" ht="12" customHeight="1" x14ac:dyDescent="0.2">
      <c r="A101" s="213" t="s">
        <v>133</v>
      </c>
      <c r="B101" s="212"/>
      <c r="C101" s="212"/>
      <c r="D101" s="212"/>
      <c r="E101" s="212"/>
      <c r="F101" s="212"/>
      <c r="G101" s="212"/>
      <c r="H101" s="212"/>
      <c r="I101" s="212"/>
      <c r="J101" s="212"/>
      <c r="K101" s="212"/>
      <c r="L101" s="212"/>
      <c r="M101" s="212"/>
      <c r="N101" s="212"/>
      <c r="O101" s="212"/>
      <c r="P101" s="212"/>
      <c r="Q101" s="212"/>
    </row>
    <row r="102" spans="1:17" ht="12" customHeight="1" x14ac:dyDescent="0.2">
      <c r="A102" s="212"/>
    </row>
    <row r="103" spans="1:17" ht="12" customHeight="1" x14ac:dyDescent="0.2">
      <c r="A103" s="191" t="s">
        <v>106</v>
      </c>
    </row>
    <row r="104" spans="1:17" ht="12" customHeight="1" x14ac:dyDescent="0.2">
      <c r="A104" s="12"/>
    </row>
  </sheetData>
  <mergeCells count="23">
    <mergeCell ref="Q2:Q7"/>
    <mergeCell ref="G3:G7"/>
    <mergeCell ref="D3:D7"/>
    <mergeCell ref="I4:I7"/>
    <mergeCell ref="J4:J7"/>
    <mergeCell ref="P2:P7"/>
    <mergeCell ref="G2:L2"/>
    <mergeCell ref="C8:M8"/>
    <mergeCell ref="O1:P1"/>
    <mergeCell ref="A1:N1"/>
    <mergeCell ref="K4:K7"/>
    <mergeCell ref="M4:M7"/>
    <mergeCell ref="N5:N7"/>
    <mergeCell ref="N4:O4"/>
    <mergeCell ref="C3:C7"/>
    <mergeCell ref="M2:O3"/>
    <mergeCell ref="O5:O7"/>
    <mergeCell ref="B2:B7"/>
    <mergeCell ref="A2:A7"/>
    <mergeCell ref="L3:L7"/>
    <mergeCell ref="E3:E7"/>
    <mergeCell ref="F3:F7"/>
    <mergeCell ref="H3:H7"/>
  </mergeCells>
  <phoneticPr fontId="3" type="noConversion"/>
  <printOptions horizontalCentered="1" verticalCentered="1"/>
  <pageMargins left="0.5" right="0.5" top="0.5" bottom="0.5" header="0.5" footer="0.5"/>
  <pageSetup scale="60"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15"/>
  <sheetViews>
    <sheetView zoomScaleNormal="100" workbookViewId="0">
      <pane ySplit="7" topLeftCell="A8" activePane="bottomLeft" state="frozen"/>
      <selection sqref="A1:IV1"/>
      <selection pane="bottomLeft" sqref="A1:K1"/>
    </sheetView>
  </sheetViews>
  <sheetFormatPr defaultColWidth="12.6640625" defaultRowHeight="12" customHeight="1" x14ac:dyDescent="0.2"/>
  <cols>
    <col min="1" max="1" width="12.6640625" style="6" customWidth="1"/>
    <col min="2" max="2" width="12.6640625" style="11" customWidth="1"/>
    <col min="3" max="12" width="12.6640625" style="12" customWidth="1"/>
    <col min="13" max="13" width="12.6640625" style="6" customWidth="1"/>
    <col min="14" max="16384" width="12.6640625" style="8"/>
  </cols>
  <sheetData>
    <row r="1" spans="1:13" s="39" customFormat="1" ht="12" customHeight="1" thickBot="1" x14ac:dyDescent="0.25">
      <c r="A1" s="272" t="s">
        <v>69</v>
      </c>
      <c r="B1" s="272"/>
      <c r="C1" s="272"/>
      <c r="D1" s="272"/>
      <c r="E1" s="272"/>
      <c r="F1" s="272"/>
      <c r="G1" s="272"/>
      <c r="H1" s="272"/>
      <c r="I1" s="272"/>
      <c r="J1" s="272"/>
      <c r="K1" s="272"/>
      <c r="L1" s="242" t="s">
        <v>11</v>
      </c>
      <c r="M1" s="242"/>
    </row>
    <row r="2" spans="1:13" ht="12" customHeight="1" thickTop="1" x14ac:dyDescent="0.2">
      <c r="A2" s="306" t="s">
        <v>27</v>
      </c>
      <c r="B2" s="239" t="s">
        <v>28</v>
      </c>
      <c r="C2" s="16" t="s">
        <v>2</v>
      </c>
      <c r="D2" s="13"/>
      <c r="E2" s="13"/>
      <c r="F2" s="13"/>
      <c r="G2" s="273" t="s">
        <v>68</v>
      </c>
      <c r="H2" s="274"/>
      <c r="I2" s="274"/>
      <c r="J2" s="275" t="s">
        <v>63</v>
      </c>
      <c r="K2" s="276"/>
      <c r="L2" s="277"/>
      <c r="M2" s="281" t="s">
        <v>43</v>
      </c>
    </row>
    <row r="3" spans="1:13" ht="12" customHeight="1" x14ac:dyDescent="0.2">
      <c r="A3" s="307"/>
      <c r="B3" s="240"/>
      <c r="C3" s="289" t="s">
        <v>3</v>
      </c>
      <c r="D3" s="298" t="s">
        <v>29</v>
      </c>
      <c r="E3" s="298" t="s">
        <v>30</v>
      </c>
      <c r="F3" s="298" t="s">
        <v>31</v>
      </c>
      <c r="G3" s="298" t="s">
        <v>32</v>
      </c>
      <c r="H3" s="298" t="s">
        <v>35</v>
      </c>
      <c r="I3" s="291" t="s">
        <v>33</v>
      </c>
      <c r="J3" s="278"/>
      <c r="K3" s="279"/>
      <c r="L3" s="280"/>
      <c r="M3" s="282"/>
    </row>
    <row r="4" spans="1:13" ht="12" customHeight="1" x14ac:dyDescent="0.2">
      <c r="A4" s="307"/>
      <c r="B4" s="240"/>
      <c r="C4" s="297"/>
      <c r="D4" s="297"/>
      <c r="E4" s="297"/>
      <c r="F4" s="297"/>
      <c r="G4" s="297"/>
      <c r="H4" s="297"/>
      <c r="I4" s="297"/>
      <c r="J4" s="289" t="s">
        <v>6</v>
      </c>
      <c r="K4" s="304" t="s">
        <v>34</v>
      </c>
      <c r="L4" s="305"/>
      <c r="M4" s="282"/>
    </row>
    <row r="5" spans="1:13" ht="12" customHeight="1" x14ac:dyDescent="0.2">
      <c r="A5" s="307"/>
      <c r="B5" s="240"/>
      <c r="C5" s="297"/>
      <c r="D5" s="297"/>
      <c r="E5" s="297"/>
      <c r="F5" s="297"/>
      <c r="G5" s="297"/>
      <c r="H5" s="297"/>
      <c r="I5" s="297"/>
      <c r="J5" s="297"/>
      <c r="K5" s="292" t="s">
        <v>88</v>
      </c>
      <c r="L5" s="292" t="s">
        <v>7</v>
      </c>
      <c r="M5" s="282"/>
    </row>
    <row r="6" spans="1:13" ht="12" customHeight="1" x14ac:dyDescent="0.2">
      <c r="A6" s="308"/>
      <c r="B6" s="241"/>
      <c r="C6" s="290"/>
      <c r="D6" s="290"/>
      <c r="E6" s="290"/>
      <c r="F6" s="290"/>
      <c r="G6" s="290"/>
      <c r="H6" s="290"/>
      <c r="I6" s="290"/>
      <c r="J6" s="290"/>
      <c r="K6" s="294"/>
      <c r="L6" s="294"/>
      <c r="M6" s="283"/>
    </row>
    <row r="7" spans="1:13" ht="12" customHeight="1" x14ac:dyDescent="0.25">
      <c r="A7"/>
      <c r="B7" s="66" t="s">
        <v>40</v>
      </c>
      <c r="C7" s="302" t="s">
        <v>44</v>
      </c>
      <c r="D7" s="303"/>
      <c r="E7" s="303"/>
      <c r="F7" s="303"/>
      <c r="G7" s="303"/>
      <c r="H7" s="303"/>
      <c r="I7" s="303"/>
      <c r="J7" s="303"/>
      <c r="K7" s="302" t="s">
        <v>45</v>
      </c>
      <c r="L7" s="303"/>
      <c r="M7" s="67"/>
    </row>
    <row r="8" spans="1:13" ht="12" customHeight="1" x14ac:dyDescent="0.2">
      <c r="A8" s="22">
        <v>1927</v>
      </c>
      <c r="B8" s="97">
        <v>119.035</v>
      </c>
      <c r="C8" s="25">
        <v>1093</v>
      </c>
      <c r="D8" s="26" t="s">
        <v>10</v>
      </c>
      <c r="E8" s="25">
        <v>734</v>
      </c>
      <c r="F8" s="25">
        <f>SUM(C8,D8,E8)</f>
        <v>1827</v>
      </c>
      <c r="G8" s="25">
        <v>14</v>
      </c>
      <c r="H8" s="25">
        <f t="shared" ref="H8:H71" si="0">IF(J8=0,0,F8-G8-I8-J8)</f>
        <v>1120</v>
      </c>
      <c r="I8" s="25">
        <v>650</v>
      </c>
      <c r="J8" s="25">
        <v>43</v>
      </c>
      <c r="K8" s="25">
        <f>IF(J8=0,0,IF(B8=0,0,J8/B8*36))</f>
        <v>13.004578485319445</v>
      </c>
      <c r="L8" s="25">
        <f t="shared" ref="L8:L71" si="1">IF(K8=0,0,K8*0.6)</f>
        <v>7.8027470911916668</v>
      </c>
      <c r="M8" s="60" t="str">
        <f t="shared" ref="M8:M71" si="2">IF(I7=0,"-",IF(E8=I7,"-","*"))</f>
        <v>-</v>
      </c>
    </row>
    <row r="9" spans="1:13" ht="12" customHeight="1" x14ac:dyDescent="0.2">
      <c r="A9" s="22">
        <v>1928</v>
      </c>
      <c r="B9" s="97">
        <v>120.509</v>
      </c>
      <c r="C9" s="25">
        <v>1313</v>
      </c>
      <c r="D9" s="26" t="s">
        <v>10</v>
      </c>
      <c r="E9" s="25">
        <v>650</v>
      </c>
      <c r="F9" s="25">
        <f t="shared" ref="F9:F72" si="3">SUM(C9,D9,E9)</f>
        <v>1963</v>
      </c>
      <c r="G9" s="25">
        <v>16</v>
      </c>
      <c r="H9" s="25">
        <f t="shared" si="0"/>
        <v>1130</v>
      </c>
      <c r="I9" s="25">
        <v>778</v>
      </c>
      <c r="J9" s="25">
        <v>39</v>
      </c>
      <c r="K9" s="25">
        <f t="shared" ref="K9:K72" si="4">IF(J9=0,0,IF(B9=0,0,J9/B9*36))</f>
        <v>11.65058211419894</v>
      </c>
      <c r="L9" s="25">
        <f t="shared" si="1"/>
        <v>6.9903492685193642</v>
      </c>
      <c r="M9" s="60" t="str">
        <f t="shared" si="2"/>
        <v>-</v>
      </c>
    </row>
    <row r="10" spans="1:13" ht="12" customHeight="1" x14ac:dyDescent="0.2">
      <c r="A10" s="22">
        <v>1929</v>
      </c>
      <c r="B10" s="97">
        <v>121.767</v>
      </c>
      <c r="C10" s="25">
        <v>1113</v>
      </c>
      <c r="D10" s="26" t="s">
        <v>10</v>
      </c>
      <c r="E10" s="25">
        <v>778</v>
      </c>
      <c r="F10" s="25">
        <f t="shared" si="3"/>
        <v>1891</v>
      </c>
      <c r="G10" s="25">
        <v>11</v>
      </c>
      <c r="H10" s="25">
        <f t="shared" si="0"/>
        <v>1174</v>
      </c>
      <c r="I10" s="25">
        <v>671</v>
      </c>
      <c r="J10" s="25">
        <v>35</v>
      </c>
      <c r="K10" s="25">
        <f t="shared" si="4"/>
        <v>10.347631131587375</v>
      </c>
      <c r="L10" s="25">
        <f t="shared" si="1"/>
        <v>6.2085786789524251</v>
      </c>
      <c r="M10" s="60" t="str">
        <f t="shared" si="2"/>
        <v>-</v>
      </c>
    </row>
    <row r="11" spans="1:13" ht="12" customHeight="1" x14ac:dyDescent="0.2">
      <c r="A11" s="22">
        <v>1930</v>
      </c>
      <c r="B11" s="97">
        <v>123.188</v>
      </c>
      <c r="C11" s="25">
        <v>1275</v>
      </c>
      <c r="D11" s="26" t="s">
        <v>10</v>
      </c>
      <c r="E11" s="25">
        <v>671</v>
      </c>
      <c r="F11" s="25">
        <f t="shared" si="3"/>
        <v>1946</v>
      </c>
      <c r="G11" s="25">
        <v>4</v>
      </c>
      <c r="H11" s="25">
        <f t="shared" si="0"/>
        <v>1128</v>
      </c>
      <c r="I11" s="25">
        <v>773</v>
      </c>
      <c r="J11" s="25">
        <v>41</v>
      </c>
      <c r="K11" s="25">
        <f t="shared" si="4"/>
        <v>11.981686527908563</v>
      </c>
      <c r="L11" s="25">
        <f t="shared" si="1"/>
        <v>7.1890119167451374</v>
      </c>
      <c r="M11" s="60" t="str">
        <f t="shared" si="2"/>
        <v>-</v>
      </c>
    </row>
    <row r="12" spans="1:13" ht="12" customHeight="1" x14ac:dyDescent="0.2">
      <c r="A12" s="28">
        <v>1931</v>
      </c>
      <c r="B12" s="95">
        <v>124.149</v>
      </c>
      <c r="C12" s="29">
        <v>1124</v>
      </c>
      <c r="D12" s="29">
        <v>1</v>
      </c>
      <c r="E12" s="29">
        <v>773</v>
      </c>
      <c r="F12" s="29">
        <f t="shared" si="3"/>
        <v>1898</v>
      </c>
      <c r="G12" s="29">
        <v>5</v>
      </c>
      <c r="H12" s="29">
        <f t="shared" si="0"/>
        <v>1176</v>
      </c>
      <c r="I12" s="29">
        <v>673</v>
      </c>
      <c r="J12" s="29">
        <v>44</v>
      </c>
      <c r="K12" s="29">
        <f t="shared" si="4"/>
        <v>12.75886233477515</v>
      </c>
      <c r="L12" s="29">
        <f t="shared" si="1"/>
        <v>7.6553174008650897</v>
      </c>
      <c r="M12" s="61" t="str">
        <f t="shared" si="2"/>
        <v>-</v>
      </c>
    </row>
    <row r="13" spans="1:13" ht="12" customHeight="1" x14ac:dyDescent="0.2">
      <c r="A13" s="28">
        <v>1932</v>
      </c>
      <c r="B13" s="95">
        <v>124.949</v>
      </c>
      <c r="C13" s="29">
        <v>1255</v>
      </c>
      <c r="D13" s="32" t="s">
        <v>10</v>
      </c>
      <c r="E13" s="29">
        <v>673</v>
      </c>
      <c r="F13" s="29">
        <f t="shared" si="3"/>
        <v>1928</v>
      </c>
      <c r="G13" s="29">
        <v>5</v>
      </c>
      <c r="H13" s="29">
        <f t="shared" si="0"/>
        <v>1089</v>
      </c>
      <c r="I13" s="29">
        <v>794</v>
      </c>
      <c r="J13" s="29">
        <v>40</v>
      </c>
      <c r="K13" s="29">
        <f t="shared" si="4"/>
        <v>11.524702078448007</v>
      </c>
      <c r="L13" s="29">
        <f t="shared" si="1"/>
        <v>6.9148212470688035</v>
      </c>
      <c r="M13" s="61" t="str">
        <f t="shared" si="2"/>
        <v>-</v>
      </c>
    </row>
    <row r="14" spans="1:13" ht="12" customHeight="1" x14ac:dyDescent="0.2">
      <c r="A14" s="28">
        <v>1933</v>
      </c>
      <c r="B14" s="95">
        <v>125.69</v>
      </c>
      <c r="C14" s="29">
        <v>736</v>
      </c>
      <c r="D14" s="32" t="s">
        <v>10</v>
      </c>
      <c r="E14" s="29">
        <v>794</v>
      </c>
      <c r="F14" s="29">
        <f t="shared" si="3"/>
        <v>1530</v>
      </c>
      <c r="G14" s="29">
        <v>3</v>
      </c>
      <c r="H14" s="29">
        <f t="shared" si="0"/>
        <v>986</v>
      </c>
      <c r="I14" s="29">
        <v>506</v>
      </c>
      <c r="J14" s="29">
        <v>35</v>
      </c>
      <c r="K14" s="29">
        <f t="shared" si="4"/>
        <v>10.024663855517543</v>
      </c>
      <c r="L14" s="29">
        <f t="shared" si="1"/>
        <v>6.0147983133105258</v>
      </c>
      <c r="M14" s="61" t="str">
        <f t="shared" si="2"/>
        <v>-</v>
      </c>
    </row>
    <row r="15" spans="1:13" ht="12" customHeight="1" x14ac:dyDescent="0.2">
      <c r="A15" s="28">
        <v>1934</v>
      </c>
      <c r="B15" s="95">
        <v>126.485</v>
      </c>
      <c r="C15" s="29">
        <v>544</v>
      </c>
      <c r="D15" s="29">
        <v>6</v>
      </c>
      <c r="E15" s="29">
        <v>506</v>
      </c>
      <c r="F15" s="29">
        <f t="shared" si="3"/>
        <v>1056</v>
      </c>
      <c r="G15" s="29">
        <v>1</v>
      </c>
      <c r="H15" s="29">
        <f t="shared" si="0"/>
        <v>654</v>
      </c>
      <c r="I15" s="29">
        <v>369</v>
      </c>
      <c r="J15" s="29">
        <v>32</v>
      </c>
      <c r="K15" s="29">
        <f t="shared" si="4"/>
        <v>9.1077993437957083</v>
      </c>
      <c r="L15" s="29">
        <f t="shared" si="1"/>
        <v>5.464679606277425</v>
      </c>
      <c r="M15" s="61" t="str">
        <f t="shared" si="2"/>
        <v>-</v>
      </c>
    </row>
    <row r="16" spans="1:13" ht="12" customHeight="1" x14ac:dyDescent="0.2">
      <c r="A16" s="28">
        <v>1935</v>
      </c>
      <c r="B16" s="95">
        <v>127.36199999999999</v>
      </c>
      <c r="C16" s="29">
        <v>1210</v>
      </c>
      <c r="D16" s="29">
        <v>10</v>
      </c>
      <c r="E16" s="29">
        <v>369</v>
      </c>
      <c r="F16" s="29">
        <f t="shared" si="3"/>
        <v>1589</v>
      </c>
      <c r="G16" s="29">
        <v>2</v>
      </c>
      <c r="H16" s="29">
        <f t="shared" si="0"/>
        <v>737</v>
      </c>
      <c r="I16" s="29">
        <v>821</v>
      </c>
      <c r="J16" s="29">
        <v>29</v>
      </c>
      <c r="K16" s="29">
        <f t="shared" si="4"/>
        <v>8.1971074574833942</v>
      </c>
      <c r="L16" s="29">
        <f t="shared" si="1"/>
        <v>4.9182644744900363</v>
      </c>
      <c r="M16" s="61" t="str">
        <f t="shared" si="2"/>
        <v>-</v>
      </c>
    </row>
    <row r="17" spans="1:13" ht="12" customHeight="1" x14ac:dyDescent="0.2">
      <c r="A17" s="22">
        <v>1936</v>
      </c>
      <c r="B17" s="97">
        <v>128.18100000000001</v>
      </c>
      <c r="C17" s="25">
        <v>793</v>
      </c>
      <c r="D17" s="26" t="s">
        <v>10</v>
      </c>
      <c r="E17" s="25">
        <v>821</v>
      </c>
      <c r="F17" s="25">
        <f t="shared" si="3"/>
        <v>1614</v>
      </c>
      <c r="G17" s="25">
        <v>2</v>
      </c>
      <c r="H17" s="25">
        <f t="shared" si="0"/>
        <v>1062</v>
      </c>
      <c r="I17" s="25">
        <v>522</v>
      </c>
      <c r="J17" s="25">
        <v>28</v>
      </c>
      <c r="K17" s="25">
        <f t="shared" si="4"/>
        <v>7.8638799822126515</v>
      </c>
      <c r="L17" s="25">
        <f t="shared" si="1"/>
        <v>4.7183279893275909</v>
      </c>
      <c r="M17" s="60" t="str">
        <f t="shared" si="2"/>
        <v>-</v>
      </c>
    </row>
    <row r="18" spans="1:13" ht="12" customHeight="1" x14ac:dyDescent="0.2">
      <c r="A18" s="22">
        <v>1937</v>
      </c>
      <c r="B18" s="97">
        <v>128.96100000000001</v>
      </c>
      <c r="C18" s="25">
        <v>1177</v>
      </c>
      <c r="D18" s="26" t="s">
        <v>10</v>
      </c>
      <c r="E18" s="25">
        <v>522</v>
      </c>
      <c r="F18" s="25">
        <f t="shared" si="3"/>
        <v>1699</v>
      </c>
      <c r="G18" s="25">
        <v>8</v>
      </c>
      <c r="H18" s="25">
        <f t="shared" si="0"/>
        <v>930</v>
      </c>
      <c r="I18" s="25">
        <v>734</v>
      </c>
      <c r="J18" s="25">
        <v>27</v>
      </c>
      <c r="K18" s="25">
        <f t="shared" si="4"/>
        <v>7.5371623979342584</v>
      </c>
      <c r="L18" s="25">
        <f t="shared" si="1"/>
        <v>4.522297438760555</v>
      </c>
      <c r="M18" s="60" t="str">
        <f t="shared" si="2"/>
        <v>-</v>
      </c>
    </row>
    <row r="19" spans="1:13" ht="12" customHeight="1" x14ac:dyDescent="0.2">
      <c r="A19" s="22">
        <v>1938</v>
      </c>
      <c r="B19" s="97">
        <v>129.96899999999999</v>
      </c>
      <c r="C19" s="25">
        <v>1089</v>
      </c>
      <c r="D19" s="26" t="s">
        <v>10</v>
      </c>
      <c r="E19" s="25">
        <v>734</v>
      </c>
      <c r="F19" s="25">
        <f t="shared" si="3"/>
        <v>1823</v>
      </c>
      <c r="G19" s="25">
        <v>10</v>
      </c>
      <c r="H19" s="25">
        <f t="shared" si="0"/>
        <v>1061</v>
      </c>
      <c r="I19" s="25">
        <v>724</v>
      </c>
      <c r="J19" s="25">
        <v>28</v>
      </c>
      <c r="K19" s="25">
        <f t="shared" si="4"/>
        <v>7.755695588948134</v>
      </c>
      <c r="L19" s="25">
        <f t="shared" si="1"/>
        <v>4.6534173533688801</v>
      </c>
      <c r="M19" s="60" t="str">
        <f t="shared" si="2"/>
        <v>-</v>
      </c>
    </row>
    <row r="20" spans="1:13" ht="12" customHeight="1" x14ac:dyDescent="0.2">
      <c r="A20" s="22">
        <v>1939</v>
      </c>
      <c r="B20" s="97">
        <v>131.02799999999999</v>
      </c>
      <c r="C20" s="25">
        <v>958</v>
      </c>
      <c r="D20" s="25">
        <v>4</v>
      </c>
      <c r="E20" s="25">
        <v>724</v>
      </c>
      <c r="F20" s="25">
        <f t="shared" si="3"/>
        <v>1686</v>
      </c>
      <c r="G20" s="25">
        <v>2</v>
      </c>
      <c r="H20" s="25">
        <f t="shared" si="0"/>
        <v>1041</v>
      </c>
      <c r="I20" s="25">
        <v>615</v>
      </c>
      <c r="J20" s="25">
        <v>28</v>
      </c>
      <c r="K20" s="25">
        <f t="shared" si="4"/>
        <v>7.6930121806026204</v>
      </c>
      <c r="L20" s="25">
        <f t="shared" si="1"/>
        <v>4.615807308361572</v>
      </c>
      <c r="M20" s="60" t="str">
        <f t="shared" si="2"/>
        <v>-</v>
      </c>
    </row>
    <row r="21" spans="1:13" ht="12" customHeight="1" x14ac:dyDescent="0.2">
      <c r="A21" s="22">
        <v>1940</v>
      </c>
      <c r="B21" s="97">
        <v>132.12200000000001</v>
      </c>
      <c r="C21" s="25">
        <v>1246</v>
      </c>
      <c r="D21" s="25">
        <v>12</v>
      </c>
      <c r="E21" s="25">
        <v>615</v>
      </c>
      <c r="F21" s="25">
        <f t="shared" si="3"/>
        <v>1873</v>
      </c>
      <c r="G21" s="25">
        <v>1</v>
      </c>
      <c r="H21" s="25">
        <f t="shared" si="0"/>
        <v>1041</v>
      </c>
      <c r="I21" s="25">
        <v>802</v>
      </c>
      <c r="J21" s="25">
        <v>29</v>
      </c>
      <c r="K21" s="25">
        <f t="shared" si="4"/>
        <v>7.9017877416327327</v>
      </c>
      <c r="L21" s="25">
        <f t="shared" si="1"/>
        <v>4.7410726449796394</v>
      </c>
      <c r="M21" s="60" t="str">
        <f t="shared" si="2"/>
        <v>-</v>
      </c>
    </row>
    <row r="22" spans="1:13" ht="12" customHeight="1" x14ac:dyDescent="0.2">
      <c r="A22" s="28">
        <v>1941</v>
      </c>
      <c r="B22" s="95">
        <v>133.40199999999999</v>
      </c>
      <c r="C22" s="29">
        <v>1183</v>
      </c>
      <c r="D22" s="29">
        <v>6</v>
      </c>
      <c r="E22" s="29">
        <v>802</v>
      </c>
      <c r="F22" s="29">
        <f t="shared" si="3"/>
        <v>1991</v>
      </c>
      <c r="G22" s="29">
        <v>4</v>
      </c>
      <c r="H22" s="29">
        <f t="shared" si="0"/>
        <v>1197</v>
      </c>
      <c r="I22" s="29">
        <v>760</v>
      </c>
      <c r="J22" s="29">
        <v>30</v>
      </c>
      <c r="K22" s="29">
        <f t="shared" si="4"/>
        <v>8.0958306472166832</v>
      </c>
      <c r="L22" s="29">
        <f t="shared" si="1"/>
        <v>4.8574983883300096</v>
      </c>
      <c r="M22" s="61" t="str">
        <f t="shared" si="2"/>
        <v>-</v>
      </c>
    </row>
    <row r="23" spans="1:13" ht="12" customHeight="1" x14ac:dyDescent="0.2">
      <c r="A23" s="28">
        <v>1942</v>
      </c>
      <c r="B23" s="95">
        <v>134.86000000000001</v>
      </c>
      <c r="C23" s="29">
        <v>1343</v>
      </c>
      <c r="D23" s="29">
        <v>10</v>
      </c>
      <c r="E23" s="29">
        <v>760</v>
      </c>
      <c r="F23" s="29">
        <f t="shared" si="3"/>
        <v>2113</v>
      </c>
      <c r="G23" s="29">
        <v>4</v>
      </c>
      <c r="H23" s="29">
        <f t="shared" si="0"/>
        <v>1189</v>
      </c>
      <c r="I23" s="29">
        <v>884</v>
      </c>
      <c r="J23" s="29">
        <v>36</v>
      </c>
      <c r="K23" s="29">
        <f t="shared" si="4"/>
        <v>9.6099658905531644</v>
      </c>
      <c r="L23" s="29">
        <f t="shared" si="1"/>
        <v>5.7659795343318985</v>
      </c>
      <c r="M23" s="61" t="str">
        <f t="shared" si="2"/>
        <v>-</v>
      </c>
    </row>
    <row r="24" spans="1:13" ht="12" customHeight="1" x14ac:dyDescent="0.2">
      <c r="A24" s="28">
        <v>1943</v>
      </c>
      <c r="B24" s="95">
        <v>136.739</v>
      </c>
      <c r="C24" s="29">
        <v>1140</v>
      </c>
      <c r="D24" s="29">
        <v>81</v>
      </c>
      <c r="E24" s="29">
        <v>884</v>
      </c>
      <c r="F24" s="29">
        <f t="shared" si="3"/>
        <v>2105</v>
      </c>
      <c r="G24" s="29">
        <v>4</v>
      </c>
      <c r="H24" s="29">
        <f t="shared" si="0"/>
        <v>1337</v>
      </c>
      <c r="I24" s="29">
        <v>719</v>
      </c>
      <c r="J24" s="29">
        <v>45</v>
      </c>
      <c r="K24" s="29">
        <f t="shared" si="4"/>
        <v>11.847388089718368</v>
      </c>
      <c r="L24" s="29">
        <f t="shared" si="1"/>
        <v>7.1084328538310206</v>
      </c>
      <c r="M24" s="61" t="str">
        <f t="shared" si="2"/>
        <v>-</v>
      </c>
    </row>
    <row r="25" spans="1:13" ht="12" customHeight="1" x14ac:dyDescent="0.2">
      <c r="A25" s="28">
        <v>1944</v>
      </c>
      <c r="B25" s="95">
        <v>138.39699999999999</v>
      </c>
      <c r="C25" s="29">
        <v>1149</v>
      </c>
      <c r="D25" s="29">
        <v>84</v>
      </c>
      <c r="E25" s="29">
        <v>719</v>
      </c>
      <c r="F25" s="29">
        <f t="shared" si="3"/>
        <v>1952</v>
      </c>
      <c r="G25" s="29">
        <v>4</v>
      </c>
      <c r="H25" s="29">
        <f t="shared" si="0"/>
        <v>1128</v>
      </c>
      <c r="I25" s="29">
        <v>784</v>
      </c>
      <c r="J25" s="29">
        <v>36</v>
      </c>
      <c r="K25" s="29">
        <f t="shared" si="4"/>
        <v>9.3643648344978594</v>
      </c>
      <c r="L25" s="29">
        <f t="shared" si="1"/>
        <v>5.6186189006987153</v>
      </c>
      <c r="M25" s="61" t="str">
        <f t="shared" si="2"/>
        <v>-</v>
      </c>
    </row>
    <row r="26" spans="1:13" ht="12" customHeight="1" x14ac:dyDescent="0.2">
      <c r="A26" s="28">
        <v>1945</v>
      </c>
      <c r="B26" s="95">
        <v>139.928</v>
      </c>
      <c r="C26" s="29">
        <v>1524</v>
      </c>
      <c r="D26" s="29">
        <v>56</v>
      </c>
      <c r="E26" s="29">
        <v>784</v>
      </c>
      <c r="F26" s="29">
        <f t="shared" si="3"/>
        <v>2364</v>
      </c>
      <c r="G26" s="29">
        <v>9</v>
      </c>
      <c r="H26" s="29">
        <f t="shared" si="0"/>
        <v>1254</v>
      </c>
      <c r="I26" s="29">
        <v>1059</v>
      </c>
      <c r="J26" s="29">
        <v>42</v>
      </c>
      <c r="K26" s="29">
        <f t="shared" si="4"/>
        <v>10.805557143673891</v>
      </c>
      <c r="L26" s="29">
        <f t="shared" si="1"/>
        <v>6.4833342862043342</v>
      </c>
      <c r="M26" s="61" t="str">
        <f t="shared" si="2"/>
        <v>-</v>
      </c>
    </row>
    <row r="27" spans="1:13" ht="12" customHeight="1" x14ac:dyDescent="0.2">
      <c r="A27" s="22">
        <v>1946</v>
      </c>
      <c r="B27" s="97">
        <v>141.38900000000001</v>
      </c>
      <c r="C27" s="25">
        <v>1478</v>
      </c>
      <c r="D27" s="25">
        <v>4</v>
      </c>
      <c r="E27" s="25">
        <v>1059</v>
      </c>
      <c r="F27" s="25">
        <f t="shared" si="3"/>
        <v>2541</v>
      </c>
      <c r="G27" s="25">
        <v>29</v>
      </c>
      <c r="H27" s="25">
        <f t="shared" si="0"/>
        <v>1548</v>
      </c>
      <c r="I27" s="25">
        <v>925</v>
      </c>
      <c r="J27" s="25">
        <v>39</v>
      </c>
      <c r="K27" s="25">
        <f t="shared" si="4"/>
        <v>9.9300511355197365</v>
      </c>
      <c r="L27" s="25">
        <f t="shared" si="1"/>
        <v>5.9580306813118415</v>
      </c>
      <c r="M27" s="60" t="str">
        <f t="shared" si="2"/>
        <v>-</v>
      </c>
    </row>
    <row r="28" spans="1:13" ht="12" customHeight="1" x14ac:dyDescent="0.2">
      <c r="A28" s="22">
        <v>1947</v>
      </c>
      <c r="B28" s="97">
        <v>144.126</v>
      </c>
      <c r="C28" s="25">
        <v>1176</v>
      </c>
      <c r="D28" s="25">
        <v>1</v>
      </c>
      <c r="E28" s="25">
        <v>925</v>
      </c>
      <c r="F28" s="25">
        <f t="shared" si="3"/>
        <v>2102</v>
      </c>
      <c r="G28" s="25">
        <v>12</v>
      </c>
      <c r="H28" s="25">
        <f t="shared" si="0"/>
        <v>1280</v>
      </c>
      <c r="I28" s="25">
        <v>770</v>
      </c>
      <c r="J28" s="25">
        <v>40</v>
      </c>
      <c r="K28" s="25">
        <f t="shared" si="4"/>
        <v>9.991257649556637</v>
      </c>
      <c r="L28" s="25">
        <f t="shared" si="1"/>
        <v>5.994754589733982</v>
      </c>
      <c r="M28" s="60" t="str">
        <f t="shared" si="2"/>
        <v>-</v>
      </c>
    </row>
    <row r="29" spans="1:13" ht="12" customHeight="1" x14ac:dyDescent="0.2">
      <c r="A29" s="22">
        <v>1948</v>
      </c>
      <c r="B29" s="97">
        <v>146.631</v>
      </c>
      <c r="C29" s="25">
        <v>1450</v>
      </c>
      <c r="D29" s="25">
        <v>13</v>
      </c>
      <c r="E29" s="25">
        <v>770</v>
      </c>
      <c r="F29" s="25">
        <f t="shared" si="3"/>
        <v>2233</v>
      </c>
      <c r="G29" s="25">
        <v>18</v>
      </c>
      <c r="H29" s="25">
        <f t="shared" si="0"/>
        <v>1225</v>
      </c>
      <c r="I29" s="25">
        <v>953</v>
      </c>
      <c r="J29" s="25">
        <v>37</v>
      </c>
      <c r="K29" s="25">
        <f t="shared" si="4"/>
        <v>9.0840272520817553</v>
      </c>
      <c r="L29" s="25">
        <f t="shared" si="1"/>
        <v>5.4504163512490527</v>
      </c>
      <c r="M29" s="60" t="str">
        <f t="shared" si="2"/>
        <v>-</v>
      </c>
    </row>
    <row r="30" spans="1:13" ht="12" customHeight="1" x14ac:dyDescent="0.2">
      <c r="A30" s="22">
        <v>1949</v>
      </c>
      <c r="B30" s="97">
        <v>149.18799999999999</v>
      </c>
      <c r="C30" s="25">
        <v>1220</v>
      </c>
      <c r="D30" s="25">
        <v>17</v>
      </c>
      <c r="E30" s="25">
        <v>953</v>
      </c>
      <c r="F30" s="25">
        <f t="shared" si="3"/>
        <v>2190</v>
      </c>
      <c r="G30" s="25">
        <v>25</v>
      </c>
      <c r="H30" s="25">
        <f t="shared" si="0"/>
        <v>1306</v>
      </c>
      <c r="I30" s="25">
        <v>826</v>
      </c>
      <c r="J30" s="25">
        <v>33</v>
      </c>
      <c r="K30" s="25">
        <f t="shared" si="4"/>
        <v>7.9631069523017937</v>
      </c>
      <c r="L30" s="25">
        <f t="shared" si="1"/>
        <v>4.7778641713810757</v>
      </c>
      <c r="M30" s="60" t="str">
        <f t="shared" si="2"/>
        <v>-</v>
      </c>
    </row>
    <row r="31" spans="1:13" ht="12" customHeight="1" x14ac:dyDescent="0.2">
      <c r="A31" s="22">
        <v>1950</v>
      </c>
      <c r="B31" s="97">
        <v>151.684</v>
      </c>
      <c r="C31" s="25">
        <v>1369</v>
      </c>
      <c r="D31" s="25">
        <v>20</v>
      </c>
      <c r="E31" s="25">
        <v>826</v>
      </c>
      <c r="F31" s="25">
        <f t="shared" si="3"/>
        <v>2215</v>
      </c>
      <c r="G31" s="25">
        <v>5</v>
      </c>
      <c r="H31" s="25">
        <f t="shared" si="0"/>
        <v>1257</v>
      </c>
      <c r="I31" s="25">
        <v>921</v>
      </c>
      <c r="J31" s="25">
        <v>32</v>
      </c>
      <c r="K31" s="25">
        <f t="shared" si="4"/>
        <v>7.5947364257271701</v>
      </c>
      <c r="L31" s="25">
        <f t="shared" si="1"/>
        <v>4.5568418554363017</v>
      </c>
      <c r="M31" s="60" t="str">
        <f t="shared" si="2"/>
        <v>-</v>
      </c>
    </row>
    <row r="32" spans="1:13" ht="12" customHeight="1" x14ac:dyDescent="0.2">
      <c r="A32" s="28">
        <v>1951</v>
      </c>
      <c r="B32" s="95">
        <v>154.28700000000001</v>
      </c>
      <c r="C32" s="29">
        <v>1278</v>
      </c>
      <c r="D32" s="29">
        <v>52</v>
      </c>
      <c r="E32" s="29">
        <v>921</v>
      </c>
      <c r="F32" s="29">
        <f t="shared" si="3"/>
        <v>2251</v>
      </c>
      <c r="G32" s="29">
        <v>6</v>
      </c>
      <c r="H32" s="29">
        <f t="shared" si="0"/>
        <v>1322</v>
      </c>
      <c r="I32" s="29">
        <v>890</v>
      </c>
      <c r="J32" s="29">
        <v>33</v>
      </c>
      <c r="K32" s="29">
        <f t="shared" si="4"/>
        <v>7.699935833868051</v>
      </c>
      <c r="L32" s="29">
        <f t="shared" si="1"/>
        <v>4.6199615003208301</v>
      </c>
      <c r="M32" s="61" t="str">
        <f t="shared" si="2"/>
        <v>-</v>
      </c>
    </row>
    <row r="33" spans="1:13" ht="12" customHeight="1" x14ac:dyDescent="0.2">
      <c r="A33" s="28">
        <v>1952</v>
      </c>
      <c r="B33" s="95">
        <v>156.95400000000001</v>
      </c>
      <c r="C33" s="29">
        <v>1217</v>
      </c>
      <c r="D33" s="29">
        <v>68</v>
      </c>
      <c r="E33" s="29">
        <v>890</v>
      </c>
      <c r="F33" s="29">
        <f t="shared" si="3"/>
        <v>2175</v>
      </c>
      <c r="G33" s="29">
        <v>4</v>
      </c>
      <c r="H33" s="29">
        <f t="shared" si="0"/>
        <v>1300</v>
      </c>
      <c r="I33" s="29">
        <v>838</v>
      </c>
      <c r="J33" s="29">
        <v>33</v>
      </c>
      <c r="K33" s="29">
        <f t="shared" si="4"/>
        <v>7.5690966780075684</v>
      </c>
      <c r="L33" s="29">
        <f t="shared" si="1"/>
        <v>4.5414580068045405</v>
      </c>
      <c r="M33" s="61" t="str">
        <f t="shared" si="2"/>
        <v>-</v>
      </c>
    </row>
    <row r="34" spans="1:13" ht="12" customHeight="1" x14ac:dyDescent="0.2">
      <c r="A34" s="28">
        <v>1953</v>
      </c>
      <c r="B34" s="95">
        <v>159.565</v>
      </c>
      <c r="C34" s="29">
        <v>1153</v>
      </c>
      <c r="D34" s="29">
        <v>89</v>
      </c>
      <c r="E34" s="29">
        <v>838</v>
      </c>
      <c r="F34" s="29">
        <f t="shared" si="3"/>
        <v>2080</v>
      </c>
      <c r="G34" s="29">
        <v>5</v>
      </c>
      <c r="H34" s="29">
        <f t="shared" si="0"/>
        <v>1233</v>
      </c>
      <c r="I34" s="29">
        <v>808</v>
      </c>
      <c r="J34" s="29">
        <v>34</v>
      </c>
      <c r="K34" s="29">
        <f t="shared" si="4"/>
        <v>7.6708551374048195</v>
      </c>
      <c r="L34" s="29">
        <f t="shared" si="1"/>
        <v>4.6025130824428917</v>
      </c>
      <c r="M34" s="61" t="str">
        <f t="shared" si="2"/>
        <v>-</v>
      </c>
    </row>
    <row r="35" spans="1:13" ht="12" customHeight="1" x14ac:dyDescent="0.2">
      <c r="A35" s="28">
        <v>1954</v>
      </c>
      <c r="B35" s="95">
        <v>162.39099999999999</v>
      </c>
      <c r="C35" s="29">
        <v>1410</v>
      </c>
      <c r="D35" s="29">
        <v>34</v>
      </c>
      <c r="E35" s="29">
        <v>808</v>
      </c>
      <c r="F35" s="29">
        <f t="shared" si="3"/>
        <v>2252</v>
      </c>
      <c r="G35" s="29">
        <v>4</v>
      </c>
      <c r="H35" s="29">
        <f t="shared" si="0"/>
        <v>1247</v>
      </c>
      <c r="I35" s="29">
        <v>967</v>
      </c>
      <c r="J35" s="29">
        <v>34</v>
      </c>
      <c r="K35" s="29">
        <f t="shared" si="4"/>
        <v>7.5373635238406074</v>
      </c>
      <c r="L35" s="29">
        <f t="shared" si="1"/>
        <v>4.5224181143043642</v>
      </c>
      <c r="M35" s="61" t="str">
        <f t="shared" si="2"/>
        <v>-</v>
      </c>
    </row>
    <row r="36" spans="1:13" ht="12" customHeight="1" x14ac:dyDescent="0.2">
      <c r="A36" s="28">
        <v>1955</v>
      </c>
      <c r="B36" s="95">
        <v>165.27500000000001</v>
      </c>
      <c r="C36" s="29">
        <v>1496</v>
      </c>
      <c r="D36" s="29">
        <v>10</v>
      </c>
      <c r="E36" s="29">
        <v>967</v>
      </c>
      <c r="F36" s="29">
        <f t="shared" si="3"/>
        <v>2473</v>
      </c>
      <c r="G36" s="29">
        <v>27</v>
      </c>
      <c r="H36" s="29">
        <f t="shared" si="0"/>
        <v>1372</v>
      </c>
      <c r="I36" s="29">
        <v>1039</v>
      </c>
      <c r="J36" s="29">
        <v>35</v>
      </c>
      <c r="K36" s="29">
        <f t="shared" si="4"/>
        <v>7.6236575404628653</v>
      </c>
      <c r="L36" s="29">
        <f t="shared" si="1"/>
        <v>4.5741945242777193</v>
      </c>
      <c r="M36" s="61" t="str">
        <f t="shared" si="2"/>
        <v>-</v>
      </c>
    </row>
    <row r="37" spans="1:13" ht="12" customHeight="1" x14ac:dyDescent="0.2">
      <c r="A37" s="22">
        <v>1956</v>
      </c>
      <c r="B37" s="97">
        <v>168.221</v>
      </c>
      <c r="C37" s="25">
        <v>1151</v>
      </c>
      <c r="D37" s="25">
        <v>7</v>
      </c>
      <c r="E37" s="25">
        <v>1039</v>
      </c>
      <c r="F37" s="25">
        <f t="shared" si="3"/>
        <v>2197</v>
      </c>
      <c r="G37" s="25">
        <v>34</v>
      </c>
      <c r="H37" s="25">
        <f t="shared" si="0"/>
        <v>1338</v>
      </c>
      <c r="I37" s="25">
        <v>788</v>
      </c>
      <c r="J37" s="25">
        <v>37</v>
      </c>
      <c r="K37" s="25">
        <f t="shared" si="4"/>
        <v>7.918155283823066</v>
      </c>
      <c r="L37" s="25">
        <f t="shared" si="1"/>
        <v>4.7508931702938391</v>
      </c>
      <c r="M37" s="60" t="str">
        <f t="shared" si="2"/>
        <v>-</v>
      </c>
    </row>
    <row r="38" spans="1:13" ht="12" customHeight="1" x14ac:dyDescent="0.2">
      <c r="A38" s="22">
        <v>1957</v>
      </c>
      <c r="B38" s="97">
        <v>171.274</v>
      </c>
      <c r="C38" s="25">
        <v>1290</v>
      </c>
      <c r="D38" s="25">
        <v>27</v>
      </c>
      <c r="E38" s="25">
        <v>788</v>
      </c>
      <c r="F38" s="25">
        <f t="shared" si="3"/>
        <v>2105</v>
      </c>
      <c r="G38" s="25">
        <v>22</v>
      </c>
      <c r="H38" s="25">
        <f t="shared" si="0"/>
        <v>1120</v>
      </c>
      <c r="I38" s="25">
        <v>925</v>
      </c>
      <c r="J38" s="25">
        <v>38</v>
      </c>
      <c r="K38" s="25">
        <f t="shared" si="4"/>
        <v>7.9872017936172446</v>
      </c>
      <c r="L38" s="25">
        <f t="shared" si="1"/>
        <v>4.7923210761703467</v>
      </c>
      <c r="M38" s="60" t="str">
        <f t="shared" si="2"/>
        <v>-</v>
      </c>
    </row>
    <row r="39" spans="1:13" ht="12" customHeight="1" x14ac:dyDescent="0.2">
      <c r="A39" s="22">
        <v>1958</v>
      </c>
      <c r="B39" s="97">
        <v>174.14099999999999</v>
      </c>
      <c r="C39" s="25">
        <v>1401</v>
      </c>
      <c r="D39" s="25">
        <v>11</v>
      </c>
      <c r="E39" s="25">
        <v>925</v>
      </c>
      <c r="F39" s="25">
        <f t="shared" si="3"/>
        <v>2337</v>
      </c>
      <c r="G39" s="25">
        <v>27</v>
      </c>
      <c r="H39" s="25">
        <f t="shared" si="0"/>
        <v>1230</v>
      </c>
      <c r="I39" s="25">
        <v>1039</v>
      </c>
      <c r="J39" s="25">
        <v>41</v>
      </c>
      <c r="K39" s="25">
        <f t="shared" si="4"/>
        <v>8.4758902268851095</v>
      </c>
      <c r="L39" s="25">
        <f t="shared" si="1"/>
        <v>5.0855341361310655</v>
      </c>
      <c r="M39" s="60" t="str">
        <f t="shared" si="2"/>
        <v>-</v>
      </c>
    </row>
    <row r="40" spans="1:13" ht="12" customHeight="1" x14ac:dyDescent="0.2">
      <c r="A40" s="22">
        <v>1959</v>
      </c>
      <c r="B40" s="97">
        <v>177.07300000000001</v>
      </c>
      <c r="C40" s="25">
        <v>1050</v>
      </c>
      <c r="D40" s="25">
        <v>2</v>
      </c>
      <c r="E40" s="25">
        <v>1039</v>
      </c>
      <c r="F40" s="25">
        <f t="shared" si="3"/>
        <v>2091</v>
      </c>
      <c r="G40" s="25">
        <v>48</v>
      </c>
      <c r="H40" s="25">
        <f t="shared" si="0"/>
        <v>1236</v>
      </c>
      <c r="I40" s="25">
        <v>765</v>
      </c>
      <c r="J40" s="25">
        <v>42</v>
      </c>
      <c r="K40" s="25">
        <f t="shared" si="4"/>
        <v>8.5388512082587411</v>
      </c>
      <c r="L40" s="25">
        <f t="shared" si="1"/>
        <v>5.1233107249552443</v>
      </c>
      <c r="M40" s="60" t="str">
        <f t="shared" si="2"/>
        <v>-</v>
      </c>
    </row>
    <row r="41" spans="1:13" ht="12" customHeight="1" x14ac:dyDescent="0.2">
      <c r="A41" s="22">
        <v>1960</v>
      </c>
      <c r="B41" s="97">
        <v>179.386</v>
      </c>
      <c r="C41" s="25">
        <v>1153</v>
      </c>
      <c r="D41" s="25">
        <v>1</v>
      </c>
      <c r="E41" s="25">
        <v>765</v>
      </c>
      <c r="F41" s="25">
        <f t="shared" si="3"/>
        <v>1919</v>
      </c>
      <c r="G41" s="25">
        <v>35</v>
      </c>
      <c r="H41" s="25">
        <f t="shared" si="0"/>
        <v>990</v>
      </c>
      <c r="I41" s="25">
        <v>851</v>
      </c>
      <c r="J41" s="25">
        <v>43</v>
      </c>
      <c r="K41" s="25">
        <f t="shared" si="4"/>
        <v>8.6294359649025019</v>
      </c>
      <c r="L41" s="25">
        <f t="shared" si="1"/>
        <v>5.1776615789415006</v>
      </c>
      <c r="M41" s="60" t="str">
        <f t="shared" si="2"/>
        <v>-</v>
      </c>
    </row>
    <row r="42" spans="1:13" ht="12" customHeight="1" x14ac:dyDescent="0.2">
      <c r="A42" s="28">
        <v>1961</v>
      </c>
      <c r="B42" s="95">
        <v>182.28700000000001</v>
      </c>
      <c r="C42" s="29">
        <v>1010</v>
      </c>
      <c r="D42" s="29">
        <v>1</v>
      </c>
      <c r="E42" s="29">
        <v>851</v>
      </c>
      <c r="F42" s="29">
        <f t="shared" si="3"/>
        <v>1862</v>
      </c>
      <c r="G42" s="29">
        <v>20</v>
      </c>
      <c r="H42" s="29">
        <f t="shared" si="0"/>
        <v>1024</v>
      </c>
      <c r="I42" s="29">
        <v>774</v>
      </c>
      <c r="J42" s="29">
        <v>44</v>
      </c>
      <c r="K42" s="29">
        <f t="shared" si="4"/>
        <v>8.6895938821748118</v>
      </c>
      <c r="L42" s="29">
        <f t="shared" si="1"/>
        <v>5.2137563293048865</v>
      </c>
      <c r="M42" s="61" t="str">
        <f t="shared" si="2"/>
        <v>-</v>
      </c>
    </row>
    <row r="43" spans="1:13" ht="12" customHeight="1" x14ac:dyDescent="0.2">
      <c r="A43" s="28">
        <v>1962</v>
      </c>
      <c r="B43" s="95">
        <v>185.24199999999999</v>
      </c>
      <c r="C43" s="29">
        <v>1012</v>
      </c>
      <c r="D43" s="29">
        <v>2</v>
      </c>
      <c r="E43" s="29">
        <v>774</v>
      </c>
      <c r="F43" s="29">
        <f t="shared" si="3"/>
        <v>1788</v>
      </c>
      <c r="G43" s="29">
        <v>30</v>
      </c>
      <c r="H43" s="29">
        <f t="shared" si="0"/>
        <v>947</v>
      </c>
      <c r="I43" s="29">
        <v>766</v>
      </c>
      <c r="J43" s="29">
        <v>45</v>
      </c>
      <c r="K43" s="29">
        <f t="shared" si="4"/>
        <v>8.7453169367638015</v>
      </c>
      <c r="L43" s="29">
        <f t="shared" si="1"/>
        <v>5.2471901620582804</v>
      </c>
      <c r="M43" s="61" t="str">
        <f t="shared" si="2"/>
        <v>-</v>
      </c>
    </row>
    <row r="44" spans="1:13" ht="12" customHeight="1" x14ac:dyDescent="0.2">
      <c r="A44" s="28">
        <v>1963</v>
      </c>
      <c r="B44" s="95">
        <v>188.01300000000001</v>
      </c>
      <c r="C44" s="29">
        <v>966</v>
      </c>
      <c r="D44" s="29">
        <v>5</v>
      </c>
      <c r="E44" s="29">
        <v>766</v>
      </c>
      <c r="F44" s="29">
        <f t="shared" si="3"/>
        <v>1737</v>
      </c>
      <c r="G44" s="29">
        <v>11</v>
      </c>
      <c r="H44" s="29">
        <f t="shared" si="0"/>
        <v>917</v>
      </c>
      <c r="I44" s="29">
        <v>763</v>
      </c>
      <c r="J44" s="29">
        <v>46</v>
      </c>
      <c r="K44" s="29">
        <f t="shared" si="4"/>
        <v>8.8079015812736348</v>
      </c>
      <c r="L44" s="29">
        <f t="shared" si="1"/>
        <v>5.2847409487641803</v>
      </c>
      <c r="M44" s="61" t="str">
        <f t="shared" si="2"/>
        <v>-</v>
      </c>
    </row>
    <row r="45" spans="1:13" ht="12" customHeight="1" x14ac:dyDescent="0.2">
      <c r="A45" s="28">
        <v>1964</v>
      </c>
      <c r="B45" s="95">
        <v>190.66800000000001</v>
      </c>
      <c r="C45" s="29">
        <v>852</v>
      </c>
      <c r="D45" s="29">
        <v>3</v>
      </c>
      <c r="E45" s="29">
        <v>763</v>
      </c>
      <c r="F45" s="29">
        <f t="shared" si="3"/>
        <v>1618</v>
      </c>
      <c r="G45" s="29">
        <v>5</v>
      </c>
      <c r="H45" s="29">
        <f t="shared" si="0"/>
        <v>875</v>
      </c>
      <c r="I45" s="29">
        <v>692</v>
      </c>
      <c r="J45" s="29">
        <v>46</v>
      </c>
      <c r="K45" s="29">
        <f t="shared" si="4"/>
        <v>8.6852539492730827</v>
      </c>
      <c r="L45" s="29">
        <f t="shared" si="1"/>
        <v>5.2111523695638491</v>
      </c>
      <c r="M45" s="61" t="str">
        <f t="shared" si="2"/>
        <v>-</v>
      </c>
    </row>
    <row r="46" spans="1:13" ht="12" customHeight="1" x14ac:dyDescent="0.2">
      <c r="A46" s="28">
        <v>1965</v>
      </c>
      <c r="B46" s="95">
        <v>193.22300000000001</v>
      </c>
      <c r="C46" s="29">
        <v>930</v>
      </c>
      <c r="D46" s="29">
        <v>4</v>
      </c>
      <c r="E46" s="29">
        <v>692</v>
      </c>
      <c r="F46" s="29">
        <f t="shared" si="3"/>
        <v>1626</v>
      </c>
      <c r="G46" s="29">
        <v>34</v>
      </c>
      <c r="H46" s="29">
        <f t="shared" si="0"/>
        <v>1169</v>
      </c>
      <c r="I46" s="29">
        <v>378</v>
      </c>
      <c r="J46" s="29">
        <v>45</v>
      </c>
      <c r="K46" s="29">
        <f t="shared" si="4"/>
        <v>8.3840950611469651</v>
      </c>
      <c r="L46" s="29">
        <f t="shared" si="1"/>
        <v>5.0304570366881789</v>
      </c>
      <c r="M46" s="61" t="str">
        <f t="shared" si="2"/>
        <v>-</v>
      </c>
    </row>
    <row r="47" spans="1:13" ht="12" customHeight="1" x14ac:dyDescent="0.2">
      <c r="A47" s="22">
        <v>1966</v>
      </c>
      <c r="B47" s="97">
        <v>195.53899999999999</v>
      </c>
      <c r="C47" s="25">
        <v>803</v>
      </c>
      <c r="D47" s="25">
        <v>4</v>
      </c>
      <c r="E47" s="25">
        <v>378</v>
      </c>
      <c r="F47" s="25">
        <f t="shared" si="3"/>
        <v>1185</v>
      </c>
      <c r="G47" s="25">
        <v>22</v>
      </c>
      <c r="H47" s="25">
        <f t="shared" si="0"/>
        <v>801</v>
      </c>
      <c r="I47" s="25">
        <v>317</v>
      </c>
      <c r="J47" s="25">
        <v>45</v>
      </c>
      <c r="K47" s="25">
        <f t="shared" si="4"/>
        <v>8.2847922920747283</v>
      </c>
      <c r="L47" s="25">
        <f t="shared" si="1"/>
        <v>4.9708753752448365</v>
      </c>
      <c r="M47" s="60" t="str">
        <f t="shared" si="2"/>
        <v>-</v>
      </c>
    </row>
    <row r="48" spans="1:13" ht="12" customHeight="1" x14ac:dyDescent="0.2">
      <c r="A48" s="22">
        <v>1967</v>
      </c>
      <c r="B48" s="97">
        <v>197.73599999999999</v>
      </c>
      <c r="C48" s="25">
        <v>794</v>
      </c>
      <c r="D48" s="25">
        <v>3</v>
      </c>
      <c r="E48" s="25">
        <v>317</v>
      </c>
      <c r="F48" s="25">
        <f t="shared" si="3"/>
        <v>1114</v>
      </c>
      <c r="G48" s="25">
        <v>11</v>
      </c>
      <c r="H48" s="25">
        <f t="shared" si="0"/>
        <v>743</v>
      </c>
      <c r="I48" s="25">
        <v>316</v>
      </c>
      <c r="J48" s="25">
        <v>44</v>
      </c>
      <c r="K48" s="25">
        <f t="shared" si="4"/>
        <v>8.0106809078771697</v>
      </c>
      <c r="L48" s="25">
        <f t="shared" si="1"/>
        <v>4.8064085447263016</v>
      </c>
      <c r="M48" s="60" t="str">
        <f t="shared" si="2"/>
        <v>-</v>
      </c>
    </row>
    <row r="49" spans="1:13" ht="12" customHeight="1" x14ac:dyDescent="0.2">
      <c r="A49" s="22">
        <v>1968</v>
      </c>
      <c r="B49" s="97">
        <v>199.80799999999999</v>
      </c>
      <c r="C49" s="25">
        <v>951</v>
      </c>
      <c r="D49" s="25">
        <v>2</v>
      </c>
      <c r="E49" s="25">
        <v>316</v>
      </c>
      <c r="F49" s="25">
        <f t="shared" si="3"/>
        <v>1269</v>
      </c>
      <c r="G49" s="25">
        <v>8</v>
      </c>
      <c r="H49" s="25">
        <f t="shared" si="0"/>
        <v>793</v>
      </c>
      <c r="I49" s="25">
        <v>424</v>
      </c>
      <c r="J49" s="25">
        <v>44</v>
      </c>
      <c r="K49" s="25">
        <f t="shared" si="4"/>
        <v>7.9276105060858431</v>
      </c>
      <c r="L49" s="25">
        <f t="shared" si="1"/>
        <v>4.756566303651506</v>
      </c>
      <c r="M49" s="60" t="str">
        <f t="shared" si="2"/>
        <v>-</v>
      </c>
    </row>
    <row r="50" spans="1:13" ht="12" customHeight="1" x14ac:dyDescent="0.2">
      <c r="A50" s="22">
        <v>1969</v>
      </c>
      <c r="B50" s="97">
        <v>201.76</v>
      </c>
      <c r="C50" s="25">
        <v>966</v>
      </c>
      <c r="D50" s="25">
        <v>2</v>
      </c>
      <c r="E50" s="25">
        <v>424</v>
      </c>
      <c r="F50" s="25">
        <f t="shared" si="3"/>
        <v>1392</v>
      </c>
      <c r="G50" s="25">
        <v>5</v>
      </c>
      <c r="H50" s="25">
        <f t="shared" si="0"/>
        <v>794</v>
      </c>
      <c r="I50" s="25">
        <v>548</v>
      </c>
      <c r="J50" s="25">
        <v>45</v>
      </c>
      <c r="K50" s="25">
        <f t="shared" si="4"/>
        <v>8.0293417922283901</v>
      </c>
      <c r="L50" s="25">
        <f t="shared" si="1"/>
        <v>4.8176050753370339</v>
      </c>
      <c r="M50" s="60" t="str">
        <f t="shared" si="2"/>
        <v>-</v>
      </c>
    </row>
    <row r="51" spans="1:13" ht="12" customHeight="1" x14ac:dyDescent="0.2">
      <c r="A51" s="22">
        <v>1970</v>
      </c>
      <c r="B51" s="97">
        <v>203.84899999999999</v>
      </c>
      <c r="C51" s="25">
        <v>915</v>
      </c>
      <c r="D51" s="25">
        <v>2</v>
      </c>
      <c r="E51" s="25">
        <v>548</v>
      </c>
      <c r="F51" s="25">
        <f t="shared" si="3"/>
        <v>1465</v>
      </c>
      <c r="G51" s="25">
        <v>19</v>
      </c>
      <c r="H51" s="25">
        <f t="shared" si="0"/>
        <v>831</v>
      </c>
      <c r="I51" s="25">
        <v>570</v>
      </c>
      <c r="J51" s="25">
        <v>45</v>
      </c>
      <c r="K51" s="25">
        <f t="shared" si="4"/>
        <v>7.947058852385835</v>
      </c>
      <c r="L51" s="25">
        <f t="shared" si="1"/>
        <v>4.7682353114315008</v>
      </c>
      <c r="M51" s="60" t="str">
        <f t="shared" si="2"/>
        <v>-</v>
      </c>
    </row>
    <row r="52" spans="1:13" ht="12" customHeight="1" x14ac:dyDescent="0.2">
      <c r="A52" s="28">
        <v>1971</v>
      </c>
      <c r="B52" s="95">
        <v>206.46599999999998</v>
      </c>
      <c r="C52" s="29">
        <v>878</v>
      </c>
      <c r="D52" s="29">
        <v>3</v>
      </c>
      <c r="E52" s="29">
        <v>570</v>
      </c>
      <c r="F52" s="29">
        <f t="shared" si="3"/>
        <v>1451</v>
      </c>
      <c r="G52" s="29">
        <v>21</v>
      </c>
      <c r="H52" s="29">
        <f t="shared" si="0"/>
        <v>788</v>
      </c>
      <c r="I52" s="29">
        <v>597</v>
      </c>
      <c r="J52" s="29">
        <v>45</v>
      </c>
      <c r="K52" s="29">
        <f t="shared" si="4"/>
        <v>7.8463282090029365</v>
      </c>
      <c r="L52" s="29">
        <f t="shared" si="1"/>
        <v>4.7077969254017615</v>
      </c>
      <c r="M52" s="61" t="str">
        <f t="shared" si="2"/>
        <v>-</v>
      </c>
    </row>
    <row r="53" spans="1:13" ht="12" customHeight="1" x14ac:dyDescent="0.2">
      <c r="A53" s="28">
        <v>1972</v>
      </c>
      <c r="B53" s="95">
        <v>208.917</v>
      </c>
      <c r="C53" s="29">
        <v>691</v>
      </c>
      <c r="D53" s="29">
        <v>3</v>
      </c>
      <c r="E53" s="29">
        <v>597</v>
      </c>
      <c r="F53" s="29">
        <f t="shared" si="3"/>
        <v>1291</v>
      </c>
      <c r="G53" s="29">
        <v>19</v>
      </c>
      <c r="H53" s="29">
        <f t="shared" si="0"/>
        <v>763</v>
      </c>
      <c r="I53" s="29">
        <v>463</v>
      </c>
      <c r="J53" s="29">
        <v>46</v>
      </c>
      <c r="K53" s="29">
        <f t="shared" si="4"/>
        <v>7.9265928574505669</v>
      </c>
      <c r="L53" s="29">
        <f t="shared" si="1"/>
        <v>4.7559557144703399</v>
      </c>
      <c r="M53" s="61" t="str">
        <f t="shared" si="2"/>
        <v>-</v>
      </c>
    </row>
    <row r="54" spans="1:13" ht="12" customHeight="1" x14ac:dyDescent="0.2">
      <c r="A54" s="28">
        <v>1973</v>
      </c>
      <c r="B54" s="95">
        <v>210.98500000000001</v>
      </c>
      <c r="C54" s="29">
        <v>659</v>
      </c>
      <c r="D54" s="29">
        <v>1.0000000000000001E-9</v>
      </c>
      <c r="E54" s="29">
        <v>463</v>
      </c>
      <c r="F54" s="29">
        <f t="shared" si="3"/>
        <v>1122.000000001</v>
      </c>
      <c r="G54" s="29">
        <v>57</v>
      </c>
      <c r="H54" s="29">
        <f t="shared" si="0"/>
        <v>711.00000000099999</v>
      </c>
      <c r="I54" s="29">
        <v>308</v>
      </c>
      <c r="J54" s="29">
        <v>46</v>
      </c>
      <c r="K54" s="29">
        <f t="shared" si="4"/>
        <v>7.8488992108443725</v>
      </c>
      <c r="L54" s="29">
        <f t="shared" si="1"/>
        <v>4.7093395265066231</v>
      </c>
      <c r="M54" s="61" t="str">
        <f t="shared" si="2"/>
        <v>-</v>
      </c>
    </row>
    <row r="55" spans="1:13" ht="12" customHeight="1" x14ac:dyDescent="0.2">
      <c r="A55" s="28">
        <v>1974</v>
      </c>
      <c r="B55" s="95">
        <v>212.93199999999999</v>
      </c>
      <c r="C55" s="29">
        <v>601</v>
      </c>
      <c r="D55" s="29">
        <v>1.0000000000000001E-9</v>
      </c>
      <c r="E55" s="29">
        <v>308</v>
      </c>
      <c r="F55" s="29">
        <f t="shared" si="3"/>
        <v>909.00000000099999</v>
      </c>
      <c r="G55" s="29">
        <v>19</v>
      </c>
      <c r="H55" s="29">
        <f t="shared" si="0"/>
        <v>619.00000000099999</v>
      </c>
      <c r="I55" s="29">
        <v>224</v>
      </c>
      <c r="J55" s="29">
        <v>47</v>
      </c>
      <c r="K55" s="29">
        <f t="shared" si="4"/>
        <v>7.9461987864670416</v>
      </c>
      <c r="L55" s="29">
        <f t="shared" si="1"/>
        <v>4.7677192718802246</v>
      </c>
      <c r="M55" s="61" t="str">
        <f t="shared" si="2"/>
        <v>-</v>
      </c>
    </row>
    <row r="56" spans="1:13" ht="12" customHeight="1" x14ac:dyDescent="0.2">
      <c r="A56" s="28">
        <v>1975</v>
      </c>
      <c r="B56" s="95">
        <v>214.93100000000001</v>
      </c>
      <c r="C56" s="29">
        <v>638.96</v>
      </c>
      <c r="D56" s="29">
        <v>0.5131</v>
      </c>
      <c r="E56" s="29">
        <v>224</v>
      </c>
      <c r="F56" s="29">
        <f t="shared" si="3"/>
        <v>863.47310000000004</v>
      </c>
      <c r="G56" s="29">
        <v>12.276999999999999</v>
      </c>
      <c r="H56" s="29">
        <f t="shared" si="0"/>
        <v>602.37810000000002</v>
      </c>
      <c r="I56" s="29">
        <v>204.81800000000001</v>
      </c>
      <c r="J56" s="29">
        <v>44</v>
      </c>
      <c r="K56" s="29">
        <f t="shared" si="4"/>
        <v>7.3698070543569791</v>
      </c>
      <c r="L56" s="29">
        <f t="shared" si="1"/>
        <v>4.4218842326141869</v>
      </c>
      <c r="M56" s="61" t="str">
        <f t="shared" si="2"/>
        <v>-</v>
      </c>
    </row>
    <row r="57" spans="1:13" ht="12" customHeight="1" x14ac:dyDescent="0.2">
      <c r="A57" s="22">
        <v>1976</v>
      </c>
      <c r="B57" s="97">
        <v>217.095</v>
      </c>
      <c r="C57" s="25">
        <v>540.44100000000003</v>
      </c>
      <c r="D57" s="25">
        <v>1.365</v>
      </c>
      <c r="E57" s="25">
        <v>204.81800000000001</v>
      </c>
      <c r="F57" s="25">
        <f t="shared" si="3"/>
        <v>746.62400000000002</v>
      </c>
      <c r="G57" s="25">
        <v>8.2949999999999999</v>
      </c>
      <c r="H57" s="25">
        <f t="shared" si="0"/>
        <v>531.63400000000013</v>
      </c>
      <c r="I57" s="25">
        <v>164.29499999999999</v>
      </c>
      <c r="J57" s="25">
        <v>42.4</v>
      </c>
      <c r="K57" s="25">
        <f t="shared" si="4"/>
        <v>7.0310232847370973</v>
      </c>
      <c r="L57" s="25">
        <f t="shared" si="1"/>
        <v>4.2186139708422585</v>
      </c>
      <c r="M57" s="60" t="str">
        <f t="shared" si="2"/>
        <v>-</v>
      </c>
    </row>
    <row r="58" spans="1:13" ht="12" customHeight="1" x14ac:dyDescent="0.2">
      <c r="A58" s="22">
        <v>1977</v>
      </c>
      <c r="B58" s="97">
        <v>219.179</v>
      </c>
      <c r="C58" s="25">
        <v>752.774</v>
      </c>
      <c r="D58" s="25">
        <v>2.0859999999999999</v>
      </c>
      <c r="E58" s="25">
        <v>164.29499999999999</v>
      </c>
      <c r="F58" s="25">
        <f t="shared" si="3"/>
        <v>919.15499999999997</v>
      </c>
      <c r="G58" s="25">
        <v>10.003</v>
      </c>
      <c r="H58" s="25">
        <f t="shared" si="0"/>
        <v>554.048</v>
      </c>
      <c r="I58" s="25">
        <v>313.10399999999998</v>
      </c>
      <c r="J58" s="25">
        <v>42</v>
      </c>
      <c r="K58" s="25">
        <f t="shared" si="4"/>
        <v>6.8984711126522154</v>
      </c>
      <c r="L58" s="25">
        <f t="shared" si="1"/>
        <v>4.139082667591329</v>
      </c>
      <c r="M58" s="60" t="str">
        <f t="shared" si="2"/>
        <v>-</v>
      </c>
    </row>
    <row r="59" spans="1:13" ht="12" customHeight="1" x14ac:dyDescent="0.2">
      <c r="A59" s="22">
        <v>1978</v>
      </c>
      <c r="B59" s="97">
        <v>221.47699999999998</v>
      </c>
      <c r="C59" s="25">
        <v>581.65700000000004</v>
      </c>
      <c r="D59" s="25">
        <v>0.625</v>
      </c>
      <c r="E59" s="25">
        <v>313.10399999999998</v>
      </c>
      <c r="F59" s="25">
        <f t="shared" si="3"/>
        <v>895.38599999999997</v>
      </c>
      <c r="G59" s="25">
        <v>10.34</v>
      </c>
      <c r="H59" s="25">
        <f t="shared" si="0"/>
        <v>564.07599999999991</v>
      </c>
      <c r="I59" s="25">
        <v>279.97000000000003</v>
      </c>
      <c r="J59" s="25">
        <v>41</v>
      </c>
      <c r="K59" s="25">
        <f t="shared" si="4"/>
        <v>6.6643488940160838</v>
      </c>
      <c r="L59" s="25">
        <f t="shared" si="1"/>
        <v>3.99860933640965</v>
      </c>
      <c r="M59" s="60" t="str">
        <f t="shared" si="2"/>
        <v>-</v>
      </c>
    </row>
    <row r="60" spans="1:13" ht="12" customHeight="1" x14ac:dyDescent="0.2">
      <c r="A60" s="22">
        <v>1979</v>
      </c>
      <c r="B60" s="97">
        <v>223.86500000000001</v>
      </c>
      <c r="C60" s="25">
        <v>526.74800000000005</v>
      </c>
      <c r="D60" s="25">
        <v>0.77600000000000002</v>
      </c>
      <c r="E60" s="25">
        <v>279.97000000000003</v>
      </c>
      <c r="F60" s="25">
        <f t="shared" si="3"/>
        <v>807.49400000000003</v>
      </c>
      <c r="G60" s="25">
        <v>2.758</v>
      </c>
      <c r="H60" s="25">
        <f t="shared" si="0"/>
        <v>527.62799999999993</v>
      </c>
      <c r="I60" s="25">
        <v>236.40799999999999</v>
      </c>
      <c r="J60" s="25">
        <v>40.700000000000003</v>
      </c>
      <c r="K60" s="25">
        <f t="shared" si="4"/>
        <v>6.5450159694458714</v>
      </c>
      <c r="L60" s="25">
        <f t="shared" si="1"/>
        <v>3.9270095816675226</v>
      </c>
      <c r="M60" s="60" t="str">
        <f t="shared" si="2"/>
        <v>-</v>
      </c>
    </row>
    <row r="61" spans="1:13" ht="12" customHeight="1" x14ac:dyDescent="0.2">
      <c r="A61" s="22">
        <v>1980</v>
      </c>
      <c r="B61" s="97">
        <v>226.45099999999999</v>
      </c>
      <c r="C61" s="25">
        <v>458.79199999999997</v>
      </c>
      <c r="D61" s="25">
        <v>1.1319999999999999</v>
      </c>
      <c r="E61" s="25">
        <v>236.40799999999999</v>
      </c>
      <c r="F61" s="25">
        <f t="shared" si="3"/>
        <v>696.33199999999999</v>
      </c>
      <c r="G61" s="25">
        <v>8.84</v>
      </c>
      <c r="H61" s="25">
        <f t="shared" si="0"/>
        <v>469.53799999999995</v>
      </c>
      <c r="I61" s="25">
        <v>176.95400000000001</v>
      </c>
      <c r="J61" s="25">
        <v>41</v>
      </c>
      <c r="K61" s="25">
        <f t="shared" si="4"/>
        <v>6.5179663591682084</v>
      </c>
      <c r="L61" s="25">
        <f t="shared" si="1"/>
        <v>3.9107798155009248</v>
      </c>
      <c r="M61" s="60" t="str">
        <f t="shared" si="2"/>
        <v>-</v>
      </c>
    </row>
    <row r="62" spans="1:13" ht="12" customHeight="1" x14ac:dyDescent="0.2">
      <c r="A62" s="28">
        <v>1981</v>
      </c>
      <c r="B62" s="95">
        <v>228.93700000000001</v>
      </c>
      <c r="C62" s="29">
        <v>509.529</v>
      </c>
      <c r="D62" s="29">
        <v>1.484</v>
      </c>
      <c r="E62" s="29">
        <v>176.95400000000001</v>
      </c>
      <c r="F62" s="29">
        <f t="shared" si="3"/>
        <v>687.96699999999998</v>
      </c>
      <c r="G62" s="29">
        <v>2.6869999999999998</v>
      </c>
      <c r="H62" s="29">
        <f t="shared" si="0"/>
        <v>492.14799999999997</v>
      </c>
      <c r="I62" s="29">
        <v>151.93199999999999</v>
      </c>
      <c r="J62" s="29">
        <v>41.2</v>
      </c>
      <c r="K62" s="29">
        <f t="shared" si="4"/>
        <v>6.4786382279841179</v>
      </c>
      <c r="L62" s="29">
        <f t="shared" si="1"/>
        <v>3.8871829367904707</v>
      </c>
      <c r="M62" s="61" t="str">
        <f t="shared" si="2"/>
        <v>-</v>
      </c>
    </row>
    <row r="63" spans="1:13" ht="12" customHeight="1" x14ac:dyDescent="0.2">
      <c r="A63" s="28">
        <v>1982</v>
      </c>
      <c r="B63" s="95">
        <v>231.15700000000001</v>
      </c>
      <c r="C63" s="29">
        <v>592.63</v>
      </c>
      <c r="D63" s="29">
        <v>3.512</v>
      </c>
      <c r="E63" s="29">
        <v>151.93199999999999</v>
      </c>
      <c r="F63" s="29">
        <f t="shared" si="3"/>
        <v>748.07399999999996</v>
      </c>
      <c r="G63" s="29">
        <v>0.751</v>
      </c>
      <c r="H63" s="29">
        <f t="shared" si="0"/>
        <v>485.79500000000002</v>
      </c>
      <c r="I63" s="29">
        <v>219.828</v>
      </c>
      <c r="J63" s="29">
        <v>41.7</v>
      </c>
      <c r="K63" s="29">
        <f t="shared" si="4"/>
        <v>6.4942874323511726</v>
      </c>
      <c r="L63" s="29">
        <f t="shared" si="1"/>
        <v>3.8965724594107032</v>
      </c>
      <c r="M63" s="61" t="str">
        <f t="shared" si="2"/>
        <v>-</v>
      </c>
    </row>
    <row r="64" spans="1:13" ht="12" customHeight="1" x14ac:dyDescent="0.2">
      <c r="A64" s="28">
        <v>1983</v>
      </c>
      <c r="B64" s="95">
        <v>233.322</v>
      </c>
      <c r="C64" s="29">
        <v>476.471</v>
      </c>
      <c r="D64" s="29">
        <v>29.914999999999999</v>
      </c>
      <c r="E64" s="29">
        <v>219.828</v>
      </c>
      <c r="F64" s="29">
        <f t="shared" si="3"/>
        <v>726.21400000000006</v>
      </c>
      <c r="G64" s="29">
        <v>0.94199999999999995</v>
      </c>
      <c r="H64" s="29">
        <f t="shared" si="0"/>
        <v>503.42800000000011</v>
      </c>
      <c r="I64" s="29">
        <v>180.94399999999999</v>
      </c>
      <c r="J64" s="29">
        <v>40.9</v>
      </c>
      <c r="K64" s="29">
        <f t="shared" si="4"/>
        <v>6.3105922287653975</v>
      </c>
      <c r="L64" s="29">
        <f t="shared" si="1"/>
        <v>3.7863553372592382</v>
      </c>
      <c r="M64" s="61" t="str">
        <f t="shared" si="2"/>
        <v>-</v>
      </c>
    </row>
    <row r="65" spans="1:13" ht="12" customHeight="1" x14ac:dyDescent="0.2">
      <c r="A65" s="28">
        <v>1984</v>
      </c>
      <c r="B65" s="95">
        <v>235.38499999999999</v>
      </c>
      <c r="C65" s="29">
        <v>473.661</v>
      </c>
      <c r="D65" s="29">
        <v>33.628</v>
      </c>
      <c r="E65" s="29">
        <v>180.94399999999999</v>
      </c>
      <c r="F65" s="29">
        <f t="shared" si="3"/>
        <v>688.23299999999995</v>
      </c>
      <c r="G65" s="29">
        <v>0.495</v>
      </c>
      <c r="H65" s="29">
        <f t="shared" si="0"/>
        <v>466.85999999999996</v>
      </c>
      <c r="I65" s="29">
        <v>179.87799999999999</v>
      </c>
      <c r="J65" s="29">
        <v>41</v>
      </c>
      <c r="K65" s="29">
        <f t="shared" si="4"/>
        <v>6.2705779892516516</v>
      </c>
      <c r="L65" s="29">
        <f t="shared" si="1"/>
        <v>3.7623467935509907</v>
      </c>
      <c r="M65" s="61" t="str">
        <f t="shared" si="2"/>
        <v>-</v>
      </c>
    </row>
    <row r="66" spans="1:13" ht="12" customHeight="1" x14ac:dyDescent="0.2">
      <c r="A66" s="28">
        <v>1985</v>
      </c>
      <c r="B66" s="95">
        <v>237.46799999999999</v>
      </c>
      <c r="C66" s="29">
        <v>518.49</v>
      </c>
      <c r="D66" s="29">
        <v>27.239000000000001</v>
      </c>
      <c r="E66" s="29">
        <v>179.87799999999999</v>
      </c>
      <c r="F66" s="29">
        <f t="shared" si="3"/>
        <v>725.60699999999997</v>
      </c>
      <c r="G66" s="29">
        <v>1.236</v>
      </c>
      <c r="H66" s="29">
        <f t="shared" si="0"/>
        <v>496.65599999999995</v>
      </c>
      <c r="I66" s="29">
        <v>183.715</v>
      </c>
      <c r="J66" s="29">
        <v>44</v>
      </c>
      <c r="K66" s="29">
        <f t="shared" si="4"/>
        <v>6.6703724291272932</v>
      </c>
      <c r="L66" s="29">
        <f t="shared" si="1"/>
        <v>4.0022234574763758</v>
      </c>
      <c r="M66" s="61" t="str">
        <f t="shared" si="2"/>
        <v>-</v>
      </c>
    </row>
    <row r="67" spans="1:13" ht="12" customHeight="1" x14ac:dyDescent="0.2">
      <c r="A67" s="22">
        <v>1986</v>
      </c>
      <c r="B67" s="97">
        <v>239.63800000000001</v>
      </c>
      <c r="C67" s="25">
        <v>384.99599999999998</v>
      </c>
      <c r="D67" s="25">
        <v>32.356000000000002</v>
      </c>
      <c r="E67" s="25">
        <v>183.715</v>
      </c>
      <c r="F67" s="25">
        <f t="shared" si="3"/>
        <v>601.06700000000001</v>
      </c>
      <c r="G67" s="25">
        <v>0.92200000000000004</v>
      </c>
      <c r="H67" s="25">
        <f t="shared" si="0"/>
        <v>422.399</v>
      </c>
      <c r="I67" s="25">
        <v>132.74600000000001</v>
      </c>
      <c r="J67" s="25">
        <v>45</v>
      </c>
      <c r="K67" s="25">
        <f t="shared" si="4"/>
        <v>6.7601966299167913</v>
      </c>
      <c r="L67" s="25">
        <f t="shared" si="1"/>
        <v>4.0561179779500742</v>
      </c>
      <c r="M67" s="60" t="str">
        <f t="shared" si="2"/>
        <v>-</v>
      </c>
    </row>
    <row r="68" spans="1:13" ht="12" customHeight="1" x14ac:dyDescent="0.2">
      <c r="A68" s="22">
        <v>1987</v>
      </c>
      <c r="B68" s="97">
        <v>241.78399999999999</v>
      </c>
      <c r="C68" s="25">
        <v>373.71300000000002</v>
      </c>
      <c r="D68" s="25">
        <v>45.716999999999999</v>
      </c>
      <c r="E68" s="25">
        <v>132.74600000000001</v>
      </c>
      <c r="F68" s="25">
        <f t="shared" si="3"/>
        <v>552.17600000000004</v>
      </c>
      <c r="G68" s="25">
        <v>0.501</v>
      </c>
      <c r="H68" s="25">
        <f t="shared" si="0"/>
        <v>389.84600000000006</v>
      </c>
      <c r="I68" s="25">
        <v>112.029</v>
      </c>
      <c r="J68" s="25">
        <v>49.8</v>
      </c>
      <c r="K68" s="25">
        <f t="shared" si="4"/>
        <v>7.4148827052244979</v>
      </c>
      <c r="L68" s="25">
        <f t="shared" si="1"/>
        <v>4.4489296231346982</v>
      </c>
      <c r="M68" s="60" t="str">
        <f t="shared" si="2"/>
        <v>-</v>
      </c>
    </row>
    <row r="69" spans="1:13" ht="12" customHeight="1" x14ac:dyDescent="0.2">
      <c r="A69" s="22">
        <v>1988</v>
      </c>
      <c r="B69" s="97">
        <v>243.98099999999999</v>
      </c>
      <c r="C69" s="25">
        <v>217.375</v>
      </c>
      <c r="D69" s="25">
        <v>62.899000000000001</v>
      </c>
      <c r="E69" s="25">
        <v>112.029</v>
      </c>
      <c r="F69" s="25">
        <f t="shared" si="3"/>
        <v>392.303</v>
      </c>
      <c r="G69" s="25">
        <v>0.57799999999999996</v>
      </c>
      <c r="H69" s="25">
        <f t="shared" si="0"/>
        <v>220.69100000000003</v>
      </c>
      <c r="I69" s="25">
        <v>98.334000000000003</v>
      </c>
      <c r="J69" s="25">
        <v>72.7</v>
      </c>
      <c r="K69" s="25">
        <f t="shared" si="4"/>
        <v>10.727064812423919</v>
      </c>
      <c r="L69" s="25">
        <f t="shared" si="1"/>
        <v>6.4362388874543512</v>
      </c>
      <c r="M69" s="60" t="str">
        <f t="shared" si="2"/>
        <v>-</v>
      </c>
    </row>
    <row r="70" spans="1:13" ht="12" customHeight="1" x14ac:dyDescent="0.2">
      <c r="A70" s="22">
        <v>1989</v>
      </c>
      <c r="B70" s="97">
        <v>246.22399999999999</v>
      </c>
      <c r="C70" s="25">
        <v>373.58699999999999</v>
      </c>
      <c r="D70" s="25">
        <v>65.808000000000007</v>
      </c>
      <c r="E70" s="25">
        <v>98.334000000000003</v>
      </c>
      <c r="F70" s="25">
        <f t="shared" si="3"/>
        <v>537.72900000000004</v>
      </c>
      <c r="G70" s="25">
        <v>0.82699999999999996</v>
      </c>
      <c r="H70" s="25">
        <f t="shared" si="0"/>
        <v>305.99</v>
      </c>
      <c r="I70" s="25">
        <v>156.91200000000001</v>
      </c>
      <c r="J70" s="25">
        <v>74</v>
      </c>
      <c r="K70" s="25">
        <f t="shared" si="4"/>
        <v>10.819416466307104</v>
      </c>
      <c r="L70" s="25">
        <f t="shared" si="1"/>
        <v>6.4916498797842621</v>
      </c>
      <c r="M70" s="60" t="str">
        <f t="shared" si="2"/>
        <v>-</v>
      </c>
    </row>
    <row r="71" spans="1:13" ht="12" customHeight="1" x14ac:dyDescent="0.2">
      <c r="A71" s="22">
        <v>1990</v>
      </c>
      <c r="B71" s="97">
        <v>248.65899999999999</v>
      </c>
      <c r="C71" s="25">
        <v>357.654</v>
      </c>
      <c r="D71" s="25">
        <v>63.408999999999999</v>
      </c>
      <c r="E71" s="25">
        <v>156.91200000000001</v>
      </c>
      <c r="F71" s="25">
        <f t="shared" si="3"/>
        <v>577.97500000000002</v>
      </c>
      <c r="G71" s="25">
        <v>0.61</v>
      </c>
      <c r="H71" s="25">
        <f t="shared" si="0"/>
        <v>330.834</v>
      </c>
      <c r="I71" s="25">
        <v>171.23099999999999</v>
      </c>
      <c r="J71" s="25">
        <v>75.3</v>
      </c>
      <c r="K71" s="25">
        <f t="shared" si="4"/>
        <v>10.901676593246172</v>
      </c>
      <c r="L71" s="25">
        <f t="shared" si="1"/>
        <v>6.5410059559477034</v>
      </c>
      <c r="M71" s="60" t="str">
        <f t="shared" si="2"/>
        <v>-</v>
      </c>
    </row>
    <row r="72" spans="1:13" ht="12" customHeight="1" x14ac:dyDescent="0.2">
      <c r="A72" s="28">
        <v>1991</v>
      </c>
      <c r="B72" s="95">
        <v>251.88900000000001</v>
      </c>
      <c r="C72" s="29">
        <v>243.851</v>
      </c>
      <c r="D72" s="29">
        <v>74.765000000000001</v>
      </c>
      <c r="E72" s="29">
        <v>171.23099999999999</v>
      </c>
      <c r="F72" s="29">
        <f t="shared" si="3"/>
        <v>489.84699999999998</v>
      </c>
      <c r="G72" s="29">
        <v>1.903</v>
      </c>
      <c r="H72" s="29">
        <f>IF(J72=0,0,F72-G72-I72-J72)</f>
        <v>283.62199999999996</v>
      </c>
      <c r="I72" s="29">
        <v>127.721</v>
      </c>
      <c r="J72" s="29">
        <v>76.600999999999999</v>
      </c>
      <c r="K72" s="29">
        <f t="shared" si="4"/>
        <v>10.947822255040911</v>
      </c>
      <c r="L72" s="29">
        <f t="shared" ref="L72:L88" si="5">IF(K72=0,0,K72*0.6)</f>
        <v>6.568693353024547</v>
      </c>
      <c r="M72" s="61" t="str">
        <f t="shared" ref="M72:M87" si="6">IF(I71=0,"-",IF(E72=I71,"-","*"))</f>
        <v>-</v>
      </c>
    </row>
    <row r="73" spans="1:13" ht="12" customHeight="1" x14ac:dyDescent="0.2">
      <c r="A73" s="28">
        <v>1992</v>
      </c>
      <c r="B73" s="95">
        <v>255.214</v>
      </c>
      <c r="C73" s="29">
        <v>294.22899999999998</v>
      </c>
      <c r="D73" s="29">
        <v>54.978000000000002</v>
      </c>
      <c r="E73" s="29">
        <v>127.721</v>
      </c>
      <c r="F73" s="29">
        <f t="shared" ref="F73:F87" si="7">SUM(C73,D73,E73)</f>
        <v>476.928</v>
      </c>
      <c r="G73" s="29">
        <v>6.0190000000000001</v>
      </c>
      <c r="H73" s="29">
        <f>IF(J73=0,0,F73-G73-I73-J73)</f>
        <v>280.31600000000003</v>
      </c>
      <c r="I73" s="29">
        <v>113.193</v>
      </c>
      <c r="J73" s="29">
        <v>77.400000000000006</v>
      </c>
      <c r="K73" s="29">
        <f t="shared" ref="K73:K86" si="8">IF(J73=0,0,IF(B73=0,0,J73/B73*36))</f>
        <v>10.917896353648311</v>
      </c>
      <c r="L73" s="29">
        <f t="shared" si="5"/>
        <v>6.550737812188987</v>
      </c>
      <c r="M73" s="61" t="str">
        <f t="shared" si="6"/>
        <v>-</v>
      </c>
    </row>
    <row r="74" spans="1:13" ht="12" customHeight="1" x14ac:dyDescent="0.2">
      <c r="A74" s="28">
        <v>1993</v>
      </c>
      <c r="B74" s="95">
        <v>258.67899999999997</v>
      </c>
      <c r="C74" s="29">
        <v>206.73099999999999</v>
      </c>
      <c r="D74" s="29">
        <v>106.822</v>
      </c>
      <c r="E74" s="29">
        <v>113.193</v>
      </c>
      <c r="F74" s="29">
        <f t="shared" si="7"/>
        <v>426.74599999999998</v>
      </c>
      <c r="G74" s="29">
        <v>3.0019999999999998</v>
      </c>
      <c r="H74" s="29">
        <f>IF(J74=0,0,F74-G74-I74-J74)</f>
        <v>245.221</v>
      </c>
      <c r="I74" s="29">
        <v>105.523</v>
      </c>
      <c r="J74" s="29">
        <v>73</v>
      </c>
      <c r="K74" s="29">
        <f t="shared" si="8"/>
        <v>10.159309414370707</v>
      </c>
      <c r="L74" s="29">
        <f t="shared" si="5"/>
        <v>6.095585648622424</v>
      </c>
      <c r="M74" s="61" t="str">
        <f t="shared" si="6"/>
        <v>-</v>
      </c>
    </row>
    <row r="75" spans="1:13" ht="12" customHeight="1" x14ac:dyDescent="0.2">
      <c r="A75" s="28">
        <v>1994</v>
      </c>
      <c r="B75" s="95">
        <v>261.91899999999998</v>
      </c>
      <c r="C75" s="29">
        <v>228.84399999999999</v>
      </c>
      <c r="D75" s="30">
        <v>93.183999999999997</v>
      </c>
      <c r="E75" s="29">
        <v>105.523</v>
      </c>
      <c r="F75" s="29">
        <f t="shared" si="7"/>
        <v>427.55100000000004</v>
      </c>
      <c r="G75" s="30">
        <v>0.98899999999999999</v>
      </c>
      <c r="H75" s="29">
        <f>IF(J75=0,0,F75-G75-I75-J75)</f>
        <v>255.96400000000006</v>
      </c>
      <c r="I75" s="30">
        <v>100.598</v>
      </c>
      <c r="J75" s="29">
        <v>70</v>
      </c>
      <c r="K75" s="29">
        <f t="shared" si="8"/>
        <v>9.6212951332282124</v>
      </c>
      <c r="L75" s="29">
        <f t="shared" si="5"/>
        <v>5.7727770799369269</v>
      </c>
      <c r="M75" s="61" t="str">
        <f t="shared" si="6"/>
        <v>-</v>
      </c>
    </row>
    <row r="76" spans="1:13" ht="12" customHeight="1" x14ac:dyDescent="0.2">
      <c r="A76" s="28">
        <v>1995</v>
      </c>
      <c r="B76" s="95">
        <v>265.04399999999998</v>
      </c>
      <c r="C76" s="29">
        <v>161.09399999999999</v>
      </c>
      <c r="D76" s="29">
        <v>80.543000000000006</v>
      </c>
      <c r="E76" s="29">
        <v>100.598</v>
      </c>
      <c r="F76" s="29">
        <f t="shared" si="7"/>
        <v>342.23500000000001</v>
      </c>
      <c r="G76" s="29">
        <v>2.0710000000000002</v>
      </c>
      <c r="H76" s="29">
        <f>IF(J76=0,0,F76-G76-I76-J76)</f>
        <v>206.85599999999999</v>
      </c>
      <c r="I76" s="29">
        <v>66.308000000000007</v>
      </c>
      <c r="J76" s="29">
        <v>67</v>
      </c>
      <c r="K76" s="29">
        <f t="shared" si="8"/>
        <v>9.1003757866618376</v>
      </c>
      <c r="L76" s="29">
        <f t="shared" si="5"/>
        <v>5.4602254719971022</v>
      </c>
      <c r="M76" s="61" t="str">
        <f t="shared" si="6"/>
        <v>-</v>
      </c>
    </row>
    <row r="77" spans="1:13" ht="12" customHeight="1" x14ac:dyDescent="0.2">
      <c r="A77" s="22">
        <v>1996</v>
      </c>
      <c r="B77" s="97">
        <v>268.15100000000001</v>
      </c>
      <c r="C77" s="25">
        <v>153.245</v>
      </c>
      <c r="D77" s="25">
        <v>97.497</v>
      </c>
      <c r="E77" s="25">
        <v>66.308000000000007</v>
      </c>
      <c r="F77" s="25">
        <f t="shared" si="7"/>
        <v>317.05</v>
      </c>
      <c r="G77" s="25">
        <v>2.5489999999999999</v>
      </c>
      <c r="H77" s="25">
        <f t="shared" ref="H77:H87" si="9">IF(J77=0,0,F77-G77-I77-J77)</f>
        <v>184.82500000000005</v>
      </c>
      <c r="I77" s="25">
        <v>66.676000000000002</v>
      </c>
      <c r="J77" s="25">
        <v>63</v>
      </c>
      <c r="K77" s="25">
        <f t="shared" si="8"/>
        <v>8.4579210966955181</v>
      </c>
      <c r="L77" s="25">
        <f t="shared" si="5"/>
        <v>5.074752658017311</v>
      </c>
      <c r="M77" s="60" t="str">
        <f t="shared" si="6"/>
        <v>-</v>
      </c>
    </row>
    <row r="78" spans="1:13" ht="12" customHeight="1" x14ac:dyDescent="0.2">
      <c r="A78" s="22">
        <v>1997</v>
      </c>
      <c r="B78" s="97">
        <v>271.36</v>
      </c>
      <c r="C78" s="25">
        <v>167.24600000000001</v>
      </c>
      <c r="D78" s="25">
        <v>98.396000000000001</v>
      </c>
      <c r="E78" s="25">
        <v>66.676000000000002</v>
      </c>
      <c r="F78" s="25">
        <f t="shared" si="7"/>
        <v>332.31799999999998</v>
      </c>
      <c r="G78" s="25">
        <v>2.1219999999999999</v>
      </c>
      <c r="H78" s="25">
        <f t="shared" si="9"/>
        <v>197.19799999999998</v>
      </c>
      <c r="I78" s="25">
        <v>73.998000000000005</v>
      </c>
      <c r="J78" s="25">
        <v>59</v>
      </c>
      <c r="K78" s="25">
        <f t="shared" si="8"/>
        <v>7.8272405660377355</v>
      </c>
      <c r="L78" s="25">
        <f t="shared" si="5"/>
        <v>4.696344339622641</v>
      </c>
      <c r="M78" s="60" t="str">
        <f t="shared" si="6"/>
        <v>-</v>
      </c>
    </row>
    <row r="79" spans="1:13" ht="12" customHeight="1" x14ac:dyDescent="0.2">
      <c r="A79" s="22">
        <v>1998</v>
      </c>
      <c r="B79" s="97">
        <v>274.62599999999998</v>
      </c>
      <c r="C79" s="25">
        <v>165.768</v>
      </c>
      <c r="D79" s="25">
        <v>107.68899999999999</v>
      </c>
      <c r="E79" s="25">
        <v>73.998000000000005</v>
      </c>
      <c r="F79" s="25">
        <f t="shared" si="7"/>
        <v>347.45499999999998</v>
      </c>
      <c r="G79" s="25">
        <v>1.7350000000000001</v>
      </c>
      <c r="H79" s="25">
        <f t="shared" si="9"/>
        <v>207.34199999999998</v>
      </c>
      <c r="I79" s="25">
        <v>81.378</v>
      </c>
      <c r="J79" s="25">
        <v>57</v>
      </c>
      <c r="K79" s="25">
        <f t="shared" si="8"/>
        <v>7.4719800747198013</v>
      </c>
      <c r="L79" s="25">
        <f t="shared" si="5"/>
        <v>4.4831880448318806</v>
      </c>
      <c r="M79" s="60" t="str">
        <f t="shared" si="6"/>
        <v>-</v>
      </c>
    </row>
    <row r="80" spans="1:13" ht="12" customHeight="1" x14ac:dyDescent="0.2">
      <c r="A80" s="22">
        <v>1999</v>
      </c>
      <c r="B80" s="97">
        <v>277.79000000000002</v>
      </c>
      <c r="C80" s="25">
        <v>145.62799999999999</v>
      </c>
      <c r="D80" s="25">
        <v>98.569000000000003</v>
      </c>
      <c r="E80" s="25">
        <v>81.378</v>
      </c>
      <c r="F80" s="25">
        <f t="shared" si="7"/>
        <v>325.57499999999999</v>
      </c>
      <c r="G80" s="25">
        <v>1.79</v>
      </c>
      <c r="H80" s="25">
        <f t="shared" si="9"/>
        <v>190.95399999999995</v>
      </c>
      <c r="I80" s="25">
        <v>76.031000000000006</v>
      </c>
      <c r="J80" s="25">
        <v>56.8</v>
      </c>
      <c r="K80" s="25">
        <f t="shared" si="8"/>
        <v>7.3609561179308107</v>
      </c>
      <c r="L80" s="25">
        <f t="shared" si="5"/>
        <v>4.4165736707584866</v>
      </c>
      <c r="M80" s="60" t="str">
        <f t="shared" si="6"/>
        <v>-</v>
      </c>
    </row>
    <row r="81" spans="1:13" ht="12" customHeight="1" x14ac:dyDescent="0.2">
      <c r="A81" s="22">
        <v>2000</v>
      </c>
      <c r="B81" s="97">
        <v>280.976</v>
      </c>
      <c r="C81" s="25">
        <v>149.16499999999999</v>
      </c>
      <c r="D81" s="25">
        <v>105.98099999999999</v>
      </c>
      <c r="E81" s="25">
        <v>76.031000000000006</v>
      </c>
      <c r="F81" s="25">
        <f t="shared" si="7"/>
        <v>331.17700000000002</v>
      </c>
      <c r="G81" s="25">
        <v>1.704</v>
      </c>
      <c r="H81" s="25">
        <f t="shared" si="9"/>
        <v>200.04599999999999</v>
      </c>
      <c r="I81" s="25">
        <v>72.727000000000004</v>
      </c>
      <c r="J81" s="25">
        <v>56.7</v>
      </c>
      <c r="K81" s="25">
        <f t="shared" si="8"/>
        <v>7.2646774101702638</v>
      </c>
      <c r="L81" s="25">
        <f t="shared" si="5"/>
        <v>4.3588064461021583</v>
      </c>
      <c r="M81" s="60" t="str">
        <f t="shared" si="6"/>
        <v>-</v>
      </c>
    </row>
    <row r="82" spans="1:13" ht="12" customHeight="1" x14ac:dyDescent="0.2">
      <c r="A82" s="28">
        <v>2001</v>
      </c>
      <c r="B82" s="95">
        <v>283.92040200000002</v>
      </c>
      <c r="C82" s="29">
        <v>117.602</v>
      </c>
      <c r="D82" s="29">
        <v>95.962999999999994</v>
      </c>
      <c r="E82" s="29">
        <v>72.727000000000004</v>
      </c>
      <c r="F82" s="29">
        <f t="shared" si="7"/>
        <v>286.29200000000003</v>
      </c>
      <c r="G82" s="29">
        <v>2.8180000000000001</v>
      </c>
      <c r="H82" s="29">
        <f t="shared" si="9"/>
        <v>161.07200000000006</v>
      </c>
      <c r="I82" s="29">
        <v>63.201999999999998</v>
      </c>
      <c r="J82" s="29">
        <v>59.2</v>
      </c>
      <c r="K82" s="29">
        <f t="shared" si="8"/>
        <v>7.5063291858821755</v>
      </c>
      <c r="L82" s="29">
        <f t="shared" si="5"/>
        <v>4.5037975115293047</v>
      </c>
      <c r="M82" s="61" t="str">
        <f t="shared" si="6"/>
        <v>-</v>
      </c>
    </row>
    <row r="83" spans="1:13" ht="12" customHeight="1" x14ac:dyDescent="0.2">
      <c r="A83" s="28">
        <v>2002</v>
      </c>
      <c r="B83" s="95">
        <v>286.78755999999998</v>
      </c>
      <c r="C83" s="29">
        <v>116.002</v>
      </c>
      <c r="D83" s="29">
        <v>95.126000000000005</v>
      </c>
      <c r="E83" s="29">
        <v>63.201999999999998</v>
      </c>
      <c r="F83" s="29">
        <f t="shared" si="7"/>
        <v>274.33</v>
      </c>
      <c r="G83" s="29">
        <v>2.605</v>
      </c>
      <c r="H83" s="29">
        <f t="shared" si="9"/>
        <v>161.69199999999995</v>
      </c>
      <c r="I83" s="29">
        <v>49.832999999999998</v>
      </c>
      <c r="J83" s="29">
        <v>60.2</v>
      </c>
      <c r="K83" s="29">
        <f t="shared" si="8"/>
        <v>7.5568131337356474</v>
      </c>
      <c r="L83" s="29">
        <f t="shared" si="5"/>
        <v>4.5340878802413886</v>
      </c>
      <c r="M83" s="61" t="str">
        <f t="shared" si="6"/>
        <v>-</v>
      </c>
    </row>
    <row r="84" spans="1:13" ht="12" customHeight="1" x14ac:dyDescent="0.2">
      <c r="A84" s="28">
        <v>2003</v>
      </c>
      <c r="B84" s="95">
        <v>289.51758100000001</v>
      </c>
      <c r="C84" s="29">
        <v>144.38300000000001</v>
      </c>
      <c r="D84" s="29">
        <v>89.731999999999999</v>
      </c>
      <c r="E84" s="29">
        <v>49.832999999999998</v>
      </c>
      <c r="F84" s="29">
        <f t="shared" si="7"/>
        <v>283.94799999999998</v>
      </c>
      <c r="G84" s="29">
        <v>2.468</v>
      </c>
      <c r="H84" s="29">
        <f t="shared" si="9"/>
        <v>154.23199999999994</v>
      </c>
      <c r="I84" s="29">
        <v>64.847999999999999</v>
      </c>
      <c r="J84" s="29">
        <v>62.4</v>
      </c>
      <c r="K84" s="29">
        <f t="shared" si="8"/>
        <v>7.7591142901957308</v>
      </c>
      <c r="L84" s="29">
        <f t="shared" si="5"/>
        <v>4.655468574117438</v>
      </c>
      <c r="M84" s="61" t="str">
        <f t="shared" si="6"/>
        <v>-</v>
      </c>
    </row>
    <row r="85" spans="1:13" ht="12" customHeight="1" x14ac:dyDescent="0.2">
      <c r="A85" s="28">
        <v>2004</v>
      </c>
      <c r="B85" s="95">
        <v>292.19189</v>
      </c>
      <c r="C85" s="29">
        <v>115.69499999999999</v>
      </c>
      <c r="D85" s="29">
        <v>90.311000000000007</v>
      </c>
      <c r="E85" s="29">
        <v>64.847999999999999</v>
      </c>
      <c r="F85" s="29">
        <f t="shared" si="7"/>
        <v>270.85399999999998</v>
      </c>
      <c r="G85" s="29">
        <v>2.6789999999999998</v>
      </c>
      <c r="H85" s="29">
        <f t="shared" si="9"/>
        <v>147.233</v>
      </c>
      <c r="I85" s="29">
        <v>57.942</v>
      </c>
      <c r="J85" s="29">
        <v>63</v>
      </c>
      <c r="K85" s="29">
        <f t="shared" si="8"/>
        <v>7.7620224161594624</v>
      </c>
      <c r="L85" s="29">
        <f t="shared" si="5"/>
        <v>4.6572134496956776</v>
      </c>
      <c r="M85" s="61" t="str">
        <f t="shared" si="6"/>
        <v>-</v>
      </c>
    </row>
    <row r="86" spans="1:13" ht="12" customHeight="1" x14ac:dyDescent="0.2">
      <c r="A86" s="28">
        <v>2005</v>
      </c>
      <c r="B86" s="95">
        <v>294.914085</v>
      </c>
      <c r="C86" s="31">
        <v>114.85899999999999</v>
      </c>
      <c r="D86" s="31">
        <v>91.186999999999998</v>
      </c>
      <c r="E86" s="29">
        <v>57.942</v>
      </c>
      <c r="F86" s="29">
        <f t="shared" si="7"/>
        <v>263.988</v>
      </c>
      <c r="G86" s="29">
        <v>2.09</v>
      </c>
      <c r="H86" s="29">
        <f t="shared" si="9"/>
        <v>146.45100000000002</v>
      </c>
      <c r="I86" s="29">
        <v>52.566000000000003</v>
      </c>
      <c r="J86" s="29">
        <v>62.881</v>
      </c>
      <c r="K86" s="29">
        <f t="shared" si="8"/>
        <v>7.6758490527843053</v>
      </c>
      <c r="L86" s="29">
        <f t="shared" si="5"/>
        <v>4.6055094316705834</v>
      </c>
      <c r="M86" s="61" t="str">
        <f t="shared" si="6"/>
        <v>-</v>
      </c>
    </row>
    <row r="87" spans="1:13" ht="12" customHeight="1" x14ac:dyDescent="0.2">
      <c r="A87" s="22">
        <v>2006</v>
      </c>
      <c r="B87" s="97">
        <v>297.64655699999997</v>
      </c>
      <c r="C87" s="27">
        <v>93.522000000000006</v>
      </c>
      <c r="D87" s="27">
        <v>106.21899999999999</v>
      </c>
      <c r="E87" s="25">
        <v>52.566000000000003</v>
      </c>
      <c r="F87" s="25">
        <f t="shared" si="7"/>
        <v>252.30699999999999</v>
      </c>
      <c r="G87" s="25">
        <v>2.593</v>
      </c>
      <c r="H87" s="25">
        <f t="shared" si="9"/>
        <v>134.60599999999999</v>
      </c>
      <c r="I87" s="25">
        <v>50.597999999999999</v>
      </c>
      <c r="J87" s="25">
        <v>64.509999999999977</v>
      </c>
      <c r="K87" s="25">
        <f t="shared" ref="K87:K93" si="10">IF(J87=0,0,IF(B87=0,0,J87/B87*36))</f>
        <v>7.802408411530859</v>
      </c>
      <c r="L87" s="25">
        <f t="shared" si="5"/>
        <v>4.6814450469185154</v>
      </c>
      <c r="M87" s="60" t="str">
        <f t="shared" si="6"/>
        <v>-</v>
      </c>
    </row>
    <row r="88" spans="1:13" ht="12" customHeight="1" x14ac:dyDescent="0.2">
      <c r="A88" s="22">
        <v>2007</v>
      </c>
      <c r="B88" s="97">
        <v>300.57448099999999</v>
      </c>
      <c r="C88" s="27">
        <v>90.43</v>
      </c>
      <c r="D88" s="27">
        <v>123.29000000000002</v>
      </c>
      <c r="E88" s="25">
        <v>50.597999999999999</v>
      </c>
      <c r="F88" s="25">
        <f t="shared" ref="F88:F102" si="11">SUM(C88,D88,E88)</f>
        <v>264.31800000000004</v>
      </c>
      <c r="G88" s="25">
        <v>2.9079999999999999</v>
      </c>
      <c r="H88" s="25">
        <f t="shared" ref="H88:H94" si="12">IF(J88=0,0,F88-G88-I88-J88)</f>
        <v>128.63600000000002</v>
      </c>
      <c r="I88" s="25">
        <v>66.774000000000001</v>
      </c>
      <c r="J88" s="25">
        <v>66</v>
      </c>
      <c r="K88" s="25">
        <f t="shared" si="10"/>
        <v>7.9048626885926492</v>
      </c>
      <c r="L88" s="25">
        <f t="shared" si="5"/>
        <v>4.7429176131555897</v>
      </c>
      <c r="M88" s="60" t="str">
        <f t="shared" ref="M88:M93" si="13">IF(I87=0,"-",IF(E88=I87,"-","*"))</f>
        <v>-</v>
      </c>
    </row>
    <row r="89" spans="1:13" ht="12" customHeight="1" x14ac:dyDescent="0.2">
      <c r="A89" s="22">
        <v>2008</v>
      </c>
      <c r="B89" s="97">
        <v>303.50646899999998</v>
      </c>
      <c r="C89" s="27">
        <v>90.051000000000002</v>
      </c>
      <c r="D89" s="27">
        <v>114.554</v>
      </c>
      <c r="E89" s="25">
        <v>66.774000000000001</v>
      </c>
      <c r="F89" s="25">
        <f t="shared" si="11"/>
        <v>271.37900000000002</v>
      </c>
      <c r="G89" s="25">
        <v>3.3440000000000003</v>
      </c>
      <c r="H89" s="25">
        <f t="shared" si="12"/>
        <v>117.83600000000003</v>
      </c>
      <c r="I89" s="25">
        <v>84.099000000000004</v>
      </c>
      <c r="J89" s="91">
        <v>66.100000000000009</v>
      </c>
      <c r="K89" s="25">
        <f t="shared" si="10"/>
        <v>7.8403600682396011</v>
      </c>
      <c r="L89" s="25">
        <f t="shared" ref="L89:L94" si="14">IF(K89=0,0,K89*0.6)</f>
        <v>4.7042160409437601</v>
      </c>
      <c r="M89" s="60" t="str">
        <f t="shared" si="13"/>
        <v>-</v>
      </c>
    </row>
    <row r="90" spans="1:13" ht="12" customHeight="1" x14ac:dyDescent="0.2">
      <c r="A90" s="22">
        <v>2009</v>
      </c>
      <c r="B90" s="97">
        <v>306.207719</v>
      </c>
      <c r="C90" s="27">
        <v>91.043000000000006</v>
      </c>
      <c r="D90" s="27">
        <v>94.915999999999997</v>
      </c>
      <c r="E90" s="25">
        <v>84.099000000000004</v>
      </c>
      <c r="F90" s="25">
        <f t="shared" si="11"/>
        <v>270.05799999999999</v>
      </c>
      <c r="G90" s="25">
        <v>2.1659999999999999</v>
      </c>
      <c r="H90" s="25">
        <f t="shared" si="12"/>
        <v>121.34899999999999</v>
      </c>
      <c r="I90" s="25">
        <v>80.316000000000003</v>
      </c>
      <c r="J90" s="91">
        <v>66.227000000000004</v>
      </c>
      <c r="K90" s="25">
        <f t="shared" si="10"/>
        <v>7.7861263843580648</v>
      </c>
      <c r="L90" s="25">
        <f t="shared" si="14"/>
        <v>4.6716758306148387</v>
      </c>
      <c r="M90" s="60" t="str">
        <f t="shared" si="13"/>
        <v>-</v>
      </c>
    </row>
    <row r="91" spans="1:13" ht="12" customHeight="1" x14ac:dyDescent="0.2">
      <c r="A91" s="22">
        <v>2010</v>
      </c>
      <c r="B91" s="97">
        <v>308.83326399999999</v>
      </c>
      <c r="C91" s="27">
        <v>81.855999999999995</v>
      </c>
      <c r="D91" s="27">
        <v>85.147999999999996</v>
      </c>
      <c r="E91" s="25">
        <v>80.316000000000003</v>
      </c>
      <c r="F91" s="25">
        <f t="shared" si="11"/>
        <v>247.32</v>
      </c>
      <c r="G91" s="25">
        <v>2.8530000000000002</v>
      </c>
      <c r="H91" s="25">
        <f t="shared" si="12"/>
        <v>109.61099999999996</v>
      </c>
      <c r="I91" s="25">
        <v>67.629000000000005</v>
      </c>
      <c r="J91" s="91">
        <v>67.227000000000004</v>
      </c>
      <c r="K91" s="25">
        <f t="shared" si="10"/>
        <v>7.8365004101371678</v>
      </c>
      <c r="L91" s="25">
        <f t="shared" si="14"/>
        <v>4.7019002460823005</v>
      </c>
      <c r="M91" s="60" t="str">
        <f t="shared" si="13"/>
        <v>-</v>
      </c>
    </row>
    <row r="92" spans="1:13" ht="12" customHeight="1" x14ac:dyDescent="0.2">
      <c r="A92" s="62">
        <v>2011</v>
      </c>
      <c r="B92" s="98">
        <v>310.94696199999998</v>
      </c>
      <c r="C92" s="119">
        <v>50.125999999999998</v>
      </c>
      <c r="D92" s="65">
        <v>94.068999999999988</v>
      </c>
      <c r="E92" s="64">
        <v>67.629000000000005</v>
      </c>
      <c r="F92" s="64">
        <f t="shared" si="11"/>
        <v>211.82400000000001</v>
      </c>
      <c r="G92" s="64">
        <v>2.4249999999999998</v>
      </c>
      <c r="H92" s="29">
        <f t="shared" si="12"/>
        <v>85.674000000000007</v>
      </c>
      <c r="I92" s="64">
        <v>54.939</v>
      </c>
      <c r="J92" s="64">
        <v>68.786000000000001</v>
      </c>
      <c r="K92" s="64">
        <f t="shared" si="10"/>
        <v>7.9637246946313631</v>
      </c>
      <c r="L92" s="64">
        <f t="shared" si="14"/>
        <v>4.7782348167788173</v>
      </c>
      <c r="M92" s="83" t="str">
        <f t="shared" si="13"/>
        <v>-</v>
      </c>
    </row>
    <row r="93" spans="1:13" ht="12" customHeight="1" x14ac:dyDescent="0.2">
      <c r="A93" s="62">
        <v>2012</v>
      </c>
      <c r="B93" s="98">
        <v>313.14999699999998</v>
      </c>
      <c r="C93" s="119">
        <v>61.485999999999997</v>
      </c>
      <c r="D93" s="119">
        <v>92.861000000000004</v>
      </c>
      <c r="E93" s="64">
        <v>54.939</v>
      </c>
      <c r="F93" s="64">
        <f t="shared" si="11"/>
        <v>209.286</v>
      </c>
      <c r="G93" s="64">
        <v>1.355</v>
      </c>
      <c r="H93" s="29">
        <f t="shared" si="12"/>
        <v>103.48399999999999</v>
      </c>
      <c r="I93" s="64">
        <v>36.337000000000003</v>
      </c>
      <c r="J93" s="64">
        <v>68.11</v>
      </c>
      <c r="K93" s="64">
        <f t="shared" si="10"/>
        <v>7.8299857049016683</v>
      </c>
      <c r="L93" s="64">
        <f t="shared" si="14"/>
        <v>4.6979914229410005</v>
      </c>
      <c r="M93" s="83" t="str">
        <f t="shared" si="13"/>
        <v>-</v>
      </c>
    </row>
    <row r="94" spans="1:13" ht="12" customHeight="1" x14ac:dyDescent="0.2">
      <c r="A94" s="62">
        <v>2013</v>
      </c>
      <c r="B94" s="98">
        <v>315.33597600000002</v>
      </c>
      <c r="C94" s="119">
        <v>64.641999999999996</v>
      </c>
      <c r="D94" s="119">
        <v>97.119</v>
      </c>
      <c r="E94" s="64">
        <v>36.337000000000003</v>
      </c>
      <c r="F94" s="64">
        <f t="shared" si="11"/>
        <v>198.09800000000001</v>
      </c>
      <c r="G94" s="64">
        <v>1.5820000000000001</v>
      </c>
      <c r="H94" s="29">
        <f t="shared" si="12"/>
        <v>105.57700000000001</v>
      </c>
      <c r="I94" s="64">
        <v>24.739000000000001</v>
      </c>
      <c r="J94" s="64">
        <v>66.2</v>
      </c>
      <c r="K94" s="64">
        <f t="shared" ref="K94:K102" si="15">IF(J94=0,0,IF(B94=0,0,J94/B94*36))</f>
        <v>7.5576533646132402</v>
      </c>
      <c r="L94" s="64">
        <f t="shared" si="14"/>
        <v>4.5345920187679436</v>
      </c>
      <c r="M94" s="83" t="str">
        <f t="shared" ref="M94:M102" si="16">IF(I93=0,"-",IF(E94=I93,"-","*"))</f>
        <v>-</v>
      </c>
    </row>
    <row r="95" spans="1:13" ht="12" customHeight="1" x14ac:dyDescent="0.2">
      <c r="A95" s="62">
        <v>2014</v>
      </c>
      <c r="B95" s="98">
        <v>317.519206</v>
      </c>
      <c r="C95" s="119">
        <v>70.231999999999999</v>
      </c>
      <c r="D95" s="119">
        <v>108.85599999999999</v>
      </c>
      <c r="E95" s="64">
        <v>24.739000000000001</v>
      </c>
      <c r="F95" s="64">
        <f t="shared" si="11"/>
        <v>203.827</v>
      </c>
      <c r="G95" s="64">
        <v>1.843</v>
      </c>
      <c r="H95" s="29">
        <f t="shared" ref="H95:H102" si="17">IF(J95=0,0,F95-G95-I95-J95)</f>
        <v>79.239000000000004</v>
      </c>
      <c r="I95" s="64">
        <v>53.744999999999997</v>
      </c>
      <c r="J95" s="64">
        <v>69</v>
      </c>
      <c r="K95" s="64">
        <f t="shared" si="15"/>
        <v>7.8231488145003736</v>
      </c>
      <c r="L95" s="64">
        <f t="shared" ref="L95:L102" si="18">IF(K95=0,0,K95*0.6)</f>
        <v>4.6938892887002241</v>
      </c>
      <c r="M95" s="83" t="str">
        <f t="shared" si="16"/>
        <v>-</v>
      </c>
    </row>
    <row r="96" spans="1:13" ht="12" customHeight="1" x14ac:dyDescent="0.2">
      <c r="A96" s="62">
        <v>2015</v>
      </c>
      <c r="B96" s="98">
        <v>319.83219000000003</v>
      </c>
      <c r="C96" s="119">
        <v>89.454999999999998</v>
      </c>
      <c r="D96" s="119">
        <v>85.557000000000002</v>
      </c>
      <c r="E96" s="64">
        <v>53.744999999999997</v>
      </c>
      <c r="F96" s="64">
        <f t="shared" si="11"/>
        <v>228.75700000000001</v>
      </c>
      <c r="G96" s="64">
        <v>1.978</v>
      </c>
      <c r="H96" s="29">
        <f t="shared" si="17"/>
        <v>100.577</v>
      </c>
      <c r="I96" s="64">
        <v>56.802</v>
      </c>
      <c r="J96" s="64">
        <v>69.400000000000006</v>
      </c>
      <c r="K96" s="64">
        <f t="shared" si="15"/>
        <v>7.8115964500008586</v>
      </c>
      <c r="L96" s="64">
        <f t="shared" si="18"/>
        <v>4.6869578700005148</v>
      </c>
      <c r="M96" s="83" t="str">
        <f t="shared" si="16"/>
        <v>-</v>
      </c>
    </row>
    <row r="97" spans="1:16" ht="12" customHeight="1" x14ac:dyDescent="0.2">
      <c r="A97" s="102">
        <v>2016</v>
      </c>
      <c r="B97" s="96">
        <v>322.11409400000002</v>
      </c>
      <c r="C97" s="118">
        <v>64.628</v>
      </c>
      <c r="D97" s="118">
        <v>90.248000000000005</v>
      </c>
      <c r="E97" s="91">
        <v>56.802</v>
      </c>
      <c r="F97" s="91">
        <f t="shared" si="11"/>
        <v>211.678</v>
      </c>
      <c r="G97" s="91">
        <v>3.4249999999999998</v>
      </c>
      <c r="H97" s="91">
        <f t="shared" si="17"/>
        <v>88.022999999999996</v>
      </c>
      <c r="I97" s="91">
        <v>50.33</v>
      </c>
      <c r="J97" s="91">
        <v>69.900000000000006</v>
      </c>
      <c r="K97" s="91">
        <f t="shared" si="15"/>
        <v>7.8121387634780124</v>
      </c>
      <c r="L97" s="91">
        <f t="shared" si="18"/>
        <v>4.6872832580868069</v>
      </c>
      <c r="M97" s="103" t="str">
        <f t="shared" si="16"/>
        <v>-</v>
      </c>
    </row>
    <row r="98" spans="1:16" ht="12" customHeight="1" x14ac:dyDescent="0.2">
      <c r="A98" s="108">
        <v>2017</v>
      </c>
      <c r="B98" s="109">
        <v>324.29674599999998</v>
      </c>
      <c r="C98" s="118">
        <v>49.585000000000001</v>
      </c>
      <c r="D98" s="118">
        <v>89.173000000000002</v>
      </c>
      <c r="E98" s="110">
        <v>50.33</v>
      </c>
      <c r="F98" s="110">
        <f t="shared" si="11"/>
        <v>189.08800000000002</v>
      </c>
      <c r="G98" s="110">
        <v>2.4140000000000001</v>
      </c>
      <c r="H98" s="91">
        <f t="shared" si="17"/>
        <v>75.05800000000005</v>
      </c>
      <c r="I98" s="110">
        <v>41.015999999999998</v>
      </c>
      <c r="J98" s="110">
        <v>70.599999999999994</v>
      </c>
      <c r="K98" s="110">
        <f t="shared" si="15"/>
        <v>7.8372664275823469</v>
      </c>
      <c r="L98" s="110">
        <f t="shared" si="18"/>
        <v>4.7023598565494078</v>
      </c>
      <c r="M98" s="111" t="str">
        <f t="shared" si="16"/>
        <v>-</v>
      </c>
    </row>
    <row r="99" spans="1:16" ht="12" customHeight="1" x14ac:dyDescent="0.2">
      <c r="A99" s="102">
        <v>2018</v>
      </c>
      <c r="B99" s="96">
        <v>326.16326299999997</v>
      </c>
      <c r="C99" s="118">
        <v>56.13</v>
      </c>
      <c r="D99" s="118">
        <v>86.465999999999994</v>
      </c>
      <c r="E99" s="91">
        <v>41.015999999999998</v>
      </c>
      <c r="F99" s="91">
        <f t="shared" si="11"/>
        <v>183.61199999999999</v>
      </c>
      <c r="G99" s="91">
        <v>1.706</v>
      </c>
      <c r="H99" s="91">
        <f t="shared" si="17"/>
        <v>73.192000000000007</v>
      </c>
      <c r="I99" s="110">
        <v>37.814</v>
      </c>
      <c r="J99" s="116">
        <v>70.900000000000006</v>
      </c>
      <c r="K99" s="110">
        <f t="shared" si="15"/>
        <v>7.8255287751398299</v>
      </c>
      <c r="L99" s="110">
        <f t="shared" si="18"/>
        <v>4.6953172650838981</v>
      </c>
      <c r="M99" s="111" t="str">
        <f t="shared" si="16"/>
        <v>-</v>
      </c>
    </row>
    <row r="100" spans="1:16" ht="12" customHeight="1" x14ac:dyDescent="0.2">
      <c r="A100" s="102">
        <v>2019</v>
      </c>
      <c r="B100" s="96">
        <v>327.77654100000001</v>
      </c>
      <c r="C100" s="118">
        <v>53.258000000000003</v>
      </c>
      <c r="D100" s="118">
        <v>92.025000000000006</v>
      </c>
      <c r="E100" s="91">
        <v>37.814</v>
      </c>
      <c r="F100" s="91">
        <f t="shared" si="11"/>
        <v>183.09700000000001</v>
      </c>
      <c r="G100" s="91">
        <v>2.0910000000000002</v>
      </c>
      <c r="H100" s="91">
        <f t="shared" si="17"/>
        <v>70.242999999999995</v>
      </c>
      <c r="I100" s="91">
        <v>36.762999999999998</v>
      </c>
      <c r="J100" s="120">
        <v>74</v>
      </c>
      <c r="K100" s="91">
        <f t="shared" si="15"/>
        <v>8.1274882939227791</v>
      </c>
      <c r="L100" s="91">
        <f t="shared" si="18"/>
        <v>4.8764929763536671</v>
      </c>
      <c r="M100" s="111" t="str">
        <f t="shared" si="16"/>
        <v>-</v>
      </c>
    </row>
    <row r="101" spans="1:16" ht="12" customHeight="1" x14ac:dyDescent="0.2">
      <c r="A101" s="22">
        <v>2020</v>
      </c>
      <c r="B101" s="97">
        <v>329.37155899999999</v>
      </c>
      <c r="C101" s="25">
        <v>65.694000000000003</v>
      </c>
      <c r="D101" s="25">
        <v>85.406000000000006</v>
      </c>
      <c r="E101" s="25">
        <v>36.762999999999998</v>
      </c>
      <c r="F101" s="25">
        <f t="shared" si="11"/>
        <v>187.86300000000003</v>
      </c>
      <c r="G101" s="25">
        <v>3.1749999999999998</v>
      </c>
      <c r="H101" s="25">
        <f t="shared" si="17"/>
        <v>74.435000000000016</v>
      </c>
      <c r="I101" s="25">
        <v>38.052999999999997</v>
      </c>
      <c r="J101" s="25">
        <v>72.2</v>
      </c>
      <c r="K101" s="25">
        <f t="shared" si="15"/>
        <v>7.8913917397464184</v>
      </c>
      <c r="L101" s="25">
        <f t="shared" si="18"/>
        <v>4.734835043847851</v>
      </c>
      <c r="M101" s="182" t="str">
        <f t="shared" si="16"/>
        <v>-</v>
      </c>
    </row>
    <row r="102" spans="1:16" ht="12" customHeight="1" thickBot="1" x14ac:dyDescent="0.25">
      <c r="A102" s="152">
        <v>2021</v>
      </c>
      <c r="B102" s="153">
        <v>331.939819</v>
      </c>
      <c r="C102" s="193">
        <v>39.835999999999999</v>
      </c>
      <c r="D102" s="192">
        <v>80.856999999999999</v>
      </c>
      <c r="E102" s="194">
        <v>38.052999999999997</v>
      </c>
      <c r="F102" s="192">
        <f t="shared" si="11"/>
        <v>158.74599999999998</v>
      </c>
      <c r="G102" s="192">
        <v>2.516</v>
      </c>
      <c r="H102" s="192">
        <f t="shared" si="17"/>
        <v>52.41</v>
      </c>
      <c r="I102" s="192">
        <v>30.82</v>
      </c>
      <c r="J102" s="192">
        <v>73</v>
      </c>
      <c r="K102" s="192">
        <f t="shared" si="15"/>
        <v>7.9170977676528764</v>
      </c>
      <c r="L102" s="192">
        <f t="shared" si="18"/>
        <v>4.7502586605917259</v>
      </c>
      <c r="M102" s="195" t="str">
        <f t="shared" si="16"/>
        <v>-</v>
      </c>
    </row>
    <row r="103" spans="1:16" ht="12" customHeight="1" thickTop="1" x14ac:dyDescent="0.2">
      <c r="A103" s="12" t="s">
        <v>39</v>
      </c>
      <c r="B103" s="8"/>
      <c r="C103" s="8"/>
      <c r="D103" s="8"/>
      <c r="E103" s="8"/>
      <c r="F103" s="8"/>
      <c r="G103" s="8"/>
      <c r="H103" s="8"/>
      <c r="I103" s="8"/>
      <c r="J103" s="8"/>
      <c r="K103" s="8"/>
      <c r="L103" s="8"/>
      <c r="M103" s="8"/>
    </row>
    <row r="104" spans="1:16" ht="12" customHeight="1" x14ac:dyDescent="0.2">
      <c r="A104" s="12" t="s">
        <v>59</v>
      </c>
      <c r="B104" s="8"/>
      <c r="C104" s="8"/>
      <c r="D104" s="8"/>
      <c r="E104" s="8"/>
      <c r="F104" s="8"/>
      <c r="G104" s="8"/>
      <c r="H104" s="8"/>
      <c r="I104" s="8"/>
      <c r="J104" s="8"/>
      <c r="K104" s="8"/>
      <c r="L104" s="8"/>
      <c r="M104" s="8"/>
    </row>
    <row r="105" spans="1:16" ht="12" customHeight="1" x14ac:dyDescent="0.2">
      <c r="A105" s="12"/>
      <c r="B105" s="12"/>
      <c r="M105" s="12"/>
      <c r="N105" s="12"/>
      <c r="O105" s="12"/>
      <c r="P105" s="12"/>
    </row>
    <row r="106" spans="1:16" ht="12" customHeight="1" x14ac:dyDescent="0.2">
      <c r="A106" s="12" t="s">
        <v>127</v>
      </c>
      <c r="B106" s="12"/>
      <c r="M106" s="12"/>
      <c r="N106" s="12"/>
      <c r="O106" s="12"/>
      <c r="P106" s="12"/>
    </row>
    <row r="107" spans="1:16" ht="12" customHeight="1" x14ac:dyDescent="0.2">
      <c r="A107" s="12" t="s">
        <v>143</v>
      </c>
      <c r="B107" s="12"/>
      <c r="M107" s="12"/>
      <c r="N107" s="12"/>
      <c r="O107" s="12"/>
      <c r="P107" s="12"/>
    </row>
    <row r="108" spans="1:16" ht="12" customHeight="1" x14ac:dyDescent="0.2">
      <c r="A108" s="12" t="s">
        <v>142</v>
      </c>
      <c r="B108" s="190"/>
      <c r="C108" s="190"/>
      <c r="D108" s="190"/>
      <c r="E108" s="190"/>
      <c r="F108" s="190"/>
      <c r="G108" s="190"/>
      <c r="H108" s="190"/>
      <c r="I108" s="190"/>
      <c r="J108" s="190"/>
      <c r="K108" s="190"/>
      <c r="L108" s="190"/>
      <c r="M108" s="190"/>
    </row>
    <row r="109" spans="1:16" ht="12" customHeight="1" x14ac:dyDescent="0.2">
      <c r="A109" s="12" t="s">
        <v>151</v>
      </c>
      <c r="B109" s="190"/>
      <c r="C109" s="190"/>
      <c r="D109" s="190"/>
      <c r="E109" s="190"/>
      <c r="F109" s="190"/>
      <c r="G109" s="190"/>
      <c r="H109" s="190"/>
      <c r="I109" s="190"/>
      <c r="J109" s="190"/>
      <c r="K109" s="190"/>
      <c r="L109" s="190"/>
      <c r="M109" s="190"/>
    </row>
    <row r="110" spans="1:16" ht="12" customHeight="1" x14ac:dyDescent="0.2">
      <c r="A110" s="12" t="s">
        <v>141</v>
      </c>
      <c r="B110" s="190"/>
      <c r="C110" s="190"/>
      <c r="D110" s="190"/>
      <c r="E110" s="190"/>
      <c r="F110" s="190"/>
      <c r="G110" s="190"/>
      <c r="H110" s="190"/>
      <c r="I110" s="190"/>
      <c r="J110" s="190"/>
      <c r="K110" s="190"/>
      <c r="L110" s="190"/>
      <c r="M110" s="190"/>
    </row>
    <row r="111" spans="1:16" ht="12" customHeight="1" x14ac:dyDescent="0.2">
      <c r="A111" s="12" t="s">
        <v>123</v>
      </c>
      <c r="B111" s="190"/>
      <c r="C111" s="190"/>
      <c r="D111" s="190"/>
      <c r="E111" s="190"/>
      <c r="F111" s="190"/>
      <c r="G111" s="190"/>
      <c r="H111" s="190"/>
      <c r="I111" s="190"/>
      <c r="J111" s="190"/>
      <c r="K111" s="190"/>
      <c r="L111" s="190"/>
      <c r="M111" s="190"/>
    </row>
    <row r="112" spans="1:16" ht="12" customHeight="1" x14ac:dyDescent="0.2">
      <c r="A112" s="12" t="s">
        <v>140</v>
      </c>
      <c r="B112" s="190"/>
      <c r="C112" s="190"/>
      <c r="D112" s="190"/>
      <c r="E112" s="190"/>
      <c r="F112" s="190"/>
      <c r="G112" s="190"/>
      <c r="H112" s="190"/>
      <c r="I112" s="190"/>
      <c r="J112" s="190"/>
      <c r="K112" s="190"/>
      <c r="L112" s="190"/>
      <c r="M112" s="190"/>
    </row>
    <row r="113" spans="1:13" ht="12" customHeight="1" x14ac:dyDescent="0.2">
      <c r="A113" s="12" t="s">
        <v>139</v>
      </c>
      <c r="B113" s="190"/>
      <c r="C113" s="190"/>
      <c r="D113" s="190"/>
      <c r="E113" s="190"/>
      <c r="F113" s="190"/>
      <c r="G113" s="190"/>
      <c r="H113" s="190"/>
      <c r="I113" s="190"/>
      <c r="J113" s="190"/>
      <c r="K113" s="190"/>
      <c r="L113" s="190"/>
      <c r="M113" s="190"/>
    </row>
    <row r="114" spans="1:13" ht="12" customHeight="1" x14ac:dyDescent="0.2">
      <c r="A114" s="12"/>
    </row>
    <row r="115" spans="1:13" ht="12" customHeight="1" x14ac:dyDescent="0.2">
      <c r="A115" s="191" t="s">
        <v>106</v>
      </c>
    </row>
  </sheetData>
  <mergeCells count="20">
    <mergeCell ref="G2:I2"/>
    <mergeCell ref="J2:L3"/>
    <mergeCell ref="L5:L6"/>
    <mergeCell ref="K5:K6"/>
    <mergeCell ref="L1:M1"/>
    <mergeCell ref="A1:K1"/>
    <mergeCell ref="G3:G6"/>
    <mergeCell ref="H3:H6"/>
    <mergeCell ref="A2:A6"/>
    <mergeCell ref="B2:B6"/>
    <mergeCell ref="C3:C6"/>
    <mergeCell ref="D3:D6"/>
    <mergeCell ref="I3:I6"/>
    <mergeCell ref="M2:M6"/>
    <mergeCell ref="C7:J7"/>
    <mergeCell ref="K7:L7"/>
    <mergeCell ref="J4:J6"/>
    <mergeCell ref="K4:L4"/>
    <mergeCell ref="E3:E6"/>
    <mergeCell ref="F3:F6"/>
  </mergeCells>
  <phoneticPr fontId="3" type="noConversion"/>
  <printOptions horizontalCentered="1" verticalCentered="1"/>
  <pageMargins left="0.5" right="0.5" top="0.5" bottom="0.5" header="0.5" footer="0.5"/>
  <pageSetup fitToWidth="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B115"/>
  <sheetViews>
    <sheetView zoomScaleNormal="100" workbookViewId="0">
      <pane ySplit="9" topLeftCell="A10" activePane="bottomLeft" state="frozen"/>
      <selection sqref="A1:IV1"/>
      <selection pane="bottomLeft" sqref="A1:M1"/>
    </sheetView>
  </sheetViews>
  <sheetFormatPr defaultColWidth="12.6640625" defaultRowHeight="12" customHeight="1" x14ac:dyDescent="0.2"/>
  <cols>
    <col min="1" max="1" width="12.6640625" style="6" customWidth="1"/>
    <col min="2" max="2" width="12.6640625" style="11" customWidth="1"/>
    <col min="3" max="15" width="12.6640625" style="12" customWidth="1"/>
    <col min="16" max="16384" width="12.6640625" style="8"/>
  </cols>
  <sheetData>
    <row r="1" spans="1:15" s="39" customFormat="1" ht="12" customHeight="1" thickBot="1" x14ac:dyDescent="0.25">
      <c r="A1" s="272" t="s">
        <v>67</v>
      </c>
      <c r="B1" s="272"/>
      <c r="C1" s="272"/>
      <c r="D1" s="272"/>
      <c r="E1" s="272"/>
      <c r="F1" s="272"/>
      <c r="G1" s="272"/>
      <c r="H1" s="272"/>
      <c r="I1" s="272"/>
      <c r="J1" s="272"/>
      <c r="K1" s="272"/>
      <c r="L1" s="272"/>
      <c r="M1" s="272"/>
      <c r="N1" s="242" t="s">
        <v>11</v>
      </c>
      <c r="O1" s="242"/>
    </row>
    <row r="2" spans="1:15" ht="12" customHeight="1" thickTop="1" x14ac:dyDescent="0.2">
      <c r="A2" s="306" t="s">
        <v>27</v>
      </c>
      <c r="B2" s="239" t="s">
        <v>28</v>
      </c>
      <c r="C2" s="16" t="s">
        <v>2</v>
      </c>
      <c r="D2" s="13"/>
      <c r="E2" s="13"/>
      <c r="F2" s="13"/>
      <c r="G2" s="273" t="s">
        <v>12</v>
      </c>
      <c r="H2" s="274"/>
      <c r="I2" s="274"/>
      <c r="J2" s="274"/>
      <c r="K2" s="274"/>
      <c r="L2" s="274"/>
      <c r="M2" s="275" t="s">
        <v>92</v>
      </c>
      <c r="N2" s="276"/>
      <c r="O2" s="276"/>
    </row>
    <row r="3" spans="1:15" ht="12" customHeight="1" x14ac:dyDescent="0.2">
      <c r="A3" s="307"/>
      <c r="B3" s="240"/>
      <c r="C3" s="298" t="s">
        <v>3</v>
      </c>
      <c r="D3" s="298" t="s">
        <v>29</v>
      </c>
      <c r="E3" s="298" t="s">
        <v>30</v>
      </c>
      <c r="F3" s="298" t="s">
        <v>31</v>
      </c>
      <c r="G3" s="298" t="s">
        <v>32</v>
      </c>
      <c r="H3" s="298" t="s">
        <v>33</v>
      </c>
      <c r="I3" s="289" t="s">
        <v>4</v>
      </c>
      <c r="J3" s="309" t="s">
        <v>65</v>
      </c>
      <c r="K3" s="309" t="s">
        <v>5</v>
      </c>
      <c r="L3" s="310" t="s">
        <v>66</v>
      </c>
      <c r="M3" s="278"/>
      <c r="N3" s="279"/>
      <c r="O3" s="279"/>
    </row>
    <row r="4" spans="1:15" ht="12" customHeight="1" x14ac:dyDescent="0.2">
      <c r="A4" s="307"/>
      <c r="B4" s="240"/>
      <c r="C4" s="297"/>
      <c r="D4" s="297"/>
      <c r="E4" s="297"/>
      <c r="F4" s="297"/>
      <c r="G4" s="297"/>
      <c r="H4" s="297"/>
      <c r="I4" s="297"/>
      <c r="J4" s="309"/>
      <c r="K4" s="309"/>
      <c r="L4" s="309"/>
      <c r="M4" s="309" t="s">
        <v>6</v>
      </c>
      <c r="N4" s="295" t="s">
        <v>55</v>
      </c>
      <c r="O4" s="313"/>
    </row>
    <row r="5" spans="1:15" ht="12" customHeight="1" x14ac:dyDescent="0.2">
      <c r="A5" s="307"/>
      <c r="B5" s="240"/>
      <c r="C5" s="297"/>
      <c r="D5" s="297"/>
      <c r="E5" s="297"/>
      <c r="F5" s="297"/>
      <c r="G5" s="297"/>
      <c r="H5" s="297"/>
      <c r="I5" s="297"/>
      <c r="J5" s="309"/>
      <c r="K5" s="309"/>
      <c r="L5" s="309"/>
      <c r="M5" s="310"/>
      <c r="N5" s="292" t="s">
        <v>88</v>
      </c>
      <c r="O5" s="311" t="s">
        <v>7</v>
      </c>
    </row>
    <row r="6" spans="1:15" ht="12" customHeight="1" x14ac:dyDescent="0.2">
      <c r="A6" s="307"/>
      <c r="B6" s="240"/>
      <c r="C6" s="297"/>
      <c r="D6" s="297"/>
      <c r="E6" s="297"/>
      <c r="F6" s="297"/>
      <c r="G6" s="297"/>
      <c r="H6" s="297"/>
      <c r="I6" s="297"/>
      <c r="J6" s="309"/>
      <c r="K6" s="309"/>
      <c r="L6" s="309"/>
      <c r="M6" s="310"/>
      <c r="N6" s="293"/>
      <c r="O6" s="312"/>
    </row>
    <row r="7" spans="1:15" ht="12" customHeight="1" x14ac:dyDescent="0.2">
      <c r="A7" s="307"/>
      <c r="B7" s="240"/>
      <c r="C7" s="297"/>
      <c r="D7" s="297"/>
      <c r="E7" s="297"/>
      <c r="F7" s="297"/>
      <c r="G7" s="297"/>
      <c r="H7" s="297"/>
      <c r="I7" s="297"/>
      <c r="J7" s="309"/>
      <c r="K7" s="309"/>
      <c r="L7" s="309"/>
      <c r="M7" s="310"/>
      <c r="N7" s="293"/>
      <c r="O7" s="312"/>
    </row>
    <row r="8" spans="1:15" ht="12" customHeight="1" x14ac:dyDescent="0.2">
      <c r="A8" s="308"/>
      <c r="B8" s="241"/>
      <c r="C8" s="290"/>
      <c r="D8" s="290"/>
      <c r="E8" s="290"/>
      <c r="F8" s="290"/>
      <c r="G8" s="290"/>
      <c r="H8" s="290"/>
      <c r="I8" s="290"/>
      <c r="J8" s="309"/>
      <c r="K8" s="309"/>
      <c r="L8" s="309"/>
      <c r="M8" s="310"/>
      <c r="N8" s="294"/>
      <c r="O8" s="278"/>
    </row>
    <row r="9" spans="1:15" ht="12" customHeight="1" x14ac:dyDescent="0.25">
      <c r="A9"/>
      <c r="B9" s="57" t="s">
        <v>40</v>
      </c>
      <c r="C9" s="302" t="s">
        <v>41</v>
      </c>
      <c r="D9" s="302"/>
      <c r="E9" s="302"/>
      <c r="F9" s="302"/>
      <c r="G9" s="302"/>
      <c r="H9" s="302"/>
      <c r="I9" s="302"/>
      <c r="J9" s="302"/>
      <c r="K9" s="302"/>
      <c r="L9" s="302"/>
      <c r="M9" s="302"/>
      <c r="N9" s="58" t="s">
        <v>8</v>
      </c>
      <c r="O9" s="58"/>
    </row>
    <row r="10" spans="1:15" ht="12" customHeight="1" x14ac:dyDescent="0.2">
      <c r="A10" s="28">
        <v>1934</v>
      </c>
      <c r="B10" s="95">
        <v>126.485</v>
      </c>
      <c r="C10" s="29">
        <v>117</v>
      </c>
      <c r="D10" s="29">
        <v>12</v>
      </c>
      <c r="E10" s="29">
        <v>84</v>
      </c>
      <c r="F10" s="29">
        <f t="shared" ref="F10:F73" si="0">C10+D10+E10</f>
        <v>213</v>
      </c>
      <c r="G10" s="29">
        <v>6</v>
      </c>
      <c r="H10" s="29">
        <v>55</v>
      </c>
      <c r="I10" s="29">
        <f t="shared" ref="I10:I73" si="1">F10-G10-H10</f>
        <v>152</v>
      </c>
      <c r="J10" s="32" t="s">
        <v>10</v>
      </c>
      <c r="K10" s="32" t="s">
        <v>10</v>
      </c>
      <c r="L10" s="32" t="s">
        <v>10</v>
      </c>
      <c r="M10" s="29">
        <v>7</v>
      </c>
      <c r="N10" s="29">
        <f t="shared" ref="N10:N73" si="2">IF(M10=0,0,IF(B10=0,0,M10/B10*48))</f>
        <v>2.656441475273748</v>
      </c>
      <c r="O10" s="29">
        <f t="shared" ref="O10:O73" si="3">N10*0.63</f>
        <v>1.6735581294224613</v>
      </c>
    </row>
    <row r="11" spans="1:15" ht="12" customHeight="1" x14ac:dyDescent="0.2">
      <c r="A11" s="28">
        <v>1935</v>
      </c>
      <c r="B11" s="95">
        <v>127.36199999999999</v>
      </c>
      <c r="C11" s="29">
        <v>289</v>
      </c>
      <c r="D11" s="29">
        <v>13</v>
      </c>
      <c r="E11" s="29">
        <v>55</v>
      </c>
      <c r="F11" s="29">
        <f t="shared" si="0"/>
        <v>357</v>
      </c>
      <c r="G11" s="29">
        <v>8</v>
      </c>
      <c r="H11" s="29">
        <v>184</v>
      </c>
      <c r="I11" s="29">
        <f t="shared" si="1"/>
        <v>165</v>
      </c>
      <c r="J11" s="32" t="s">
        <v>10</v>
      </c>
      <c r="K11" s="32" t="s">
        <v>10</v>
      </c>
      <c r="L11" s="32" t="s">
        <v>10</v>
      </c>
      <c r="M11" s="29">
        <v>5</v>
      </c>
      <c r="N11" s="29">
        <f t="shared" si="2"/>
        <v>1.8843925189616999</v>
      </c>
      <c r="O11" s="29">
        <f t="shared" si="3"/>
        <v>1.1871672869458709</v>
      </c>
    </row>
    <row r="12" spans="1:15" ht="12" customHeight="1" x14ac:dyDescent="0.2">
      <c r="A12" s="22">
        <v>1936</v>
      </c>
      <c r="B12" s="96">
        <v>128.18100000000001</v>
      </c>
      <c r="C12" s="25">
        <v>148</v>
      </c>
      <c r="D12" s="25">
        <v>16</v>
      </c>
      <c r="E12" s="25">
        <v>184</v>
      </c>
      <c r="F12" s="25">
        <f t="shared" si="0"/>
        <v>348</v>
      </c>
      <c r="G12" s="25">
        <v>8</v>
      </c>
      <c r="H12" s="25">
        <v>73</v>
      </c>
      <c r="I12" s="25">
        <f t="shared" si="1"/>
        <v>267</v>
      </c>
      <c r="J12" s="56" t="s">
        <v>10</v>
      </c>
      <c r="K12" s="56" t="s">
        <v>10</v>
      </c>
      <c r="L12" s="56" t="s">
        <v>10</v>
      </c>
      <c r="M12" s="25">
        <v>5</v>
      </c>
      <c r="N12" s="25">
        <f t="shared" si="2"/>
        <v>1.872352376717298</v>
      </c>
      <c r="O12" s="25">
        <f t="shared" si="3"/>
        <v>1.1795819973318977</v>
      </c>
    </row>
    <row r="13" spans="1:15" ht="12" customHeight="1" x14ac:dyDescent="0.2">
      <c r="A13" s="22">
        <v>1937</v>
      </c>
      <c r="B13" s="96">
        <v>128.96100000000001</v>
      </c>
      <c r="C13" s="25">
        <v>222</v>
      </c>
      <c r="D13" s="25">
        <v>20</v>
      </c>
      <c r="E13" s="25">
        <v>73</v>
      </c>
      <c r="F13" s="25">
        <f t="shared" si="0"/>
        <v>315</v>
      </c>
      <c r="G13" s="25">
        <v>12</v>
      </c>
      <c r="H13" s="25">
        <v>98</v>
      </c>
      <c r="I13" s="25">
        <f t="shared" si="1"/>
        <v>205</v>
      </c>
      <c r="J13" s="56" t="s">
        <v>10</v>
      </c>
      <c r="K13" s="56" t="s">
        <v>10</v>
      </c>
      <c r="L13" s="56" t="s">
        <v>10</v>
      </c>
      <c r="M13" s="25">
        <v>5</v>
      </c>
      <c r="N13" s="25">
        <f t="shared" si="2"/>
        <v>1.8610277525763603</v>
      </c>
      <c r="O13" s="25">
        <f t="shared" si="3"/>
        <v>1.172447484123107</v>
      </c>
    </row>
    <row r="14" spans="1:15" ht="12" customHeight="1" x14ac:dyDescent="0.2">
      <c r="A14" s="22">
        <v>1938</v>
      </c>
      <c r="B14" s="96">
        <v>129.96899999999999</v>
      </c>
      <c r="C14" s="25">
        <v>257</v>
      </c>
      <c r="D14" s="25">
        <v>3</v>
      </c>
      <c r="E14" s="25">
        <v>98</v>
      </c>
      <c r="F14" s="25">
        <f t="shared" si="0"/>
        <v>358</v>
      </c>
      <c r="G14" s="25">
        <v>15</v>
      </c>
      <c r="H14" s="25">
        <v>152</v>
      </c>
      <c r="I14" s="25">
        <f t="shared" si="1"/>
        <v>191</v>
      </c>
      <c r="J14" s="56" t="s">
        <v>10</v>
      </c>
      <c r="K14" s="56" t="s">
        <v>10</v>
      </c>
      <c r="L14" s="56" t="s">
        <v>10</v>
      </c>
      <c r="M14" s="25">
        <v>4</v>
      </c>
      <c r="N14" s="25">
        <f t="shared" si="2"/>
        <v>1.4772753502758351</v>
      </c>
      <c r="O14" s="25">
        <f t="shared" si="3"/>
        <v>0.9306834706737761</v>
      </c>
    </row>
    <row r="15" spans="1:15" ht="12" customHeight="1" x14ac:dyDescent="0.2">
      <c r="A15" s="22">
        <v>1939</v>
      </c>
      <c r="B15" s="96">
        <v>131.02799999999999</v>
      </c>
      <c r="C15" s="25">
        <v>278</v>
      </c>
      <c r="D15" s="25">
        <v>3</v>
      </c>
      <c r="E15" s="25">
        <v>152</v>
      </c>
      <c r="F15" s="25">
        <f t="shared" si="0"/>
        <v>433</v>
      </c>
      <c r="G15" s="25">
        <v>6</v>
      </c>
      <c r="H15" s="25">
        <v>153</v>
      </c>
      <c r="I15" s="25">
        <f t="shared" si="1"/>
        <v>274</v>
      </c>
      <c r="J15" s="56" t="s">
        <v>10</v>
      </c>
      <c r="K15" s="56" t="s">
        <v>10</v>
      </c>
      <c r="L15" s="56" t="s">
        <v>10</v>
      </c>
      <c r="M15" s="25">
        <v>4</v>
      </c>
      <c r="N15" s="25">
        <f t="shared" si="2"/>
        <v>1.4653356534481179</v>
      </c>
      <c r="O15" s="25">
        <f t="shared" si="3"/>
        <v>0.92316146167231428</v>
      </c>
    </row>
    <row r="16" spans="1:15" ht="12" customHeight="1" x14ac:dyDescent="0.2">
      <c r="A16" s="22">
        <v>1940</v>
      </c>
      <c r="B16" s="96">
        <v>132.12200000000001</v>
      </c>
      <c r="C16" s="25">
        <v>311</v>
      </c>
      <c r="D16" s="25">
        <v>3</v>
      </c>
      <c r="E16" s="25">
        <v>153</v>
      </c>
      <c r="F16" s="25">
        <f t="shared" si="0"/>
        <v>467</v>
      </c>
      <c r="G16" s="25">
        <v>3</v>
      </c>
      <c r="H16" s="25">
        <v>180</v>
      </c>
      <c r="I16" s="25">
        <f t="shared" si="1"/>
        <v>284</v>
      </c>
      <c r="J16" s="56" t="s">
        <v>10</v>
      </c>
      <c r="K16" s="56" t="s">
        <v>10</v>
      </c>
      <c r="L16" s="56" t="s">
        <v>10</v>
      </c>
      <c r="M16" s="25">
        <v>4</v>
      </c>
      <c r="N16" s="25">
        <f t="shared" si="2"/>
        <v>1.4532023432887784</v>
      </c>
      <c r="O16" s="25">
        <f t="shared" si="3"/>
        <v>0.91551747627193036</v>
      </c>
    </row>
    <row r="17" spans="1:15" ht="12" customHeight="1" x14ac:dyDescent="0.2">
      <c r="A17" s="28">
        <v>1941</v>
      </c>
      <c r="B17" s="95">
        <v>133.40199999999999</v>
      </c>
      <c r="C17" s="29">
        <v>363</v>
      </c>
      <c r="D17" s="29">
        <v>2</v>
      </c>
      <c r="E17" s="29">
        <v>180</v>
      </c>
      <c r="F17" s="29">
        <f t="shared" si="0"/>
        <v>545</v>
      </c>
      <c r="G17" s="29">
        <v>3</v>
      </c>
      <c r="H17" s="29">
        <v>205</v>
      </c>
      <c r="I17" s="29">
        <f t="shared" si="1"/>
        <v>337</v>
      </c>
      <c r="J17" s="32" t="s">
        <v>10</v>
      </c>
      <c r="K17" s="32" t="s">
        <v>10</v>
      </c>
      <c r="L17" s="32" t="s">
        <v>10</v>
      </c>
      <c r="M17" s="29">
        <v>5</v>
      </c>
      <c r="N17" s="29">
        <f t="shared" si="2"/>
        <v>1.7990734771592631</v>
      </c>
      <c r="O17" s="29">
        <f t="shared" si="3"/>
        <v>1.1334162906103358</v>
      </c>
    </row>
    <row r="18" spans="1:15" ht="12" customHeight="1" x14ac:dyDescent="0.2">
      <c r="A18" s="28">
        <v>1942</v>
      </c>
      <c r="B18" s="95">
        <v>134.86000000000001</v>
      </c>
      <c r="C18" s="29">
        <v>429</v>
      </c>
      <c r="D18" s="29">
        <v>7</v>
      </c>
      <c r="E18" s="29">
        <v>205</v>
      </c>
      <c r="F18" s="29">
        <f t="shared" si="0"/>
        <v>641</v>
      </c>
      <c r="G18" s="29">
        <v>2</v>
      </c>
      <c r="H18" s="29">
        <v>245</v>
      </c>
      <c r="I18" s="29">
        <f t="shared" si="1"/>
        <v>394</v>
      </c>
      <c r="J18" s="32" t="s">
        <v>10</v>
      </c>
      <c r="K18" s="32" t="s">
        <v>10</v>
      </c>
      <c r="L18" s="32" t="s">
        <v>10</v>
      </c>
      <c r="M18" s="29">
        <v>5</v>
      </c>
      <c r="N18" s="29">
        <f t="shared" si="2"/>
        <v>1.7796233130654011</v>
      </c>
      <c r="O18" s="29">
        <f t="shared" si="3"/>
        <v>1.1211626872312026</v>
      </c>
    </row>
    <row r="19" spans="1:15" ht="12" customHeight="1" x14ac:dyDescent="0.2">
      <c r="A19" s="28">
        <v>1943</v>
      </c>
      <c r="B19" s="95">
        <v>136.739</v>
      </c>
      <c r="C19" s="29">
        <v>323</v>
      </c>
      <c r="D19" s="29">
        <v>46</v>
      </c>
      <c r="E19" s="29">
        <v>245</v>
      </c>
      <c r="F19" s="29">
        <f t="shared" si="0"/>
        <v>614</v>
      </c>
      <c r="G19" s="29">
        <v>3</v>
      </c>
      <c r="H19" s="29">
        <v>172</v>
      </c>
      <c r="I19" s="29">
        <f t="shared" si="1"/>
        <v>439</v>
      </c>
      <c r="J19" s="32" t="s">
        <v>10</v>
      </c>
      <c r="K19" s="32" t="s">
        <v>10</v>
      </c>
      <c r="L19" s="32" t="s">
        <v>10</v>
      </c>
      <c r="M19" s="29">
        <v>7</v>
      </c>
      <c r="N19" s="29">
        <f t="shared" si="2"/>
        <v>2.4572360482378839</v>
      </c>
      <c r="O19" s="29">
        <f t="shared" si="3"/>
        <v>1.5480587103898669</v>
      </c>
    </row>
    <row r="20" spans="1:15" ht="12" customHeight="1" x14ac:dyDescent="0.2">
      <c r="A20" s="28">
        <v>1944</v>
      </c>
      <c r="B20" s="95">
        <v>138.39699999999999</v>
      </c>
      <c r="C20" s="29">
        <v>276</v>
      </c>
      <c r="D20" s="29">
        <v>42</v>
      </c>
      <c r="E20" s="29">
        <v>172</v>
      </c>
      <c r="F20" s="29">
        <f t="shared" si="0"/>
        <v>490</v>
      </c>
      <c r="G20" s="29">
        <v>4</v>
      </c>
      <c r="H20" s="29">
        <v>213</v>
      </c>
      <c r="I20" s="29">
        <f t="shared" si="1"/>
        <v>273</v>
      </c>
      <c r="J20" s="32" t="s">
        <v>10</v>
      </c>
      <c r="K20" s="32" t="s">
        <v>10</v>
      </c>
      <c r="L20" s="32" t="s">
        <v>10</v>
      </c>
      <c r="M20" s="29">
        <v>6</v>
      </c>
      <c r="N20" s="29">
        <f t="shared" si="2"/>
        <v>2.0809699632217464</v>
      </c>
      <c r="O20" s="29">
        <f t="shared" si="3"/>
        <v>1.3110110768297003</v>
      </c>
    </row>
    <row r="21" spans="1:15" ht="12" customHeight="1" x14ac:dyDescent="0.2">
      <c r="A21" s="28">
        <v>1945</v>
      </c>
      <c r="B21" s="95">
        <v>139.928</v>
      </c>
      <c r="C21" s="29">
        <v>267</v>
      </c>
      <c r="D21" s="29">
        <v>18</v>
      </c>
      <c r="E21" s="29">
        <v>213</v>
      </c>
      <c r="F21" s="29">
        <f t="shared" si="0"/>
        <v>498</v>
      </c>
      <c r="G21" s="29">
        <v>8</v>
      </c>
      <c r="H21" s="29">
        <v>192</v>
      </c>
      <c r="I21" s="29">
        <f t="shared" si="1"/>
        <v>298</v>
      </c>
      <c r="J21" s="32" t="s">
        <v>10</v>
      </c>
      <c r="K21" s="32" t="s">
        <v>10</v>
      </c>
      <c r="L21" s="32" t="s">
        <v>10</v>
      </c>
      <c r="M21" s="29">
        <v>7</v>
      </c>
      <c r="N21" s="29">
        <f t="shared" si="2"/>
        <v>2.4012349208164201</v>
      </c>
      <c r="O21" s="29">
        <f t="shared" si="3"/>
        <v>1.5127780001143447</v>
      </c>
    </row>
    <row r="22" spans="1:15" ht="12" customHeight="1" x14ac:dyDescent="0.2">
      <c r="A22" s="22">
        <v>1946</v>
      </c>
      <c r="B22" s="96">
        <v>141.38900000000001</v>
      </c>
      <c r="C22" s="25">
        <v>265</v>
      </c>
      <c r="D22" s="25">
        <v>5</v>
      </c>
      <c r="E22" s="25">
        <v>192</v>
      </c>
      <c r="F22" s="25">
        <f t="shared" si="0"/>
        <v>462</v>
      </c>
      <c r="G22" s="25">
        <v>7</v>
      </c>
      <c r="H22" s="25">
        <v>176</v>
      </c>
      <c r="I22" s="25">
        <f t="shared" si="1"/>
        <v>279</v>
      </c>
      <c r="J22" s="56" t="s">
        <v>10</v>
      </c>
      <c r="K22" s="56" t="s">
        <v>10</v>
      </c>
      <c r="L22" s="56" t="s">
        <v>10</v>
      </c>
      <c r="M22" s="25">
        <v>9</v>
      </c>
      <c r="N22" s="25">
        <f t="shared" si="2"/>
        <v>3.0554003493906876</v>
      </c>
      <c r="O22" s="25">
        <f t="shared" si="3"/>
        <v>1.9249022201161332</v>
      </c>
    </row>
    <row r="23" spans="1:15" ht="12" customHeight="1" x14ac:dyDescent="0.2">
      <c r="A23" s="22">
        <v>1947</v>
      </c>
      <c r="B23" s="96">
        <v>144.126</v>
      </c>
      <c r="C23" s="25">
        <v>282</v>
      </c>
      <c r="D23" s="26">
        <v>0</v>
      </c>
      <c r="E23" s="25">
        <v>176</v>
      </c>
      <c r="F23" s="25">
        <f t="shared" si="0"/>
        <v>458</v>
      </c>
      <c r="G23" s="25">
        <v>9</v>
      </c>
      <c r="H23" s="25">
        <v>188</v>
      </c>
      <c r="I23" s="25">
        <f t="shared" si="1"/>
        <v>261</v>
      </c>
      <c r="J23" s="56" t="s">
        <v>10</v>
      </c>
      <c r="K23" s="56" t="s">
        <v>10</v>
      </c>
      <c r="L23" s="56" t="s">
        <v>10</v>
      </c>
      <c r="M23" s="25">
        <v>32</v>
      </c>
      <c r="N23" s="25">
        <f t="shared" si="2"/>
        <v>10.657341492860414</v>
      </c>
      <c r="O23" s="25">
        <f t="shared" si="3"/>
        <v>6.7141251405020608</v>
      </c>
    </row>
    <row r="24" spans="1:15" ht="12" customHeight="1" x14ac:dyDescent="0.2">
      <c r="A24" s="22">
        <v>1948</v>
      </c>
      <c r="B24" s="96">
        <v>146.631</v>
      </c>
      <c r="C24" s="25">
        <v>316</v>
      </c>
      <c r="D24" s="25">
        <v>7</v>
      </c>
      <c r="E24" s="25">
        <v>188</v>
      </c>
      <c r="F24" s="25">
        <f t="shared" si="0"/>
        <v>511</v>
      </c>
      <c r="G24" s="25">
        <v>8</v>
      </c>
      <c r="H24" s="25">
        <v>230</v>
      </c>
      <c r="I24" s="25">
        <f t="shared" si="1"/>
        <v>273</v>
      </c>
      <c r="J24" s="56" t="s">
        <v>10</v>
      </c>
      <c r="K24" s="56" t="s">
        <v>10</v>
      </c>
      <c r="L24" s="56" t="s">
        <v>10</v>
      </c>
      <c r="M24" s="25">
        <v>17</v>
      </c>
      <c r="N24" s="25">
        <f t="shared" si="2"/>
        <v>5.564989667941977</v>
      </c>
      <c r="O24" s="25">
        <f t="shared" si="3"/>
        <v>3.5059434908034457</v>
      </c>
    </row>
    <row r="25" spans="1:15" ht="12" customHeight="1" x14ac:dyDescent="0.2">
      <c r="A25" s="22">
        <v>1949</v>
      </c>
      <c r="B25" s="96">
        <v>149.18799999999999</v>
      </c>
      <c r="C25" s="25">
        <v>237</v>
      </c>
      <c r="D25" s="25">
        <v>15</v>
      </c>
      <c r="E25" s="25">
        <v>230</v>
      </c>
      <c r="F25" s="25">
        <f t="shared" si="0"/>
        <v>482</v>
      </c>
      <c r="G25" s="25">
        <v>15</v>
      </c>
      <c r="H25" s="25">
        <v>191</v>
      </c>
      <c r="I25" s="25">
        <f t="shared" si="1"/>
        <v>276</v>
      </c>
      <c r="J25" s="56" t="s">
        <v>10</v>
      </c>
      <c r="K25" s="56" t="s">
        <v>10</v>
      </c>
      <c r="L25" s="56" t="s">
        <v>10</v>
      </c>
      <c r="M25" s="25">
        <v>22</v>
      </c>
      <c r="N25" s="25">
        <f t="shared" si="2"/>
        <v>7.0783172909349279</v>
      </c>
      <c r="O25" s="25">
        <f t="shared" si="3"/>
        <v>4.4593398932890045</v>
      </c>
    </row>
    <row r="26" spans="1:15" ht="12" customHeight="1" x14ac:dyDescent="0.2">
      <c r="A26" s="22">
        <v>1950</v>
      </c>
      <c r="B26" s="96">
        <v>151.684</v>
      </c>
      <c r="C26" s="25">
        <v>304</v>
      </c>
      <c r="D26" s="25">
        <v>16</v>
      </c>
      <c r="E26" s="25">
        <v>191</v>
      </c>
      <c r="F26" s="25">
        <f t="shared" si="0"/>
        <v>511</v>
      </c>
      <c r="G26" s="25">
        <v>14</v>
      </c>
      <c r="H26" s="25">
        <v>244</v>
      </c>
      <c r="I26" s="25">
        <f t="shared" si="1"/>
        <v>253</v>
      </c>
      <c r="J26" s="56" t="s">
        <v>10</v>
      </c>
      <c r="K26" s="56" t="s">
        <v>10</v>
      </c>
      <c r="L26" s="56" t="s">
        <v>10</v>
      </c>
      <c r="M26" s="25">
        <v>12</v>
      </c>
      <c r="N26" s="25">
        <f t="shared" si="2"/>
        <v>3.7973682128635851</v>
      </c>
      <c r="O26" s="25">
        <f t="shared" si="3"/>
        <v>2.3923419741040588</v>
      </c>
    </row>
    <row r="27" spans="1:15" ht="12" customHeight="1" x14ac:dyDescent="0.2">
      <c r="A27" s="28">
        <v>1951</v>
      </c>
      <c r="B27" s="95">
        <v>154.28700000000001</v>
      </c>
      <c r="C27" s="29">
        <v>257</v>
      </c>
      <c r="D27" s="29">
        <v>15</v>
      </c>
      <c r="E27" s="29">
        <v>244</v>
      </c>
      <c r="F27" s="29">
        <f t="shared" si="0"/>
        <v>516</v>
      </c>
      <c r="G27" s="29">
        <v>36</v>
      </c>
      <c r="H27" s="29">
        <v>204</v>
      </c>
      <c r="I27" s="29">
        <f t="shared" si="1"/>
        <v>276</v>
      </c>
      <c r="J27" s="32" t="s">
        <v>10</v>
      </c>
      <c r="K27" s="32" t="s">
        <v>10</v>
      </c>
      <c r="L27" s="32" t="s">
        <v>10</v>
      </c>
      <c r="M27" s="29">
        <v>14</v>
      </c>
      <c r="N27" s="29">
        <f t="shared" si="2"/>
        <v>4.355519259561726</v>
      </c>
      <c r="O27" s="29">
        <f t="shared" si="3"/>
        <v>2.7439771335238876</v>
      </c>
    </row>
    <row r="28" spans="1:15" ht="12" customHeight="1" x14ac:dyDescent="0.2">
      <c r="A28" s="28">
        <v>1952</v>
      </c>
      <c r="B28" s="95">
        <v>156.95400000000001</v>
      </c>
      <c r="C28" s="29">
        <v>228</v>
      </c>
      <c r="D28" s="29">
        <v>19</v>
      </c>
      <c r="E28" s="29">
        <v>204</v>
      </c>
      <c r="F28" s="29">
        <f t="shared" si="0"/>
        <v>451</v>
      </c>
      <c r="G28" s="29">
        <v>33</v>
      </c>
      <c r="H28" s="29">
        <v>164</v>
      </c>
      <c r="I28" s="29">
        <f t="shared" si="1"/>
        <v>254</v>
      </c>
      <c r="J28" s="32" t="s">
        <v>10</v>
      </c>
      <c r="K28" s="32" t="s">
        <v>10</v>
      </c>
      <c r="L28" s="32" t="s">
        <v>10</v>
      </c>
      <c r="M28" s="29">
        <v>14</v>
      </c>
      <c r="N28" s="29">
        <f t="shared" si="2"/>
        <v>4.2815092320042814</v>
      </c>
      <c r="O28" s="29">
        <f t="shared" si="3"/>
        <v>2.6973508161626971</v>
      </c>
    </row>
    <row r="29" spans="1:15" ht="12" customHeight="1" x14ac:dyDescent="0.2">
      <c r="A29" s="28">
        <v>1953</v>
      </c>
      <c r="B29" s="95">
        <v>159.565</v>
      </c>
      <c r="C29" s="29">
        <v>247</v>
      </c>
      <c r="D29" s="29">
        <v>37</v>
      </c>
      <c r="E29" s="29">
        <v>164</v>
      </c>
      <c r="F29" s="29">
        <f t="shared" si="0"/>
        <v>448</v>
      </c>
      <c r="G29" s="29">
        <v>16</v>
      </c>
      <c r="H29" s="29">
        <v>179</v>
      </c>
      <c r="I29" s="29">
        <f t="shared" si="1"/>
        <v>253</v>
      </c>
      <c r="J29" s="32" t="s">
        <v>10</v>
      </c>
      <c r="K29" s="32" t="s">
        <v>10</v>
      </c>
      <c r="L29" s="32" t="s">
        <v>10</v>
      </c>
      <c r="M29" s="29">
        <v>12</v>
      </c>
      <c r="N29" s="29">
        <f t="shared" si="2"/>
        <v>3.6098141823081509</v>
      </c>
      <c r="O29" s="29">
        <f t="shared" si="3"/>
        <v>2.2741829348541351</v>
      </c>
    </row>
    <row r="30" spans="1:15" ht="12" customHeight="1" x14ac:dyDescent="0.2">
      <c r="A30" s="28">
        <v>1954</v>
      </c>
      <c r="B30" s="95">
        <v>162.39099999999999</v>
      </c>
      <c r="C30" s="29">
        <v>379</v>
      </c>
      <c r="D30" s="29">
        <v>30</v>
      </c>
      <c r="E30" s="29">
        <v>179</v>
      </c>
      <c r="F30" s="29">
        <f t="shared" si="0"/>
        <v>588</v>
      </c>
      <c r="G30" s="29">
        <v>24</v>
      </c>
      <c r="H30" s="29">
        <v>285</v>
      </c>
      <c r="I30" s="29">
        <f t="shared" si="1"/>
        <v>279</v>
      </c>
      <c r="J30" s="32" t="s">
        <v>10</v>
      </c>
      <c r="K30" s="32" t="s">
        <v>10</v>
      </c>
      <c r="L30" s="32" t="s">
        <v>10</v>
      </c>
      <c r="M30" s="29">
        <v>7</v>
      </c>
      <c r="N30" s="29">
        <f t="shared" si="2"/>
        <v>2.0690801830150685</v>
      </c>
      <c r="O30" s="29">
        <f t="shared" si="3"/>
        <v>1.3035205152994931</v>
      </c>
    </row>
    <row r="31" spans="1:15" ht="12" customHeight="1" x14ac:dyDescent="0.2">
      <c r="A31" s="28">
        <v>1955</v>
      </c>
      <c r="B31" s="95">
        <v>165.27500000000001</v>
      </c>
      <c r="C31" s="29">
        <v>403</v>
      </c>
      <c r="D31" s="29">
        <v>21</v>
      </c>
      <c r="E31" s="29">
        <v>285</v>
      </c>
      <c r="F31" s="29">
        <f t="shared" si="0"/>
        <v>709</v>
      </c>
      <c r="G31" s="29">
        <v>76</v>
      </c>
      <c r="H31" s="29">
        <v>307</v>
      </c>
      <c r="I31" s="29">
        <f t="shared" si="1"/>
        <v>326</v>
      </c>
      <c r="J31" s="32" t="s">
        <v>10</v>
      </c>
      <c r="K31" s="32" t="s">
        <v>10</v>
      </c>
      <c r="L31" s="32" t="s">
        <v>10</v>
      </c>
      <c r="M31" s="29">
        <v>5</v>
      </c>
      <c r="N31" s="29">
        <f t="shared" si="2"/>
        <v>1.4521252458024503</v>
      </c>
      <c r="O31" s="29">
        <f t="shared" si="3"/>
        <v>0.91483890485554364</v>
      </c>
    </row>
    <row r="32" spans="1:15" ht="12" customHeight="1" x14ac:dyDescent="0.2">
      <c r="A32" s="22">
        <v>1956</v>
      </c>
      <c r="B32" s="96">
        <v>168.221</v>
      </c>
      <c r="C32" s="25">
        <v>377</v>
      </c>
      <c r="D32" s="25">
        <v>32</v>
      </c>
      <c r="E32" s="25">
        <v>307</v>
      </c>
      <c r="F32" s="25">
        <f t="shared" si="0"/>
        <v>716</v>
      </c>
      <c r="G32" s="25">
        <v>87</v>
      </c>
      <c r="H32" s="25">
        <v>292</v>
      </c>
      <c r="I32" s="25">
        <f t="shared" si="1"/>
        <v>337</v>
      </c>
      <c r="J32" s="56" t="s">
        <v>10</v>
      </c>
      <c r="K32" s="56" t="s">
        <v>10</v>
      </c>
      <c r="L32" s="56" t="s">
        <v>10</v>
      </c>
      <c r="M32" s="25">
        <v>5</v>
      </c>
      <c r="N32" s="25">
        <f t="shared" si="2"/>
        <v>1.4266946457338858</v>
      </c>
      <c r="O32" s="25">
        <f t="shared" si="3"/>
        <v>0.89881762681234811</v>
      </c>
    </row>
    <row r="33" spans="1:15" ht="12" customHeight="1" x14ac:dyDescent="0.2">
      <c r="A33" s="22">
        <v>1957</v>
      </c>
      <c r="B33" s="96">
        <v>171.274</v>
      </c>
      <c r="C33" s="25">
        <v>443</v>
      </c>
      <c r="D33" s="25">
        <v>24</v>
      </c>
      <c r="E33" s="25">
        <v>292</v>
      </c>
      <c r="F33" s="25">
        <f t="shared" si="0"/>
        <v>759</v>
      </c>
      <c r="G33" s="25">
        <v>61</v>
      </c>
      <c r="H33" s="25">
        <v>361</v>
      </c>
      <c r="I33" s="25">
        <f t="shared" si="1"/>
        <v>337</v>
      </c>
      <c r="J33" s="56" t="s">
        <v>10</v>
      </c>
      <c r="K33" s="56" t="s">
        <v>10</v>
      </c>
      <c r="L33" s="56" t="s">
        <v>10</v>
      </c>
      <c r="M33" s="25">
        <v>5</v>
      </c>
      <c r="N33" s="25">
        <f t="shared" si="2"/>
        <v>1.4012634725644291</v>
      </c>
      <c r="O33" s="25">
        <f t="shared" si="3"/>
        <v>0.88279598771559031</v>
      </c>
    </row>
    <row r="34" spans="1:15" ht="12" customHeight="1" x14ac:dyDescent="0.2">
      <c r="A34" s="22">
        <v>1958</v>
      </c>
      <c r="B34" s="96">
        <v>174.14099999999999</v>
      </c>
      <c r="C34" s="25">
        <v>477</v>
      </c>
      <c r="D34" s="25">
        <v>19</v>
      </c>
      <c r="E34" s="25">
        <v>361</v>
      </c>
      <c r="F34" s="25">
        <f t="shared" si="0"/>
        <v>857</v>
      </c>
      <c r="G34" s="25">
        <v>125</v>
      </c>
      <c r="H34" s="25">
        <v>396</v>
      </c>
      <c r="I34" s="25">
        <f t="shared" si="1"/>
        <v>336</v>
      </c>
      <c r="J34" s="56" t="s">
        <v>10</v>
      </c>
      <c r="K34" s="56" t="s">
        <v>10</v>
      </c>
      <c r="L34" s="56" t="s">
        <v>10</v>
      </c>
      <c r="M34" s="25">
        <v>5</v>
      </c>
      <c r="N34" s="25">
        <f t="shared" si="2"/>
        <v>1.3781935328268473</v>
      </c>
      <c r="O34" s="25">
        <f t="shared" si="3"/>
        <v>0.86826192568091376</v>
      </c>
    </row>
    <row r="35" spans="1:15" ht="12" customHeight="1" x14ac:dyDescent="0.2">
      <c r="A35" s="22">
        <v>1959</v>
      </c>
      <c r="B35" s="96">
        <v>177.07300000000001</v>
      </c>
      <c r="C35" s="25">
        <v>420</v>
      </c>
      <c r="D35" s="25">
        <v>16</v>
      </c>
      <c r="E35" s="25">
        <v>396</v>
      </c>
      <c r="F35" s="25">
        <f t="shared" si="0"/>
        <v>832</v>
      </c>
      <c r="G35" s="25">
        <v>118</v>
      </c>
      <c r="H35" s="25">
        <v>360</v>
      </c>
      <c r="I35" s="25">
        <f t="shared" si="1"/>
        <v>354</v>
      </c>
      <c r="J35" s="56" t="s">
        <v>10</v>
      </c>
      <c r="K35" s="56" t="s">
        <v>10</v>
      </c>
      <c r="L35" s="56" t="s">
        <v>10</v>
      </c>
      <c r="M35" s="25">
        <v>5</v>
      </c>
      <c r="N35" s="25">
        <f t="shared" si="2"/>
        <v>1.3553732076601177</v>
      </c>
      <c r="O35" s="25">
        <f t="shared" si="3"/>
        <v>0.8538851208258742</v>
      </c>
    </row>
    <row r="36" spans="1:15" ht="12" customHeight="1" x14ac:dyDescent="0.2">
      <c r="A36" s="22">
        <v>1960</v>
      </c>
      <c r="B36" s="96">
        <v>179.386</v>
      </c>
      <c r="C36" s="25">
        <v>429</v>
      </c>
      <c r="D36" s="25">
        <v>15</v>
      </c>
      <c r="E36" s="25">
        <v>360</v>
      </c>
      <c r="F36" s="25">
        <f t="shared" si="0"/>
        <v>804</v>
      </c>
      <c r="G36" s="25">
        <v>94</v>
      </c>
      <c r="H36" s="25">
        <v>357</v>
      </c>
      <c r="I36" s="25">
        <f t="shared" si="1"/>
        <v>353</v>
      </c>
      <c r="J36" s="56" t="s">
        <v>10</v>
      </c>
      <c r="K36" s="56" t="s">
        <v>10</v>
      </c>
      <c r="L36" s="56" t="s">
        <v>10</v>
      </c>
      <c r="M36" s="25">
        <v>6</v>
      </c>
      <c r="N36" s="25">
        <f t="shared" si="2"/>
        <v>1.6054764585865118</v>
      </c>
      <c r="O36" s="25">
        <f t="shared" si="3"/>
        <v>1.0114501689095023</v>
      </c>
    </row>
    <row r="37" spans="1:15" ht="12" customHeight="1" x14ac:dyDescent="0.2">
      <c r="A37" s="28">
        <v>1961</v>
      </c>
      <c r="B37" s="95">
        <v>182.28700000000001</v>
      </c>
      <c r="C37" s="29">
        <v>392</v>
      </c>
      <c r="D37" s="29">
        <v>19</v>
      </c>
      <c r="E37" s="29">
        <v>357</v>
      </c>
      <c r="F37" s="29">
        <f t="shared" si="0"/>
        <v>768</v>
      </c>
      <c r="G37" s="29">
        <v>65</v>
      </c>
      <c r="H37" s="29">
        <v>334</v>
      </c>
      <c r="I37" s="29">
        <f t="shared" si="1"/>
        <v>369</v>
      </c>
      <c r="J37" s="32" t="s">
        <v>10</v>
      </c>
      <c r="K37" s="32" t="s">
        <v>10</v>
      </c>
      <c r="L37" s="32" t="s">
        <v>10</v>
      </c>
      <c r="M37" s="29">
        <v>6</v>
      </c>
      <c r="N37" s="29">
        <f t="shared" si="2"/>
        <v>1.5799261603954204</v>
      </c>
      <c r="O37" s="29">
        <f t="shared" si="3"/>
        <v>0.99535348104911492</v>
      </c>
    </row>
    <row r="38" spans="1:15" ht="12" customHeight="1" x14ac:dyDescent="0.2">
      <c r="A38" s="28">
        <v>1962</v>
      </c>
      <c r="B38" s="95">
        <v>185.24199999999999</v>
      </c>
      <c r="C38" s="29">
        <v>428</v>
      </c>
      <c r="D38" s="29">
        <v>9</v>
      </c>
      <c r="E38" s="29">
        <v>334</v>
      </c>
      <c r="F38" s="29">
        <f t="shared" si="0"/>
        <v>771</v>
      </c>
      <c r="G38" s="29">
        <v>99</v>
      </c>
      <c r="H38" s="29">
        <v>342</v>
      </c>
      <c r="I38" s="29">
        <f t="shared" si="1"/>
        <v>330</v>
      </c>
      <c r="J38" s="32" t="s">
        <v>10</v>
      </c>
      <c r="K38" s="32" t="s">
        <v>10</v>
      </c>
      <c r="L38" s="32" t="s">
        <v>10</v>
      </c>
      <c r="M38" s="29">
        <v>6</v>
      </c>
      <c r="N38" s="29">
        <f t="shared" si="2"/>
        <v>1.5547230109802312</v>
      </c>
      <c r="O38" s="29">
        <f t="shared" si="3"/>
        <v>0.97947549691754565</v>
      </c>
    </row>
    <row r="39" spans="1:15" ht="12" customHeight="1" x14ac:dyDescent="0.2">
      <c r="A39" s="28">
        <v>1963</v>
      </c>
      <c r="B39" s="95">
        <v>188.01300000000001</v>
      </c>
      <c r="C39" s="29">
        <v>393</v>
      </c>
      <c r="D39" s="29">
        <v>9</v>
      </c>
      <c r="E39" s="29">
        <v>342</v>
      </c>
      <c r="F39" s="29">
        <f t="shared" si="0"/>
        <v>744</v>
      </c>
      <c r="G39" s="29">
        <v>57</v>
      </c>
      <c r="H39" s="29">
        <v>325</v>
      </c>
      <c r="I39" s="29">
        <f t="shared" si="1"/>
        <v>362</v>
      </c>
      <c r="J39" s="32" t="s">
        <v>10</v>
      </c>
      <c r="K39" s="32" t="s">
        <v>10</v>
      </c>
      <c r="L39" s="32" t="s">
        <v>10</v>
      </c>
      <c r="M39" s="29">
        <v>7</v>
      </c>
      <c r="N39" s="29">
        <f t="shared" si="2"/>
        <v>1.7871104657656651</v>
      </c>
      <c r="O39" s="29">
        <f t="shared" si="3"/>
        <v>1.1258795934323691</v>
      </c>
    </row>
    <row r="40" spans="1:15" ht="12" customHeight="1" x14ac:dyDescent="0.2">
      <c r="A40" s="28">
        <v>1964</v>
      </c>
      <c r="B40" s="95">
        <v>190.66800000000001</v>
      </c>
      <c r="C40" s="29">
        <v>386</v>
      </c>
      <c r="D40" s="29">
        <v>15</v>
      </c>
      <c r="E40" s="29">
        <v>325</v>
      </c>
      <c r="F40" s="29">
        <f t="shared" si="0"/>
        <v>726</v>
      </c>
      <c r="G40" s="29">
        <v>74</v>
      </c>
      <c r="H40" s="29">
        <v>301</v>
      </c>
      <c r="I40" s="29">
        <f t="shared" si="1"/>
        <v>351</v>
      </c>
      <c r="J40" s="32" t="s">
        <v>10</v>
      </c>
      <c r="K40" s="32" t="s">
        <v>10</v>
      </c>
      <c r="L40" s="32" t="s">
        <v>10</v>
      </c>
      <c r="M40" s="29">
        <v>7</v>
      </c>
      <c r="N40" s="29">
        <f t="shared" si="2"/>
        <v>1.7622254389829441</v>
      </c>
      <c r="O40" s="29">
        <f t="shared" si="3"/>
        <v>1.1102020265592549</v>
      </c>
    </row>
    <row r="41" spans="1:15" ht="12" customHeight="1" x14ac:dyDescent="0.2">
      <c r="A41" s="28">
        <v>1965</v>
      </c>
      <c r="B41" s="95">
        <v>193.22300000000001</v>
      </c>
      <c r="C41" s="29">
        <v>393</v>
      </c>
      <c r="D41" s="29">
        <v>8</v>
      </c>
      <c r="E41" s="29">
        <v>301</v>
      </c>
      <c r="F41" s="29">
        <f t="shared" si="0"/>
        <v>702</v>
      </c>
      <c r="G41" s="29">
        <v>66</v>
      </c>
      <c r="H41" s="29">
        <v>301</v>
      </c>
      <c r="I41" s="29">
        <f t="shared" si="1"/>
        <v>335</v>
      </c>
      <c r="J41" s="32" t="s">
        <v>10</v>
      </c>
      <c r="K41" s="32" t="s">
        <v>10</v>
      </c>
      <c r="L41" s="32" t="s">
        <v>10</v>
      </c>
      <c r="M41" s="29">
        <v>7</v>
      </c>
      <c r="N41" s="29">
        <f t="shared" si="2"/>
        <v>1.738923420089741</v>
      </c>
      <c r="O41" s="29">
        <f t="shared" si="3"/>
        <v>1.0955217546565368</v>
      </c>
    </row>
    <row r="42" spans="1:15" ht="12" customHeight="1" x14ac:dyDescent="0.2">
      <c r="A42" s="22">
        <v>1966</v>
      </c>
      <c r="B42" s="97">
        <v>195.53899999999999</v>
      </c>
      <c r="C42" s="25">
        <v>392</v>
      </c>
      <c r="D42" s="25">
        <v>7</v>
      </c>
      <c r="E42" s="25">
        <v>301</v>
      </c>
      <c r="F42" s="25">
        <f t="shared" si="0"/>
        <v>700</v>
      </c>
      <c r="G42" s="25">
        <v>48</v>
      </c>
      <c r="H42" s="25">
        <v>148</v>
      </c>
      <c r="I42" s="25">
        <f t="shared" si="1"/>
        <v>504</v>
      </c>
      <c r="J42" s="56" t="s">
        <v>10</v>
      </c>
      <c r="K42" s="56" t="s">
        <v>10</v>
      </c>
      <c r="L42" s="56" t="s">
        <v>10</v>
      </c>
      <c r="M42" s="25">
        <v>7.8</v>
      </c>
      <c r="N42" s="25">
        <f t="shared" si="2"/>
        <v>1.9147075519461589</v>
      </c>
      <c r="O42" s="25">
        <f t="shared" si="3"/>
        <v>1.2062657577260802</v>
      </c>
    </row>
    <row r="43" spans="1:15" ht="12" customHeight="1" x14ac:dyDescent="0.2">
      <c r="A43" s="22">
        <v>1967</v>
      </c>
      <c r="B43" s="97">
        <v>197.73599999999999</v>
      </c>
      <c r="C43" s="25">
        <v>374</v>
      </c>
      <c r="D43" s="25">
        <v>9</v>
      </c>
      <c r="E43" s="25">
        <v>148</v>
      </c>
      <c r="F43" s="25">
        <f t="shared" si="0"/>
        <v>531</v>
      </c>
      <c r="G43" s="25">
        <v>36</v>
      </c>
      <c r="H43" s="25">
        <v>161</v>
      </c>
      <c r="I43" s="25">
        <f t="shared" si="1"/>
        <v>334</v>
      </c>
      <c r="J43" s="56" t="s">
        <v>10</v>
      </c>
      <c r="K43" s="56" t="s">
        <v>10</v>
      </c>
      <c r="L43" s="56" t="s">
        <v>10</v>
      </c>
      <c r="M43" s="25">
        <v>8.1</v>
      </c>
      <c r="N43" s="25">
        <f t="shared" si="2"/>
        <v>1.9662580410243962</v>
      </c>
      <c r="O43" s="25">
        <f t="shared" si="3"/>
        <v>1.2387425658453697</v>
      </c>
    </row>
    <row r="44" spans="1:15" ht="12" customHeight="1" x14ac:dyDescent="0.2">
      <c r="A44" s="22">
        <v>1968</v>
      </c>
      <c r="B44" s="97">
        <v>199.80799999999999</v>
      </c>
      <c r="C44" s="25">
        <v>426</v>
      </c>
      <c r="D44" s="25">
        <v>10</v>
      </c>
      <c r="E44" s="25">
        <v>161</v>
      </c>
      <c r="F44" s="25">
        <f t="shared" si="0"/>
        <v>597</v>
      </c>
      <c r="G44" s="25">
        <v>12</v>
      </c>
      <c r="H44" s="25">
        <v>225</v>
      </c>
      <c r="I44" s="25">
        <f t="shared" si="1"/>
        <v>360</v>
      </c>
      <c r="J44" s="56" t="s">
        <v>10</v>
      </c>
      <c r="K44" s="56" t="s">
        <v>10</v>
      </c>
      <c r="L44" s="56" t="s">
        <v>10</v>
      </c>
      <c r="M44" s="25">
        <v>8.3000000000000007</v>
      </c>
      <c r="N44" s="25">
        <f t="shared" si="2"/>
        <v>1.9939141575912878</v>
      </c>
      <c r="O44" s="25">
        <f t="shared" si="3"/>
        <v>1.2561659192825112</v>
      </c>
    </row>
    <row r="45" spans="1:15" ht="12" customHeight="1" x14ac:dyDescent="0.2">
      <c r="A45" s="22">
        <v>1969</v>
      </c>
      <c r="B45" s="97">
        <v>201.76</v>
      </c>
      <c r="C45" s="25">
        <v>427</v>
      </c>
      <c r="D45" s="25">
        <v>12</v>
      </c>
      <c r="E45" s="25">
        <v>225</v>
      </c>
      <c r="F45" s="25">
        <f t="shared" si="0"/>
        <v>664</v>
      </c>
      <c r="G45" s="25">
        <v>10</v>
      </c>
      <c r="H45" s="25">
        <v>269</v>
      </c>
      <c r="I45" s="25">
        <f t="shared" si="1"/>
        <v>385</v>
      </c>
      <c r="J45" s="56" t="s">
        <v>10</v>
      </c>
      <c r="K45" s="56" t="s">
        <v>10</v>
      </c>
      <c r="L45" s="56" t="s">
        <v>10</v>
      </c>
      <c r="M45" s="25">
        <v>8.6</v>
      </c>
      <c r="N45" s="25">
        <f t="shared" si="2"/>
        <v>2.0459952418715304</v>
      </c>
      <c r="O45" s="25">
        <f t="shared" si="3"/>
        <v>1.2889770023790641</v>
      </c>
    </row>
    <row r="46" spans="1:15" ht="12" customHeight="1" x14ac:dyDescent="0.2">
      <c r="A46" s="22">
        <v>1970</v>
      </c>
      <c r="B46" s="97">
        <v>203.84899999999999</v>
      </c>
      <c r="C46" s="25">
        <v>416</v>
      </c>
      <c r="D46" s="25">
        <v>10</v>
      </c>
      <c r="E46" s="25">
        <v>269</v>
      </c>
      <c r="F46" s="25">
        <f t="shared" si="0"/>
        <v>695</v>
      </c>
      <c r="G46" s="25">
        <v>85</v>
      </c>
      <c r="H46" s="25">
        <v>184</v>
      </c>
      <c r="I46" s="25">
        <f t="shared" si="1"/>
        <v>426</v>
      </c>
      <c r="J46" s="56" t="s">
        <v>10</v>
      </c>
      <c r="K46" s="56" t="s">
        <v>10</v>
      </c>
      <c r="L46" s="56" t="s">
        <v>10</v>
      </c>
      <c r="M46" s="25">
        <v>7</v>
      </c>
      <c r="N46" s="25">
        <f t="shared" si="2"/>
        <v>1.6482788730874325</v>
      </c>
      <c r="O46" s="25">
        <f t="shared" si="3"/>
        <v>1.0384156900450825</v>
      </c>
    </row>
    <row r="47" spans="1:15" ht="12" customHeight="1" x14ac:dyDescent="0.2">
      <c r="A47" s="28">
        <v>1971</v>
      </c>
      <c r="B47" s="95">
        <v>206.46599999999998</v>
      </c>
      <c r="C47" s="29">
        <v>463</v>
      </c>
      <c r="D47" s="29">
        <v>12</v>
      </c>
      <c r="E47" s="29">
        <v>184</v>
      </c>
      <c r="F47" s="29">
        <f t="shared" si="0"/>
        <v>659</v>
      </c>
      <c r="G47" s="29">
        <v>41</v>
      </c>
      <c r="H47" s="29">
        <v>208</v>
      </c>
      <c r="I47" s="29">
        <f t="shared" si="1"/>
        <v>410</v>
      </c>
      <c r="J47" s="32" t="s">
        <v>10</v>
      </c>
      <c r="K47" s="32" t="s">
        <v>10</v>
      </c>
      <c r="L47" s="32" t="s">
        <v>10</v>
      </c>
      <c r="M47" s="29">
        <v>5.7</v>
      </c>
      <c r="N47" s="29">
        <f t="shared" si="2"/>
        <v>1.3251576530760514</v>
      </c>
      <c r="O47" s="29">
        <f t="shared" si="3"/>
        <v>0.83484932143791235</v>
      </c>
    </row>
    <row r="48" spans="1:15" ht="12" customHeight="1" x14ac:dyDescent="0.2">
      <c r="A48" s="28">
        <v>1972</v>
      </c>
      <c r="B48" s="95">
        <v>208.917</v>
      </c>
      <c r="C48" s="29">
        <v>422</v>
      </c>
      <c r="D48" s="29">
        <v>17</v>
      </c>
      <c r="E48" s="29">
        <v>208</v>
      </c>
      <c r="F48" s="29">
        <f t="shared" si="0"/>
        <v>647</v>
      </c>
      <c r="G48" s="29">
        <v>71</v>
      </c>
      <c r="H48" s="29">
        <v>192</v>
      </c>
      <c r="I48" s="29">
        <f t="shared" si="1"/>
        <v>384</v>
      </c>
      <c r="J48" s="32" t="s">
        <v>10</v>
      </c>
      <c r="K48" s="32" t="s">
        <v>10</v>
      </c>
      <c r="L48" s="32" t="s">
        <v>10</v>
      </c>
      <c r="M48" s="29">
        <v>5.6</v>
      </c>
      <c r="N48" s="29">
        <f t="shared" si="2"/>
        <v>1.2866353623687876</v>
      </c>
      <c r="O48" s="29">
        <f t="shared" si="3"/>
        <v>0.81058027829233625</v>
      </c>
    </row>
    <row r="49" spans="1:15" ht="12" customHeight="1" x14ac:dyDescent="0.2">
      <c r="A49" s="28">
        <v>1973</v>
      </c>
      <c r="B49" s="95">
        <v>210.98500000000001</v>
      </c>
      <c r="C49" s="29">
        <v>417</v>
      </c>
      <c r="D49" s="29">
        <v>9</v>
      </c>
      <c r="E49" s="29">
        <v>192</v>
      </c>
      <c r="F49" s="29">
        <f t="shared" si="0"/>
        <v>618</v>
      </c>
      <c r="G49" s="29">
        <v>93</v>
      </c>
      <c r="H49" s="29">
        <v>146</v>
      </c>
      <c r="I49" s="29">
        <f t="shared" si="1"/>
        <v>379</v>
      </c>
      <c r="J49" s="32" t="s">
        <v>10</v>
      </c>
      <c r="K49" s="32" t="s">
        <v>10</v>
      </c>
      <c r="L49" s="32" t="s">
        <v>10</v>
      </c>
      <c r="M49" s="29">
        <v>5.8</v>
      </c>
      <c r="N49" s="29">
        <f t="shared" si="2"/>
        <v>1.3195250847216626</v>
      </c>
      <c r="O49" s="29">
        <f t="shared" si="3"/>
        <v>0.83130080337464751</v>
      </c>
    </row>
    <row r="50" spans="1:15" ht="12" customHeight="1" x14ac:dyDescent="0.2">
      <c r="A50" s="28">
        <v>1974</v>
      </c>
      <c r="B50" s="95">
        <v>212.93199999999999</v>
      </c>
      <c r="C50" s="29">
        <v>299</v>
      </c>
      <c r="D50" s="29">
        <v>20</v>
      </c>
      <c r="E50" s="29">
        <v>146</v>
      </c>
      <c r="F50" s="29">
        <f t="shared" si="0"/>
        <v>465</v>
      </c>
      <c r="G50" s="29">
        <v>42</v>
      </c>
      <c r="H50" s="29">
        <v>92</v>
      </c>
      <c r="I50" s="29">
        <f t="shared" si="1"/>
        <v>331</v>
      </c>
      <c r="J50" s="32" t="s">
        <v>10</v>
      </c>
      <c r="K50" s="32" t="s">
        <v>10</v>
      </c>
      <c r="L50" s="32" t="s">
        <v>10</v>
      </c>
      <c r="M50" s="29">
        <v>6</v>
      </c>
      <c r="N50" s="29">
        <f t="shared" si="2"/>
        <v>1.3525444742922623</v>
      </c>
      <c r="O50" s="29">
        <f t="shared" si="3"/>
        <v>0.85210301880412531</v>
      </c>
    </row>
    <row r="51" spans="1:15" ht="12" customHeight="1" x14ac:dyDescent="0.2">
      <c r="A51" s="28">
        <v>1975</v>
      </c>
      <c r="B51" s="95">
        <v>214.93100000000001</v>
      </c>
      <c r="C51" s="29">
        <v>379.16199999999998</v>
      </c>
      <c r="D51" s="29">
        <v>12.6</v>
      </c>
      <c r="E51" s="29">
        <v>92</v>
      </c>
      <c r="F51" s="29">
        <f t="shared" si="0"/>
        <v>483.762</v>
      </c>
      <c r="G51" s="29">
        <v>22.800999999999998</v>
      </c>
      <c r="H51" s="29">
        <v>128.35900000000001</v>
      </c>
      <c r="I51" s="29">
        <f t="shared" si="1"/>
        <v>332.60199999999998</v>
      </c>
      <c r="J51" s="29">
        <v>130.5</v>
      </c>
      <c r="K51" s="29">
        <v>15.7</v>
      </c>
      <c r="L51" s="29">
        <v>186.40199999999999</v>
      </c>
      <c r="M51" s="29">
        <v>6.5</v>
      </c>
      <c r="N51" s="29">
        <f t="shared" si="2"/>
        <v>1.4516286622218293</v>
      </c>
      <c r="O51" s="29">
        <f t="shared" si="3"/>
        <v>0.91452605719975244</v>
      </c>
    </row>
    <row r="52" spans="1:15" ht="12" customHeight="1" x14ac:dyDescent="0.2">
      <c r="A52" s="22">
        <v>1976</v>
      </c>
      <c r="B52" s="97">
        <v>217.095</v>
      </c>
      <c r="C52" s="25">
        <v>383.00700000000001</v>
      </c>
      <c r="D52" s="25">
        <v>8.6080000000000005</v>
      </c>
      <c r="E52" s="25">
        <v>128.35900000000001</v>
      </c>
      <c r="F52" s="25">
        <f t="shared" si="0"/>
        <v>519.97400000000005</v>
      </c>
      <c r="G52" s="25">
        <v>64.787999999999997</v>
      </c>
      <c r="H52" s="25">
        <v>126.407</v>
      </c>
      <c r="I52" s="25">
        <f t="shared" si="1"/>
        <v>328.77900000000005</v>
      </c>
      <c r="J52" s="25">
        <v>136.9</v>
      </c>
      <c r="K52" s="25">
        <v>18.2</v>
      </c>
      <c r="L52" s="25">
        <v>173.679</v>
      </c>
      <c r="M52" s="25">
        <v>6.8</v>
      </c>
      <c r="N52" s="25">
        <f t="shared" si="2"/>
        <v>1.5034892558557313</v>
      </c>
      <c r="O52" s="25">
        <f t="shared" si="3"/>
        <v>0.94719823118911073</v>
      </c>
    </row>
    <row r="53" spans="1:15" ht="12" customHeight="1" x14ac:dyDescent="0.2">
      <c r="A53" s="22">
        <v>1977</v>
      </c>
      <c r="B53" s="97">
        <v>219.179</v>
      </c>
      <c r="C53" s="25">
        <v>427.78399999999999</v>
      </c>
      <c r="D53" s="25">
        <v>6.4429999999999996</v>
      </c>
      <c r="E53" s="25">
        <v>126.407</v>
      </c>
      <c r="F53" s="25">
        <f t="shared" si="0"/>
        <v>560.63400000000001</v>
      </c>
      <c r="G53" s="25">
        <v>55.497</v>
      </c>
      <c r="H53" s="25">
        <v>173.059</v>
      </c>
      <c r="I53" s="25">
        <f t="shared" si="1"/>
        <v>332.07799999999997</v>
      </c>
      <c r="J53" s="25">
        <v>138.6</v>
      </c>
      <c r="K53" s="25">
        <v>16.8</v>
      </c>
      <c r="L53" s="25">
        <v>176.678</v>
      </c>
      <c r="M53" s="25">
        <v>6.9</v>
      </c>
      <c r="N53" s="25">
        <f t="shared" si="2"/>
        <v>1.5110936722952473</v>
      </c>
      <c r="O53" s="25">
        <f t="shared" si="3"/>
        <v>0.95198901354600574</v>
      </c>
    </row>
    <row r="54" spans="1:15" ht="12" customHeight="1" x14ac:dyDescent="0.2">
      <c r="A54" s="22">
        <v>1978</v>
      </c>
      <c r="B54" s="97">
        <v>221.47699999999998</v>
      </c>
      <c r="C54" s="25">
        <v>454.75900000000001</v>
      </c>
      <c r="D54" s="25">
        <v>6.7130000000000001</v>
      </c>
      <c r="E54" s="25">
        <v>173.059</v>
      </c>
      <c r="F54" s="25">
        <f t="shared" si="0"/>
        <v>634.53100000000006</v>
      </c>
      <c r="G54" s="25">
        <v>24.649000000000001</v>
      </c>
      <c r="H54" s="25">
        <v>228.04300000000001</v>
      </c>
      <c r="I54" s="25">
        <f t="shared" si="1"/>
        <v>381.83900000000006</v>
      </c>
      <c r="J54" s="25">
        <v>153.6</v>
      </c>
      <c r="K54" s="25">
        <v>13.6</v>
      </c>
      <c r="L54" s="25">
        <v>214.63900000000001</v>
      </c>
      <c r="M54" s="25">
        <v>7.4</v>
      </c>
      <c r="N54" s="25">
        <f t="shared" si="2"/>
        <v>1.6037782704298871</v>
      </c>
      <c r="O54" s="25">
        <f t="shared" si="3"/>
        <v>1.0103803103708289</v>
      </c>
    </row>
    <row r="55" spans="1:15" ht="12" customHeight="1" x14ac:dyDescent="0.2">
      <c r="A55" s="22">
        <v>1979</v>
      </c>
      <c r="B55" s="97">
        <v>223.86500000000001</v>
      </c>
      <c r="C55" s="25">
        <v>383.20100000000002</v>
      </c>
      <c r="D55" s="25">
        <v>7.1660000000000004</v>
      </c>
      <c r="E55" s="25">
        <v>228.04300000000001</v>
      </c>
      <c r="F55" s="25">
        <f t="shared" si="0"/>
        <v>618.41000000000008</v>
      </c>
      <c r="G55" s="25">
        <v>52.82</v>
      </c>
      <c r="H55" s="25">
        <v>192.131</v>
      </c>
      <c r="I55" s="25">
        <f t="shared" si="1"/>
        <v>373.45900000000006</v>
      </c>
      <c r="J55" s="25">
        <v>157.80000000000001</v>
      </c>
      <c r="K55" s="25">
        <v>13.9</v>
      </c>
      <c r="L55" s="25">
        <v>201.75899999999999</v>
      </c>
      <c r="M55" s="25">
        <v>7.5</v>
      </c>
      <c r="N55" s="25">
        <f t="shared" si="2"/>
        <v>1.6081120318048825</v>
      </c>
      <c r="O55" s="25">
        <f t="shared" si="3"/>
        <v>1.0131105800370759</v>
      </c>
    </row>
    <row r="56" spans="1:15" ht="12" customHeight="1" x14ac:dyDescent="0.2">
      <c r="A56" s="22">
        <v>1980</v>
      </c>
      <c r="B56" s="97">
        <v>226.45099999999999</v>
      </c>
      <c r="C56" s="25">
        <v>361.13499999999999</v>
      </c>
      <c r="D56" s="25">
        <v>5.8650000000000002</v>
      </c>
      <c r="E56" s="25">
        <v>192.131</v>
      </c>
      <c r="F56" s="25">
        <f t="shared" si="0"/>
        <v>559.13099999999997</v>
      </c>
      <c r="G56" s="25">
        <v>75.66</v>
      </c>
      <c r="H56" s="25">
        <v>137.32499999999999</v>
      </c>
      <c r="I56" s="25">
        <f t="shared" si="1"/>
        <v>346.14600000000002</v>
      </c>
      <c r="J56" s="25">
        <v>162.4</v>
      </c>
      <c r="K56" s="25">
        <v>15.9</v>
      </c>
      <c r="L56" s="25">
        <v>167.846</v>
      </c>
      <c r="M56" s="25">
        <v>7.5</v>
      </c>
      <c r="N56" s="25">
        <f t="shared" si="2"/>
        <v>1.5897478924800508</v>
      </c>
      <c r="O56" s="25">
        <f t="shared" si="3"/>
        <v>1.0015411722624319</v>
      </c>
    </row>
    <row r="57" spans="1:15" ht="12" customHeight="1" x14ac:dyDescent="0.2">
      <c r="A57" s="28">
        <v>1981</v>
      </c>
      <c r="B57" s="95">
        <v>228.93700000000001</v>
      </c>
      <c r="C57" s="29">
        <v>473.512</v>
      </c>
      <c r="D57" s="29">
        <v>6.8760000000000003</v>
      </c>
      <c r="E57" s="29">
        <v>137.32499999999999</v>
      </c>
      <c r="F57" s="29">
        <f t="shared" si="0"/>
        <v>617.71299999999997</v>
      </c>
      <c r="G57" s="29">
        <v>98.382000000000005</v>
      </c>
      <c r="H57" s="29">
        <v>147.797</v>
      </c>
      <c r="I57" s="29">
        <f t="shared" si="1"/>
        <v>371.53399999999988</v>
      </c>
      <c r="J57" s="29">
        <v>157.9</v>
      </c>
      <c r="K57" s="29">
        <v>15.9</v>
      </c>
      <c r="L57" s="29">
        <v>197.73400000000001</v>
      </c>
      <c r="M57" s="29">
        <v>7.6</v>
      </c>
      <c r="N57" s="29">
        <f t="shared" si="2"/>
        <v>1.5934514735494916</v>
      </c>
      <c r="O57" s="29">
        <f t="shared" si="3"/>
        <v>1.0038744283361798</v>
      </c>
    </row>
    <row r="58" spans="1:15" ht="12" customHeight="1" x14ac:dyDescent="0.2">
      <c r="A58" s="28">
        <v>1982</v>
      </c>
      <c r="B58" s="95">
        <v>231.15700000000001</v>
      </c>
      <c r="C58" s="29">
        <v>515.93499999999995</v>
      </c>
      <c r="D58" s="29">
        <v>8.3510000000000009</v>
      </c>
      <c r="E58" s="29">
        <v>147.797</v>
      </c>
      <c r="F58" s="29">
        <f t="shared" si="0"/>
        <v>672.08299999999997</v>
      </c>
      <c r="G58" s="29">
        <v>44.17</v>
      </c>
      <c r="H58" s="29">
        <v>216.697</v>
      </c>
      <c r="I58" s="29">
        <f t="shared" si="1"/>
        <v>411.21600000000001</v>
      </c>
      <c r="J58" s="29">
        <v>156.80000000000001</v>
      </c>
      <c r="K58" s="29">
        <v>17.2</v>
      </c>
      <c r="L58" s="29">
        <v>237.21600000000001</v>
      </c>
      <c r="M58" s="29">
        <v>7.6</v>
      </c>
      <c r="N58" s="29">
        <f t="shared" si="2"/>
        <v>1.5781481849998054</v>
      </c>
      <c r="O58" s="29">
        <f t="shared" si="3"/>
        <v>0.99423335654987743</v>
      </c>
    </row>
    <row r="59" spans="1:15" ht="12" customHeight="1" x14ac:dyDescent="0.2">
      <c r="A59" s="28">
        <v>1983</v>
      </c>
      <c r="B59" s="95">
        <v>233.322</v>
      </c>
      <c r="C59" s="29">
        <v>508.26900000000001</v>
      </c>
      <c r="D59" s="29">
        <v>5.0449999999999999</v>
      </c>
      <c r="E59" s="29">
        <v>216.697</v>
      </c>
      <c r="F59" s="29">
        <f t="shared" si="0"/>
        <v>730.01099999999997</v>
      </c>
      <c r="G59" s="29">
        <v>88.817999999999998</v>
      </c>
      <c r="H59" s="29">
        <v>189.393</v>
      </c>
      <c r="I59" s="29">
        <f t="shared" si="1"/>
        <v>451.79999999999995</v>
      </c>
      <c r="J59" s="29">
        <v>154.5</v>
      </c>
      <c r="K59" s="29">
        <v>19.5</v>
      </c>
      <c r="L59" s="29">
        <v>277.8</v>
      </c>
      <c r="M59" s="29">
        <v>7.7</v>
      </c>
      <c r="N59" s="29">
        <f t="shared" si="2"/>
        <v>1.5840769408799855</v>
      </c>
      <c r="O59" s="29">
        <f t="shared" si="3"/>
        <v>0.99796847275439093</v>
      </c>
    </row>
    <row r="60" spans="1:15" ht="12" customHeight="1" x14ac:dyDescent="0.2">
      <c r="A60" s="28">
        <v>1984</v>
      </c>
      <c r="B60" s="95">
        <v>235.38499999999999</v>
      </c>
      <c r="C60" s="29">
        <v>598.03399999999999</v>
      </c>
      <c r="D60" s="29">
        <v>7.423</v>
      </c>
      <c r="E60" s="29">
        <v>189.393</v>
      </c>
      <c r="F60" s="29">
        <f t="shared" si="0"/>
        <v>794.85</v>
      </c>
      <c r="G60" s="29">
        <v>71.655000000000001</v>
      </c>
      <c r="H60" s="29">
        <v>247.39400000000001</v>
      </c>
      <c r="I60" s="29">
        <f t="shared" si="1"/>
        <v>475.80100000000004</v>
      </c>
      <c r="J60" s="29">
        <v>153.1</v>
      </c>
      <c r="K60" s="29">
        <v>21.4</v>
      </c>
      <c r="L60" s="29">
        <v>301.30099999999999</v>
      </c>
      <c r="M60" s="29">
        <v>7.7</v>
      </c>
      <c r="N60" s="29">
        <f t="shared" si="2"/>
        <v>1.5701935127556981</v>
      </c>
      <c r="O60" s="29">
        <f t="shared" si="3"/>
        <v>0.98922191303608975</v>
      </c>
    </row>
    <row r="61" spans="1:15" ht="12" customHeight="1" x14ac:dyDescent="0.2">
      <c r="A61" s="28">
        <v>1985</v>
      </c>
      <c r="B61" s="95">
        <v>237.46799999999999</v>
      </c>
      <c r="C61" s="29">
        <v>590.21299999999997</v>
      </c>
      <c r="D61" s="29">
        <v>6.2450000000000001</v>
      </c>
      <c r="E61" s="29">
        <v>247.39400000000001</v>
      </c>
      <c r="F61" s="29">
        <f t="shared" si="0"/>
        <v>843.85199999999998</v>
      </c>
      <c r="G61" s="29">
        <v>19.71</v>
      </c>
      <c r="H61" s="29">
        <v>327.24400000000003</v>
      </c>
      <c r="I61" s="29">
        <f t="shared" si="1"/>
        <v>496.89799999999991</v>
      </c>
      <c r="J61" s="29">
        <v>156.5</v>
      </c>
      <c r="K61" s="29">
        <v>21.3</v>
      </c>
      <c r="L61" s="29">
        <v>319.09800000000001</v>
      </c>
      <c r="M61" s="29">
        <v>7.8</v>
      </c>
      <c r="N61" s="29">
        <f t="shared" si="2"/>
        <v>1.5766334832482691</v>
      </c>
      <c r="O61" s="29">
        <f t="shared" si="3"/>
        <v>0.99327909444640961</v>
      </c>
    </row>
    <row r="62" spans="1:15" ht="12" customHeight="1" x14ac:dyDescent="0.2">
      <c r="A62" s="22">
        <v>1986</v>
      </c>
      <c r="B62" s="97">
        <v>239.63800000000001</v>
      </c>
      <c r="C62" s="25">
        <v>608.53200000000004</v>
      </c>
      <c r="D62" s="25">
        <v>6.6660000000000004</v>
      </c>
      <c r="E62" s="25">
        <v>327.24400000000003</v>
      </c>
      <c r="F62" s="25">
        <f t="shared" si="0"/>
        <v>942.44200000000012</v>
      </c>
      <c r="G62" s="25">
        <v>133.61699999999999</v>
      </c>
      <c r="H62" s="25">
        <v>336.31200000000001</v>
      </c>
      <c r="I62" s="25">
        <f t="shared" si="1"/>
        <v>472.51300000000015</v>
      </c>
      <c r="J62" s="25">
        <v>154.32300000000001</v>
      </c>
      <c r="K62" s="25">
        <v>17.899999999999999</v>
      </c>
      <c r="L62" s="25">
        <v>300.29000000000002</v>
      </c>
      <c r="M62" s="25">
        <v>7.8</v>
      </c>
      <c r="N62" s="25">
        <f t="shared" si="2"/>
        <v>1.5623565544696585</v>
      </c>
      <c r="O62" s="25">
        <f t="shared" si="3"/>
        <v>0.9842846293158849</v>
      </c>
    </row>
    <row r="63" spans="1:15" ht="12" customHeight="1" x14ac:dyDescent="0.2">
      <c r="A63" s="22">
        <v>1987</v>
      </c>
      <c r="B63" s="97">
        <v>241.78399999999999</v>
      </c>
      <c r="C63" s="25">
        <v>521.49900000000002</v>
      </c>
      <c r="D63" s="25">
        <v>11.302</v>
      </c>
      <c r="E63" s="25">
        <v>336.31200000000001</v>
      </c>
      <c r="F63" s="25">
        <f t="shared" si="0"/>
        <v>869.11300000000006</v>
      </c>
      <c r="G63" s="25">
        <v>120.979</v>
      </c>
      <c r="H63" s="25">
        <v>321.12700000000001</v>
      </c>
      <c r="I63" s="25">
        <f t="shared" si="1"/>
        <v>427.00700000000001</v>
      </c>
      <c r="J63" s="25">
        <v>155.37200000000001</v>
      </c>
      <c r="K63" s="25">
        <v>15.7</v>
      </c>
      <c r="L63" s="25">
        <v>255.935</v>
      </c>
      <c r="M63" s="25">
        <v>7.4</v>
      </c>
      <c r="N63" s="25">
        <f t="shared" si="2"/>
        <v>1.4690798398570628</v>
      </c>
      <c r="O63" s="25">
        <f t="shared" si="3"/>
        <v>0.9255202991099496</v>
      </c>
    </row>
    <row r="64" spans="1:15" ht="12" customHeight="1" x14ac:dyDescent="0.2">
      <c r="A64" s="22">
        <v>1988</v>
      </c>
      <c r="B64" s="97">
        <v>243.98099999999999</v>
      </c>
      <c r="C64" s="25">
        <v>289.99400000000003</v>
      </c>
      <c r="D64" s="25">
        <v>10.510999999999999</v>
      </c>
      <c r="E64" s="25">
        <v>321.12700000000001</v>
      </c>
      <c r="F64" s="25">
        <f t="shared" si="0"/>
        <v>621.63200000000006</v>
      </c>
      <c r="G64" s="25">
        <v>79.33</v>
      </c>
      <c r="H64" s="25">
        <v>196.39599999999999</v>
      </c>
      <c r="I64" s="25">
        <f t="shared" si="1"/>
        <v>345.90600000000006</v>
      </c>
      <c r="J64" s="25">
        <v>155.88900000000001</v>
      </c>
      <c r="K64" s="25">
        <v>15</v>
      </c>
      <c r="L64" s="25">
        <v>175.017</v>
      </c>
      <c r="M64" s="25">
        <v>7.1</v>
      </c>
      <c r="N64" s="25">
        <f t="shared" si="2"/>
        <v>1.3968300810308998</v>
      </c>
      <c r="O64" s="25">
        <f t="shared" si="3"/>
        <v>0.88000295104946691</v>
      </c>
    </row>
    <row r="65" spans="1:16" ht="12" customHeight="1" x14ac:dyDescent="0.2">
      <c r="A65" s="22">
        <v>1989</v>
      </c>
      <c r="B65" s="97">
        <v>246.22399999999999</v>
      </c>
      <c r="C65" s="25">
        <v>404.20299999999997</v>
      </c>
      <c r="D65" s="25">
        <v>13.076000000000001</v>
      </c>
      <c r="E65" s="25">
        <v>196.39599999999999</v>
      </c>
      <c r="F65" s="25">
        <f t="shared" si="0"/>
        <v>613.67499999999995</v>
      </c>
      <c r="G65" s="25">
        <v>88.956000000000003</v>
      </c>
      <c r="H65" s="25">
        <v>160.816</v>
      </c>
      <c r="I65" s="25">
        <f t="shared" si="1"/>
        <v>363.90299999999991</v>
      </c>
      <c r="J65" s="25">
        <v>160.62299999999999</v>
      </c>
      <c r="K65" s="25">
        <v>13.5</v>
      </c>
      <c r="L65" s="25">
        <v>189.78</v>
      </c>
      <c r="M65" s="25">
        <v>6.7</v>
      </c>
      <c r="N65" s="25">
        <f t="shared" si="2"/>
        <v>1.3061277535902269</v>
      </c>
      <c r="O65" s="25">
        <f t="shared" si="3"/>
        <v>0.82286048476184293</v>
      </c>
    </row>
    <row r="66" spans="1:16" ht="12" customHeight="1" x14ac:dyDescent="0.2">
      <c r="A66" s="22">
        <v>1990</v>
      </c>
      <c r="B66" s="97">
        <v>248.65899999999999</v>
      </c>
      <c r="C66" s="25">
        <v>422.19600000000003</v>
      </c>
      <c r="D66" s="25">
        <v>13.48</v>
      </c>
      <c r="E66" s="25">
        <v>160.816</v>
      </c>
      <c r="F66" s="25">
        <f t="shared" si="0"/>
        <v>596.49200000000008</v>
      </c>
      <c r="G66" s="25">
        <v>79.882000000000005</v>
      </c>
      <c r="H66" s="25">
        <v>135.38200000000001</v>
      </c>
      <c r="I66" s="25">
        <f t="shared" si="1"/>
        <v>381.22800000000012</v>
      </c>
      <c r="J66" s="25">
        <v>159.72</v>
      </c>
      <c r="K66" s="25">
        <v>14.6</v>
      </c>
      <c r="L66" s="25">
        <v>206.90799999999999</v>
      </c>
      <c r="M66" s="25">
        <v>6.4</v>
      </c>
      <c r="N66" s="25">
        <f t="shared" si="2"/>
        <v>1.2354268295135105</v>
      </c>
      <c r="O66" s="25">
        <f t="shared" si="3"/>
        <v>0.77831890259351155</v>
      </c>
    </row>
    <row r="67" spans="1:16" ht="12" customHeight="1" x14ac:dyDescent="0.2">
      <c r="A67" s="28">
        <v>1991</v>
      </c>
      <c r="B67" s="95">
        <v>251.88900000000001</v>
      </c>
      <c r="C67" s="29">
        <v>464.32600000000002</v>
      </c>
      <c r="D67" s="29">
        <v>24.521000000000001</v>
      </c>
      <c r="E67" s="29">
        <v>135.38200000000001</v>
      </c>
      <c r="F67" s="29">
        <f t="shared" si="0"/>
        <v>624.22900000000004</v>
      </c>
      <c r="G67" s="29">
        <v>94.545000000000002</v>
      </c>
      <c r="H67" s="29">
        <v>128.59700000000001</v>
      </c>
      <c r="I67" s="29">
        <f t="shared" si="1"/>
        <v>401.0870000000001</v>
      </c>
      <c r="J67" s="29">
        <v>159.77099999999999</v>
      </c>
      <c r="K67" s="29">
        <v>12.8</v>
      </c>
      <c r="L67" s="29">
        <v>228.51599999999999</v>
      </c>
      <c r="M67" s="29">
        <v>6</v>
      </c>
      <c r="N67" s="29">
        <f t="shared" si="2"/>
        <v>1.1433607660517133</v>
      </c>
      <c r="O67" s="29">
        <f t="shared" si="3"/>
        <v>0.72031728261257943</v>
      </c>
    </row>
    <row r="68" spans="1:16" ht="12" customHeight="1" x14ac:dyDescent="0.2">
      <c r="A68" s="28">
        <v>1992</v>
      </c>
      <c r="B68" s="95">
        <v>255.214</v>
      </c>
      <c r="C68" s="29">
        <v>455.09</v>
      </c>
      <c r="D68" s="29">
        <v>11.404999999999999</v>
      </c>
      <c r="E68" s="29">
        <v>128.59700000000001</v>
      </c>
      <c r="F68" s="29">
        <f t="shared" si="0"/>
        <v>595.09199999999998</v>
      </c>
      <c r="G68" s="29">
        <v>80.290999999999997</v>
      </c>
      <c r="H68" s="29">
        <v>151.18199999999999</v>
      </c>
      <c r="I68" s="29">
        <f t="shared" si="1"/>
        <v>363.61899999999991</v>
      </c>
      <c r="J68" s="29">
        <v>159.874</v>
      </c>
      <c r="K68" s="29">
        <v>12.9</v>
      </c>
      <c r="L68" s="29">
        <v>190.845</v>
      </c>
      <c r="M68" s="29">
        <v>6.1</v>
      </c>
      <c r="N68" s="29">
        <f t="shared" si="2"/>
        <v>1.1472724850517604</v>
      </c>
      <c r="O68" s="29">
        <f t="shared" si="3"/>
        <v>0.72278166558260903</v>
      </c>
      <c r="P68" s="178"/>
    </row>
    <row r="69" spans="1:16" ht="12" customHeight="1" x14ac:dyDescent="0.2">
      <c r="A69" s="28">
        <v>1993</v>
      </c>
      <c r="B69" s="95">
        <v>258.67899999999997</v>
      </c>
      <c r="C69" s="29">
        <v>398.041</v>
      </c>
      <c r="D69" s="29">
        <v>71.475999999999999</v>
      </c>
      <c r="E69" s="29">
        <v>151.18199999999999</v>
      </c>
      <c r="F69" s="29">
        <f t="shared" si="0"/>
        <v>620.69899999999996</v>
      </c>
      <c r="G69" s="29">
        <v>66.058000000000007</v>
      </c>
      <c r="H69" s="29">
        <v>138.858</v>
      </c>
      <c r="I69" s="29">
        <f t="shared" si="1"/>
        <v>415.78299999999996</v>
      </c>
      <c r="J69" s="29">
        <v>160.143</v>
      </c>
      <c r="K69" s="29">
        <v>11.9</v>
      </c>
      <c r="L69" s="29">
        <v>243.74</v>
      </c>
      <c r="M69" s="29">
        <v>6.2</v>
      </c>
      <c r="N69" s="29">
        <f t="shared" si="2"/>
        <v>1.1504606094812491</v>
      </c>
      <c r="O69" s="29">
        <f t="shared" si="3"/>
        <v>0.72479018397318695</v>
      </c>
    </row>
    <row r="70" spans="1:16" ht="12" customHeight="1" x14ac:dyDescent="0.2">
      <c r="A70" s="28">
        <v>1994</v>
      </c>
      <c r="B70" s="95">
        <v>261.91899999999998</v>
      </c>
      <c r="C70" s="29">
        <v>374.86200000000002</v>
      </c>
      <c r="D70" s="30">
        <v>65.864000000000004</v>
      </c>
      <c r="E70" s="29">
        <v>138.858</v>
      </c>
      <c r="F70" s="29">
        <f t="shared" si="0"/>
        <v>579.58400000000006</v>
      </c>
      <c r="G70" s="30">
        <v>66.239999999999995</v>
      </c>
      <c r="H70" s="29">
        <v>112.593</v>
      </c>
      <c r="I70" s="29">
        <f t="shared" si="1"/>
        <v>400.75100000000003</v>
      </c>
      <c r="J70" s="29">
        <v>161.471</v>
      </c>
      <c r="K70" s="29">
        <v>11.1</v>
      </c>
      <c r="L70" s="29">
        <v>228.18</v>
      </c>
      <c r="M70" s="29">
        <v>6.3</v>
      </c>
      <c r="N70" s="29">
        <f t="shared" si="2"/>
        <v>1.1545554159873854</v>
      </c>
      <c r="O70" s="29">
        <f t="shared" si="3"/>
        <v>0.72736991207205282</v>
      </c>
    </row>
    <row r="71" spans="1:16" ht="12" customHeight="1" x14ac:dyDescent="0.2">
      <c r="A71" s="28">
        <v>1995</v>
      </c>
      <c r="B71" s="95">
        <v>265.04399999999998</v>
      </c>
      <c r="C71" s="29">
        <v>359.37599999999998</v>
      </c>
      <c r="D71" s="29">
        <v>40.722000000000001</v>
      </c>
      <c r="E71" s="29">
        <v>112.593</v>
      </c>
      <c r="F71" s="29">
        <f t="shared" si="0"/>
        <v>512.69099999999992</v>
      </c>
      <c r="G71" s="29">
        <v>62.4</v>
      </c>
      <c r="H71" s="29">
        <v>99.593000000000004</v>
      </c>
      <c r="I71" s="29">
        <f t="shared" si="1"/>
        <v>350.69799999999992</v>
      </c>
      <c r="J71" s="29">
        <v>148.23599999999999</v>
      </c>
      <c r="K71" s="29">
        <v>11.715999999999999</v>
      </c>
      <c r="L71" s="29">
        <v>190.74600000000001</v>
      </c>
      <c r="M71" s="29">
        <v>6.4</v>
      </c>
      <c r="N71" s="29">
        <f t="shared" si="2"/>
        <v>1.1590528365101644</v>
      </c>
      <c r="O71" s="29">
        <f t="shared" si="3"/>
        <v>0.73020328700140358</v>
      </c>
    </row>
    <row r="72" spans="1:16" ht="12" customHeight="1" x14ac:dyDescent="0.2">
      <c r="A72" s="22">
        <v>1996</v>
      </c>
      <c r="B72" s="97">
        <v>268.15100000000001</v>
      </c>
      <c r="C72" s="25">
        <v>392.43299999999999</v>
      </c>
      <c r="D72" s="25">
        <v>36.771000000000001</v>
      </c>
      <c r="E72" s="25">
        <v>99.593000000000004</v>
      </c>
      <c r="F72" s="25">
        <f t="shared" si="0"/>
        <v>528.79700000000003</v>
      </c>
      <c r="G72" s="25">
        <v>30.824000000000002</v>
      </c>
      <c r="H72" s="25">
        <v>109.45</v>
      </c>
      <c r="I72" s="25">
        <f t="shared" si="1"/>
        <v>388.52300000000002</v>
      </c>
      <c r="J72" s="25">
        <v>159.82400000000001</v>
      </c>
      <c r="K72" s="25">
        <v>11.074</v>
      </c>
      <c r="L72" s="25">
        <v>217.625</v>
      </c>
      <c r="M72" s="25">
        <v>6.5</v>
      </c>
      <c r="N72" s="25">
        <f t="shared" si="2"/>
        <v>1.1635235371115527</v>
      </c>
      <c r="O72" s="25">
        <f t="shared" si="3"/>
        <v>0.73301982838027813</v>
      </c>
    </row>
    <row r="73" spans="1:16" ht="12" customHeight="1" x14ac:dyDescent="0.2">
      <c r="A73" s="22">
        <v>1997</v>
      </c>
      <c r="B73" s="97">
        <v>271.36</v>
      </c>
      <c r="C73" s="25">
        <v>359.87799999999999</v>
      </c>
      <c r="D73" s="25">
        <v>40.25</v>
      </c>
      <c r="E73" s="25">
        <v>109.45</v>
      </c>
      <c r="F73" s="25">
        <f t="shared" si="0"/>
        <v>509.57799999999997</v>
      </c>
      <c r="G73" s="25">
        <v>74.378</v>
      </c>
      <c r="H73" s="25">
        <v>119.233</v>
      </c>
      <c r="I73" s="25">
        <f t="shared" si="1"/>
        <v>315.96699999999998</v>
      </c>
      <c r="J73" s="25">
        <v>156.42699999999999</v>
      </c>
      <c r="K73" s="25">
        <v>10.409000000000001</v>
      </c>
      <c r="L73" s="25">
        <v>149.131</v>
      </c>
      <c r="M73" s="25">
        <v>6.4</v>
      </c>
      <c r="N73" s="25">
        <f t="shared" si="2"/>
        <v>1.1320754716981134</v>
      </c>
      <c r="O73" s="25">
        <f t="shared" si="3"/>
        <v>0.7132075471698115</v>
      </c>
    </row>
    <row r="74" spans="1:16" ht="12" customHeight="1" x14ac:dyDescent="0.2">
      <c r="A74" s="22">
        <v>1998</v>
      </c>
      <c r="B74" s="97">
        <v>274.62599999999998</v>
      </c>
      <c r="C74" s="25">
        <v>351.56900000000002</v>
      </c>
      <c r="D74" s="25">
        <v>29.805</v>
      </c>
      <c r="E74" s="25">
        <v>119.233</v>
      </c>
      <c r="F74" s="25">
        <f t="shared" ref="F74:F79" si="4">C74+D74+E74</f>
        <v>500.60700000000003</v>
      </c>
      <c r="G74" s="25">
        <v>28.529</v>
      </c>
      <c r="H74" s="25">
        <v>141.65299999999999</v>
      </c>
      <c r="I74" s="25">
        <f t="shared" ref="I74:I97" si="5">F74-G74-H74</f>
        <v>330.42500000000007</v>
      </c>
      <c r="J74" s="25">
        <v>154.79600000000002</v>
      </c>
      <c r="K74" s="25">
        <v>8.4879999999999995</v>
      </c>
      <c r="L74" s="25">
        <v>167.14099999999999</v>
      </c>
      <c r="M74" s="25">
        <v>6.4</v>
      </c>
      <c r="N74" s="25">
        <f t="shared" ref="N74:N82" si="6">IF(M74=0,0,IF(B74=0,0,M74/B74*48))</f>
        <v>1.1186122217124381</v>
      </c>
      <c r="O74" s="25">
        <f t="shared" ref="O74:O84" si="7">N74*0.63</f>
        <v>0.70472569967883603</v>
      </c>
    </row>
    <row r="75" spans="1:16" ht="12" customHeight="1" x14ac:dyDescent="0.2">
      <c r="A75" s="22">
        <v>1999</v>
      </c>
      <c r="B75" s="97">
        <v>277.79000000000002</v>
      </c>
      <c r="C75" s="25">
        <v>271.99599999999998</v>
      </c>
      <c r="D75" s="25">
        <v>27.670999999999999</v>
      </c>
      <c r="E75" s="25">
        <v>141.65299999999999</v>
      </c>
      <c r="F75" s="25">
        <f t="shared" si="4"/>
        <v>441.31999999999994</v>
      </c>
      <c r="G75" s="25">
        <v>28.172000000000001</v>
      </c>
      <c r="H75" s="25">
        <v>111.324</v>
      </c>
      <c r="I75" s="25">
        <f t="shared" si="5"/>
        <v>301.8239999999999</v>
      </c>
      <c r="J75" s="25">
        <v>151.9</v>
      </c>
      <c r="K75" s="25">
        <v>9.6389999999999993</v>
      </c>
      <c r="L75" s="25">
        <v>140.285</v>
      </c>
      <c r="M75" s="25">
        <v>6.4</v>
      </c>
      <c r="N75" s="25">
        <f t="shared" si="6"/>
        <v>1.1058713416609669</v>
      </c>
      <c r="O75" s="25">
        <f t="shared" si="7"/>
        <v>0.69669894524640918</v>
      </c>
    </row>
    <row r="76" spans="1:16" ht="12" customHeight="1" x14ac:dyDescent="0.2">
      <c r="A76" s="22">
        <v>2000</v>
      </c>
      <c r="B76" s="97">
        <v>280.976</v>
      </c>
      <c r="C76" s="25">
        <v>317.80399999999997</v>
      </c>
      <c r="D76" s="25">
        <v>29.222999999999999</v>
      </c>
      <c r="E76" s="25">
        <v>111.324</v>
      </c>
      <c r="F76" s="25">
        <f t="shared" si="4"/>
        <v>458.351</v>
      </c>
      <c r="G76" s="25">
        <v>57.774999999999999</v>
      </c>
      <c r="H76" s="25">
        <v>106.259</v>
      </c>
      <c r="I76" s="25">
        <f t="shared" si="5"/>
        <v>294.31700000000001</v>
      </c>
      <c r="J76" s="25">
        <v>150.571</v>
      </c>
      <c r="K76" s="25">
        <v>8.2010000000000005</v>
      </c>
      <c r="L76" s="25">
        <v>135.54499999999999</v>
      </c>
      <c r="M76" s="25">
        <v>6.4</v>
      </c>
      <c r="N76" s="25">
        <f t="shared" si="6"/>
        <v>1.093331814816924</v>
      </c>
      <c r="O76" s="25">
        <f t="shared" si="7"/>
        <v>0.68879904333466213</v>
      </c>
    </row>
    <row r="77" spans="1:16" ht="12" customHeight="1" x14ac:dyDescent="0.2">
      <c r="A77" s="28">
        <v>2001</v>
      </c>
      <c r="B77" s="95">
        <v>283.92040200000002</v>
      </c>
      <c r="C77" s="31">
        <v>248.32900000000001</v>
      </c>
      <c r="D77" s="31">
        <v>23.922999999999998</v>
      </c>
      <c r="E77" s="31">
        <v>106.259</v>
      </c>
      <c r="F77" s="29">
        <f t="shared" si="4"/>
        <v>378.51100000000002</v>
      </c>
      <c r="G77" s="31">
        <v>26.408000000000001</v>
      </c>
      <c r="H77" s="31">
        <v>92.129000000000005</v>
      </c>
      <c r="I77" s="29">
        <f t="shared" si="5"/>
        <v>259.97399999999999</v>
      </c>
      <c r="J77" s="31">
        <v>147.315</v>
      </c>
      <c r="K77" s="31">
        <v>8.2119999999999997</v>
      </c>
      <c r="L77" s="31">
        <v>104.447</v>
      </c>
      <c r="M77" s="29">
        <v>6.3</v>
      </c>
      <c r="N77" s="29">
        <f t="shared" si="6"/>
        <v>1.0650872493481465</v>
      </c>
      <c r="O77" s="29">
        <f t="shared" si="7"/>
        <v>0.67100496708933233</v>
      </c>
    </row>
    <row r="78" spans="1:16" ht="12" customHeight="1" x14ac:dyDescent="0.2">
      <c r="A78" s="28">
        <v>2002</v>
      </c>
      <c r="B78" s="95">
        <v>286.78755999999998</v>
      </c>
      <c r="C78" s="31">
        <v>226.90600000000001</v>
      </c>
      <c r="D78" s="31">
        <v>18.454999999999998</v>
      </c>
      <c r="E78" s="31">
        <v>92.129000000000005</v>
      </c>
      <c r="F78" s="29">
        <f t="shared" si="4"/>
        <v>337.49</v>
      </c>
      <c r="G78" s="31">
        <v>30.256</v>
      </c>
      <c r="H78" s="31">
        <v>69.34</v>
      </c>
      <c r="I78" s="29">
        <f t="shared" si="5"/>
        <v>237.89400000000003</v>
      </c>
      <c r="J78" s="31">
        <v>145.65700000000001</v>
      </c>
      <c r="K78" s="31">
        <v>8.7370000000000001</v>
      </c>
      <c r="L78" s="31">
        <v>83.5</v>
      </c>
      <c r="M78" s="29">
        <v>6.4</v>
      </c>
      <c r="N78" s="29">
        <f t="shared" si="6"/>
        <v>1.071176169566072</v>
      </c>
      <c r="O78" s="29">
        <f t="shared" si="7"/>
        <v>0.6748409868266253</v>
      </c>
    </row>
    <row r="79" spans="1:16" ht="12" customHeight="1" x14ac:dyDescent="0.2">
      <c r="A79" s="28">
        <v>2003</v>
      </c>
      <c r="B79" s="95">
        <v>289.51758100000001</v>
      </c>
      <c r="C79" s="31">
        <v>278.28300000000002</v>
      </c>
      <c r="D79" s="31">
        <v>20.626999999999999</v>
      </c>
      <c r="E79" s="31">
        <v>69.34</v>
      </c>
      <c r="F79" s="29">
        <f t="shared" si="4"/>
        <v>368.25</v>
      </c>
      <c r="G79" s="31">
        <v>18.786999999999999</v>
      </c>
      <c r="H79" s="31">
        <v>120.30800000000001</v>
      </c>
      <c r="I79" s="29">
        <f t="shared" si="5"/>
        <v>229.15500000000003</v>
      </c>
      <c r="J79" s="31">
        <v>147.44499999999999</v>
      </c>
      <c r="K79" s="31">
        <v>7.4370000000000003</v>
      </c>
      <c r="L79" s="31">
        <v>74.272999999999996</v>
      </c>
      <c r="M79" s="29">
        <v>6.5</v>
      </c>
      <c r="N79" s="29">
        <f t="shared" si="6"/>
        <v>1.0776547625271848</v>
      </c>
      <c r="O79" s="29">
        <f t="shared" si="7"/>
        <v>0.67892250039212643</v>
      </c>
    </row>
    <row r="80" spans="1:16" ht="12" customHeight="1" x14ac:dyDescent="0.2">
      <c r="A80" s="28">
        <v>2004</v>
      </c>
      <c r="B80" s="95">
        <v>292.19189</v>
      </c>
      <c r="C80" s="31">
        <v>279.74299999999999</v>
      </c>
      <c r="D80" s="31">
        <v>12.122</v>
      </c>
      <c r="E80" s="31">
        <v>120.30800000000001</v>
      </c>
      <c r="F80" s="29">
        <f t="shared" ref="F80:F85" si="8">C80+D80+E80</f>
        <v>412.173</v>
      </c>
      <c r="G80" s="31">
        <v>23.25</v>
      </c>
      <c r="H80" s="31">
        <v>128.417</v>
      </c>
      <c r="I80" s="29">
        <f t="shared" si="5"/>
        <v>260.50599999999997</v>
      </c>
      <c r="J80" s="31">
        <v>151.40299999999999</v>
      </c>
      <c r="K80" s="31">
        <v>6.4009999999999998</v>
      </c>
      <c r="L80" s="31">
        <v>102.702</v>
      </c>
      <c r="M80" s="29">
        <v>6.6</v>
      </c>
      <c r="N80" s="29">
        <f t="shared" si="6"/>
        <v>1.0842190041619566</v>
      </c>
      <c r="O80" s="29">
        <f t="shared" si="7"/>
        <v>0.68305797262203272</v>
      </c>
    </row>
    <row r="81" spans="1:17" ht="12" customHeight="1" x14ac:dyDescent="0.2">
      <c r="A81" s="28">
        <v>2005</v>
      </c>
      <c r="B81" s="95">
        <v>294.914085</v>
      </c>
      <c r="C81" s="31">
        <v>211.89599999999999</v>
      </c>
      <c r="D81" s="31">
        <v>5.367</v>
      </c>
      <c r="E81" s="31">
        <v>128.417</v>
      </c>
      <c r="F81" s="29">
        <f t="shared" si="8"/>
        <v>345.67999999999995</v>
      </c>
      <c r="G81" s="31">
        <v>27.812999999999999</v>
      </c>
      <c r="H81" s="31">
        <v>107.931</v>
      </c>
      <c r="I81" s="29">
        <f t="shared" si="5"/>
        <v>209.93599999999998</v>
      </c>
      <c r="J81" s="31">
        <v>156.679</v>
      </c>
      <c r="K81" s="31">
        <v>5.72</v>
      </c>
      <c r="L81" s="31">
        <v>47.536999999999999</v>
      </c>
      <c r="M81" s="29">
        <v>6.7</v>
      </c>
      <c r="N81" s="29">
        <f t="shared" si="6"/>
        <v>1.0904870820259398</v>
      </c>
      <c r="O81" s="29">
        <f t="shared" si="7"/>
        <v>0.68700686167634206</v>
      </c>
    </row>
    <row r="82" spans="1:17" ht="12" customHeight="1" x14ac:dyDescent="0.2">
      <c r="A82" s="22">
        <v>2006</v>
      </c>
      <c r="B82" s="97">
        <v>297.64655699999997</v>
      </c>
      <c r="C82" s="27">
        <v>180.16499999999999</v>
      </c>
      <c r="D82" s="27">
        <v>12.103999999999999</v>
      </c>
      <c r="E82" s="27">
        <v>107.931</v>
      </c>
      <c r="F82" s="25">
        <f t="shared" si="8"/>
        <v>300.2</v>
      </c>
      <c r="G82" s="27">
        <v>20.259</v>
      </c>
      <c r="H82" s="27">
        <v>68.88</v>
      </c>
      <c r="I82" s="25">
        <f t="shared" si="5"/>
        <v>211.06099999999998</v>
      </c>
      <c r="J82" s="27">
        <v>155.315</v>
      </c>
      <c r="K82" s="27">
        <v>6.569</v>
      </c>
      <c r="L82" s="27">
        <v>49.177</v>
      </c>
      <c r="M82" s="25">
        <v>6.55</v>
      </c>
      <c r="N82" s="25">
        <f t="shared" si="6"/>
        <v>1.0562863658456498</v>
      </c>
      <c r="O82" s="25">
        <f t="shared" si="7"/>
        <v>0.66546041048275939</v>
      </c>
    </row>
    <row r="83" spans="1:17" ht="12" customHeight="1" x14ac:dyDescent="0.2">
      <c r="A83" s="22">
        <v>2007</v>
      </c>
      <c r="B83" s="97">
        <v>300.57448099999999</v>
      </c>
      <c r="C83" s="27">
        <v>210.11</v>
      </c>
      <c r="D83" s="27">
        <v>29.231999999999999</v>
      </c>
      <c r="E83" s="27">
        <v>68.88</v>
      </c>
      <c r="F83" s="25">
        <f t="shared" si="8"/>
        <v>308.22199999999998</v>
      </c>
      <c r="G83" s="27">
        <v>41.423999999999999</v>
      </c>
      <c r="H83" s="27">
        <v>68.222999999999999</v>
      </c>
      <c r="I83" s="25">
        <f t="shared" si="5"/>
        <v>198.57499999999999</v>
      </c>
      <c r="J83" s="27">
        <v>161.56700000000001</v>
      </c>
      <c r="K83" s="27">
        <v>7.0009999999999994</v>
      </c>
      <c r="L83" s="27">
        <v>30.007000000000001</v>
      </c>
      <c r="M83" s="25">
        <v>6.7</v>
      </c>
      <c r="N83" s="25">
        <f t="shared" ref="N83:N88" si="9">IF(M83=0,0,IF(B83=0,0,M83/B83*48))</f>
        <v>1.0699511113852678</v>
      </c>
      <c r="O83" s="25">
        <f t="shared" si="7"/>
        <v>0.67406920017271865</v>
      </c>
    </row>
    <row r="84" spans="1:17" ht="12" customHeight="1" x14ac:dyDescent="0.2">
      <c r="A84" s="22">
        <v>2008</v>
      </c>
      <c r="B84" s="97">
        <v>303.50646899999998</v>
      </c>
      <c r="C84" s="27">
        <v>239.072</v>
      </c>
      <c r="D84" s="27">
        <v>29.029</v>
      </c>
      <c r="E84" s="27">
        <v>68.222999999999999</v>
      </c>
      <c r="F84" s="25">
        <f t="shared" si="8"/>
        <v>336.32400000000001</v>
      </c>
      <c r="G84" s="27">
        <v>13.21</v>
      </c>
      <c r="H84" s="27">
        <v>88.733000000000004</v>
      </c>
      <c r="I84" s="25">
        <f t="shared" si="5"/>
        <v>234.38100000000003</v>
      </c>
      <c r="J84" s="27">
        <v>163</v>
      </c>
      <c r="K84" s="27">
        <v>5.88</v>
      </c>
      <c r="L84" s="27">
        <v>65.501000000000005</v>
      </c>
      <c r="M84" s="25">
        <v>6.8</v>
      </c>
      <c r="N84" s="25">
        <f t="shared" si="9"/>
        <v>1.0754301253460268</v>
      </c>
      <c r="O84" s="25">
        <f t="shared" si="7"/>
        <v>0.6775209789679969</v>
      </c>
    </row>
    <row r="85" spans="1:17" ht="12" customHeight="1" x14ac:dyDescent="0.2">
      <c r="A85" s="22">
        <v>2009</v>
      </c>
      <c r="B85" s="97">
        <v>306.207719</v>
      </c>
      <c r="C85" s="25">
        <v>226.60300000000001</v>
      </c>
      <c r="D85" s="25">
        <v>16.596</v>
      </c>
      <c r="E85" s="25">
        <v>88.733000000000004</v>
      </c>
      <c r="F85" s="25">
        <f t="shared" si="8"/>
        <v>331.93200000000002</v>
      </c>
      <c r="G85" s="25">
        <v>5.6609999999999996</v>
      </c>
      <c r="H85" s="25">
        <v>115.499</v>
      </c>
      <c r="I85" s="25">
        <f t="shared" si="5"/>
        <v>210.77200000000002</v>
      </c>
      <c r="J85" s="25">
        <v>158.72800000000001</v>
      </c>
      <c r="K85" s="25">
        <v>4.9950000000000001</v>
      </c>
      <c r="L85" s="25">
        <v>47.049000000000007</v>
      </c>
      <c r="M85" s="91">
        <v>6.9</v>
      </c>
      <c r="N85" s="25">
        <f t="shared" si="9"/>
        <v>1.0816187164765758</v>
      </c>
      <c r="O85" s="25">
        <f t="shared" ref="O85:O90" si="10">N85*0.63</f>
        <v>0.68141979138024278</v>
      </c>
    </row>
    <row r="86" spans="1:17" ht="12" customHeight="1" x14ac:dyDescent="0.2">
      <c r="A86" s="22">
        <v>2010</v>
      </c>
      <c r="B86" s="97">
        <v>308.83326399999999</v>
      </c>
      <c r="C86" s="25">
        <v>180.24100000000001</v>
      </c>
      <c r="D86" s="25">
        <v>9.4939999999999998</v>
      </c>
      <c r="E86" s="25">
        <v>115.499</v>
      </c>
      <c r="F86" s="25">
        <f t="shared" ref="F86:F97" si="11">C86+D86+E86</f>
        <v>305.23400000000004</v>
      </c>
      <c r="G86" s="25">
        <v>7.5779999999999994</v>
      </c>
      <c r="H86" s="25">
        <v>89.350999999999999</v>
      </c>
      <c r="I86" s="25">
        <f t="shared" si="5"/>
        <v>208.30500000000006</v>
      </c>
      <c r="J86" s="25">
        <v>153.72800000000001</v>
      </c>
      <c r="K86" s="25">
        <v>4.79</v>
      </c>
      <c r="L86" s="25">
        <v>49.786999999999999</v>
      </c>
      <c r="M86" s="91">
        <v>6.8</v>
      </c>
      <c r="N86" s="25">
        <f t="shared" si="9"/>
        <v>1.0568809712155876</v>
      </c>
      <c r="O86" s="25">
        <f t="shared" si="10"/>
        <v>0.66583501186582017</v>
      </c>
    </row>
    <row r="87" spans="1:17" ht="12" customHeight="1" x14ac:dyDescent="0.2">
      <c r="A87" s="62">
        <v>2011</v>
      </c>
      <c r="B87" s="98">
        <v>310.94696199999998</v>
      </c>
      <c r="C87" s="64">
        <v>154.78800000000001</v>
      </c>
      <c r="D87" s="64">
        <v>16.256</v>
      </c>
      <c r="E87" s="64">
        <v>89.350999999999999</v>
      </c>
      <c r="F87" s="64">
        <f t="shared" si="11"/>
        <v>260.39499999999998</v>
      </c>
      <c r="G87" s="64">
        <v>8.8450000000000006</v>
      </c>
      <c r="H87" s="64">
        <v>59.987000000000002</v>
      </c>
      <c r="I87" s="29">
        <f t="shared" si="5"/>
        <v>191.56299999999999</v>
      </c>
      <c r="J87" s="64">
        <v>148.97200000000001</v>
      </c>
      <c r="K87" s="64">
        <v>6.0279999999999996</v>
      </c>
      <c r="L87" s="64">
        <v>36.562999999999995</v>
      </c>
      <c r="M87" s="64">
        <v>6.8</v>
      </c>
      <c r="N87" s="64">
        <f t="shared" si="9"/>
        <v>1.049696700365254</v>
      </c>
      <c r="O87" s="64">
        <f t="shared" si="10"/>
        <v>0.66130892123010998</v>
      </c>
      <c r="Q87" s="123"/>
    </row>
    <row r="88" spans="1:17" ht="12" customHeight="1" x14ac:dyDescent="0.2">
      <c r="A88" s="62">
        <v>2012</v>
      </c>
      <c r="B88" s="98">
        <v>313.14999699999998</v>
      </c>
      <c r="C88" s="64">
        <v>218.99</v>
      </c>
      <c r="D88" s="64">
        <v>23.29</v>
      </c>
      <c r="E88" s="64">
        <v>59.987000000000002</v>
      </c>
      <c r="F88" s="64">
        <f t="shared" si="11"/>
        <v>302.267</v>
      </c>
      <c r="G88" s="64">
        <v>8.8569999999999993</v>
      </c>
      <c r="H88" s="64">
        <v>80.397000000000006</v>
      </c>
      <c r="I88" s="29">
        <f t="shared" si="5"/>
        <v>213.01299999999998</v>
      </c>
      <c r="J88" s="64">
        <v>141.023</v>
      </c>
      <c r="K88" s="64">
        <v>5.7869999999999999</v>
      </c>
      <c r="L88" s="64">
        <v>66.203000000000003</v>
      </c>
      <c r="M88" s="64">
        <v>6.4620384255293501</v>
      </c>
      <c r="N88" s="64">
        <f t="shared" si="9"/>
        <v>0.99050885325542193</v>
      </c>
      <c r="O88" s="64">
        <f t="shared" si="10"/>
        <v>0.62402057755091578</v>
      </c>
      <c r="Q88" s="123"/>
    </row>
    <row r="89" spans="1:17" ht="12" customHeight="1" x14ac:dyDescent="0.2">
      <c r="A89" s="62">
        <v>2013</v>
      </c>
      <c r="B89" s="98">
        <v>315.33597600000002</v>
      </c>
      <c r="C89" s="64">
        <v>216.745</v>
      </c>
      <c r="D89" s="64">
        <v>18.748000000000001</v>
      </c>
      <c r="E89" s="64">
        <v>80.397000000000006</v>
      </c>
      <c r="F89" s="64">
        <f t="shared" si="11"/>
        <v>315.89</v>
      </c>
      <c r="G89" s="64">
        <v>14.273</v>
      </c>
      <c r="H89" s="64">
        <v>82.254999999999995</v>
      </c>
      <c r="I89" s="29">
        <f t="shared" si="5"/>
        <v>219.36199999999997</v>
      </c>
      <c r="J89" s="64">
        <v>148.33000000000001</v>
      </c>
      <c r="K89" s="64">
        <v>5.1449999999999996</v>
      </c>
      <c r="L89" s="64">
        <v>65.887</v>
      </c>
      <c r="M89" s="64">
        <v>7.4620384255293501</v>
      </c>
      <c r="N89" s="64">
        <f t="shared" ref="N89:N96" si="12">IF(M89=0,0,IF(B89=0,0,M89/B89*48))</f>
        <v>1.1358610234355524</v>
      </c>
      <c r="O89" s="64">
        <f t="shared" si="10"/>
        <v>0.71559244476439798</v>
      </c>
      <c r="Q89" s="123"/>
    </row>
    <row r="90" spans="1:17" ht="12" customHeight="1" x14ac:dyDescent="0.2">
      <c r="A90" s="62">
        <v>2014</v>
      </c>
      <c r="B90" s="98">
        <v>317.519206</v>
      </c>
      <c r="C90" s="64">
        <v>181.542</v>
      </c>
      <c r="D90" s="64">
        <v>23.568999999999999</v>
      </c>
      <c r="E90" s="64">
        <v>82.254999999999995</v>
      </c>
      <c r="F90" s="64">
        <f t="shared" si="11"/>
        <v>287.36599999999999</v>
      </c>
      <c r="G90" s="64">
        <v>14.298999999999999</v>
      </c>
      <c r="H90" s="64">
        <v>78.578999999999994</v>
      </c>
      <c r="I90" s="29">
        <f t="shared" si="5"/>
        <v>194.488</v>
      </c>
      <c r="J90" s="64">
        <v>154.25</v>
      </c>
      <c r="K90" s="64">
        <v>5.8840000000000003</v>
      </c>
      <c r="L90" s="64">
        <v>34.353999999999999</v>
      </c>
      <c r="M90" s="64">
        <v>7.6858995782952313</v>
      </c>
      <c r="N90" s="64">
        <f t="shared" si="12"/>
        <v>1.1618924864600824</v>
      </c>
      <c r="O90" s="64">
        <f t="shared" si="10"/>
        <v>0.73199226646985194</v>
      </c>
      <c r="Q90" s="123"/>
    </row>
    <row r="91" spans="1:17" ht="12" customHeight="1" x14ac:dyDescent="0.2">
      <c r="A91" s="62">
        <v>2015</v>
      </c>
      <c r="B91" s="98">
        <v>319.83219000000003</v>
      </c>
      <c r="C91" s="64">
        <v>218.18700000000001</v>
      </c>
      <c r="D91" s="64">
        <v>18.581</v>
      </c>
      <c r="E91" s="64">
        <v>78.578999999999994</v>
      </c>
      <c r="F91" s="64">
        <f t="shared" si="11"/>
        <v>315.34699999999998</v>
      </c>
      <c r="G91" s="64">
        <v>10.801</v>
      </c>
      <c r="H91" s="64">
        <v>102.11</v>
      </c>
      <c r="I91" s="29">
        <f t="shared" si="5"/>
        <v>202.43599999999998</v>
      </c>
      <c r="J91" s="64">
        <v>153.08199999999999</v>
      </c>
      <c r="K91" s="64">
        <v>5.16</v>
      </c>
      <c r="L91" s="64">
        <v>44.194000000000003</v>
      </c>
      <c r="M91" s="64">
        <v>8</v>
      </c>
      <c r="N91" s="64">
        <f t="shared" si="12"/>
        <v>1.2006296176754441</v>
      </c>
      <c r="O91" s="64">
        <f t="shared" ref="O91:O96" si="13">N91*0.63</f>
        <v>0.75639665913552978</v>
      </c>
      <c r="Q91" s="123"/>
    </row>
    <row r="92" spans="1:17" ht="12" customHeight="1" x14ac:dyDescent="0.2">
      <c r="A92" s="102">
        <v>2016</v>
      </c>
      <c r="B92" s="96">
        <v>322.11409400000002</v>
      </c>
      <c r="C92" s="91">
        <v>199.91399999999999</v>
      </c>
      <c r="D92" s="91">
        <v>9.6349999999999998</v>
      </c>
      <c r="E92" s="91">
        <v>102.11</v>
      </c>
      <c r="F92" s="91">
        <f t="shared" si="11"/>
        <v>311.65899999999999</v>
      </c>
      <c r="G92" s="91">
        <v>4.375</v>
      </c>
      <c r="H92" s="91">
        <v>106.364</v>
      </c>
      <c r="I92" s="25">
        <f t="shared" si="5"/>
        <v>200.92</v>
      </c>
      <c r="J92" s="91">
        <v>151.58500000000001</v>
      </c>
      <c r="K92" s="91">
        <v>4.181</v>
      </c>
      <c r="L92" s="91">
        <v>45.154000000000003</v>
      </c>
      <c r="M92" s="91">
        <v>9</v>
      </c>
      <c r="N92" s="91">
        <f t="shared" si="12"/>
        <v>1.3411397018846372</v>
      </c>
      <c r="O92" s="91">
        <f t="shared" si="13"/>
        <v>0.84491801218732143</v>
      </c>
      <c r="Q92" s="123"/>
    </row>
    <row r="93" spans="1:17" ht="12" customHeight="1" x14ac:dyDescent="0.2">
      <c r="A93" s="108">
        <v>2017</v>
      </c>
      <c r="B93" s="109">
        <v>324.29674599999998</v>
      </c>
      <c r="C93" s="110">
        <v>143.25800000000001</v>
      </c>
      <c r="D93" s="110">
        <v>9.1329999999999991</v>
      </c>
      <c r="E93" s="110">
        <v>106.364</v>
      </c>
      <c r="F93" s="110">
        <f t="shared" si="11"/>
        <v>258.755</v>
      </c>
      <c r="G93" s="110">
        <v>5.085</v>
      </c>
      <c r="H93" s="110">
        <v>94.480999999999995</v>
      </c>
      <c r="I93" s="25">
        <f t="shared" si="5"/>
        <v>159.18899999999999</v>
      </c>
      <c r="J93" s="110">
        <v>147.47499999999999</v>
      </c>
      <c r="K93" s="110">
        <v>4.2889999999999997</v>
      </c>
      <c r="L93" s="110">
        <v>7.4249999999999998</v>
      </c>
      <c r="M93" s="110">
        <v>9.5</v>
      </c>
      <c r="N93" s="110">
        <f t="shared" si="12"/>
        <v>1.406119566799477</v>
      </c>
      <c r="O93" s="110">
        <f t="shared" si="13"/>
        <v>0.88585532708367054</v>
      </c>
      <c r="Q93" s="123"/>
    </row>
    <row r="94" spans="1:17" ht="12" customHeight="1" x14ac:dyDescent="0.2">
      <c r="A94" s="108">
        <v>2018</v>
      </c>
      <c r="B94" s="109">
        <v>326.16326299999997</v>
      </c>
      <c r="C94" s="91">
        <v>153.52699999999999</v>
      </c>
      <c r="D94" s="91">
        <v>5.8730000000000002</v>
      </c>
      <c r="E94" s="91">
        <v>94.480999999999995</v>
      </c>
      <c r="F94" s="91">
        <f t="shared" si="11"/>
        <v>253.88099999999997</v>
      </c>
      <c r="G94" s="91">
        <v>4.931</v>
      </c>
      <c r="H94" s="91">
        <v>86.522999999999996</v>
      </c>
      <c r="I94" s="25">
        <f t="shared" si="5"/>
        <v>162.42699999999996</v>
      </c>
      <c r="J94" s="91">
        <v>143.74</v>
      </c>
      <c r="K94" s="91">
        <v>4.6559999999999997</v>
      </c>
      <c r="L94" s="91">
        <v>14.031000000000001</v>
      </c>
      <c r="M94" s="110">
        <v>9.6999999999999993</v>
      </c>
      <c r="N94" s="91">
        <f t="shared" si="12"/>
        <v>1.4275059542803261</v>
      </c>
      <c r="O94" s="91">
        <f t="shared" si="13"/>
        <v>0.89932875119660549</v>
      </c>
      <c r="Q94" s="123"/>
    </row>
    <row r="95" spans="1:17" ht="12" customHeight="1" x14ac:dyDescent="0.2">
      <c r="A95" s="102">
        <v>2019</v>
      </c>
      <c r="B95" s="96">
        <v>327.77654100000001</v>
      </c>
      <c r="C95" s="121">
        <v>172.499</v>
      </c>
      <c r="D95" s="91">
        <v>7.093</v>
      </c>
      <c r="E95" s="121">
        <v>86.522999999999996</v>
      </c>
      <c r="F95" s="91">
        <f t="shared" si="11"/>
        <v>266.11500000000001</v>
      </c>
      <c r="G95" s="121">
        <v>5.7270000000000003</v>
      </c>
      <c r="H95" s="25">
        <v>80.253</v>
      </c>
      <c r="I95" s="120">
        <f t="shared" si="5"/>
        <v>180.13500000000005</v>
      </c>
      <c r="J95" s="25">
        <v>137.155</v>
      </c>
      <c r="K95" s="91">
        <v>4.5750000000000002</v>
      </c>
      <c r="L95" s="121">
        <v>38.405000000000001</v>
      </c>
      <c r="M95" s="25">
        <v>8.0244779966084891</v>
      </c>
      <c r="N95" s="25">
        <f t="shared" si="12"/>
        <v>1.1751144321130886</v>
      </c>
      <c r="O95" s="122">
        <f t="shared" si="13"/>
        <v>0.7403220922312459</v>
      </c>
      <c r="Q95" s="123"/>
    </row>
    <row r="96" spans="1:17" ht="12" customHeight="1" x14ac:dyDescent="0.2">
      <c r="A96" s="22">
        <v>2020</v>
      </c>
      <c r="B96" s="97">
        <v>329.37155899999999</v>
      </c>
      <c r="C96" s="179">
        <v>170.81299999999999</v>
      </c>
      <c r="D96" s="25">
        <v>6.51</v>
      </c>
      <c r="E96" s="179">
        <v>80.253</v>
      </c>
      <c r="F96" s="25">
        <f t="shared" si="11"/>
        <v>257.57599999999996</v>
      </c>
      <c r="G96" s="25">
        <v>13.779</v>
      </c>
      <c r="H96" s="25">
        <v>71.418000000000006</v>
      </c>
      <c r="I96" s="25">
        <f t="shared" si="5"/>
        <v>172.37899999999996</v>
      </c>
      <c r="J96" s="25">
        <v>142.22800000000001</v>
      </c>
      <c r="K96" s="25">
        <v>4.5759999999999996</v>
      </c>
      <c r="L96" s="25">
        <v>25.574999999999999</v>
      </c>
      <c r="M96" s="25">
        <v>7.9992572221917753</v>
      </c>
      <c r="N96" s="25">
        <f t="shared" si="12"/>
        <v>1.1657483354997424</v>
      </c>
      <c r="O96" s="25">
        <f t="shared" si="13"/>
        <v>0.73442145136483772</v>
      </c>
      <c r="Q96" s="123"/>
    </row>
    <row r="97" spans="1:28" ht="12" customHeight="1" thickBot="1" x14ac:dyDescent="0.25">
      <c r="A97" s="152">
        <v>2021</v>
      </c>
      <c r="B97" s="153">
        <v>331.939819</v>
      </c>
      <c r="C97" s="180">
        <v>120.09</v>
      </c>
      <c r="D97" s="180">
        <v>14.696999999999999</v>
      </c>
      <c r="E97" s="180">
        <v>71.418000000000006</v>
      </c>
      <c r="F97" s="180">
        <f t="shared" si="11"/>
        <v>206.20500000000001</v>
      </c>
      <c r="G97" s="180">
        <v>7.4459999999999997</v>
      </c>
      <c r="H97" s="180">
        <v>42.158000000000001</v>
      </c>
      <c r="I97" s="180">
        <f t="shared" si="5"/>
        <v>156.601</v>
      </c>
      <c r="J97" s="180">
        <v>131.80000000000001</v>
      </c>
      <c r="K97" s="180">
        <v>4.9359999999999999</v>
      </c>
      <c r="L97" s="180">
        <v>19.864999999999998</v>
      </c>
      <c r="M97" s="181" t="s">
        <v>10</v>
      </c>
      <c r="N97" s="181" t="s">
        <v>10</v>
      </c>
      <c r="O97" s="181" t="s">
        <v>10</v>
      </c>
      <c r="Q97" s="123"/>
    </row>
    <row r="98" spans="1:28" ht="12" customHeight="1" thickTop="1" x14ac:dyDescent="0.2">
      <c r="A98" s="213" t="s">
        <v>39</v>
      </c>
      <c r="B98" s="212"/>
      <c r="C98" s="212"/>
      <c r="D98" s="212"/>
      <c r="E98" s="212"/>
      <c r="F98" s="212"/>
      <c r="G98" s="212"/>
      <c r="H98" s="212"/>
      <c r="I98" s="212"/>
      <c r="J98" s="212"/>
      <c r="K98" s="212"/>
      <c r="L98" s="212"/>
      <c r="M98" s="212"/>
      <c r="N98" s="212"/>
      <c r="O98" s="212"/>
      <c r="P98" s="212"/>
    </row>
    <row r="99" spans="1:28" ht="12" customHeight="1" x14ac:dyDescent="0.2">
      <c r="A99" s="212"/>
      <c r="B99" s="212"/>
      <c r="C99" s="212"/>
      <c r="D99" s="212"/>
      <c r="E99" s="212"/>
      <c r="F99" s="212"/>
      <c r="G99" s="212"/>
      <c r="H99" s="212"/>
      <c r="I99" s="212"/>
      <c r="J99" s="212"/>
      <c r="K99" s="212"/>
      <c r="L99" s="212"/>
      <c r="M99" s="212"/>
      <c r="N99" s="212"/>
      <c r="O99" s="212"/>
      <c r="P99" s="212"/>
      <c r="Q99" s="21"/>
      <c r="R99" s="21"/>
      <c r="S99" s="21"/>
      <c r="T99" s="21"/>
      <c r="U99" s="21"/>
      <c r="V99" s="21"/>
      <c r="W99" s="21"/>
      <c r="X99" s="21"/>
      <c r="Y99" s="21"/>
      <c r="Z99" s="21"/>
      <c r="AA99" s="21"/>
      <c r="AB99" s="21"/>
    </row>
    <row r="100" spans="1:28" ht="12" customHeight="1" x14ac:dyDescent="0.2">
      <c r="A100" s="213" t="s">
        <v>127</v>
      </c>
      <c r="B100" s="212"/>
      <c r="C100" s="212"/>
      <c r="D100" s="212"/>
      <c r="E100" s="212"/>
      <c r="F100" s="212"/>
      <c r="G100" s="212"/>
      <c r="H100" s="212"/>
      <c r="I100" s="212"/>
      <c r="J100" s="212"/>
      <c r="K100" s="212"/>
      <c r="L100" s="212"/>
      <c r="M100" s="212"/>
      <c r="N100" s="212"/>
      <c r="O100" s="212"/>
      <c r="P100" s="212"/>
    </row>
    <row r="101" spans="1:28" ht="12" customHeight="1" x14ac:dyDescent="0.2">
      <c r="A101" s="213" t="s">
        <v>128</v>
      </c>
      <c r="B101" s="212"/>
      <c r="C101" s="212"/>
      <c r="D101" s="212"/>
      <c r="E101" s="212"/>
      <c r="F101" s="212"/>
      <c r="G101" s="212"/>
      <c r="H101" s="212"/>
      <c r="I101" s="212"/>
      <c r="J101" s="212"/>
      <c r="K101" s="212"/>
      <c r="L101" s="212"/>
      <c r="M101" s="212"/>
      <c r="N101" s="212"/>
      <c r="O101" s="212"/>
      <c r="P101" s="212"/>
    </row>
    <row r="102" spans="1:28" ht="12" customHeight="1" x14ac:dyDescent="0.2">
      <c r="A102" s="213" t="s">
        <v>147</v>
      </c>
      <c r="B102" s="212"/>
      <c r="C102" s="212"/>
      <c r="D102" s="212"/>
      <c r="E102" s="212"/>
      <c r="F102" s="212"/>
      <c r="G102" s="212"/>
      <c r="H102" s="212"/>
      <c r="I102" s="212"/>
      <c r="J102" s="212"/>
      <c r="K102" s="212"/>
      <c r="L102" s="212"/>
      <c r="M102" s="212"/>
      <c r="N102" s="212"/>
      <c r="O102" s="212"/>
      <c r="P102" s="212"/>
    </row>
    <row r="103" spans="1:28" ht="12" customHeight="1" x14ac:dyDescent="0.2">
      <c r="A103" s="213" t="s">
        <v>146</v>
      </c>
      <c r="B103" s="212"/>
      <c r="C103" s="212"/>
      <c r="D103" s="212"/>
      <c r="E103" s="212"/>
      <c r="F103" s="212"/>
      <c r="G103" s="212"/>
      <c r="H103" s="212"/>
      <c r="I103" s="212"/>
      <c r="J103" s="212"/>
      <c r="K103" s="212"/>
      <c r="L103" s="212"/>
      <c r="M103" s="212"/>
      <c r="N103" s="212"/>
      <c r="O103" s="212"/>
      <c r="P103" s="59"/>
    </row>
    <row r="104" spans="1:28" ht="12" customHeight="1" x14ac:dyDescent="0.2">
      <c r="A104" s="213" t="s">
        <v>141</v>
      </c>
      <c r="B104" s="212"/>
      <c r="C104" s="212"/>
      <c r="D104" s="212"/>
      <c r="E104" s="212"/>
      <c r="F104" s="212"/>
      <c r="G104" s="212"/>
      <c r="H104" s="212"/>
      <c r="I104" s="212"/>
      <c r="J104" s="212"/>
      <c r="K104" s="212"/>
      <c r="L104" s="212"/>
      <c r="M104" s="212"/>
      <c r="N104" s="212"/>
      <c r="O104" s="212"/>
      <c r="P104" s="59"/>
    </row>
    <row r="105" spans="1:28" ht="12" customHeight="1" x14ac:dyDescent="0.2">
      <c r="A105" s="213" t="s">
        <v>123</v>
      </c>
      <c r="B105" s="212"/>
      <c r="C105" s="212"/>
      <c r="D105" s="212"/>
      <c r="E105" s="212"/>
      <c r="F105" s="212"/>
      <c r="G105" s="212"/>
      <c r="H105" s="212"/>
      <c r="I105" s="212"/>
      <c r="J105" s="212"/>
      <c r="K105" s="212"/>
      <c r="L105" s="212"/>
      <c r="M105" s="212"/>
      <c r="N105" s="212"/>
      <c r="O105" s="212"/>
      <c r="P105" s="59"/>
    </row>
    <row r="106" spans="1:28" ht="12" customHeight="1" x14ac:dyDescent="0.2">
      <c r="A106" s="213" t="s">
        <v>145</v>
      </c>
      <c r="B106" s="212"/>
      <c r="C106" s="212"/>
      <c r="D106" s="212"/>
      <c r="E106" s="212"/>
      <c r="F106" s="212"/>
      <c r="G106" s="212"/>
      <c r="H106" s="212"/>
      <c r="I106" s="212"/>
      <c r="J106" s="212"/>
      <c r="K106" s="212"/>
      <c r="L106" s="212"/>
      <c r="M106" s="212"/>
      <c r="N106" s="212"/>
      <c r="O106" s="212"/>
      <c r="P106" s="59"/>
    </row>
    <row r="107" spans="1:28" ht="12" customHeight="1" x14ac:dyDescent="0.2">
      <c r="A107" s="213" t="s">
        <v>144</v>
      </c>
      <c r="B107" s="212"/>
      <c r="C107" s="212"/>
      <c r="D107" s="212"/>
      <c r="E107" s="212"/>
      <c r="F107" s="212"/>
      <c r="G107" s="212"/>
      <c r="H107" s="212"/>
      <c r="I107" s="212"/>
      <c r="J107" s="212"/>
      <c r="K107" s="212"/>
      <c r="L107" s="212"/>
      <c r="M107" s="212"/>
      <c r="N107" s="212"/>
      <c r="O107" s="212"/>
      <c r="P107" s="59"/>
    </row>
    <row r="108" spans="1:28" ht="12" customHeight="1" x14ac:dyDescent="0.2">
      <c r="A108" s="212"/>
      <c r="B108" s="212"/>
      <c r="C108" s="212"/>
      <c r="D108" s="212"/>
      <c r="E108" s="212"/>
      <c r="F108" s="212"/>
      <c r="G108" s="212"/>
      <c r="H108" s="212"/>
      <c r="I108" s="212"/>
      <c r="J108" s="212"/>
      <c r="K108" s="212"/>
      <c r="L108" s="212"/>
      <c r="M108" s="212"/>
      <c r="N108" s="212"/>
      <c r="O108" s="212"/>
      <c r="P108" s="59"/>
    </row>
    <row r="109" spans="1:28" ht="12" customHeight="1" x14ac:dyDescent="0.25">
      <c r="A109" s="191" t="s">
        <v>106</v>
      </c>
      <c r="B109" s="12"/>
      <c r="P109"/>
    </row>
    <row r="110" spans="1:28" ht="12" customHeight="1" x14ac:dyDescent="0.2">
      <c r="A110" s="12"/>
      <c r="B110" s="12"/>
    </row>
    <row r="111" spans="1:28" ht="12" customHeight="1" x14ac:dyDescent="0.2">
      <c r="H111" s="21"/>
      <c r="I111" s="21"/>
      <c r="J111" s="21"/>
      <c r="K111" s="21"/>
      <c r="L111" s="21"/>
      <c r="M111" s="21"/>
    </row>
    <row r="112" spans="1:28" ht="12" customHeight="1" x14ac:dyDescent="0.2">
      <c r="H112" s="21"/>
      <c r="I112" s="21"/>
      <c r="J112" s="21"/>
      <c r="K112" s="21"/>
      <c r="L112" s="21"/>
      <c r="M112" s="92"/>
    </row>
    <row r="113" spans="6:10" ht="12" customHeight="1" x14ac:dyDescent="0.2">
      <c r="J113" s="93"/>
    </row>
    <row r="115" spans="6:10" ht="12" customHeight="1" x14ac:dyDescent="0.2">
      <c r="F115" s="17"/>
    </row>
  </sheetData>
  <mergeCells count="21">
    <mergeCell ref="H3:H8"/>
    <mergeCell ref="C9:M9"/>
    <mergeCell ref="A2:A8"/>
    <mergeCell ref="G3:G8"/>
    <mergeCell ref="E3:E8"/>
    <mergeCell ref="N1:O1"/>
    <mergeCell ref="M4:M8"/>
    <mergeCell ref="A1:M1"/>
    <mergeCell ref="J3:J8"/>
    <mergeCell ref="K3:K8"/>
    <mergeCell ref="O5:O8"/>
    <mergeCell ref="N5:N8"/>
    <mergeCell ref="F3:F8"/>
    <mergeCell ref="B2:B8"/>
    <mergeCell ref="C3:C8"/>
    <mergeCell ref="G2:L2"/>
    <mergeCell ref="M2:O3"/>
    <mergeCell ref="D3:D8"/>
    <mergeCell ref="L3:L8"/>
    <mergeCell ref="N4:O4"/>
    <mergeCell ref="I3:I8"/>
  </mergeCells>
  <phoneticPr fontId="3" type="noConversion"/>
  <printOptions horizontalCentered="1" verticalCentered="1"/>
  <pageMargins left="0.5" right="0.5" top="0.5" bottom="0.5" header="0.5" footer="0.5"/>
  <pageSetup scale="68"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TableOfContents</vt:lpstr>
      <vt:lpstr>Pcc</vt:lpstr>
      <vt:lpstr>PccHistorical</vt:lpstr>
      <vt:lpstr>WheatFlour</vt:lpstr>
      <vt:lpstr>Durum</vt:lpstr>
      <vt:lpstr>Rye</vt:lpstr>
      <vt:lpstr>Rice</vt:lpstr>
      <vt:lpstr>Oats</vt:lpstr>
      <vt:lpstr>Barley</vt:lpstr>
      <vt:lpstr>Barley!Print_Titles</vt:lpstr>
      <vt:lpstr>Oats!Print_Titles</vt:lpstr>
      <vt:lpstr>Rice!Print_Titles</vt:lpstr>
      <vt:lpstr>Rye!Print_Titles</vt:lpstr>
      <vt:lpstr>WheatFlour!Print_Titles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Grains</dc:title>
  <dc:subject>Agricultural economics</dc:subject>
  <dc:creator>Andrzej Blazejczyk; Linda Kantor</dc:creator>
  <cp:keywords>Grains, food consumption, food availability, per capita, flour and cereal products, wheat, wheat flour, durum flour, rye, rice, corn, oats, barley</cp:keywords>
  <dc:description>Flour and cereal products: Per capita availability</dc:description>
  <cp:lastModifiedBy>Blazejczyk, Andrzej - REE-ERS</cp:lastModifiedBy>
  <cp:lastPrinted>2014-03-28T16:31:38Z</cp:lastPrinted>
  <dcterms:created xsi:type="dcterms:W3CDTF">2009-10-06T12:50:06Z</dcterms:created>
  <dcterms:modified xsi:type="dcterms:W3CDTF">2022-11-28T22:12:05Z</dcterms:modified>
  <cp:category>Food Availability</cp:category>
</cp:coreProperties>
</file>