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Meat\"/>
    </mc:Choice>
  </mc:AlternateContent>
  <xr:revisionPtr revIDLastSave="0" documentId="13_ncr:1_{D144FE1E-B5A5-4E62-926D-7F6E1D8BA758}" xr6:coauthVersionLast="45" xr6:coauthVersionMax="45" xr10:uidLastSave="{00000000-0000-0000-0000-000000000000}"/>
  <bookViews>
    <workbookView xWindow="-108" yWindow="-108" windowWidth="23256" windowHeight="13176" tabRatio="728" xr2:uid="{00000000-000D-0000-FFFF-FFFF00000000}"/>
  </bookViews>
  <sheets>
    <sheet name="TableOfContents" sheetId="31" r:id="rId1"/>
    <sheet name="Total" sheetId="16" r:id="rId2"/>
    <sheet name="Beef" sheetId="12" r:id="rId3"/>
    <sheet name="Veal" sheetId="1" r:id="rId4"/>
    <sheet name="Lamb" sheetId="13" r:id="rId5"/>
    <sheet name="Pork" sheetId="15" r:id="rId6"/>
  </sheets>
  <definedNames>
    <definedName name="_xlnm.Print_Titles" localSheetId="2">Beef!$1:$7</definedName>
    <definedName name="_xlnm.Print_Titles" localSheetId="4">Lamb!$1:$7</definedName>
    <definedName name="_xlnm.Print_Titles" localSheetId="5">Pork!$1:$7</definedName>
    <definedName name="_xlnm.Print_Titles" localSheetId="1">Total!$1:$7</definedName>
    <definedName name="_xlnm.Print_Titles" localSheetId="3">Veal!$1:$7</definedName>
    <definedName name="Z_54C66FF3_B451_11D2_8C41_400002400070_.wvu.PrintArea" localSheetId="2" hidden="1">Beef!$A$8:$R$122</definedName>
    <definedName name="Z_54C66FF3_B451_11D2_8C41_400002400070_.wvu.PrintTitles" localSheetId="2" hidden="1">Beef!$1:$7</definedName>
    <definedName name="Z_54CA0371_B6B1_11D2_8C42_400002400070_.wvu.PrintArea" localSheetId="2" hidden="1">Beef!$A$8:$R$122</definedName>
    <definedName name="Z_54CA0371_B6B1_11D2_8C42_400002400070_.wvu.PrintArea" localSheetId="4" hidden="1">Lamb!$A$8:$R$122</definedName>
    <definedName name="Z_54CA0371_B6B1_11D2_8C42_400002400070_.wvu.PrintArea" localSheetId="5" hidden="1">Pork!$A$8:$R$122</definedName>
    <definedName name="Z_54CA0371_B6B1_11D2_8C42_400002400070_.wvu.PrintArea" localSheetId="1" hidden="1">Total!$A$8:$O$123</definedName>
    <definedName name="Z_54CA0371_B6B1_11D2_8C42_400002400070_.wvu.PrintArea" localSheetId="3" hidden="1">Veal!$A$8:$R$124</definedName>
    <definedName name="Z_54CA0371_B6B1_11D2_8C42_400002400070_.wvu.PrintTitles" localSheetId="2" hidden="1">Beef!$1:$7</definedName>
    <definedName name="Z_54CA0371_B6B1_11D2_8C42_400002400070_.wvu.PrintTitles" localSheetId="4" hidden="1">Lamb!$1:$7</definedName>
    <definedName name="Z_54CA0371_B6B1_11D2_8C42_400002400070_.wvu.PrintTitles" localSheetId="5" hidden="1">Pork!$1:$7</definedName>
    <definedName name="Z_54CA0371_B6B1_11D2_8C42_400002400070_.wvu.PrintTitles" localSheetId="1" hidden="1">Total!$1:$7</definedName>
    <definedName name="Z_54CA0371_B6B1_11D2_8C42_400002400070_.wvu.PrintTitles" localSheetId="3" hidden="1">Veal!$1:$7</definedName>
    <definedName name="Z_9CE49E61_B9D9_11D2_8C46_400002400070_.wvu.PrintArea" localSheetId="2" hidden="1">Beef!$A$8:$R$122</definedName>
    <definedName name="Z_9CE49E61_B9D9_11D2_8C46_400002400070_.wvu.PrintArea" localSheetId="4" hidden="1">Lamb!$A$8:$R$122</definedName>
    <definedName name="Z_9CE49E61_B9D9_11D2_8C46_400002400070_.wvu.PrintArea" localSheetId="5" hidden="1">Pork!$A$8:$R$122</definedName>
    <definedName name="Z_9CE49E61_B9D9_11D2_8C46_400002400070_.wvu.PrintArea" localSheetId="1" hidden="1">Total!$A$8:$O$123</definedName>
    <definedName name="Z_9CE49E61_B9D9_11D2_8C46_400002400070_.wvu.PrintArea" localSheetId="3" hidden="1">Veal!$A$8:$R$124</definedName>
    <definedName name="Z_9CE49E61_B9D9_11D2_8C46_400002400070_.wvu.PrintTitles" localSheetId="2" hidden="1">Beef!$1:$7</definedName>
    <definedName name="Z_9CE49E61_B9D9_11D2_8C46_400002400070_.wvu.PrintTitles" localSheetId="4" hidden="1">Lamb!$1:$7</definedName>
    <definedName name="Z_9CE49E61_B9D9_11D2_8C46_400002400070_.wvu.PrintTitles" localSheetId="5" hidden="1">Pork!$1:$7</definedName>
    <definedName name="Z_9CE49E61_B9D9_11D2_8C46_400002400070_.wvu.PrintTitles" localSheetId="1" hidden="1">Total!$1:$7</definedName>
    <definedName name="Z_9CE49E61_B9D9_11D2_8C46_400002400070_.wvu.PrintTitles" localSheetId="3" hidden="1">Veal!$1:$7</definedName>
    <definedName name="Z_9CE49E62_B9D9_11D2_8C46_400002400070_.wvu.PrintArea" localSheetId="2" hidden="1">Beef!$A$8:$R$122</definedName>
    <definedName name="Z_9CE49E62_B9D9_11D2_8C46_400002400070_.wvu.PrintArea" localSheetId="4" hidden="1">Lamb!$A$8:$R$122</definedName>
    <definedName name="Z_9CE49E62_B9D9_11D2_8C46_400002400070_.wvu.PrintArea" localSheetId="5" hidden="1">Pork!$A$8:$R$122</definedName>
    <definedName name="Z_9CE49E62_B9D9_11D2_8C46_400002400070_.wvu.PrintArea" localSheetId="1" hidden="1">Total!$A$8:$O$123</definedName>
    <definedName name="Z_9CE49E62_B9D9_11D2_8C46_400002400070_.wvu.PrintArea" localSheetId="3" hidden="1">Veal!$A$8:$R$124</definedName>
    <definedName name="Z_9CE49E62_B9D9_11D2_8C46_400002400070_.wvu.PrintTitles" localSheetId="2" hidden="1">Beef!$1:$7</definedName>
    <definedName name="Z_9CE49E62_B9D9_11D2_8C46_400002400070_.wvu.PrintTitles" localSheetId="4" hidden="1">Lamb!$1:$7</definedName>
    <definedName name="Z_9CE49E62_B9D9_11D2_8C46_400002400070_.wvu.PrintTitles" localSheetId="5" hidden="1">Pork!$1:$7</definedName>
    <definedName name="Z_9CE49E62_B9D9_11D2_8C46_400002400070_.wvu.PrintTitles" localSheetId="1" hidden="1">Total!$1:$7</definedName>
    <definedName name="Z_9CE49E62_B9D9_11D2_8C46_400002400070_.wvu.PrintTitles" localSheetId="3" hidden="1">Veal!$1:$7</definedName>
    <definedName name="Z_BD4FAC51_B78D_11D2_8C45_400002400070_.wvu.PrintArea" localSheetId="2" hidden="1">Beef!$A$8:$R$122</definedName>
    <definedName name="Z_BD4FAC51_B78D_11D2_8C45_400002400070_.wvu.PrintArea" localSheetId="4" hidden="1">Lamb!$A$8:$R$122</definedName>
    <definedName name="Z_BD4FAC51_B78D_11D2_8C45_400002400070_.wvu.PrintArea" localSheetId="5" hidden="1">Pork!$A$8:$R$122</definedName>
    <definedName name="Z_BD4FAC51_B78D_11D2_8C45_400002400070_.wvu.PrintArea" localSheetId="1" hidden="1">Total!$A$8:$O$123</definedName>
    <definedName name="Z_BD4FAC51_B78D_11D2_8C45_400002400070_.wvu.PrintArea" localSheetId="3" hidden="1">Veal!$A$8:$R$124</definedName>
    <definedName name="Z_BD4FAC51_B78D_11D2_8C45_400002400070_.wvu.PrintTitles" localSheetId="2" hidden="1">Beef!$1:$7</definedName>
    <definedName name="Z_BD4FAC51_B78D_11D2_8C45_400002400070_.wvu.PrintTitles" localSheetId="4" hidden="1">Lamb!$1:$7</definedName>
    <definedName name="Z_BD4FAC51_B78D_11D2_8C45_400002400070_.wvu.PrintTitles" localSheetId="5" hidden="1">Pork!$1:$7</definedName>
    <definedName name="Z_BD4FAC51_B78D_11D2_8C45_400002400070_.wvu.PrintTitles" localSheetId="1" hidden="1">Total!$1:$7</definedName>
    <definedName name="Z_BD4FAC51_B78D_11D2_8C45_400002400070_.wvu.PrintTitles" localSheetId="3" hidden="1">Veal!$1:$7</definedName>
    <definedName name="Z_E91DC9F9_B471_11D2_8C41_400002400070_.wvu.PrintArea" localSheetId="2" hidden="1">Beef!$A$8:$R$122</definedName>
    <definedName name="Z_E91DC9F9_B471_11D2_8C41_400002400070_.wvu.PrintArea" localSheetId="4" hidden="1">Lamb!$A$8:$R$122</definedName>
    <definedName name="Z_E91DC9F9_B471_11D2_8C41_400002400070_.wvu.PrintArea" localSheetId="5" hidden="1">Pork!$A$8:$R$122</definedName>
    <definedName name="Z_E91DC9F9_B471_11D2_8C41_400002400070_.wvu.PrintArea" localSheetId="1" hidden="1">Total!$A$8:$O$123</definedName>
    <definedName name="Z_E91DC9F9_B471_11D2_8C41_400002400070_.wvu.PrintArea" localSheetId="3" hidden="1">Veal!$A$8:$R$124</definedName>
    <definedName name="Z_E91DC9F9_B471_11D2_8C41_400002400070_.wvu.PrintTitles" localSheetId="2" hidden="1">Beef!$1:$7</definedName>
    <definedName name="Z_E91DC9F9_B471_11D2_8C41_400002400070_.wvu.PrintTitles" localSheetId="4" hidden="1">Lamb!$1:$7</definedName>
    <definedName name="Z_E91DC9F9_B471_11D2_8C41_400002400070_.wvu.PrintTitles" localSheetId="5" hidden="1">Pork!$1:$7</definedName>
    <definedName name="Z_E91DC9F9_B471_11D2_8C41_400002400070_.wvu.PrintTitles" localSheetId="1" hidden="1">Total!$1:$7</definedName>
    <definedName name="Z_E91DC9F9_B471_11D2_8C41_400002400070_.wvu.PrintTitles" localSheetId="3" hidden="1">Veal!$1:$7</definedName>
  </definedNames>
  <calcPr calcId="191029"/>
  <customWorkbookViews>
    <customWorkbookView name="Veal" guid="{54CA0371-B6B1-11D2-8C42-400002400070}" maximized="1" windowWidth="763" windowHeight="438" tabRatio="500" activeSheetId="1"/>
    <customWorkbookView name="Beef" guid="{E91DC9F9-B471-11D2-8C41-400002400070}" maximized="1" windowWidth="763" windowHeight="438" tabRatio="500" activeSheetId="12"/>
    <customWorkbookView name="Lamb" guid="{BD4FAC51-B78D-11D2-8C45-400002400070}" maximized="1" windowWidth="763" windowHeight="438" tabRatio="500" activeSheetId="13"/>
    <customWorkbookView name="Total" guid="{9CE49E61-B9D9-11D2-8C46-400002400070}" maximized="1" windowWidth="763" windowHeight="438" tabRatio="500" activeSheetId="16"/>
    <customWorkbookView name="Pork" guid="{9CE49E62-B9D9-11D2-8C46-400002400070}" maximized="1" windowWidth="763" windowHeight="438" tabRatio="500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9" i="16" l="1"/>
  <c r="I120" i="16"/>
  <c r="H119" i="16"/>
  <c r="H120" i="16"/>
  <c r="G119" i="16"/>
  <c r="G120" i="16"/>
  <c r="E119" i="16"/>
  <c r="E120" i="16"/>
  <c r="D119" i="16"/>
  <c r="D120" i="16"/>
  <c r="C119" i="16"/>
  <c r="C120" i="16"/>
  <c r="R119" i="15"/>
  <c r="R120" i="15"/>
  <c r="F119" i="15"/>
  <c r="J119" i="15" s="1"/>
  <c r="K119" i="15" s="1"/>
  <c r="F120" i="15"/>
  <c r="J120" i="15" s="1"/>
  <c r="K120" i="15" l="1"/>
  <c r="L120" i="15"/>
  <c r="L119" i="15"/>
  <c r="M120" i="15"/>
  <c r="M119" i="15"/>
  <c r="N119" i="15"/>
  <c r="R119" i="13"/>
  <c r="R120" i="13"/>
  <c r="F119" i="13"/>
  <c r="J119" i="13" s="1"/>
  <c r="F120" i="13"/>
  <c r="J120" i="13" s="1"/>
  <c r="R119" i="1"/>
  <c r="R120" i="1"/>
  <c r="F119" i="1"/>
  <c r="F120" i="1"/>
  <c r="J120" i="1" s="1"/>
  <c r="L119" i="13" l="1"/>
  <c r="K119" i="13"/>
  <c r="M120" i="1"/>
  <c r="J119" i="1"/>
  <c r="M119" i="1" s="1"/>
  <c r="L120" i="13"/>
  <c r="K120" i="13"/>
  <c r="O120" i="15"/>
  <c r="N120" i="15"/>
  <c r="O119" i="15"/>
  <c r="N119" i="13"/>
  <c r="M119" i="13"/>
  <c r="O119" i="13"/>
  <c r="M120" i="13"/>
  <c r="K120" i="1"/>
  <c r="N120" i="1" s="1"/>
  <c r="L120" i="1"/>
  <c r="O120" i="1" s="1"/>
  <c r="R120" i="12"/>
  <c r="F120" i="12"/>
  <c r="J120" i="12" s="1"/>
  <c r="J120" i="16" s="1"/>
  <c r="F120" i="16" l="1"/>
  <c r="L119" i="1"/>
  <c r="K119" i="1"/>
  <c r="O120" i="13"/>
  <c r="N120" i="13"/>
  <c r="M120" i="12"/>
  <c r="M120" i="16" s="1"/>
  <c r="L120" i="12"/>
  <c r="O120" i="12" s="1"/>
  <c r="O120" i="16" s="1"/>
  <c r="K120" i="12"/>
  <c r="N120" i="12" s="1"/>
  <c r="N120" i="16" s="1"/>
  <c r="K120" i="16" l="1"/>
  <c r="L120" i="16"/>
  <c r="N119" i="1"/>
  <c r="O119" i="1"/>
  <c r="R119" i="12"/>
  <c r="F119" i="12" l="1"/>
  <c r="J119" i="12" l="1"/>
  <c r="J119" i="16" s="1"/>
  <c r="F119" i="16"/>
  <c r="I118" i="16"/>
  <c r="H118" i="16"/>
  <c r="G118" i="16"/>
  <c r="E118" i="16"/>
  <c r="D118" i="16"/>
  <c r="C118" i="16"/>
  <c r="R118" i="15"/>
  <c r="F118" i="15"/>
  <c r="J118" i="15" s="1"/>
  <c r="K118" i="15" s="1"/>
  <c r="N118" i="15" s="1"/>
  <c r="R118" i="13"/>
  <c r="F118" i="13"/>
  <c r="J118" i="13" s="1"/>
  <c r="R118" i="1"/>
  <c r="F118" i="1"/>
  <c r="J118" i="1" s="1"/>
  <c r="R118" i="12"/>
  <c r="F118" i="12"/>
  <c r="C117" i="16"/>
  <c r="D117" i="16"/>
  <c r="E117" i="16"/>
  <c r="G117" i="16"/>
  <c r="H117" i="16"/>
  <c r="I117" i="16"/>
  <c r="R117" i="15"/>
  <c r="F117" i="15"/>
  <c r="J117" i="15" s="1"/>
  <c r="R117" i="13"/>
  <c r="F117" i="13"/>
  <c r="J117" i="13" s="1"/>
  <c r="R117" i="1"/>
  <c r="F117" i="1"/>
  <c r="J117" i="1" s="1"/>
  <c r="R117" i="12"/>
  <c r="F117" i="12"/>
  <c r="C116" i="16"/>
  <c r="D116" i="16"/>
  <c r="E116" i="16"/>
  <c r="G116" i="16"/>
  <c r="H116" i="16"/>
  <c r="I116" i="16"/>
  <c r="R116" i="15"/>
  <c r="F116" i="15"/>
  <c r="J116" i="15" s="1"/>
  <c r="R116" i="13"/>
  <c r="F116" i="13"/>
  <c r="J116" i="13" s="1"/>
  <c r="K116" i="13" s="1"/>
  <c r="R116" i="1"/>
  <c r="F116" i="1"/>
  <c r="J116" i="1" s="1"/>
  <c r="R116" i="12"/>
  <c r="F116" i="12"/>
  <c r="J116" i="12" s="1"/>
  <c r="C115" i="16"/>
  <c r="D115" i="16"/>
  <c r="E115" i="16"/>
  <c r="G115" i="16"/>
  <c r="H115" i="16"/>
  <c r="I115" i="16"/>
  <c r="R115" i="15"/>
  <c r="F115" i="15"/>
  <c r="J115" i="15" s="1"/>
  <c r="L115" i="15" s="1"/>
  <c r="O115" i="15" s="1"/>
  <c r="R115" i="13"/>
  <c r="F115" i="13"/>
  <c r="J115" i="13" s="1"/>
  <c r="F115" i="1"/>
  <c r="J115" i="1" s="1"/>
  <c r="R115" i="1"/>
  <c r="R115" i="12"/>
  <c r="F115" i="12"/>
  <c r="J115" i="12" s="1"/>
  <c r="M115" i="12" s="1"/>
  <c r="C114" i="16"/>
  <c r="D114" i="16"/>
  <c r="E114" i="16"/>
  <c r="G114" i="16"/>
  <c r="H114" i="16"/>
  <c r="I114" i="16"/>
  <c r="F114" i="15"/>
  <c r="J114" i="15" s="1"/>
  <c r="L114" i="15" s="1"/>
  <c r="R114" i="15"/>
  <c r="F114" i="13"/>
  <c r="J114" i="13" s="1"/>
  <c r="R114" i="13"/>
  <c r="F114" i="1"/>
  <c r="J114" i="1" s="1"/>
  <c r="L114" i="1" s="1"/>
  <c r="O114" i="1" s="1"/>
  <c r="R114" i="1"/>
  <c r="R114" i="12"/>
  <c r="F114" i="12"/>
  <c r="J114" i="12" s="1"/>
  <c r="C113" i="16"/>
  <c r="D113" i="16"/>
  <c r="E113" i="16"/>
  <c r="G113" i="16"/>
  <c r="H113" i="16"/>
  <c r="I113" i="16"/>
  <c r="R113" i="15"/>
  <c r="F113" i="15"/>
  <c r="J113" i="15" s="1"/>
  <c r="R113" i="13"/>
  <c r="F113" i="13"/>
  <c r="J113" i="13" s="1"/>
  <c r="L113" i="13" s="1"/>
  <c r="O113" i="13" s="1"/>
  <c r="F113" i="1"/>
  <c r="J113" i="1" s="1"/>
  <c r="R113" i="1"/>
  <c r="R113" i="12"/>
  <c r="F113" i="12"/>
  <c r="J113" i="12" s="1"/>
  <c r="C112" i="16"/>
  <c r="D112" i="16"/>
  <c r="E112" i="16"/>
  <c r="G112" i="16"/>
  <c r="H112" i="16"/>
  <c r="I112" i="16"/>
  <c r="F112" i="12"/>
  <c r="J112" i="12" s="1"/>
  <c r="R112" i="12"/>
  <c r="F112" i="1"/>
  <c r="J112" i="1" s="1"/>
  <c r="R112" i="1"/>
  <c r="F112" i="13"/>
  <c r="J112" i="13" s="1"/>
  <c r="R112" i="13"/>
  <c r="F112" i="15"/>
  <c r="J112" i="15" s="1"/>
  <c r="M112" i="15" s="1"/>
  <c r="R112" i="15"/>
  <c r="C111" i="16"/>
  <c r="D111" i="16"/>
  <c r="E111" i="16"/>
  <c r="G111" i="16"/>
  <c r="H111" i="16"/>
  <c r="I111" i="16"/>
  <c r="R111" i="15"/>
  <c r="F111" i="15"/>
  <c r="J111" i="15" s="1"/>
  <c r="M111" i="15" s="1"/>
  <c r="R111" i="13"/>
  <c r="F111" i="13"/>
  <c r="J111" i="13" s="1"/>
  <c r="R111" i="1"/>
  <c r="F111" i="1"/>
  <c r="J111" i="1" s="1"/>
  <c r="L111" i="1" s="1"/>
  <c r="O111" i="1" s="1"/>
  <c r="R111" i="12"/>
  <c r="F111" i="12"/>
  <c r="J111" i="12" s="1"/>
  <c r="C110" i="16"/>
  <c r="D110" i="16"/>
  <c r="E110" i="16"/>
  <c r="G110" i="16"/>
  <c r="H110" i="16"/>
  <c r="I110" i="16"/>
  <c r="F110" i="15"/>
  <c r="R110" i="15"/>
  <c r="F110" i="13"/>
  <c r="J110" i="13" s="1"/>
  <c r="R110" i="13"/>
  <c r="F110" i="1"/>
  <c r="J110" i="1" s="1"/>
  <c r="R110" i="1"/>
  <c r="F110" i="12"/>
  <c r="R110" i="12"/>
  <c r="R109" i="13"/>
  <c r="R109" i="15"/>
  <c r="R109" i="1"/>
  <c r="R109" i="12"/>
  <c r="F109" i="12"/>
  <c r="J109" i="12" s="1"/>
  <c r="M109" i="12" s="1"/>
  <c r="F109" i="1"/>
  <c r="J109" i="1" s="1"/>
  <c r="K109" i="1" s="1"/>
  <c r="F109" i="13"/>
  <c r="J109" i="13" s="1"/>
  <c r="F109" i="15"/>
  <c r="J109" i="15" s="1"/>
  <c r="C109" i="16"/>
  <c r="D109" i="16"/>
  <c r="E109" i="16"/>
  <c r="G109" i="16"/>
  <c r="H109" i="16"/>
  <c r="I109" i="16"/>
  <c r="F108" i="12"/>
  <c r="J108" i="12" s="1"/>
  <c r="R108" i="12"/>
  <c r="F108" i="1"/>
  <c r="J108" i="1" s="1"/>
  <c r="L108" i="1" s="1"/>
  <c r="O108" i="1" s="1"/>
  <c r="R108" i="1"/>
  <c r="F108" i="13"/>
  <c r="J108" i="13" s="1"/>
  <c r="R108" i="13"/>
  <c r="F108" i="15"/>
  <c r="J108" i="15"/>
  <c r="K108" i="15" s="1"/>
  <c r="R108" i="15"/>
  <c r="C108" i="16"/>
  <c r="D108" i="16"/>
  <c r="E108" i="16"/>
  <c r="G108" i="16"/>
  <c r="H108" i="16"/>
  <c r="I108" i="16"/>
  <c r="D107" i="16"/>
  <c r="E107" i="16"/>
  <c r="G107" i="16"/>
  <c r="H107" i="16"/>
  <c r="I107" i="16"/>
  <c r="R107" i="13"/>
  <c r="F107" i="13"/>
  <c r="J107" i="13" s="1"/>
  <c r="K107" i="13" s="1"/>
  <c r="R107" i="1"/>
  <c r="F107" i="1"/>
  <c r="J107" i="1" s="1"/>
  <c r="R107" i="12"/>
  <c r="R107" i="15"/>
  <c r="F107" i="15"/>
  <c r="J107" i="15" s="1"/>
  <c r="C106" i="16"/>
  <c r="D106" i="16"/>
  <c r="E106" i="16"/>
  <c r="G106" i="16"/>
  <c r="H106" i="16"/>
  <c r="I106" i="16"/>
  <c r="R106" i="15"/>
  <c r="R106" i="13"/>
  <c r="R106" i="1"/>
  <c r="R106" i="12"/>
  <c r="F106" i="12"/>
  <c r="F106" i="1"/>
  <c r="J106" i="1" s="1"/>
  <c r="M106" i="1" s="1"/>
  <c r="F106" i="13"/>
  <c r="J106" i="13" s="1"/>
  <c r="K106" i="13" s="1"/>
  <c r="N106" i="13" s="1"/>
  <c r="F106" i="15"/>
  <c r="J106" i="15" s="1"/>
  <c r="M106" i="15" s="1"/>
  <c r="F105" i="15"/>
  <c r="R105" i="15"/>
  <c r="R105" i="13"/>
  <c r="F105" i="1"/>
  <c r="J105" i="1" s="1"/>
  <c r="R105" i="1"/>
  <c r="F105" i="12"/>
  <c r="J105" i="12" s="1"/>
  <c r="M105" i="12" s="1"/>
  <c r="R105" i="12"/>
  <c r="F105" i="13"/>
  <c r="J105" i="13" s="1"/>
  <c r="C105" i="16"/>
  <c r="D105" i="16"/>
  <c r="E105" i="16"/>
  <c r="G105" i="16"/>
  <c r="H105" i="16"/>
  <c r="I105" i="16"/>
  <c r="F104" i="15"/>
  <c r="J104" i="15" s="1"/>
  <c r="F104" i="12"/>
  <c r="J104" i="12" s="1"/>
  <c r="K104" i="12" s="1"/>
  <c r="N104" i="12" s="1"/>
  <c r="F103" i="12"/>
  <c r="F103" i="15"/>
  <c r="J103" i="15" s="1"/>
  <c r="K103" i="15" s="1"/>
  <c r="F102" i="12"/>
  <c r="J102" i="12" s="1"/>
  <c r="F102" i="15"/>
  <c r="J102" i="15" s="1"/>
  <c r="F101" i="12"/>
  <c r="F101" i="15"/>
  <c r="J101" i="15" s="1"/>
  <c r="K101" i="15" s="1"/>
  <c r="N101" i="15" s="1"/>
  <c r="F100" i="12"/>
  <c r="J100" i="12" s="1"/>
  <c r="F100" i="15"/>
  <c r="F99" i="15"/>
  <c r="J99" i="15" s="1"/>
  <c r="F98" i="15"/>
  <c r="J98" i="15" s="1"/>
  <c r="F97" i="15"/>
  <c r="J97" i="15" s="1"/>
  <c r="L97" i="15" s="1"/>
  <c r="F96" i="15"/>
  <c r="J96" i="15" s="1"/>
  <c r="F95" i="15"/>
  <c r="J95" i="15" s="1"/>
  <c r="F94" i="15"/>
  <c r="J94" i="15" s="1"/>
  <c r="L94" i="15" s="1"/>
  <c r="O94" i="15" s="1"/>
  <c r="F93" i="15"/>
  <c r="J93" i="15" s="1"/>
  <c r="M92" i="15"/>
  <c r="F92" i="15"/>
  <c r="J92" i="15" s="1"/>
  <c r="F91" i="15"/>
  <c r="J91" i="15" s="1"/>
  <c r="F90" i="15"/>
  <c r="J90" i="15" s="1"/>
  <c r="M90" i="15" s="1"/>
  <c r="F89" i="15"/>
  <c r="J89" i="15" s="1"/>
  <c r="F88" i="15"/>
  <c r="J88" i="15" s="1"/>
  <c r="L88" i="15" s="1"/>
  <c r="O88" i="15" s="1"/>
  <c r="F87" i="15"/>
  <c r="J87" i="15" s="1"/>
  <c r="F86" i="15"/>
  <c r="J86" i="15" s="1"/>
  <c r="M86" i="15" s="1"/>
  <c r="F85" i="15"/>
  <c r="J85" i="15" s="1"/>
  <c r="F84" i="15"/>
  <c r="J84" i="15" s="1"/>
  <c r="F83" i="15"/>
  <c r="J83" i="15" s="1"/>
  <c r="M83" i="15" s="1"/>
  <c r="F82" i="15"/>
  <c r="J82" i="15" s="1"/>
  <c r="F81" i="15"/>
  <c r="J81" i="15" s="1"/>
  <c r="F80" i="15"/>
  <c r="J80" i="15" s="1"/>
  <c r="K80" i="15" s="1"/>
  <c r="F79" i="15"/>
  <c r="J79" i="15" s="1"/>
  <c r="F78" i="15"/>
  <c r="F77" i="15"/>
  <c r="F76" i="15"/>
  <c r="J76" i="15" s="1"/>
  <c r="F75" i="15"/>
  <c r="J75" i="15" s="1"/>
  <c r="M75" i="15" s="1"/>
  <c r="F74" i="15"/>
  <c r="J74" i="15" s="1"/>
  <c r="M74" i="15" s="1"/>
  <c r="F73" i="15"/>
  <c r="J73" i="15" s="1"/>
  <c r="F72" i="15"/>
  <c r="F71" i="15"/>
  <c r="J71" i="15" s="1"/>
  <c r="F70" i="15"/>
  <c r="J70" i="15" s="1"/>
  <c r="F69" i="15"/>
  <c r="J69" i="15" s="1"/>
  <c r="K69" i="15" s="1"/>
  <c r="F68" i="15"/>
  <c r="J68" i="15" s="1"/>
  <c r="M68" i="15" s="1"/>
  <c r="F67" i="15"/>
  <c r="J67" i="15" s="1"/>
  <c r="F66" i="15"/>
  <c r="F65" i="15"/>
  <c r="J65" i="15" s="1"/>
  <c r="F64" i="15"/>
  <c r="J64" i="15" s="1"/>
  <c r="K64" i="15" s="1"/>
  <c r="F63" i="15"/>
  <c r="J63" i="15" s="1"/>
  <c r="F62" i="15"/>
  <c r="J62" i="15" s="1"/>
  <c r="F61" i="15"/>
  <c r="F60" i="15"/>
  <c r="J60" i="15" s="1"/>
  <c r="M60" i="15" s="1"/>
  <c r="F59" i="15"/>
  <c r="J59" i="15" s="1"/>
  <c r="M59" i="15" s="1"/>
  <c r="F58" i="15"/>
  <c r="J58" i="15" s="1"/>
  <c r="F57" i="15"/>
  <c r="J57" i="15" s="1"/>
  <c r="F56" i="15"/>
  <c r="J56" i="15" s="1"/>
  <c r="F55" i="15"/>
  <c r="J55" i="15" s="1"/>
  <c r="F54" i="15"/>
  <c r="F53" i="15"/>
  <c r="J53" i="15" s="1"/>
  <c r="L53" i="15" s="1"/>
  <c r="F52" i="15"/>
  <c r="F51" i="15"/>
  <c r="J51" i="15" s="1"/>
  <c r="K51" i="15" s="1"/>
  <c r="N51" i="15" s="1"/>
  <c r="F50" i="15"/>
  <c r="J50" i="15" s="1"/>
  <c r="F49" i="15"/>
  <c r="J49" i="15" s="1"/>
  <c r="M49" i="15" s="1"/>
  <c r="F48" i="15"/>
  <c r="F47" i="15"/>
  <c r="F46" i="15"/>
  <c r="F45" i="15"/>
  <c r="J45" i="15" s="1"/>
  <c r="F44" i="15"/>
  <c r="J44" i="15" s="1"/>
  <c r="F43" i="15"/>
  <c r="F42" i="15"/>
  <c r="J42" i="15" s="1"/>
  <c r="F41" i="15"/>
  <c r="F40" i="15"/>
  <c r="J40" i="15" s="1"/>
  <c r="L40" i="15" s="1"/>
  <c r="O40" i="15" s="1"/>
  <c r="F39" i="15"/>
  <c r="J39" i="15" s="1"/>
  <c r="F38" i="15"/>
  <c r="J38" i="15" s="1"/>
  <c r="F37" i="15"/>
  <c r="J37" i="15" s="1"/>
  <c r="F36" i="15"/>
  <c r="J36" i="15" s="1"/>
  <c r="M36" i="15" s="1"/>
  <c r="F35" i="15"/>
  <c r="J35" i="15" s="1"/>
  <c r="F34" i="15"/>
  <c r="F33" i="15"/>
  <c r="F32" i="15"/>
  <c r="J32" i="15" s="1"/>
  <c r="F31" i="15"/>
  <c r="J31" i="15"/>
  <c r="K31" i="15" s="1"/>
  <c r="N31" i="15" s="1"/>
  <c r="F30" i="15"/>
  <c r="J30" i="15" s="1"/>
  <c r="M30" i="15" s="1"/>
  <c r="F29" i="15"/>
  <c r="J29" i="15" s="1"/>
  <c r="L29" i="15" s="1"/>
  <c r="O29" i="15" s="1"/>
  <c r="F28" i="15"/>
  <c r="J28" i="15" s="1"/>
  <c r="F27" i="15"/>
  <c r="J27" i="15" s="1"/>
  <c r="L27" i="15" s="1"/>
  <c r="F26" i="15"/>
  <c r="J26" i="15" s="1"/>
  <c r="F25" i="15"/>
  <c r="J25" i="15" s="1"/>
  <c r="F24" i="15"/>
  <c r="J24" i="15" s="1"/>
  <c r="F23" i="15"/>
  <c r="J23" i="15" s="1"/>
  <c r="F22" i="15"/>
  <c r="J22" i="15" s="1"/>
  <c r="M22" i="15" s="1"/>
  <c r="F21" i="15"/>
  <c r="J21" i="15" s="1"/>
  <c r="F20" i="15"/>
  <c r="J20" i="15" s="1"/>
  <c r="F19" i="15"/>
  <c r="J19" i="15" s="1"/>
  <c r="L19" i="15" s="1"/>
  <c r="F18" i="15"/>
  <c r="J18" i="15" s="1"/>
  <c r="F17" i="15"/>
  <c r="J17" i="15" s="1"/>
  <c r="K17" i="15" s="1"/>
  <c r="N17" i="15" s="1"/>
  <c r="F16" i="15"/>
  <c r="J16" i="15" s="1"/>
  <c r="M16" i="15" s="1"/>
  <c r="F15" i="15"/>
  <c r="F14" i="15"/>
  <c r="J14" i="15" s="1"/>
  <c r="F13" i="15"/>
  <c r="J13" i="15" s="1"/>
  <c r="M13" i="15" s="1"/>
  <c r="F12" i="15"/>
  <c r="F11" i="15"/>
  <c r="F10" i="15"/>
  <c r="J10" i="15" s="1"/>
  <c r="F9" i="15"/>
  <c r="J9" i="15" s="1"/>
  <c r="K9" i="15" s="1"/>
  <c r="F8" i="15"/>
  <c r="J8" i="15" s="1"/>
  <c r="R104" i="15"/>
  <c r="F104" i="13"/>
  <c r="J104" i="13" s="1"/>
  <c r="R104" i="13"/>
  <c r="F104" i="1"/>
  <c r="J104" i="1" s="1"/>
  <c r="R104" i="1"/>
  <c r="R103" i="12"/>
  <c r="R104" i="12"/>
  <c r="F95" i="12"/>
  <c r="F96" i="12"/>
  <c r="J96" i="12" s="1"/>
  <c r="F97" i="12"/>
  <c r="J97" i="12" s="1"/>
  <c r="M97" i="12" s="1"/>
  <c r="F98" i="12"/>
  <c r="F99" i="12"/>
  <c r="J99" i="12" s="1"/>
  <c r="C104" i="16"/>
  <c r="D104" i="16"/>
  <c r="E104" i="16"/>
  <c r="G104" i="16"/>
  <c r="H104" i="16"/>
  <c r="I104" i="16"/>
  <c r="F103" i="1"/>
  <c r="J103" i="1" s="1"/>
  <c r="F103" i="13"/>
  <c r="J103" i="13" s="1"/>
  <c r="F102" i="1"/>
  <c r="J102" i="1" s="1"/>
  <c r="L102" i="1" s="1"/>
  <c r="O102" i="1" s="1"/>
  <c r="F102" i="13"/>
  <c r="J102" i="13" s="1"/>
  <c r="M102" i="13" s="1"/>
  <c r="F101" i="1"/>
  <c r="F101" i="13"/>
  <c r="J101" i="13" s="1"/>
  <c r="F100" i="1"/>
  <c r="J100" i="1" s="1"/>
  <c r="F100" i="13"/>
  <c r="J100" i="13" s="1"/>
  <c r="F99" i="1"/>
  <c r="J99" i="1" s="1"/>
  <c r="F99" i="13"/>
  <c r="J99" i="13" s="1"/>
  <c r="F98" i="1"/>
  <c r="J98" i="1" s="1"/>
  <c r="F98" i="13"/>
  <c r="J98" i="13" s="1"/>
  <c r="F97" i="1"/>
  <c r="J97" i="1" s="1"/>
  <c r="F97" i="13"/>
  <c r="J97" i="13" s="1"/>
  <c r="K97" i="13" s="1"/>
  <c r="F96" i="1"/>
  <c r="J96" i="1" s="1"/>
  <c r="F96" i="13"/>
  <c r="J96" i="13" s="1"/>
  <c r="K96" i="13" s="1"/>
  <c r="N96" i="13" s="1"/>
  <c r="F95" i="1"/>
  <c r="J95" i="1" s="1"/>
  <c r="F95" i="13"/>
  <c r="F94" i="12"/>
  <c r="J94" i="12" s="1"/>
  <c r="F94" i="1"/>
  <c r="J94" i="1" s="1"/>
  <c r="M94" i="1" s="1"/>
  <c r="F94" i="13"/>
  <c r="J94" i="13" s="1"/>
  <c r="K94" i="13" s="1"/>
  <c r="N94" i="13" s="1"/>
  <c r="F93" i="12"/>
  <c r="J93" i="12" s="1"/>
  <c r="M93" i="12" s="1"/>
  <c r="F93" i="1"/>
  <c r="J93" i="1" s="1"/>
  <c r="F93" i="13"/>
  <c r="J93" i="13" s="1"/>
  <c r="K93" i="13" s="1"/>
  <c r="N93" i="13" s="1"/>
  <c r="F92" i="12"/>
  <c r="J92" i="12" s="1"/>
  <c r="F92" i="1"/>
  <c r="J92" i="1" s="1"/>
  <c r="F92" i="13"/>
  <c r="J92" i="13" s="1"/>
  <c r="F91" i="12"/>
  <c r="F91" i="1"/>
  <c r="J91" i="1" s="1"/>
  <c r="F91" i="13"/>
  <c r="J91" i="13" s="1"/>
  <c r="F90" i="12"/>
  <c r="J90" i="12" s="1"/>
  <c r="F90" i="1"/>
  <c r="J90" i="1" s="1"/>
  <c r="F90" i="13"/>
  <c r="J90" i="13" s="1"/>
  <c r="M90" i="13" s="1"/>
  <c r="F89" i="12"/>
  <c r="F89" i="1"/>
  <c r="J89" i="1" s="1"/>
  <c r="F89" i="13"/>
  <c r="J89" i="13" s="1"/>
  <c r="F88" i="12"/>
  <c r="J88" i="12" s="1"/>
  <c r="F88" i="1"/>
  <c r="J88" i="1" s="1"/>
  <c r="L88" i="1" s="1"/>
  <c r="O88" i="1" s="1"/>
  <c r="F88" i="13"/>
  <c r="J88" i="13" s="1"/>
  <c r="F87" i="12"/>
  <c r="J87" i="12" s="1"/>
  <c r="L87" i="12" s="1"/>
  <c r="F87" i="1"/>
  <c r="J87" i="1" s="1"/>
  <c r="F87" i="13"/>
  <c r="J87" i="13" s="1"/>
  <c r="F86" i="12"/>
  <c r="F86" i="1"/>
  <c r="J86" i="1" s="1"/>
  <c r="F86" i="13"/>
  <c r="F85" i="12"/>
  <c r="J85" i="12" s="1"/>
  <c r="F85" i="1"/>
  <c r="J85" i="1" s="1"/>
  <c r="F85" i="13"/>
  <c r="F84" i="12"/>
  <c r="J84" i="12" s="1"/>
  <c r="F84" i="1"/>
  <c r="F84" i="13"/>
  <c r="J84" i="13" s="1"/>
  <c r="L84" i="13" s="1"/>
  <c r="O84" i="13" s="1"/>
  <c r="F83" i="12"/>
  <c r="J83" i="12" s="1"/>
  <c r="F83" i="1"/>
  <c r="J83" i="1" s="1"/>
  <c r="F83" i="13"/>
  <c r="J83" i="13" s="1"/>
  <c r="K83" i="13" s="1"/>
  <c r="N83" i="13" s="1"/>
  <c r="F82" i="12"/>
  <c r="F82" i="1"/>
  <c r="J82" i="1" s="1"/>
  <c r="F82" i="13"/>
  <c r="J82" i="13" s="1"/>
  <c r="F81" i="12"/>
  <c r="F81" i="1"/>
  <c r="J81" i="1" s="1"/>
  <c r="F81" i="13"/>
  <c r="J81" i="13" s="1"/>
  <c r="K81" i="13" s="1"/>
  <c r="N81" i="13" s="1"/>
  <c r="F80" i="12"/>
  <c r="F80" i="1"/>
  <c r="J80" i="1" s="1"/>
  <c r="K80" i="1" s="1"/>
  <c r="N80" i="1" s="1"/>
  <c r="F80" i="13"/>
  <c r="J80" i="13" s="1"/>
  <c r="F79" i="12"/>
  <c r="F79" i="1"/>
  <c r="F79" i="13"/>
  <c r="J79" i="13" s="1"/>
  <c r="F78" i="12"/>
  <c r="F78" i="1"/>
  <c r="J78" i="1" s="1"/>
  <c r="F78" i="13"/>
  <c r="J78" i="13" s="1"/>
  <c r="L78" i="13" s="1"/>
  <c r="F77" i="12"/>
  <c r="J77" i="12" s="1"/>
  <c r="F77" i="1"/>
  <c r="J77" i="1" s="1"/>
  <c r="F77" i="13"/>
  <c r="J77" i="13" s="1"/>
  <c r="M77" i="13" s="1"/>
  <c r="F76" i="12"/>
  <c r="F76" i="1"/>
  <c r="F76" i="13"/>
  <c r="J76" i="13" s="1"/>
  <c r="L76" i="13" s="1"/>
  <c r="F75" i="12"/>
  <c r="J75" i="12" s="1"/>
  <c r="F75" i="1"/>
  <c r="J75" i="1" s="1"/>
  <c r="F75" i="13"/>
  <c r="J75" i="13" s="1"/>
  <c r="F74" i="12"/>
  <c r="F74" i="1"/>
  <c r="J74" i="1" s="1"/>
  <c r="F74" i="13"/>
  <c r="J74" i="13" s="1"/>
  <c r="F73" i="12"/>
  <c r="J73" i="12" s="1"/>
  <c r="F73" i="1"/>
  <c r="F73" i="13"/>
  <c r="J73" i="13" s="1"/>
  <c r="L73" i="13" s="1"/>
  <c r="O73" i="13" s="1"/>
  <c r="F72" i="12"/>
  <c r="J72" i="12" s="1"/>
  <c r="F72" i="1"/>
  <c r="J72" i="1" s="1"/>
  <c r="F72" i="13"/>
  <c r="J72" i="13" s="1"/>
  <c r="F71" i="12"/>
  <c r="J71" i="12" s="1"/>
  <c r="M71" i="12" s="1"/>
  <c r="F71" i="1"/>
  <c r="J71" i="1" s="1"/>
  <c r="K71" i="1" s="1"/>
  <c r="N71" i="1" s="1"/>
  <c r="F71" i="13"/>
  <c r="J71" i="13" s="1"/>
  <c r="F70" i="12"/>
  <c r="J70" i="12" s="1"/>
  <c r="F70" i="1"/>
  <c r="J70" i="1" s="1"/>
  <c r="F70" i="13"/>
  <c r="J70" i="13" s="1"/>
  <c r="K70" i="13" s="1"/>
  <c r="N70" i="13" s="1"/>
  <c r="F69" i="12"/>
  <c r="J69" i="12" s="1"/>
  <c r="K69" i="12" s="1"/>
  <c r="N69" i="12" s="1"/>
  <c r="F69" i="1"/>
  <c r="J69" i="1" s="1"/>
  <c r="F69" i="13"/>
  <c r="J69" i="13" s="1"/>
  <c r="M69" i="13" s="1"/>
  <c r="F9" i="12"/>
  <c r="J9" i="12" s="1"/>
  <c r="M9" i="12" s="1"/>
  <c r="F10" i="12"/>
  <c r="J10" i="12" s="1"/>
  <c r="F11" i="12"/>
  <c r="F12" i="12"/>
  <c r="J12" i="12" s="1"/>
  <c r="F13" i="12"/>
  <c r="J13" i="12" s="1"/>
  <c r="F14" i="12"/>
  <c r="J14" i="12" s="1"/>
  <c r="L14" i="12" s="1"/>
  <c r="O14" i="12" s="1"/>
  <c r="F15" i="12"/>
  <c r="J15" i="12" s="1"/>
  <c r="F16" i="12"/>
  <c r="J16" i="12" s="1"/>
  <c r="K16" i="12" s="1"/>
  <c r="N16" i="12" s="1"/>
  <c r="F17" i="12"/>
  <c r="F18" i="12"/>
  <c r="J18" i="12" s="1"/>
  <c r="L18" i="12" s="1"/>
  <c r="O18" i="12" s="1"/>
  <c r="F19" i="12"/>
  <c r="J19" i="12" s="1"/>
  <c r="F20" i="12"/>
  <c r="J20" i="12" s="1"/>
  <c r="L20" i="12" s="1"/>
  <c r="O20" i="12" s="1"/>
  <c r="F21" i="12"/>
  <c r="J21" i="12" s="1"/>
  <c r="L21" i="12" s="1"/>
  <c r="O21" i="12" s="1"/>
  <c r="F22" i="12"/>
  <c r="J22" i="12" s="1"/>
  <c r="F23" i="12"/>
  <c r="J23" i="12" s="1"/>
  <c r="K23" i="12" s="1"/>
  <c r="N23" i="12" s="1"/>
  <c r="F24" i="12"/>
  <c r="F25" i="12"/>
  <c r="J25" i="12" s="1"/>
  <c r="F26" i="12"/>
  <c r="J26" i="12" s="1"/>
  <c r="F27" i="12"/>
  <c r="F28" i="12"/>
  <c r="F29" i="12"/>
  <c r="F30" i="12"/>
  <c r="J30" i="12" s="1"/>
  <c r="F31" i="12"/>
  <c r="J31" i="12" s="1"/>
  <c r="F32" i="12"/>
  <c r="J32" i="12" s="1"/>
  <c r="F33" i="12"/>
  <c r="J33" i="12" s="1"/>
  <c r="F34" i="12"/>
  <c r="J34" i="12" s="1"/>
  <c r="F35" i="12"/>
  <c r="J35" i="12" s="1"/>
  <c r="F36" i="12"/>
  <c r="J36" i="12" s="1"/>
  <c r="F37" i="12"/>
  <c r="F38" i="12"/>
  <c r="J38" i="12" s="1"/>
  <c r="K38" i="12" s="1"/>
  <c r="N38" i="12" s="1"/>
  <c r="F39" i="12"/>
  <c r="J39" i="12" s="1"/>
  <c r="L39" i="12" s="1"/>
  <c r="O39" i="12" s="1"/>
  <c r="F40" i="12"/>
  <c r="J40" i="12" s="1"/>
  <c r="L40" i="12" s="1"/>
  <c r="F41" i="12"/>
  <c r="J41" i="12"/>
  <c r="F42" i="12"/>
  <c r="J42" i="12" s="1"/>
  <c r="F43" i="12"/>
  <c r="J43" i="12" s="1"/>
  <c r="F44" i="12"/>
  <c r="J44" i="12" s="1"/>
  <c r="F45" i="12"/>
  <c r="J45" i="12" s="1"/>
  <c r="L45" i="12" s="1"/>
  <c r="O45" i="12" s="1"/>
  <c r="F46" i="12"/>
  <c r="F47" i="12"/>
  <c r="J47" i="12" s="1"/>
  <c r="F48" i="12"/>
  <c r="J48" i="12" s="1"/>
  <c r="F49" i="12"/>
  <c r="J49" i="12" s="1"/>
  <c r="L49" i="12" s="1"/>
  <c r="O49" i="12" s="1"/>
  <c r="F50" i="12"/>
  <c r="J50" i="12" s="1"/>
  <c r="F51" i="12"/>
  <c r="J51" i="12" s="1"/>
  <c r="F52" i="12"/>
  <c r="J52" i="12" s="1"/>
  <c r="K52" i="12" s="1"/>
  <c r="N52" i="12" s="1"/>
  <c r="F53" i="12"/>
  <c r="J53" i="12" s="1"/>
  <c r="F54" i="12"/>
  <c r="J54" i="12" s="1"/>
  <c r="K54" i="12" s="1"/>
  <c r="N54" i="12" s="1"/>
  <c r="F55" i="12"/>
  <c r="J55" i="12" s="1"/>
  <c r="L55" i="12" s="1"/>
  <c r="F56" i="12"/>
  <c r="J56" i="12" s="1"/>
  <c r="F57" i="12"/>
  <c r="F58" i="12"/>
  <c r="J58" i="12" s="1"/>
  <c r="M58" i="12" s="1"/>
  <c r="F59" i="12"/>
  <c r="J59" i="12" s="1"/>
  <c r="F60" i="12"/>
  <c r="J60" i="12" s="1"/>
  <c r="K60" i="12" s="1"/>
  <c r="N60" i="12" s="1"/>
  <c r="F61" i="12"/>
  <c r="F62" i="12"/>
  <c r="J62" i="12" s="1"/>
  <c r="F63" i="12"/>
  <c r="J63" i="12" s="1"/>
  <c r="F64" i="12"/>
  <c r="J64" i="12" s="1"/>
  <c r="F65" i="12"/>
  <c r="J65" i="12" s="1"/>
  <c r="K65" i="12" s="1"/>
  <c r="F66" i="12"/>
  <c r="J66" i="12" s="1"/>
  <c r="F67" i="12"/>
  <c r="F68" i="12"/>
  <c r="J68" i="12" s="1"/>
  <c r="M68" i="12" s="1"/>
  <c r="F8" i="12"/>
  <c r="J8" i="12" s="1"/>
  <c r="F68" i="1"/>
  <c r="J68" i="1" s="1"/>
  <c r="L68" i="1" s="1"/>
  <c r="O68" i="1" s="1"/>
  <c r="F68" i="13"/>
  <c r="J68" i="13" s="1"/>
  <c r="F67" i="1"/>
  <c r="J67" i="1" s="1"/>
  <c r="M67" i="1" s="1"/>
  <c r="F67" i="13"/>
  <c r="J67" i="13" s="1"/>
  <c r="M67" i="13" s="1"/>
  <c r="F66" i="1"/>
  <c r="J66" i="1" s="1"/>
  <c r="F66" i="13"/>
  <c r="J66" i="13" s="1"/>
  <c r="F65" i="1"/>
  <c r="J65" i="1" s="1"/>
  <c r="F65" i="13"/>
  <c r="J65" i="13" s="1"/>
  <c r="K65" i="13" s="1"/>
  <c r="F64" i="1"/>
  <c r="J64" i="1" s="1"/>
  <c r="F64" i="13"/>
  <c r="J64" i="13" s="1"/>
  <c r="F63" i="1"/>
  <c r="J63" i="1" s="1"/>
  <c r="F63" i="13"/>
  <c r="J63" i="13" s="1"/>
  <c r="F62" i="1"/>
  <c r="J62" i="1" s="1"/>
  <c r="F62" i="13"/>
  <c r="J62" i="13" s="1"/>
  <c r="F61" i="1"/>
  <c r="J61" i="1" s="1"/>
  <c r="L61" i="1" s="1"/>
  <c r="O61" i="1" s="1"/>
  <c r="F61" i="13"/>
  <c r="J61" i="13" s="1"/>
  <c r="F60" i="1"/>
  <c r="J60" i="1" s="1"/>
  <c r="F60" i="13"/>
  <c r="J60" i="13" s="1"/>
  <c r="F59" i="1"/>
  <c r="J59" i="1" s="1"/>
  <c r="M59" i="1" s="1"/>
  <c r="F59" i="13"/>
  <c r="J59" i="13"/>
  <c r="L59" i="13" s="1"/>
  <c r="O59" i="13" s="1"/>
  <c r="F58" i="1"/>
  <c r="J58" i="1" s="1"/>
  <c r="F58" i="13"/>
  <c r="J58" i="13" s="1"/>
  <c r="M58" i="13" s="1"/>
  <c r="F57" i="1"/>
  <c r="J57" i="1" s="1"/>
  <c r="F57" i="13"/>
  <c r="F56" i="1"/>
  <c r="J56" i="1" s="1"/>
  <c r="L56" i="1" s="1"/>
  <c r="O56" i="1" s="1"/>
  <c r="F56" i="13"/>
  <c r="J56" i="13" s="1"/>
  <c r="F55" i="1"/>
  <c r="J55" i="1" s="1"/>
  <c r="L55" i="1" s="1"/>
  <c r="O55" i="1" s="1"/>
  <c r="F55" i="13"/>
  <c r="F54" i="1"/>
  <c r="J54" i="1" s="1"/>
  <c r="F54" i="13"/>
  <c r="J54" i="13" s="1"/>
  <c r="F53" i="1"/>
  <c r="J53" i="1" s="1"/>
  <c r="F53" i="13"/>
  <c r="J53" i="13" s="1"/>
  <c r="F52" i="1"/>
  <c r="J52" i="1" s="1"/>
  <c r="F52" i="13"/>
  <c r="J52" i="13" s="1"/>
  <c r="F51" i="1"/>
  <c r="F51" i="13"/>
  <c r="J51" i="13" s="1"/>
  <c r="F50" i="1"/>
  <c r="J50" i="1" s="1"/>
  <c r="L50" i="1" s="1"/>
  <c r="F50" i="13"/>
  <c r="J50" i="13" s="1"/>
  <c r="F49" i="1"/>
  <c r="J49" i="1" s="1"/>
  <c r="F49" i="13"/>
  <c r="J49" i="13" s="1"/>
  <c r="F48" i="1"/>
  <c r="F48" i="13"/>
  <c r="F47" i="1"/>
  <c r="F47" i="13"/>
  <c r="J47" i="13" s="1"/>
  <c r="F46" i="1"/>
  <c r="J46" i="1" s="1"/>
  <c r="F46" i="13"/>
  <c r="J46" i="13"/>
  <c r="F45" i="1"/>
  <c r="J45" i="1" s="1"/>
  <c r="F45" i="13"/>
  <c r="J45" i="13" s="1"/>
  <c r="M45" i="13" s="1"/>
  <c r="F44" i="1"/>
  <c r="F44" i="13"/>
  <c r="J44" i="13" s="1"/>
  <c r="M44" i="13" s="1"/>
  <c r="F43" i="1"/>
  <c r="J43" i="1" s="1"/>
  <c r="F43" i="13"/>
  <c r="J43" i="13" s="1"/>
  <c r="F42" i="1"/>
  <c r="J42" i="1" s="1"/>
  <c r="F42" i="13"/>
  <c r="J42" i="13" s="1"/>
  <c r="K42" i="13" s="1"/>
  <c r="F41" i="1"/>
  <c r="J41" i="1" s="1"/>
  <c r="F41" i="13"/>
  <c r="J41" i="13" s="1"/>
  <c r="F40" i="1"/>
  <c r="J40" i="1" s="1"/>
  <c r="K40" i="1" s="1"/>
  <c r="N40" i="1" s="1"/>
  <c r="F40" i="13"/>
  <c r="J40" i="13" s="1"/>
  <c r="M40" i="13" s="1"/>
  <c r="F39" i="1"/>
  <c r="J39" i="1" s="1"/>
  <c r="F39" i="13"/>
  <c r="J39" i="13" s="1"/>
  <c r="F38" i="1"/>
  <c r="J38" i="1" s="1"/>
  <c r="K38" i="1" s="1"/>
  <c r="F38" i="13"/>
  <c r="F37" i="1"/>
  <c r="F37" i="13"/>
  <c r="J37" i="13" s="1"/>
  <c r="F36" i="1"/>
  <c r="F36" i="13"/>
  <c r="J36" i="13" s="1"/>
  <c r="L36" i="13" s="1"/>
  <c r="O36" i="13" s="1"/>
  <c r="F35" i="1"/>
  <c r="J35" i="1" s="1"/>
  <c r="F35" i="13"/>
  <c r="J35" i="13" s="1"/>
  <c r="L35" i="13" s="1"/>
  <c r="O35" i="13" s="1"/>
  <c r="F34" i="1"/>
  <c r="F34" i="13"/>
  <c r="J34" i="13" s="1"/>
  <c r="F33" i="1"/>
  <c r="J33" i="1" s="1"/>
  <c r="F33" i="13"/>
  <c r="J33" i="13" s="1"/>
  <c r="M33" i="13" s="1"/>
  <c r="F32" i="1"/>
  <c r="J32" i="1" s="1"/>
  <c r="F32" i="13"/>
  <c r="J32" i="13" s="1"/>
  <c r="K32" i="13" s="1"/>
  <c r="N32" i="13" s="1"/>
  <c r="F31" i="1"/>
  <c r="J31" i="1" s="1"/>
  <c r="F31" i="13"/>
  <c r="J31" i="13" s="1"/>
  <c r="L31" i="13" s="1"/>
  <c r="O31" i="13" s="1"/>
  <c r="F30" i="1"/>
  <c r="J30" i="1" s="1"/>
  <c r="F30" i="13"/>
  <c r="F29" i="1"/>
  <c r="J29" i="1" s="1"/>
  <c r="F29" i="13"/>
  <c r="J29" i="13" s="1"/>
  <c r="F28" i="1"/>
  <c r="J28" i="1" s="1"/>
  <c r="F28" i="13"/>
  <c r="J28" i="13" s="1"/>
  <c r="F27" i="1"/>
  <c r="J27" i="1" s="1"/>
  <c r="M27" i="1" s="1"/>
  <c r="F27" i="13"/>
  <c r="J27" i="13" s="1"/>
  <c r="F26" i="1"/>
  <c r="F26" i="13"/>
  <c r="J26" i="13" s="1"/>
  <c r="F25" i="1"/>
  <c r="J25" i="1" s="1"/>
  <c r="F25" i="13"/>
  <c r="J25" i="13" s="1"/>
  <c r="F24" i="1"/>
  <c r="J24" i="1" s="1"/>
  <c r="L24" i="1" s="1"/>
  <c r="O24" i="1" s="1"/>
  <c r="F24" i="13"/>
  <c r="J24" i="13" s="1"/>
  <c r="F23" i="1"/>
  <c r="F23" i="13"/>
  <c r="J23" i="13" s="1"/>
  <c r="M23" i="13" s="1"/>
  <c r="F22" i="1"/>
  <c r="F22" i="13"/>
  <c r="J22" i="13" s="1"/>
  <c r="F21" i="1"/>
  <c r="F21" i="13"/>
  <c r="J21" i="13" s="1"/>
  <c r="M21" i="13" s="1"/>
  <c r="F20" i="1"/>
  <c r="J20" i="1" s="1"/>
  <c r="F20" i="13"/>
  <c r="J20" i="13" s="1"/>
  <c r="L20" i="13" s="1"/>
  <c r="O20" i="13" s="1"/>
  <c r="F19" i="1"/>
  <c r="J19" i="1" s="1"/>
  <c r="F19" i="13"/>
  <c r="F18" i="1"/>
  <c r="J18" i="1" s="1"/>
  <c r="K18" i="1" s="1"/>
  <c r="N18" i="1" s="1"/>
  <c r="F18" i="13"/>
  <c r="J18" i="13" s="1"/>
  <c r="L18" i="13" s="1"/>
  <c r="F17" i="1"/>
  <c r="J17" i="1" s="1"/>
  <c r="K17" i="1" s="1"/>
  <c r="N17" i="1" s="1"/>
  <c r="F17" i="13"/>
  <c r="J17" i="13" s="1"/>
  <c r="F16" i="1"/>
  <c r="J16" i="1" s="1"/>
  <c r="F16" i="13"/>
  <c r="J16" i="13" s="1"/>
  <c r="F15" i="1"/>
  <c r="F15" i="13"/>
  <c r="J15" i="13" s="1"/>
  <c r="M15" i="13" s="1"/>
  <c r="F14" i="1"/>
  <c r="J14" i="1" s="1"/>
  <c r="K14" i="1" s="1"/>
  <c r="N14" i="1" s="1"/>
  <c r="F14" i="13"/>
  <c r="J14" i="13" s="1"/>
  <c r="F13" i="1"/>
  <c r="J13" i="1" s="1"/>
  <c r="K13" i="1" s="1"/>
  <c r="F13" i="13"/>
  <c r="J13" i="13" s="1"/>
  <c r="F12" i="1"/>
  <c r="J12" i="1" s="1"/>
  <c r="L12" i="1" s="1"/>
  <c r="F12" i="13"/>
  <c r="J12" i="13" s="1"/>
  <c r="F11" i="1"/>
  <c r="F11" i="13"/>
  <c r="J11" i="13" s="1"/>
  <c r="M11" i="13" s="1"/>
  <c r="F10" i="1"/>
  <c r="J10" i="1" s="1"/>
  <c r="M10" i="1" s="1"/>
  <c r="F10" i="13"/>
  <c r="J10" i="13" s="1"/>
  <c r="F9" i="1"/>
  <c r="J9" i="1" s="1"/>
  <c r="M9" i="1" s="1"/>
  <c r="F9" i="13"/>
  <c r="J9" i="13" s="1"/>
  <c r="F8" i="1"/>
  <c r="J8" i="1" s="1"/>
  <c r="L8" i="1" s="1"/>
  <c r="O8" i="1" s="1"/>
  <c r="F8" i="13"/>
  <c r="J8" i="13" s="1"/>
  <c r="P53" i="1"/>
  <c r="P54" i="1" s="1"/>
  <c r="R102" i="15"/>
  <c r="R103" i="15"/>
  <c r="R103" i="13"/>
  <c r="R102" i="1"/>
  <c r="R103" i="1"/>
  <c r="C103" i="16"/>
  <c r="D103" i="16"/>
  <c r="E103" i="16"/>
  <c r="G103" i="16"/>
  <c r="H103" i="16"/>
  <c r="I103" i="16"/>
  <c r="I102" i="16"/>
  <c r="H102" i="16"/>
  <c r="G102" i="16"/>
  <c r="E102" i="16"/>
  <c r="D102" i="16"/>
  <c r="C102" i="16"/>
  <c r="R102" i="13"/>
  <c r="R102" i="12"/>
  <c r="I101" i="16"/>
  <c r="H101" i="16"/>
  <c r="G101" i="16"/>
  <c r="E101" i="16"/>
  <c r="D101" i="16"/>
  <c r="C101" i="16"/>
  <c r="R101" i="12"/>
  <c r="R100" i="12"/>
  <c r="R99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101" i="13"/>
  <c r="R100" i="13"/>
  <c r="R99" i="13"/>
  <c r="R18" i="13"/>
  <c r="R17" i="13"/>
  <c r="R16" i="13"/>
  <c r="R19" i="13"/>
  <c r="R23" i="13"/>
  <c r="R22" i="13"/>
  <c r="R21" i="13"/>
  <c r="R20" i="13"/>
  <c r="R24" i="13"/>
  <c r="R28" i="13"/>
  <c r="R27" i="13"/>
  <c r="R26" i="13"/>
  <c r="R25" i="13"/>
  <c r="R29" i="13"/>
  <c r="R33" i="13"/>
  <c r="R32" i="13"/>
  <c r="R31" i="13"/>
  <c r="R30" i="13"/>
  <c r="R38" i="13"/>
  <c r="R37" i="13"/>
  <c r="R36" i="13"/>
  <c r="R35" i="13"/>
  <c r="R39" i="13"/>
  <c r="R42" i="13"/>
  <c r="R41" i="13"/>
  <c r="R40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34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101" i="15"/>
  <c r="R100" i="15"/>
  <c r="R99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I100" i="16"/>
  <c r="H100" i="16"/>
  <c r="G100" i="16"/>
  <c r="E100" i="16"/>
  <c r="D100" i="16"/>
  <c r="C100" i="16"/>
  <c r="C8" i="16"/>
  <c r="I14" i="16"/>
  <c r="I13" i="16"/>
  <c r="I12" i="16"/>
  <c r="I11" i="16"/>
  <c r="I10" i="16"/>
  <c r="I9" i="16"/>
  <c r="I8" i="16"/>
  <c r="E14" i="16"/>
  <c r="E13" i="16"/>
  <c r="E12" i="16"/>
  <c r="E11" i="16"/>
  <c r="E10" i="16"/>
  <c r="E9" i="16"/>
  <c r="E8" i="16"/>
  <c r="G127" i="16"/>
  <c r="H8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I99" i="16"/>
  <c r="G99" i="16"/>
  <c r="E99" i="16"/>
  <c r="D99" i="16"/>
  <c r="C99" i="16"/>
  <c r="I98" i="16"/>
  <c r="G98" i="16"/>
  <c r="E98" i="16"/>
  <c r="D98" i="16"/>
  <c r="C98" i="16"/>
  <c r="I97" i="16"/>
  <c r="G97" i="16"/>
  <c r="E97" i="16"/>
  <c r="D97" i="16"/>
  <c r="C97" i="16"/>
  <c r="I96" i="16"/>
  <c r="G96" i="16"/>
  <c r="E96" i="16"/>
  <c r="D96" i="16"/>
  <c r="C96" i="16"/>
  <c r="I95" i="16"/>
  <c r="G95" i="16"/>
  <c r="E95" i="16"/>
  <c r="D95" i="16"/>
  <c r="C95" i="16"/>
  <c r="I94" i="16"/>
  <c r="G94" i="16"/>
  <c r="E94" i="16"/>
  <c r="D94" i="16"/>
  <c r="C94" i="16"/>
  <c r="I93" i="16"/>
  <c r="G93" i="16"/>
  <c r="E93" i="16"/>
  <c r="D93" i="16"/>
  <c r="C93" i="16"/>
  <c r="I92" i="16"/>
  <c r="G92" i="16"/>
  <c r="E92" i="16"/>
  <c r="D92" i="16"/>
  <c r="I91" i="16"/>
  <c r="G91" i="16"/>
  <c r="E91" i="16"/>
  <c r="D91" i="16"/>
  <c r="I90" i="16"/>
  <c r="G90" i="16"/>
  <c r="E90" i="16"/>
  <c r="D90" i="16"/>
  <c r="C90" i="16"/>
  <c r="I89" i="16"/>
  <c r="G89" i="16"/>
  <c r="E89" i="16"/>
  <c r="D89" i="16"/>
  <c r="C89" i="16"/>
  <c r="I88" i="16"/>
  <c r="G88" i="16"/>
  <c r="E88" i="16"/>
  <c r="D88" i="16"/>
  <c r="C88" i="16"/>
  <c r="I87" i="16"/>
  <c r="G87" i="16"/>
  <c r="E87" i="16"/>
  <c r="D87" i="16"/>
  <c r="C87" i="16"/>
  <c r="I86" i="16"/>
  <c r="G86" i="16"/>
  <c r="E86" i="16"/>
  <c r="D86" i="16"/>
  <c r="C86" i="16"/>
  <c r="I85" i="16"/>
  <c r="G85" i="16"/>
  <c r="E85" i="16"/>
  <c r="D85" i="16"/>
  <c r="C85" i="16"/>
  <c r="I84" i="16"/>
  <c r="G84" i="16"/>
  <c r="E84" i="16"/>
  <c r="D84" i="16"/>
  <c r="C84" i="16"/>
  <c r="I83" i="16"/>
  <c r="G83" i="16"/>
  <c r="E83" i="16"/>
  <c r="D83" i="16"/>
  <c r="C83" i="16"/>
  <c r="I82" i="16"/>
  <c r="G82" i="16"/>
  <c r="E82" i="16"/>
  <c r="D82" i="16"/>
  <c r="C82" i="16"/>
  <c r="I81" i="16"/>
  <c r="G81" i="16"/>
  <c r="E81" i="16"/>
  <c r="D81" i="16"/>
  <c r="C81" i="16"/>
  <c r="I80" i="16"/>
  <c r="G80" i="16"/>
  <c r="E80" i="16"/>
  <c r="D80" i="16"/>
  <c r="C80" i="16"/>
  <c r="I79" i="16"/>
  <c r="G79" i="16"/>
  <c r="E79" i="16"/>
  <c r="D79" i="16"/>
  <c r="C79" i="16"/>
  <c r="I78" i="16"/>
  <c r="G78" i="16"/>
  <c r="E78" i="16"/>
  <c r="D78" i="16"/>
  <c r="C78" i="16"/>
  <c r="I77" i="16"/>
  <c r="G77" i="16"/>
  <c r="E77" i="16"/>
  <c r="D77" i="16"/>
  <c r="C77" i="16"/>
  <c r="I76" i="16"/>
  <c r="G76" i="16"/>
  <c r="E76" i="16"/>
  <c r="D76" i="16"/>
  <c r="C76" i="16"/>
  <c r="I75" i="16"/>
  <c r="G75" i="16"/>
  <c r="E75" i="16"/>
  <c r="D75" i="16"/>
  <c r="C75" i="16"/>
  <c r="I74" i="16"/>
  <c r="G74" i="16"/>
  <c r="E74" i="16"/>
  <c r="D74" i="16"/>
  <c r="C74" i="16"/>
  <c r="I73" i="16"/>
  <c r="G73" i="16"/>
  <c r="E73" i="16"/>
  <c r="D73" i="16"/>
  <c r="C73" i="16"/>
  <c r="I72" i="16"/>
  <c r="G72" i="16"/>
  <c r="E72" i="16"/>
  <c r="D72" i="16"/>
  <c r="C72" i="16"/>
  <c r="I71" i="16"/>
  <c r="G71" i="16"/>
  <c r="E71" i="16"/>
  <c r="D71" i="16"/>
  <c r="C71" i="16"/>
  <c r="I70" i="16"/>
  <c r="G70" i="16"/>
  <c r="E70" i="16"/>
  <c r="D70" i="16"/>
  <c r="C70" i="16"/>
  <c r="I69" i="16"/>
  <c r="G69" i="16"/>
  <c r="E69" i="16"/>
  <c r="D69" i="16"/>
  <c r="C69" i="16"/>
  <c r="I68" i="16"/>
  <c r="G68" i="16"/>
  <c r="E68" i="16"/>
  <c r="D68" i="16"/>
  <c r="C68" i="16"/>
  <c r="I67" i="16"/>
  <c r="G67" i="16"/>
  <c r="E67" i="16"/>
  <c r="D67" i="16"/>
  <c r="C67" i="16"/>
  <c r="I66" i="16"/>
  <c r="G66" i="16"/>
  <c r="E66" i="16"/>
  <c r="D66" i="16"/>
  <c r="C66" i="16"/>
  <c r="I65" i="16"/>
  <c r="G65" i="16"/>
  <c r="E65" i="16"/>
  <c r="D65" i="16"/>
  <c r="C65" i="16"/>
  <c r="I64" i="16"/>
  <c r="G64" i="16"/>
  <c r="E64" i="16"/>
  <c r="D64" i="16"/>
  <c r="C64" i="16"/>
  <c r="I63" i="16"/>
  <c r="G63" i="16"/>
  <c r="E63" i="16"/>
  <c r="D63" i="16"/>
  <c r="C63" i="16"/>
  <c r="I62" i="16"/>
  <c r="G62" i="16"/>
  <c r="E62" i="16"/>
  <c r="D62" i="16"/>
  <c r="C62" i="16"/>
  <c r="I61" i="16"/>
  <c r="G61" i="16"/>
  <c r="E61" i="16"/>
  <c r="D61" i="16"/>
  <c r="C61" i="16"/>
  <c r="I60" i="16"/>
  <c r="G60" i="16"/>
  <c r="E60" i="16"/>
  <c r="D60" i="16"/>
  <c r="C60" i="16"/>
  <c r="I59" i="16"/>
  <c r="G59" i="16"/>
  <c r="E59" i="16"/>
  <c r="D59" i="16"/>
  <c r="C59" i="16"/>
  <c r="I58" i="16"/>
  <c r="G58" i="16"/>
  <c r="E58" i="16"/>
  <c r="D58" i="16"/>
  <c r="C58" i="16"/>
  <c r="I57" i="16"/>
  <c r="G57" i="16"/>
  <c r="E57" i="16"/>
  <c r="D57" i="16"/>
  <c r="C57" i="16"/>
  <c r="I56" i="16"/>
  <c r="G56" i="16"/>
  <c r="E56" i="16"/>
  <c r="D56" i="16"/>
  <c r="C56" i="16"/>
  <c r="I55" i="16"/>
  <c r="G55" i="16"/>
  <c r="E55" i="16"/>
  <c r="D55" i="16"/>
  <c r="C55" i="16"/>
  <c r="I54" i="16"/>
  <c r="G54" i="16"/>
  <c r="E54" i="16"/>
  <c r="D54" i="16"/>
  <c r="C54" i="16"/>
  <c r="I53" i="16"/>
  <c r="G53" i="16"/>
  <c r="E53" i="16"/>
  <c r="D53" i="16"/>
  <c r="C53" i="16"/>
  <c r="I52" i="16"/>
  <c r="G52" i="16"/>
  <c r="E52" i="16"/>
  <c r="D52" i="16"/>
  <c r="C52" i="16"/>
  <c r="I51" i="16"/>
  <c r="G51" i="16"/>
  <c r="E51" i="16"/>
  <c r="D51" i="16"/>
  <c r="C51" i="16"/>
  <c r="I50" i="16"/>
  <c r="G50" i="16"/>
  <c r="E50" i="16"/>
  <c r="D50" i="16"/>
  <c r="C50" i="16"/>
  <c r="I49" i="16"/>
  <c r="G49" i="16"/>
  <c r="E49" i="16"/>
  <c r="D49" i="16"/>
  <c r="C49" i="16"/>
  <c r="I48" i="16"/>
  <c r="G48" i="16"/>
  <c r="E48" i="16"/>
  <c r="D48" i="16"/>
  <c r="C48" i="16"/>
  <c r="I47" i="16"/>
  <c r="G47" i="16"/>
  <c r="E47" i="16"/>
  <c r="D47" i="16"/>
  <c r="C47" i="16"/>
  <c r="I46" i="16"/>
  <c r="G46" i="16"/>
  <c r="E46" i="16"/>
  <c r="D46" i="16"/>
  <c r="C46" i="16"/>
  <c r="I45" i="16"/>
  <c r="G45" i="16"/>
  <c r="E45" i="16"/>
  <c r="D45" i="16"/>
  <c r="C45" i="16"/>
  <c r="I44" i="16"/>
  <c r="G44" i="16"/>
  <c r="E44" i="16"/>
  <c r="D44" i="16"/>
  <c r="C44" i="16"/>
  <c r="I43" i="16"/>
  <c r="G43" i="16"/>
  <c r="E43" i="16"/>
  <c r="D43" i="16"/>
  <c r="C43" i="16"/>
  <c r="I42" i="16"/>
  <c r="G42" i="16"/>
  <c r="E42" i="16"/>
  <c r="D42" i="16"/>
  <c r="C42" i="16"/>
  <c r="I41" i="16"/>
  <c r="G41" i="16"/>
  <c r="E41" i="16"/>
  <c r="D41" i="16"/>
  <c r="C41" i="16"/>
  <c r="I40" i="16"/>
  <c r="G40" i="16"/>
  <c r="E40" i="16"/>
  <c r="D40" i="16"/>
  <c r="C40" i="16"/>
  <c r="I39" i="16"/>
  <c r="G39" i="16"/>
  <c r="E39" i="16"/>
  <c r="D39" i="16"/>
  <c r="C39" i="16"/>
  <c r="I38" i="16"/>
  <c r="G38" i="16"/>
  <c r="E38" i="16"/>
  <c r="D38" i="16"/>
  <c r="C38" i="16"/>
  <c r="I37" i="16"/>
  <c r="G37" i="16"/>
  <c r="E37" i="16"/>
  <c r="D37" i="16"/>
  <c r="C37" i="16"/>
  <c r="I36" i="16"/>
  <c r="G36" i="16"/>
  <c r="E36" i="16"/>
  <c r="D36" i="16"/>
  <c r="C36" i="16"/>
  <c r="I35" i="16"/>
  <c r="G35" i="16"/>
  <c r="E35" i="16"/>
  <c r="D35" i="16"/>
  <c r="C35" i="16"/>
  <c r="I34" i="16"/>
  <c r="G34" i="16"/>
  <c r="E34" i="16"/>
  <c r="D34" i="16"/>
  <c r="C34" i="16"/>
  <c r="I33" i="16"/>
  <c r="G33" i="16"/>
  <c r="E33" i="16"/>
  <c r="D33" i="16"/>
  <c r="C33" i="16"/>
  <c r="I32" i="16"/>
  <c r="G32" i="16"/>
  <c r="E32" i="16"/>
  <c r="D32" i="16"/>
  <c r="C32" i="16"/>
  <c r="I31" i="16"/>
  <c r="G31" i="16"/>
  <c r="E31" i="16"/>
  <c r="D31" i="16"/>
  <c r="C31" i="16"/>
  <c r="I30" i="16"/>
  <c r="G30" i="16"/>
  <c r="E30" i="16"/>
  <c r="D30" i="16"/>
  <c r="C30" i="16"/>
  <c r="I29" i="16"/>
  <c r="G29" i="16"/>
  <c r="E29" i="16"/>
  <c r="D29" i="16"/>
  <c r="C29" i="16"/>
  <c r="I28" i="16"/>
  <c r="G28" i="16"/>
  <c r="E28" i="16"/>
  <c r="D28" i="16"/>
  <c r="C28" i="16"/>
  <c r="I27" i="16"/>
  <c r="G27" i="16"/>
  <c r="E27" i="16"/>
  <c r="D27" i="16"/>
  <c r="C27" i="16"/>
  <c r="I26" i="16"/>
  <c r="G26" i="16"/>
  <c r="E26" i="16"/>
  <c r="D26" i="16"/>
  <c r="C26" i="16"/>
  <c r="I25" i="16"/>
  <c r="G25" i="16"/>
  <c r="E25" i="16"/>
  <c r="D25" i="16"/>
  <c r="C25" i="16"/>
  <c r="I24" i="16"/>
  <c r="G24" i="16"/>
  <c r="E24" i="16"/>
  <c r="D24" i="16"/>
  <c r="C24" i="16"/>
  <c r="I23" i="16"/>
  <c r="G23" i="16"/>
  <c r="E23" i="16"/>
  <c r="D23" i="16"/>
  <c r="C23" i="16"/>
  <c r="I22" i="16"/>
  <c r="G22" i="16"/>
  <c r="E22" i="16"/>
  <c r="D22" i="16"/>
  <c r="C22" i="16"/>
  <c r="I21" i="16"/>
  <c r="G21" i="16"/>
  <c r="E21" i="16"/>
  <c r="D21" i="16"/>
  <c r="C21" i="16"/>
  <c r="I20" i="16"/>
  <c r="G20" i="16"/>
  <c r="E20" i="16"/>
  <c r="D20" i="16"/>
  <c r="C20" i="16"/>
  <c r="I19" i="16"/>
  <c r="G19" i="16"/>
  <c r="E19" i="16"/>
  <c r="D19" i="16"/>
  <c r="C19" i="16"/>
  <c r="I18" i="16"/>
  <c r="G18" i="16"/>
  <c r="E18" i="16"/>
  <c r="D18" i="16"/>
  <c r="C18" i="16"/>
  <c r="I17" i="16"/>
  <c r="G17" i="16"/>
  <c r="E17" i="16"/>
  <c r="D17" i="16"/>
  <c r="C17" i="16"/>
  <c r="I16" i="16"/>
  <c r="G16" i="16"/>
  <c r="E16" i="16"/>
  <c r="D16" i="16"/>
  <c r="C16" i="16"/>
  <c r="I15" i="16"/>
  <c r="G15" i="16"/>
  <c r="E15" i="16"/>
  <c r="D15" i="16"/>
  <c r="C15" i="16"/>
  <c r="G14" i="16"/>
  <c r="D14" i="16"/>
  <c r="C14" i="16"/>
  <c r="G13" i="16"/>
  <c r="D13" i="16"/>
  <c r="C13" i="16"/>
  <c r="G12" i="16"/>
  <c r="D12" i="16"/>
  <c r="C12" i="16"/>
  <c r="G11" i="16"/>
  <c r="D11" i="16"/>
  <c r="C11" i="16"/>
  <c r="G10" i="16"/>
  <c r="D10" i="16"/>
  <c r="C10" i="16"/>
  <c r="G9" i="16"/>
  <c r="D9" i="16"/>
  <c r="C9" i="16"/>
  <c r="G8" i="16"/>
  <c r="D8" i="16"/>
  <c r="C92" i="16"/>
  <c r="C91" i="16"/>
  <c r="R101" i="1"/>
  <c r="R100" i="1"/>
  <c r="R99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J22" i="1"/>
  <c r="K22" i="1" s="1"/>
  <c r="N22" i="1" s="1"/>
  <c r="J38" i="13"/>
  <c r="M38" i="13" s="1"/>
  <c r="J101" i="1"/>
  <c r="K101" i="1" s="1"/>
  <c r="N101" i="1" s="1"/>
  <c r="C107" i="16"/>
  <c r="F107" i="12"/>
  <c r="J107" i="12" s="1"/>
  <c r="J34" i="1"/>
  <c r="K34" i="1" s="1"/>
  <c r="N34" i="1" s="1"/>
  <c r="J47" i="1"/>
  <c r="M47" i="1" s="1"/>
  <c r="J37" i="1"/>
  <c r="K37" i="1" s="1"/>
  <c r="J105" i="15"/>
  <c r="K105" i="15" s="1"/>
  <c r="N105" i="15" s="1"/>
  <c r="J66" i="15"/>
  <c r="J15" i="15"/>
  <c r="M15" i="15" s="1"/>
  <c r="J33" i="15"/>
  <c r="L33" i="15" s="1"/>
  <c r="O33" i="15" s="1"/>
  <c r="J47" i="15"/>
  <c r="M47" i="15" s="1"/>
  <c r="J34" i="15"/>
  <c r="J46" i="15"/>
  <c r="M46" i="15" s="1"/>
  <c r="K29" i="15"/>
  <c r="N29" i="15" s="1"/>
  <c r="J54" i="15"/>
  <c r="J11" i="15"/>
  <c r="M11" i="15" s="1"/>
  <c r="J81" i="12"/>
  <c r="K81" i="12" s="1"/>
  <c r="J48" i="13"/>
  <c r="L48" i="13" s="1"/>
  <c r="O48" i="13" s="1"/>
  <c r="J12" i="15"/>
  <c r="M12" i="15" s="1"/>
  <c r="J21" i="1"/>
  <c r="L21" i="1" s="1"/>
  <c r="O21" i="1" s="1"/>
  <c r="J57" i="13"/>
  <c r="M57" i="13" s="1"/>
  <c r="J95" i="13"/>
  <c r="M95" i="13" s="1"/>
  <c r="J100" i="15"/>
  <c r="M100" i="15" s="1"/>
  <c r="J77" i="15"/>
  <c r="K77" i="15" s="1"/>
  <c r="N77" i="15" s="1"/>
  <c r="J61" i="15"/>
  <c r="L61" i="15" s="1"/>
  <c r="O61" i="15" s="1"/>
  <c r="J110" i="15"/>
  <c r="M110" i="15" s="1"/>
  <c r="J72" i="15"/>
  <c r="K72" i="15" s="1"/>
  <c r="N72" i="15" s="1"/>
  <c r="J41" i="15"/>
  <c r="M41" i="15" s="1"/>
  <c r="K53" i="15"/>
  <c r="N53" i="15" s="1"/>
  <c r="L33" i="13"/>
  <c r="O33" i="13" s="1"/>
  <c r="J44" i="1"/>
  <c r="M44" i="1" s="1"/>
  <c r="J37" i="12"/>
  <c r="M37" i="12" s="1"/>
  <c r="K61" i="15"/>
  <c r="N61" i="15" s="1"/>
  <c r="J78" i="15"/>
  <c r="L78" i="15" s="1"/>
  <c r="K104" i="15"/>
  <c r="N104" i="15" s="1"/>
  <c r="L69" i="15"/>
  <c r="K102" i="15"/>
  <c r="N102" i="15" s="1"/>
  <c r="K114" i="15"/>
  <c r="N114" i="15" s="1"/>
  <c r="M98" i="15"/>
  <c r="K115" i="15"/>
  <c r="N115" i="15" s="1"/>
  <c r="K97" i="15"/>
  <c r="N97" i="15" s="1"/>
  <c r="L91" i="15"/>
  <c r="O91" i="15" s="1"/>
  <c r="K91" i="15"/>
  <c r="K94" i="15"/>
  <c r="J79" i="1"/>
  <c r="K79" i="1" s="1"/>
  <c r="N79" i="1" s="1"/>
  <c r="J80" i="12"/>
  <c r="K76" i="13"/>
  <c r="N76" i="13" s="1"/>
  <c r="L107" i="13"/>
  <c r="O107" i="13" s="1"/>
  <c r="L46" i="13"/>
  <c r="O46" i="13" s="1"/>
  <c r="K46" i="13"/>
  <c r="L42" i="13"/>
  <c r="O42" i="13" s="1"/>
  <c r="J86" i="13"/>
  <c r="L86" i="13" s="1"/>
  <c r="O86" i="13" s="1"/>
  <c r="F87" i="16"/>
  <c r="L90" i="1"/>
  <c r="O90" i="1" s="1"/>
  <c r="J48" i="1"/>
  <c r="L48" i="1" s="1"/>
  <c r="J11" i="1"/>
  <c r="L109" i="1"/>
  <c r="L110" i="1"/>
  <c r="O110" i="1" s="1"/>
  <c r="K110" i="1"/>
  <c r="N110" i="1" s="1"/>
  <c r="J76" i="1"/>
  <c r="L76" i="1" s="1"/>
  <c r="O76" i="1" s="1"/>
  <c r="J89" i="12"/>
  <c r="J78" i="12"/>
  <c r="K78" i="12" s="1"/>
  <c r="N78" i="12" s="1"/>
  <c r="M105" i="1"/>
  <c r="N38" i="1"/>
  <c r="L46" i="1"/>
  <c r="O46" i="1" s="1"/>
  <c r="L116" i="1"/>
  <c r="O116" i="1" s="1"/>
  <c r="K116" i="1"/>
  <c r="N116" i="1" s="1"/>
  <c r="K100" i="15"/>
  <c r="L100" i="15"/>
  <c r="L14" i="15"/>
  <c r="O14" i="15" s="1"/>
  <c r="L38" i="1"/>
  <c r="K33" i="15"/>
  <c r="N33" i="15" s="1"/>
  <c r="K20" i="13"/>
  <c r="N20" i="13" s="1"/>
  <c r="K34" i="15"/>
  <c r="N34" i="15" s="1"/>
  <c r="L34" i="15"/>
  <c r="J19" i="13"/>
  <c r="K19" i="13" s="1"/>
  <c r="N19" i="13" s="1"/>
  <c r="J23" i="1"/>
  <c r="K23" i="1" s="1"/>
  <c r="L28" i="15"/>
  <c r="O28" i="15" s="1"/>
  <c r="L116" i="13"/>
  <c r="O116" i="13" s="1"/>
  <c r="K86" i="13"/>
  <c r="N86" i="13" s="1"/>
  <c r="M110" i="13"/>
  <c r="N116" i="13"/>
  <c r="M116" i="13"/>
  <c r="J27" i="12"/>
  <c r="J24" i="12"/>
  <c r="M24" i="12" s="1"/>
  <c r="L15" i="12"/>
  <c r="K15" i="12"/>
  <c r="N15" i="12" s="1"/>
  <c r="K21" i="12"/>
  <c r="N21" i="12" s="1"/>
  <c r="J110" i="12"/>
  <c r="L110" i="12" s="1"/>
  <c r="J76" i="12"/>
  <c r="L76" i="12" s="1"/>
  <c r="O76" i="12" s="1"/>
  <c r="J98" i="12"/>
  <c r="M98" i="12" s="1"/>
  <c r="F23" i="16"/>
  <c r="L73" i="12"/>
  <c r="K73" i="12"/>
  <c r="N73" i="12" s="1"/>
  <c r="L54" i="12"/>
  <c r="O54" i="12" s="1"/>
  <c r="L70" i="12"/>
  <c r="O70" i="12" s="1"/>
  <c r="J11" i="12"/>
  <c r="M11" i="12" s="1"/>
  <c r="F92" i="16"/>
  <c r="J106" i="12"/>
  <c r="K106" i="12" s="1"/>
  <c r="N106" i="12" s="1"/>
  <c r="M114" i="12"/>
  <c r="F97" i="16"/>
  <c r="O55" i="12"/>
  <c r="K62" i="12"/>
  <c r="N62" i="12" s="1"/>
  <c r="J29" i="12"/>
  <c r="F101" i="16"/>
  <c r="J101" i="12"/>
  <c r="K43" i="12"/>
  <c r="N43" i="12" s="1"/>
  <c r="J67" i="12"/>
  <c r="J61" i="12"/>
  <c r="F61" i="16"/>
  <c r="K66" i="12"/>
  <c r="N66" i="12" s="1"/>
  <c r="L66" i="12"/>
  <c r="O66" i="12" s="1"/>
  <c r="M55" i="12"/>
  <c r="K55" i="12"/>
  <c r="N55" i="12" s="1"/>
  <c r="J17" i="12"/>
  <c r="M17" i="12" s="1"/>
  <c r="K105" i="12"/>
  <c r="N105" i="12" s="1"/>
  <c r="K70" i="12"/>
  <c r="N70" i="12" s="1"/>
  <c r="K97" i="12"/>
  <c r="L97" i="12"/>
  <c r="K87" i="12"/>
  <c r="J95" i="12"/>
  <c r="L95" i="12" s="1"/>
  <c r="O95" i="12" s="1"/>
  <c r="L62" i="12"/>
  <c r="O62" i="12" s="1"/>
  <c r="F99" i="16"/>
  <c r="L58" i="12"/>
  <c r="O58" i="12" s="1"/>
  <c r="K58" i="12"/>
  <c r="N58" i="12" s="1"/>
  <c r="L114" i="12"/>
  <c r="O114" i="12" s="1"/>
  <c r="K114" i="12"/>
  <c r="N114" i="12" s="1"/>
  <c r="J117" i="12"/>
  <c r="L117" i="12" s="1"/>
  <c r="O117" i="12" s="1"/>
  <c r="M73" i="12"/>
  <c r="O73" i="12"/>
  <c r="M43" i="12"/>
  <c r="M45" i="15"/>
  <c r="M114" i="15"/>
  <c r="N42" i="13"/>
  <c r="M42" i="13"/>
  <c r="M15" i="12"/>
  <c r="M61" i="15"/>
  <c r="L118" i="1"/>
  <c r="K118" i="1"/>
  <c r="J118" i="12"/>
  <c r="M118" i="12" s="1"/>
  <c r="M23" i="1"/>
  <c r="O97" i="12"/>
  <c r="M34" i="15"/>
  <c r="M89" i="1"/>
  <c r="M62" i="12"/>
  <c r="M108" i="13"/>
  <c r="M71" i="15"/>
  <c r="N65" i="13"/>
  <c r="M110" i="1"/>
  <c r="M66" i="1"/>
  <c r="M87" i="12"/>
  <c r="M86" i="13"/>
  <c r="M70" i="12"/>
  <c r="M69" i="12"/>
  <c r="M41" i="1"/>
  <c r="M78" i="13"/>
  <c r="O78" i="13"/>
  <c r="M96" i="1"/>
  <c r="M115" i="13"/>
  <c r="M38" i="1"/>
  <c r="N107" i="13"/>
  <c r="M107" i="13"/>
  <c r="M20" i="13"/>
  <c r="L16" i="13"/>
  <c r="O16" i="13" s="1"/>
  <c r="K16" i="13"/>
  <c r="N16" i="13" s="1"/>
  <c r="M65" i="13"/>
  <c r="L65" i="13"/>
  <c r="K78" i="1"/>
  <c r="L78" i="1"/>
  <c r="O78" i="1" s="1"/>
  <c r="M78" i="1"/>
  <c r="M10" i="15"/>
  <c r="J55" i="13"/>
  <c r="M55" i="13" s="1"/>
  <c r="F55" i="16"/>
  <c r="K68" i="13"/>
  <c r="N68" i="13" s="1"/>
  <c r="M68" i="13"/>
  <c r="L68" i="13"/>
  <c r="O68" i="13" s="1"/>
  <c r="J73" i="1"/>
  <c r="K73" i="1" s="1"/>
  <c r="N73" i="1" s="1"/>
  <c r="L80" i="15"/>
  <c r="K33" i="13"/>
  <c r="J82" i="12"/>
  <c r="K82" i="12" s="1"/>
  <c r="L70" i="13"/>
  <c r="O70" i="13" s="1"/>
  <c r="M88" i="15"/>
  <c r="M46" i="1"/>
  <c r="K46" i="1"/>
  <c r="N46" i="1" s="1"/>
  <c r="L9" i="1"/>
  <c r="L21" i="13"/>
  <c r="K21" i="13"/>
  <c r="J79" i="12"/>
  <c r="J79" i="16" s="1"/>
  <c r="K60" i="15"/>
  <c r="L60" i="15"/>
  <c r="O87" i="12"/>
  <c r="K13" i="15"/>
  <c r="L13" i="15"/>
  <c r="O13" i="15" s="1"/>
  <c r="F15" i="16"/>
  <c r="J15" i="1"/>
  <c r="K15" i="1" s="1"/>
  <c r="N15" i="1" s="1"/>
  <c r="F27" i="16"/>
  <c r="L29" i="13"/>
  <c r="O29" i="13" s="1"/>
  <c r="M97" i="15"/>
  <c r="M114" i="13"/>
  <c r="J48" i="15"/>
  <c r="K48" i="15" s="1"/>
  <c r="N48" i="15" s="1"/>
  <c r="F48" i="16"/>
  <c r="L55" i="13"/>
  <c r="M115" i="15"/>
  <c r="M109" i="15"/>
  <c r="M35" i="13"/>
  <c r="M116" i="1"/>
  <c r="O97" i="15"/>
  <c r="O114" i="15"/>
  <c r="M104" i="13"/>
  <c r="M24" i="15"/>
  <c r="M92" i="13"/>
  <c r="M91" i="15"/>
  <c r="M54" i="15"/>
  <c r="M66" i="12"/>
  <c r="M76" i="12"/>
  <c r="M76" i="13"/>
  <c r="O76" i="13"/>
  <c r="M16" i="13"/>
  <c r="M79" i="13"/>
  <c r="M52" i="12"/>
  <c r="M55" i="15"/>
  <c r="M69" i="15"/>
  <c r="O69" i="15"/>
  <c r="M105" i="13"/>
  <c r="K25" i="15" l="1"/>
  <c r="N25" i="15" s="1"/>
  <c r="L25" i="15"/>
  <c r="O25" i="15" s="1"/>
  <c r="M25" i="15"/>
  <c r="K37" i="15"/>
  <c r="N37" i="15" s="1"/>
  <c r="L37" i="15"/>
  <c r="O37" i="15" s="1"/>
  <c r="M37" i="15"/>
  <c r="F70" i="16"/>
  <c r="L12" i="15"/>
  <c r="O12" i="15" s="1"/>
  <c r="K11" i="15"/>
  <c r="M112" i="1"/>
  <c r="K112" i="1"/>
  <c r="N112" i="1" s="1"/>
  <c r="L59" i="1"/>
  <c r="O59" i="1" s="1"/>
  <c r="K48" i="1"/>
  <c r="F59" i="16"/>
  <c r="L18" i="1"/>
  <c r="O18" i="1" s="1"/>
  <c r="F52" i="16"/>
  <c r="K24" i="1"/>
  <c r="N24" i="1" s="1"/>
  <c r="M24" i="1"/>
  <c r="M37" i="1"/>
  <c r="M22" i="1"/>
  <c r="F112" i="16"/>
  <c r="L37" i="1"/>
  <c r="L22" i="1"/>
  <c r="M18" i="1"/>
  <c r="K113" i="12"/>
  <c r="N113" i="12" s="1"/>
  <c r="L113" i="12"/>
  <c r="O113" i="12" s="1"/>
  <c r="M113" i="12"/>
  <c r="F16" i="16"/>
  <c r="F105" i="16"/>
  <c r="F43" i="16"/>
  <c r="M18" i="15"/>
  <c r="L18" i="15"/>
  <c r="O18" i="15" s="1"/>
  <c r="L63" i="15"/>
  <c r="K63" i="15"/>
  <c r="N63" i="15" s="1"/>
  <c r="M62" i="15"/>
  <c r="L62" i="15"/>
  <c r="O62" i="15" s="1"/>
  <c r="L85" i="15"/>
  <c r="O85" i="15" s="1"/>
  <c r="M85" i="15"/>
  <c r="K85" i="15"/>
  <c r="N85" i="15" s="1"/>
  <c r="L116" i="15"/>
  <c r="O116" i="15" s="1"/>
  <c r="K116" i="15"/>
  <c r="L86" i="15"/>
  <c r="O86" i="15" s="1"/>
  <c r="M64" i="15"/>
  <c r="K30" i="15"/>
  <c r="N30" i="15" s="1"/>
  <c r="F29" i="16"/>
  <c r="L64" i="15"/>
  <c r="L30" i="15"/>
  <c r="O30" i="15" s="1"/>
  <c r="M40" i="15"/>
  <c r="J52" i="15"/>
  <c r="K19" i="15"/>
  <c r="K78" i="15"/>
  <c r="M29" i="15"/>
  <c r="F30" i="16"/>
  <c r="K40" i="15"/>
  <c r="N40" i="15" s="1"/>
  <c r="M78" i="15"/>
  <c r="L77" i="15"/>
  <c r="O77" i="15" s="1"/>
  <c r="K95" i="15"/>
  <c r="N95" i="15" s="1"/>
  <c r="L95" i="15"/>
  <c r="K44" i="15"/>
  <c r="N44" i="15" s="1"/>
  <c r="M44" i="15"/>
  <c r="K56" i="15"/>
  <c r="N56" i="15" s="1"/>
  <c r="L56" i="15"/>
  <c r="O56" i="15" s="1"/>
  <c r="M56" i="15"/>
  <c r="L26" i="15"/>
  <c r="O26" i="15" s="1"/>
  <c r="K26" i="15"/>
  <c r="K86" i="15"/>
  <c r="N86" i="15" s="1"/>
  <c r="L110" i="15"/>
  <c r="K110" i="15"/>
  <c r="N110" i="15" s="1"/>
  <c r="L11" i="15"/>
  <c r="M19" i="15"/>
  <c r="M80" i="15"/>
  <c r="F95" i="16"/>
  <c r="L48" i="15"/>
  <c r="O48" i="15" s="1"/>
  <c r="M103" i="15"/>
  <c r="L103" i="15"/>
  <c r="O103" i="15" s="1"/>
  <c r="K15" i="15"/>
  <c r="N15" i="15" s="1"/>
  <c r="J43" i="15"/>
  <c r="K46" i="15"/>
  <c r="N46" i="15" s="1"/>
  <c r="L57" i="15"/>
  <c r="O57" i="15" s="1"/>
  <c r="K57" i="15"/>
  <c r="N57" i="15" s="1"/>
  <c r="M96" i="15"/>
  <c r="L96" i="15"/>
  <c r="O96" i="15" s="1"/>
  <c r="K96" i="15"/>
  <c r="N96" i="15" s="1"/>
  <c r="K58" i="15"/>
  <c r="N58" i="15" s="1"/>
  <c r="L58" i="15"/>
  <c r="O58" i="15" s="1"/>
  <c r="M58" i="15"/>
  <c r="M87" i="15"/>
  <c r="K87" i="15"/>
  <c r="N87" i="15" s="1"/>
  <c r="L87" i="15"/>
  <c r="O87" i="15" s="1"/>
  <c r="L65" i="15"/>
  <c r="O65" i="15" s="1"/>
  <c r="M65" i="15"/>
  <c r="K65" i="15"/>
  <c r="N65" i="15" s="1"/>
  <c r="K20" i="15"/>
  <c r="N20" i="15" s="1"/>
  <c r="M20" i="15"/>
  <c r="L20" i="15"/>
  <c r="L89" i="15"/>
  <c r="O89" i="15" s="1"/>
  <c r="M89" i="15"/>
  <c r="K89" i="15"/>
  <c r="N89" i="15" s="1"/>
  <c r="K21" i="15"/>
  <c r="L21" i="15"/>
  <c r="O21" i="15" s="1"/>
  <c r="L50" i="15"/>
  <c r="O50" i="15" s="1"/>
  <c r="K50" i="15"/>
  <c r="N50" i="15" s="1"/>
  <c r="L81" i="15"/>
  <c r="O81" i="15" s="1"/>
  <c r="K81" i="15"/>
  <c r="N81" i="15" s="1"/>
  <c r="K23" i="15"/>
  <c r="L23" i="15"/>
  <c r="O23" i="15" s="1"/>
  <c r="M23" i="15"/>
  <c r="M82" i="15"/>
  <c r="K82" i="15"/>
  <c r="L82" i="15"/>
  <c r="K107" i="15"/>
  <c r="L107" i="15"/>
  <c r="O107" i="15" s="1"/>
  <c r="L42" i="15"/>
  <c r="O42" i="15" s="1"/>
  <c r="M42" i="15"/>
  <c r="K42" i="15"/>
  <c r="N42" i="15" s="1"/>
  <c r="M84" i="15"/>
  <c r="K84" i="15"/>
  <c r="N84" i="15" s="1"/>
  <c r="L84" i="15"/>
  <c r="O84" i="15" s="1"/>
  <c r="K93" i="15"/>
  <c r="N93" i="15" s="1"/>
  <c r="M93" i="15"/>
  <c r="L93" i="15"/>
  <c r="O93" i="15" s="1"/>
  <c r="M33" i="15"/>
  <c r="K47" i="15"/>
  <c r="N47" i="15" s="1"/>
  <c r="M9" i="15"/>
  <c r="M27" i="15"/>
  <c r="M108" i="15"/>
  <c r="M77" i="15"/>
  <c r="M72" i="15"/>
  <c r="L41" i="15"/>
  <c r="O41" i="15" s="1"/>
  <c r="L44" i="15"/>
  <c r="O44" i="15" s="1"/>
  <c r="L15" i="15"/>
  <c r="O15" i="15" s="1"/>
  <c r="L47" i="15"/>
  <c r="O47" i="15" s="1"/>
  <c r="M105" i="15"/>
  <c r="L108" i="15"/>
  <c r="L83" i="15"/>
  <c r="O83" i="15" s="1"/>
  <c r="L46" i="15"/>
  <c r="O46" i="15" s="1"/>
  <c r="K83" i="15"/>
  <c r="N83" i="15" s="1"/>
  <c r="L9" i="15"/>
  <c r="O9" i="15" s="1"/>
  <c r="M94" i="15"/>
  <c r="K41" i="15"/>
  <c r="N41" i="15" s="1"/>
  <c r="L17" i="15"/>
  <c r="K18" i="15"/>
  <c r="N18" i="15" s="1"/>
  <c r="K62" i="15"/>
  <c r="K27" i="15"/>
  <c r="N27" i="15" s="1"/>
  <c r="L101" i="15"/>
  <c r="O101" i="15" s="1"/>
  <c r="M63" i="15"/>
  <c r="L105" i="15"/>
  <c r="O105" i="15" s="1"/>
  <c r="K88" i="15"/>
  <c r="N88" i="15" s="1"/>
  <c r="K91" i="13"/>
  <c r="N91" i="13" s="1"/>
  <c r="M91" i="13"/>
  <c r="L91" i="13"/>
  <c r="O91" i="13" s="1"/>
  <c r="K35" i="13"/>
  <c r="N35" i="13" s="1"/>
  <c r="K59" i="13"/>
  <c r="N59" i="13" s="1"/>
  <c r="K55" i="13"/>
  <c r="N55" i="13" s="1"/>
  <c r="F35" i="16"/>
  <c r="F12" i="16"/>
  <c r="K8" i="13"/>
  <c r="N8" i="13" s="1"/>
  <c r="L8" i="13"/>
  <c r="O8" i="13" s="1"/>
  <c r="M8" i="13"/>
  <c r="K41" i="13"/>
  <c r="N41" i="13" s="1"/>
  <c r="L41" i="13"/>
  <c r="O41" i="13" s="1"/>
  <c r="M41" i="13"/>
  <c r="M10" i="13"/>
  <c r="K10" i="13"/>
  <c r="N10" i="13" s="1"/>
  <c r="L10" i="13"/>
  <c r="O10" i="13" s="1"/>
  <c r="L69" i="13"/>
  <c r="O69" i="13" s="1"/>
  <c r="M19" i="13"/>
  <c r="M48" i="13"/>
  <c r="F114" i="16"/>
  <c r="F73" i="16"/>
  <c r="K69" i="13"/>
  <c r="N69" i="13" s="1"/>
  <c r="K48" i="13"/>
  <c r="N48" i="13" s="1"/>
  <c r="K73" i="13"/>
  <c r="N73" i="13" s="1"/>
  <c r="F47" i="16"/>
  <c r="F24" i="16"/>
  <c r="F96" i="16"/>
  <c r="K36" i="13"/>
  <c r="N36" i="13" s="1"/>
  <c r="F41" i="16"/>
  <c r="M59" i="13"/>
  <c r="M73" i="13"/>
  <c r="K47" i="13"/>
  <c r="N47" i="13" s="1"/>
  <c r="L47" i="13"/>
  <c r="O47" i="13" s="1"/>
  <c r="M47" i="13"/>
  <c r="M54" i="13"/>
  <c r="K54" i="13"/>
  <c r="N54" i="13" s="1"/>
  <c r="L54" i="13"/>
  <c r="O54" i="13" s="1"/>
  <c r="L43" i="13"/>
  <c r="O43" i="13" s="1"/>
  <c r="K43" i="13"/>
  <c r="N43" i="13" s="1"/>
  <c r="M43" i="13"/>
  <c r="K39" i="13"/>
  <c r="N39" i="13" s="1"/>
  <c r="L39" i="13"/>
  <c r="O39" i="13" s="1"/>
  <c r="M39" i="13"/>
  <c r="M99" i="13"/>
  <c r="L99" i="13"/>
  <c r="O99" i="13" s="1"/>
  <c r="K99" i="13"/>
  <c r="N99" i="13" s="1"/>
  <c r="L80" i="13"/>
  <c r="O80" i="13" s="1"/>
  <c r="K80" i="13"/>
  <c r="N80" i="13" s="1"/>
  <c r="M80" i="13"/>
  <c r="M70" i="13"/>
  <c r="F66" i="16"/>
  <c r="L93" i="13"/>
  <c r="O93" i="13" s="1"/>
  <c r="F39" i="16"/>
  <c r="F78" i="16"/>
  <c r="F17" i="16"/>
  <c r="M93" i="13"/>
  <c r="L11" i="13"/>
  <c r="O11" i="13" s="1"/>
  <c r="K78" i="13"/>
  <c r="N78" i="13" s="1"/>
  <c r="K11" i="13"/>
  <c r="N11" i="13" s="1"/>
  <c r="L97" i="13"/>
  <c r="O97" i="13" s="1"/>
  <c r="F89" i="16"/>
  <c r="M66" i="13"/>
  <c r="J66" i="16"/>
  <c r="L66" i="13"/>
  <c r="O66" i="13" s="1"/>
  <c r="K66" i="13"/>
  <c r="N66" i="13" s="1"/>
  <c r="M12" i="13"/>
  <c r="L12" i="13"/>
  <c r="O12" i="13" s="1"/>
  <c r="K12" i="13"/>
  <c r="N12" i="13" s="1"/>
  <c r="M50" i="13"/>
  <c r="K50" i="13"/>
  <c r="N50" i="13" s="1"/>
  <c r="L50" i="13"/>
  <c r="O50" i="13" s="1"/>
  <c r="L61" i="13"/>
  <c r="O61" i="13" s="1"/>
  <c r="M61" i="13"/>
  <c r="K61" i="13"/>
  <c r="N61" i="13" s="1"/>
  <c r="M103" i="13"/>
  <c r="L103" i="13"/>
  <c r="O103" i="13" s="1"/>
  <c r="K103" i="13"/>
  <c r="K56" i="13"/>
  <c r="N56" i="13" s="1"/>
  <c r="L56" i="13"/>
  <c r="O56" i="13" s="1"/>
  <c r="M56" i="13"/>
  <c r="L87" i="13"/>
  <c r="O87" i="13" s="1"/>
  <c r="K87" i="13"/>
  <c r="N87" i="13" s="1"/>
  <c r="M87" i="13"/>
  <c r="K14" i="13"/>
  <c r="N14" i="13" s="1"/>
  <c r="M14" i="13"/>
  <c r="L14" i="13"/>
  <c r="O14" i="13" s="1"/>
  <c r="L37" i="13"/>
  <c r="O37" i="13" s="1"/>
  <c r="K37" i="13"/>
  <c r="N37" i="13" s="1"/>
  <c r="M37" i="13"/>
  <c r="M37" i="16" s="1"/>
  <c r="M52" i="13"/>
  <c r="L52" i="13"/>
  <c r="O52" i="13" s="1"/>
  <c r="K52" i="13"/>
  <c r="N52" i="13" s="1"/>
  <c r="L63" i="13"/>
  <c r="O63" i="13" s="1"/>
  <c r="K63" i="13"/>
  <c r="N63" i="13" s="1"/>
  <c r="M63" i="13"/>
  <c r="M88" i="13"/>
  <c r="K88" i="13"/>
  <c r="N88" i="13" s="1"/>
  <c r="L88" i="13"/>
  <c r="O88" i="13" s="1"/>
  <c r="L27" i="13"/>
  <c r="O27" i="13" s="1"/>
  <c r="K27" i="13"/>
  <c r="N27" i="13" s="1"/>
  <c r="M27" i="13"/>
  <c r="K101" i="13"/>
  <c r="N101" i="13" s="1"/>
  <c r="M101" i="13"/>
  <c r="L101" i="13"/>
  <c r="O101" i="13" s="1"/>
  <c r="M83" i="13"/>
  <c r="F44" i="16"/>
  <c r="J30" i="13"/>
  <c r="J30" i="16" s="1"/>
  <c r="F90" i="16"/>
  <c r="J27" i="16"/>
  <c r="K113" i="13"/>
  <c r="N113" i="13" s="1"/>
  <c r="L83" i="13"/>
  <c r="O83" i="13" s="1"/>
  <c r="J101" i="16"/>
  <c r="F79" i="16"/>
  <c r="K25" i="13"/>
  <c r="N25" i="13" s="1"/>
  <c r="L25" i="13"/>
  <c r="O25" i="13" s="1"/>
  <c r="M25" i="13"/>
  <c r="L26" i="13"/>
  <c r="O26" i="13" s="1"/>
  <c r="K26" i="13"/>
  <c r="N26" i="13" s="1"/>
  <c r="M26" i="13"/>
  <c r="M72" i="13"/>
  <c r="L72" i="13"/>
  <c r="O72" i="13" s="1"/>
  <c r="K72" i="13"/>
  <c r="N72" i="13" s="1"/>
  <c r="M98" i="13"/>
  <c r="L98" i="13"/>
  <c r="O98" i="13" s="1"/>
  <c r="K98" i="13"/>
  <c r="N98" i="13" s="1"/>
  <c r="M22" i="13"/>
  <c r="L22" i="13"/>
  <c r="O22" i="13" s="1"/>
  <c r="K22" i="13"/>
  <c r="N22" i="13" s="1"/>
  <c r="L51" i="13"/>
  <c r="O51" i="13" s="1"/>
  <c r="M51" i="13"/>
  <c r="K51" i="13"/>
  <c r="N51" i="13" s="1"/>
  <c r="L17" i="13"/>
  <c r="O17" i="13" s="1"/>
  <c r="K17" i="13"/>
  <c r="N17" i="13" s="1"/>
  <c r="M17" i="13"/>
  <c r="K100" i="13"/>
  <c r="N100" i="13" s="1"/>
  <c r="L100" i="13"/>
  <c r="O100" i="13" s="1"/>
  <c r="M100" i="13"/>
  <c r="L111" i="13"/>
  <c r="O111" i="13" s="1"/>
  <c r="M111" i="13"/>
  <c r="K111" i="13"/>
  <c r="K74" i="13"/>
  <c r="N74" i="13" s="1"/>
  <c r="L74" i="13"/>
  <c r="O74" i="13" s="1"/>
  <c r="M74" i="13"/>
  <c r="L49" i="13"/>
  <c r="O49" i="13" s="1"/>
  <c r="M49" i="13"/>
  <c r="K49" i="13"/>
  <c r="N49" i="13" s="1"/>
  <c r="K28" i="13"/>
  <c r="N28" i="13" s="1"/>
  <c r="L28" i="13"/>
  <c r="O28" i="13" s="1"/>
  <c r="M28" i="13"/>
  <c r="K112" i="13"/>
  <c r="N112" i="13" s="1"/>
  <c r="M112" i="13"/>
  <c r="L112" i="13"/>
  <c r="O112" i="13" s="1"/>
  <c r="K62" i="13"/>
  <c r="N62" i="13" s="1"/>
  <c r="M62" i="13"/>
  <c r="L62" i="13"/>
  <c r="O62" i="13" s="1"/>
  <c r="K82" i="13"/>
  <c r="N82" i="13" s="1"/>
  <c r="M82" i="13"/>
  <c r="L82" i="13"/>
  <c r="O82" i="13" s="1"/>
  <c r="K89" i="13"/>
  <c r="N89" i="13" s="1"/>
  <c r="L89" i="13"/>
  <c r="O89" i="13" s="1"/>
  <c r="M89" i="13"/>
  <c r="K13" i="13"/>
  <c r="N13" i="13" s="1"/>
  <c r="L13" i="13"/>
  <c r="O13" i="13" s="1"/>
  <c r="M13" i="13"/>
  <c r="L9" i="13"/>
  <c r="M9" i="13"/>
  <c r="K9" i="13"/>
  <c r="N9" i="13" s="1"/>
  <c r="L24" i="13"/>
  <c r="K24" i="13"/>
  <c r="N24" i="13" s="1"/>
  <c r="M24" i="13"/>
  <c r="M75" i="13"/>
  <c r="K75" i="13"/>
  <c r="N75" i="13" s="1"/>
  <c r="L75" i="13"/>
  <c r="O75" i="13" s="1"/>
  <c r="K23" i="13"/>
  <c r="N23" i="13" s="1"/>
  <c r="L57" i="13"/>
  <c r="O57" i="13" s="1"/>
  <c r="K40" i="13"/>
  <c r="N40" i="13" s="1"/>
  <c r="F36" i="16"/>
  <c r="F84" i="16"/>
  <c r="M84" i="13"/>
  <c r="L23" i="13"/>
  <c r="O23" i="13" s="1"/>
  <c r="M36" i="13"/>
  <c r="K57" i="13"/>
  <c r="N57" i="13" s="1"/>
  <c r="L40" i="13"/>
  <c r="O40" i="13" s="1"/>
  <c r="M113" i="13"/>
  <c r="L81" i="13"/>
  <c r="O81" i="13" s="1"/>
  <c r="F113" i="16"/>
  <c r="L96" i="13"/>
  <c r="O96" i="13" s="1"/>
  <c r="J89" i="16"/>
  <c r="K31" i="13"/>
  <c r="N31" i="13" s="1"/>
  <c r="M81" i="13"/>
  <c r="L44" i="13"/>
  <c r="O44" i="13" s="1"/>
  <c r="M18" i="13"/>
  <c r="L19" i="13"/>
  <c r="O19" i="13" s="1"/>
  <c r="K18" i="13"/>
  <c r="N18" i="13" s="1"/>
  <c r="M31" i="13"/>
  <c r="K44" i="13"/>
  <c r="N44" i="13" s="1"/>
  <c r="K84" i="13"/>
  <c r="N84" i="13" s="1"/>
  <c r="M96" i="13"/>
  <c r="L53" i="1"/>
  <c r="O53" i="1" s="1"/>
  <c r="K53" i="1"/>
  <c r="L115" i="1"/>
  <c r="O115" i="1" s="1"/>
  <c r="M115" i="1"/>
  <c r="K115" i="1"/>
  <c r="N115" i="1" s="1"/>
  <c r="L49" i="1"/>
  <c r="O49" i="1" s="1"/>
  <c r="K49" i="1"/>
  <c r="N49" i="1" s="1"/>
  <c r="M49" i="1"/>
  <c r="M74" i="1"/>
  <c r="K74" i="1"/>
  <c r="N74" i="1" s="1"/>
  <c r="M48" i="1"/>
  <c r="F67" i="16"/>
  <c r="F58" i="16"/>
  <c r="L106" i="1"/>
  <c r="O106" i="1" s="1"/>
  <c r="K9" i="1"/>
  <c r="M34" i="1"/>
  <c r="F13" i="16"/>
  <c r="J36" i="1"/>
  <c r="K111" i="1"/>
  <c r="N111" i="1" s="1"/>
  <c r="F62" i="16"/>
  <c r="L44" i="1"/>
  <c r="M58" i="1"/>
  <c r="M58" i="16" s="1"/>
  <c r="J58" i="16"/>
  <c r="L58" i="1"/>
  <c r="O58" i="1" s="1"/>
  <c r="M99" i="1"/>
  <c r="L99" i="1"/>
  <c r="O99" i="1" s="1"/>
  <c r="L19" i="1"/>
  <c r="O19" i="1" s="1"/>
  <c r="M19" i="1"/>
  <c r="K19" i="1"/>
  <c r="N19" i="1" s="1"/>
  <c r="L28" i="1"/>
  <c r="K28" i="1"/>
  <c r="N28" i="1" s="1"/>
  <c r="M28" i="1"/>
  <c r="F102" i="16"/>
  <c r="K106" i="1"/>
  <c r="N106" i="1" s="1"/>
  <c r="F11" i="16"/>
  <c r="J84" i="1"/>
  <c r="K84" i="1" s="1"/>
  <c r="N84" i="1" s="1"/>
  <c r="L94" i="1"/>
  <c r="O94" i="1" s="1"/>
  <c r="K94" i="1"/>
  <c r="N94" i="1" s="1"/>
  <c r="F81" i="16"/>
  <c r="F50" i="16"/>
  <c r="K50" i="1"/>
  <c r="F106" i="16"/>
  <c r="M114" i="1"/>
  <c r="M20" i="1"/>
  <c r="L20" i="1"/>
  <c r="L20" i="16" s="1"/>
  <c r="K20" i="1"/>
  <c r="N20" i="1" s="1"/>
  <c r="K85" i="1"/>
  <c r="N85" i="1" s="1"/>
  <c r="L85" i="1"/>
  <c r="O85" i="1" s="1"/>
  <c r="M85" i="1"/>
  <c r="K72" i="1"/>
  <c r="N72" i="1" s="1"/>
  <c r="L72" i="1"/>
  <c r="O72" i="1" s="1"/>
  <c r="M72" i="1"/>
  <c r="L75" i="1"/>
  <c r="O75" i="1" s="1"/>
  <c r="K75" i="1"/>
  <c r="N75" i="1" s="1"/>
  <c r="M75" i="1"/>
  <c r="M107" i="1"/>
  <c r="L107" i="1"/>
  <c r="O107" i="1" s="1"/>
  <c r="K107" i="1"/>
  <c r="N107" i="1" s="1"/>
  <c r="M43" i="1"/>
  <c r="K43" i="1"/>
  <c r="N43" i="1" s="1"/>
  <c r="L43" i="1"/>
  <c r="O43" i="1" s="1"/>
  <c r="L69" i="1"/>
  <c r="O69" i="1" s="1"/>
  <c r="K69" i="1"/>
  <c r="M69" i="1"/>
  <c r="L52" i="1"/>
  <c r="O52" i="1" s="1"/>
  <c r="K52" i="1"/>
  <c r="N52" i="1" s="1"/>
  <c r="L35" i="1"/>
  <c r="O35" i="1" s="1"/>
  <c r="M35" i="1"/>
  <c r="K35" i="1"/>
  <c r="N35" i="1" s="1"/>
  <c r="L47" i="1"/>
  <c r="O47" i="1" s="1"/>
  <c r="L112" i="1"/>
  <c r="O112" i="1" s="1"/>
  <c r="F91" i="16"/>
  <c r="L79" i="1"/>
  <c r="K114" i="1"/>
  <c r="N114" i="1" s="1"/>
  <c r="F82" i="16"/>
  <c r="L74" i="1"/>
  <c r="O74" i="1" s="1"/>
  <c r="J61" i="16"/>
  <c r="F46" i="16"/>
  <c r="F75" i="16"/>
  <c r="K44" i="1"/>
  <c r="L15" i="1"/>
  <c r="K102" i="1"/>
  <c r="N102" i="1" s="1"/>
  <c r="F74" i="16"/>
  <c r="K47" i="1"/>
  <c r="N47" i="1" s="1"/>
  <c r="L14" i="1"/>
  <c r="O14" i="1" s="1"/>
  <c r="M14" i="1"/>
  <c r="F98" i="16"/>
  <c r="K99" i="1"/>
  <c r="N99" i="1" s="1"/>
  <c r="F14" i="16"/>
  <c r="M82" i="1"/>
  <c r="L82" i="1"/>
  <c r="K82" i="1"/>
  <c r="L31" i="1"/>
  <c r="O31" i="1" s="1"/>
  <c r="K31" i="1"/>
  <c r="K31" i="16" s="1"/>
  <c r="L57" i="1"/>
  <c r="O57" i="1" s="1"/>
  <c r="M57" i="1"/>
  <c r="L103" i="1"/>
  <c r="K103" i="1"/>
  <c r="N103" i="1" s="1"/>
  <c r="M91" i="1"/>
  <c r="K91" i="1"/>
  <c r="N91" i="1" s="1"/>
  <c r="L91" i="1"/>
  <c r="O91" i="1" s="1"/>
  <c r="K95" i="1"/>
  <c r="L95" i="1"/>
  <c r="O95" i="1" s="1"/>
  <c r="M45" i="1"/>
  <c r="K45" i="1"/>
  <c r="N45" i="1" s="1"/>
  <c r="L45" i="1"/>
  <c r="O45" i="1" s="1"/>
  <c r="M70" i="1"/>
  <c r="K70" i="1"/>
  <c r="N70" i="1" s="1"/>
  <c r="J70" i="16"/>
  <c r="L70" i="1"/>
  <c r="O70" i="1" s="1"/>
  <c r="L83" i="1"/>
  <c r="O83" i="1" s="1"/>
  <c r="M83" i="1"/>
  <c r="K83" i="1"/>
  <c r="N83" i="1" s="1"/>
  <c r="K86" i="1"/>
  <c r="N86" i="1" s="1"/>
  <c r="L86" i="1"/>
  <c r="O86" i="1" s="1"/>
  <c r="M86" i="1"/>
  <c r="M92" i="1"/>
  <c r="L92" i="1"/>
  <c r="O92" i="1" s="1"/>
  <c r="K92" i="1"/>
  <c r="N92" i="1" s="1"/>
  <c r="L100" i="1"/>
  <c r="O100" i="1" s="1"/>
  <c r="K100" i="1"/>
  <c r="N100" i="1" s="1"/>
  <c r="M100" i="1"/>
  <c r="M32" i="1"/>
  <c r="K32" i="1"/>
  <c r="N32" i="1" s="1"/>
  <c r="L32" i="1"/>
  <c r="O32" i="1" s="1"/>
  <c r="K62" i="1"/>
  <c r="J62" i="16"/>
  <c r="M62" i="1"/>
  <c r="L62" i="1"/>
  <c r="O62" i="1" s="1"/>
  <c r="M54" i="1"/>
  <c r="L54" i="1"/>
  <c r="O54" i="1" s="1"/>
  <c r="K33" i="1"/>
  <c r="N33" i="1" s="1"/>
  <c r="L33" i="1"/>
  <c r="K77" i="1"/>
  <c r="N77" i="1" s="1"/>
  <c r="L77" i="1"/>
  <c r="O77" i="1" s="1"/>
  <c r="L63" i="1"/>
  <c r="O63" i="1" s="1"/>
  <c r="K63" i="1"/>
  <c r="N63" i="1" s="1"/>
  <c r="M63" i="1"/>
  <c r="L87" i="1"/>
  <c r="K87" i="1"/>
  <c r="J87" i="16"/>
  <c r="K97" i="1"/>
  <c r="N97" i="1" s="1"/>
  <c r="J97" i="16"/>
  <c r="L97" i="1"/>
  <c r="O97" i="1" s="1"/>
  <c r="M97" i="1"/>
  <c r="K29" i="1"/>
  <c r="N29" i="1" s="1"/>
  <c r="L29" i="1"/>
  <c r="O29" i="1" s="1"/>
  <c r="M29" i="1"/>
  <c r="K81" i="1"/>
  <c r="N81" i="1" s="1"/>
  <c r="L81" i="1"/>
  <c r="O81" i="1" s="1"/>
  <c r="M81" i="1"/>
  <c r="L60" i="1"/>
  <c r="O60" i="1" s="1"/>
  <c r="M60" i="1"/>
  <c r="K98" i="1"/>
  <c r="N98" i="1" s="1"/>
  <c r="L98" i="1"/>
  <c r="O98" i="1" s="1"/>
  <c r="M39" i="1"/>
  <c r="L39" i="1"/>
  <c r="O39" i="1" s="1"/>
  <c r="K39" i="1"/>
  <c r="L113" i="1"/>
  <c r="O113" i="1" s="1"/>
  <c r="K113" i="1"/>
  <c r="N113" i="1" s="1"/>
  <c r="M113" i="1"/>
  <c r="J113" i="16"/>
  <c r="L65" i="1"/>
  <c r="O65" i="1" s="1"/>
  <c r="K65" i="1"/>
  <c r="N65" i="1" s="1"/>
  <c r="M65" i="1"/>
  <c r="L101" i="1"/>
  <c r="O101" i="1" s="1"/>
  <c r="K76" i="1"/>
  <c r="N76" i="1" s="1"/>
  <c r="M111" i="1"/>
  <c r="F57" i="16"/>
  <c r="F80" i="16"/>
  <c r="F103" i="16"/>
  <c r="M109" i="1"/>
  <c r="F56" i="16"/>
  <c r="M21" i="1"/>
  <c r="K88" i="1"/>
  <c r="N88" i="1" s="1"/>
  <c r="J80" i="16"/>
  <c r="J102" i="16"/>
  <c r="K21" i="1"/>
  <c r="N21" i="1" s="1"/>
  <c r="F86" i="16"/>
  <c r="J41" i="16"/>
  <c r="M102" i="1"/>
  <c r="L71" i="1"/>
  <c r="O71" i="1" s="1"/>
  <c r="L40" i="1"/>
  <c r="O40" i="1" s="1"/>
  <c r="M71" i="1"/>
  <c r="M80" i="1"/>
  <c r="M40" i="1"/>
  <c r="F111" i="16"/>
  <c r="F28" i="16"/>
  <c r="F110" i="16"/>
  <c r="L80" i="1"/>
  <c r="O80" i="1" s="1"/>
  <c r="F40" i="16"/>
  <c r="J40" i="16"/>
  <c r="F76" i="16"/>
  <c r="M34" i="12"/>
  <c r="K34" i="12"/>
  <c r="N34" i="12" s="1"/>
  <c r="L34" i="12"/>
  <c r="O34" i="12" s="1"/>
  <c r="M78" i="12"/>
  <c r="J105" i="16"/>
  <c r="L105" i="12"/>
  <c r="O105" i="12" s="1"/>
  <c r="J91" i="12"/>
  <c r="M91" i="12" s="1"/>
  <c r="M91" i="16" s="1"/>
  <c r="J78" i="16"/>
  <c r="F34" i="16"/>
  <c r="F115" i="16"/>
  <c r="K40" i="12"/>
  <c r="L78" i="12"/>
  <c r="O78" i="12" s="1"/>
  <c r="O40" i="12"/>
  <c r="M89" i="12"/>
  <c r="F10" i="16"/>
  <c r="F45" i="16"/>
  <c r="M110" i="12"/>
  <c r="F22" i="16"/>
  <c r="F37" i="16"/>
  <c r="J57" i="12"/>
  <c r="L57" i="12" s="1"/>
  <c r="O57" i="12" s="1"/>
  <c r="L116" i="12"/>
  <c r="O116" i="12" s="1"/>
  <c r="K116" i="12"/>
  <c r="K116" i="16" s="1"/>
  <c r="J116" i="16"/>
  <c r="M116" i="12"/>
  <c r="K102" i="12"/>
  <c r="N102" i="12" s="1"/>
  <c r="L102" i="12"/>
  <c r="O102" i="12" s="1"/>
  <c r="F71" i="16"/>
  <c r="M81" i="12"/>
  <c r="M41" i="12"/>
  <c r="K95" i="12"/>
  <c r="N95" i="12" s="1"/>
  <c r="M102" i="12"/>
  <c r="M61" i="12"/>
  <c r="M79" i="12"/>
  <c r="K89" i="12"/>
  <c r="N89" i="12" s="1"/>
  <c r="F54" i="16"/>
  <c r="L65" i="12"/>
  <c r="O65" i="12" s="1"/>
  <c r="K9" i="12"/>
  <c r="F64" i="16"/>
  <c r="F9" i="16"/>
  <c r="J28" i="12"/>
  <c r="M28" i="12" s="1"/>
  <c r="L93" i="12"/>
  <c r="O93" i="12" s="1"/>
  <c r="L89" i="12"/>
  <c r="O89" i="12" s="1"/>
  <c r="M21" i="12"/>
  <c r="M65" i="12"/>
  <c r="L9" i="12"/>
  <c r="O9" i="12" s="1"/>
  <c r="J9" i="16"/>
  <c r="J65" i="16"/>
  <c r="N40" i="12"/>
  <c r="L81" i="12"/>
  <c r="O81" i="12" s="1"/>
  <c r="N87" i="12"/>
  <c r="M54" i="12"/>
  <c r="F65" i="16"/>
  <c r="F20" i="16"/>
  <c r="F93" i="16"/>
  <c r="J20" i="16"/>
  <c r="K20" i="12"/>
  <c r="K41" i="12"/>
  <c r="N41" i="12" s="1"/>
  <c r="J21" i="16"/>
  <c r="F21" i="16"/>
  <c r="L41" i="12"/>
  <c r="O41" i="12" s="1"/>
  <c r="F32" i="16"/>
  <c r="F77" i="16"/>
  <c r="J54" i="16"/>
  <c r="M20" i="12"/>
  <c r="F83" i="16"/>
  <c r="M32" i="12"/>
  <c r="K32" i="12"/>
  <c r="N32" i="12" s="1"/>
  <c r="J32" i="16"/>
  <c r="L32" i="12"/>
  <c r="O32" i="12" s="1"/>
  <c r="K30" i="12"/>
  <c r="N30" i="12" s="1"/>
  <c r="L30" i="12"/>
  <c r="O30" i="12" s="1"/>
  <c r="M30" i="12"/>
  <c r="M75" i="12"/>
  <c r="L75" i="12"/>
  <c r="O75" i="12" s="1"/>
  <c r="J75" i="16"/>
  <c r="K75" i="12"/>
  <c r="N75" i="12" s="1"/>
  <c r="J39" i="16"/>
  <c r="L61" i="12"/>
  <c r="O61" i="12" s="1"/>
  <c r="O61" i="16" s="1"/>
  <c r="K61" i="12"/>
  <c r="N61" i="12" s="1"/>
  <c r="J60" i="16"/>
  <c r="F19" i="16"/>
  <c r="J106" i="16"/>
  <c r="K39" i="12"/>
  <c r="N39" i="12" s="1"/>
  <c r="F88" i="16"/>
  <c r="M39" i="12"/>
  <c r="M106" i="12"/>
  <c r="M95" i="12"/>
  <c r="L106" i="12"/>
  <c r="O106" i="12" s="1"/>
  <c r="K93" i="12"/>
  <c r="N93" i="12" s="1"/>
  <c r="F49" i="16"/>
  <c r="K83" i="12"/>
  <c r="M83" i="12"/>
  <c r="L83" i="12"/>
  <c r="O83" i="12" s="1"/>
  <c r="O83" i="16" s="1"/>
  <c r="J83" i="16"/>
  <c r="M26" i="12"/>
  <c r="L26" i="12"/>
  <c r="O26" i="12" s="1"/>
  <c r="K26" i="12"/>
  <c r="N26" i="12" s="1"/>
  <c r="K96" i="12"/>
  <c r="N96" i="12" s="1"/>
  <c r="M96" i="12"/>
  <c r="J96" i="16"/>
  <c r="L96" i="12"/>
  <c r="O96" i="12" s="1"/>
  <c r="J18" i="16"/>
  <c r="K17" i="12"/>
  <c r="L80" i="12"/>
  <c r="K18" i="12"/>
  <c r="N18" i="12" s="1"/>
  <c r="K80" i="12"/>
  <c r="M101" i="12"/>
  <c r="K101" i="12"/>
  <c r="N101" i="12" s="1"/>
  <c r="L68" i="12"/>
  <c r="O68" i="12" s="1"/>
  <c r="L18" i="16"/>
  <c r="L101" i="12"/>
  <c r="F68" i="16"/>
  <c r="F38" i="16"/>
  <c r="M80" i="12"/>
  <c r="K79" i="12"/>
  <c r="N79" i="12" s="1"/>
  <c r="J46" i="12"/>
  <c r="J46" i="16" s="1"/>
  <c r="J103" i="12"/>
  <c r="K103" i="12" s="1"/>
  <c r="J57" i="16"/>
  <c r="K68" i="12"/>
  <c r="N68" i="12" s="1"/>
  <c r="F18" i="16"/>
  <c r="M18" i="12"/>
  <c r="M18" i="16" s="1"/>
  <c r="J37" i="16"/>
  <c r="J86" i="12"/>
  <c r="M86" i="12" s="1"/>
  <c r="M86" i="16" s="1"/>
  <c r="K57" i="12"/>
  <c r="N57" i="12" s="1"/>
  <c r="J100" i="16"/>
  <c r="L100" i="12"/>
  <c r="M100" i="12"/>
  <c r="K100" i="12"/>
  <c r="N100" i="12" s="1"/>
  <c r="J53" i="16"/>
  <c r="M53" i="12"/>
  <c r="K53" i="12"/>
  <c r="N53" i="12" s="1"/>
  <c r="L53" i="12"/>
  <c r="O53" i="12" s="1"/>
  <c r="J42" i="16"/>
  <c r="L42" i="12"/>
  <c r="O42" i="12" s="1"/>
  <c r="K42" i="12"/>
  <c r="N42" i="12" s="1"/>
  <c r="M42" i="12"/>
  <c r="L107" i="12"/>
  <c r="O107" i="12" s="1"/>
  <c r="K107" i="12"/>
  <c r="L13" i="12"/>
  <c r="O13" i="12" s="1"/>
  <c r="K13" i="12"/>
  <c r="N13" i="12" s="1"/>
  <c r="M13" i="12"/>
  <c r="M92" i="12"/>
  <c r="J92" i="16"/>
  <c r="K92" i="12"/>
  <c r="N92" i="12" s="1"/>
  <c r="L92" i="12"/>
  <c r="O92" i="12" s="1"/>
  <c r="J77" i="16"/>
  <c r="M77" i="12"/>
  <c r="L77" i="12"/>
  <c r="O77" i="12" s="1"/>
  <c r="K77" i="12"/>
  <c r="K111" i="12"/>
  <c r="N111" i="12" s="1"/>
  <c r="L111" i="12"/>
  <c r="O111" i="12" s="1"/>
  <c r="M111" i="12"/>
  <c r="J111" i="16"/>
  <c r="L79" i="12"/>
  <c r="O79" i="12" s="1"/>
  <c r="F72" i="16"/>
  <c r="F53" i="16"/>
  <c r="K24" i="12"/>
  <c r="N24" i="12" s="1"/>
  <c r="F42" i="16"/>
  <c r="L82" i="12"/>
  <c r="N65" i="12"/>
  <c r="J49" i="16"/>
  <c r="L24" i="12"/>
  <c r="O24" i="12" s="1"/>
  <c r="M82" i="12"/>
  <c r="F109" i="16"/>
  <c r="L37" i="12"/>
  <c r="O37" i="12" s="1"/>
  <c r="J69" i="16"/>
  <c r="K49" i="12"/>
  <c r="N49" i="12" s="1"/>
  <c r="F100" i="16"/>
  <c r="L109" i="12"/>
  <c r="O109" i="12" s="1"/>
  <c r="F104" i="16"/>
  <c r="F33" i="16"/>
  <c r="K37" i="12"/>
  <c r="N37" i="12" s="1"/>
  <c r="J76" i="16"/>
  <c r="F107" i="16"/>
  <c r="K109" i="12"/>
  <c r="N109" i="12" s="1"/>
  <c r="J24" i="16"/>
  <c r="M49" i="12"/>
  <c r="L27" i="12"/>
  <c r="O27" i="12" s="1"/>
  <c r="K98" i="12"/>
  <c r="K76" i="12"/>
  <c r="N76" i="12" s="1"/>
  <c r="L69" i="12"/>
  <c r="F69" i="16"/>
  <c r="F25" i="16"/>
  <c r="L71" i="12"/>
  <c r="O71" i="12" s="1"/>
  <c r="K14" i="12"/>
  <c r="N14" i="12" s="1"/>
  <c r="L104" i="12"/>
  <c r="O104" i="12" s="1"/>
  <c r="F63" i="16"/>
  <c r="M104" i="12"/>
  <c r="K78" i="16"/>
  <c r="J98" i="16"/>
  <c r="K71" i="12"/>
  <c r="N71" i="12" s="1"/>
  <c r="L98" i="12"/>
  <c r="O98" i="12" s="1"/>
  <c r="J81" i="16"/>
  <c r="N116" i="12"/>
  <c r="M33" i="12"/>
  <c r="K33" i="12"/>
  <c r="N33" i="12" s="1"/>
  <c r="L33" i="12"/>
  <c r="J33" i="16"/>
  <c r="K108" i="12"/>
  <c r="L108" i="12"/>
  <c r="O108" i="12" s="1"/>
  <c r="L25" i="12"/>
  <c r="O25" i="12" s="1"/>
  <c r="M25" i="12"/>
  <c r="K25" i="12"/>
  <c r="N25" i="12" s="1"/>
  <c r="M51" i="12"/>
  <c r="K51" i="12"/>
  <c r="N51" i="12" s="1"/>
  <c r="L51" i="12"/>
  <c r="O51" i="12" s="1"/>
  <c r="K94" i="12"/>
  <c r="L94" i="12"/>
  <c r="O94" i="12" s="1"/>
  <c r="M94" i="12"/>
  <c r="J94" i="16"/>
  <c r="L50" i="12"/>
  <c r="K50" i="12"/>
  <c r="J50" i="16"/>
  <c r="M50" i="12"/>
  <c r="M31" i="12"/>
  <c r="K31" i="12"/>
  <c r="J31" i="16"/>
  <c r="L31" i="12"/>
  <c r="O31" i="12" s="1"/>
  <c r="M84" i="12"/>
  <c r="L84" i="12"/>
  <c r="K84" i="12"/>
  <c r="K63" i="12"/>
  <c r="N63" i="12" s="1"/>
  <c r="J63" i="16"/>
  <c r="L63" i="12"/>
  <c r="O63" i="12" s="1"/>
  <c r="M63" i="12"/>
  <c r="M63" i="16" s="1"/>
  <c r="L72" i="12"/>
  <c r="O72" i="12" s="1"/>
  <c r="K72" i="12"/>
  <c r="M72" i="12"/>
  <c r="J72" i="16"/>
  <c r="M22" i="12"/>
  <c r="K22" i="12"/>
  <c r="N22" i="12" s="1"/>
  <c r="L22" i="12"/>
  <c r="O22" i="12" s="1"/>
  <c r="J22" i="16"/>
  <c r="L12" i="12"/>
  <c r="K12" i="12"/>
  <c r="N12" i="12" s="1"/>
  <c r="M12" i="12"/>
  <c r="J99" i="16"/>
  <c r="L99" i="12"/>
  <c r="O99" i="12" s="1"/>
  <c r="M99" i="12"/>
  <c r="K99" i="12"/>
  <c r="N99" i="12" s="1"/>
  <c r="N81" i="12"/>
  <c r="J48" i="16"/>
  <c r="L48" i="12"/>
  <c r="O48" i="12" s="1"/>
  <c r="K48" i="12"/>
  <c r="N48" i="12" s="1"/>
  <c r="M48" i="12"/>
  <c r="K47" i="12"/>
  <c r="L47" i="12"/>
  <c r="J47" i="16"/>
  <c r="M47" i="12"/>
  <c r="M47" i="16" s="1"/>
  <c r="M10" i="12"/>
  <c r="M10" i="16" s="1"/>
  <c r="K10" i="12"/>
  <c r="N10" i="12" s="1"/>
  <c r="L10" i="12"/>
  <c r="O10" i="12" s="1"/>
  <c r="J10" i="16"/>
  <c r="M19" i="12"/>
  <c r="K19" i="12"/>
  <c r="N19" i="12" s="1"/>
  <c r="J19" i="16"/>
  <c r="L19" i="12"/>
  <c r="M85" i="12"/>
  <c r="K85" i="12"/>
  <c r="N85" i="12" s="1"/>
  <c r="L85" i="12"/>
  <c r="O85" i="12" s="1"/>
  <c r="M56" i="12"/>
  <c r="L56" i="12"/>
  <c r="K56" i="12"/>
  <c r="N56" i="12" s="1"/>
  <c r="J56" i="16"/>
  <c r="M36" i="12"/>
  <c r="L36" i="12"/>
  <c r="O36" i="12" s="1"/>
  <c r="K36" i="12"/>
  <c r="J88" i="16"/>
  <c r="M88" i="12"/>
  <c r="L88" i="12"/>
  <c r="K88" i="12"/>
  <c r="N88" i="12" s="1"/>
  <c r="K112" i="12"/>
  <c r="N112" i="12" s="1"/>
  <c r="M112" i="12"/>
  <c r="L112" i="12"/>
  <c r="O112" i="12" s="1"/>
  <c r="J112" i="16"/>
  <c r="J44" i="16"/>
  <c r="M44" i="12"/>
  <c r="L44" i="12"/>
  <c r="K44" i="12"/>
  <c r="N44" i="12" s="1"/>
  <c r="L35" i="12"/>
  <c r="O35" i="12" s="1"/>
  <c r="K35" i="12"/>
  <c r="N35" i="12" s="1"/>
  <c r="J35" i="16"/>
  <c r="M35" i="12"/>
  <c r="M64" i="12"/>
  <c r="L64" i="12"/>
  <c r="O64" i="12" s="1"/>
  <c r="K64" i="12"/>
  <c r="N64" i="12" s="1"/>
  <c r="J74" i="12"/>
  <c r="L60" i="12"/>
  <c r="O60" i="12" s="1"/>
  <c r="L52" i="12"/>
  <c r="O52" i="12" s="1"/>
  <c r="J115" i="16"/>
  <c r="J45" i="16"/>
  <c r="M14" i="12"/>
  <c r="L115" i="12"/>
  <c r="O115" i="12" s="1"/>
  <c r="K115" i="12"/>
  <c r="N115" i="12" s="1"/>
  <c r="J36" i="16"/>
  <c r="F8" i="16"/>
  <c r="F108" i="16"/>
  <c r="F60" i="16"/>
  <c r="L38" i="12"/>
  <c r="O38" i="12" s="1"/>
  <c r="J16" i="16"/>
  <c r="J14" i="16"/>
  <c r="M38" i="12"/>
  <c r="M23" i="12"/>
  <c r="M23" i="16" s="1"/>
  <c r="M60" i="12"/>
  <c r="J23" i="16"/>
  <c r="F94" i="16"/>
  <c r="M45" i="12"/>
  <c r="F31" i="16"/>
  <c r="K45" i="12"/>
  <c r="N45" i="12" s="1"/>
  <c r="L23" i="12"/>
  <c r="O23" i="12" s="1"/>
  <c r="M40" i="12"/>
  <c r="J25" i="16"/>
  <c r="K109" i="13"/>
  <c r="L109" i="13"/>
  <c r="O109" i="13" s="1"/>
  <c r="J109" i="16"/>
  <c r="M119" i="12"/>
  <c r="M119" i="16" s="1"/>
  <c r="K119" i="12"/>
  <c r="K119" i="16" s="1"/>
  <c r="L119" i="12"/>
  <c r="O119" i="12" s="1"/>
  <c r="O119" i="16" s="1"/>
  <c r="N69" i="1"/>
  <c r="M55" i="1"/>
  <c r="M55" i="16" s="1"/>
  <c r="J55" i="16"/>
  <c r="K36" i="1"/>
  <c r="N36" i="1" s="1"/>
  <c r="L36" i="1"/>
  <c r="O36" i="1" s="1"/>
  <c r="N37" i="1"/>
  <c r="K25" i="1"/>
  <c r="L73" i="1"/>
  <c r="O73" i="1" s="1"/>
  <c r="M50" i="1"/>
  <c r="J52" i="16"/>
  <c r="M52" i="1"/>
  <c r="L34" i="1"/>
  <c r="O34" i="1" s="1"/>
  <c r="J34" i="16"/>
  <c r="L30" i="1"/>
  <c r="O30" i="1" s="1"/>
  <c r="K30" i="1"/>
  <c r="N30" i="1" s="1"/>
  <c r="O28" i="1"/>
  <c r="N23" i="1"/>
  <c r="M17" i="1"/>
  <c r="L23" i="1"/>
  <c r="O23" i="1" s="1"/>
  <c r="L25" i="1"/>
  <c r="O25" i="1" s="1"/>
  <c r="M13" i="1"/>
  <c r="J13" i="16"/>
  <c r="L14" i="16"/>
  <c r="J12" i="16"/>
  <c r="L17" i="1"/>
  <c r="O17" i="1" s="1"/>
  <c r="K16" i="1"/>
  <c r="N16" i="1" s="1"/>
  <c r="L16" i="1"/>
  <c r="O16" i="1" s="1"/>
  <c r="M16" i="1"/>
  <c r="M30" i="1"/>
  <c r="L13" i="1"/>
  <c r="O13" i="1" s="1"/>
  <c r="K12" i="1"/>
  <c r="N12" i="1" s="1"/>
  <c r="K8" i="1"/>
  <c r="N8" i="1" s="1"/>
  <c r="M8" i="1"/>
  <c r="F118" i="16"/>
  <c r="M118" i="15"/>
  <c r="L118" i="15"/>
  <c r="O118" i="15" s="1"/>
  <c r="K117" i="15"/>
  <c r="N117" i="15" s="1"/>
  <c r="M117" i="15"/>
  <c r="L117" i="15"/>
  <c r="O117" i="15" s="1"/>
  <c r="O100" i="15"/>
  <c r="N107" i="15"/>
  <c r="O20" i="15"/>
  <c r="N100" i="15"/>
  <c r="M31" i="15"/>
  <c r="M95" i="15"/>
  <c r="O63" i="15"/>
  <c r="N108" i="15"/>
  <c r="M48" i="15"/>
  <c r="O110" i="15"/>
  <c r="N91" i="15"/>
  <c r="M101" i="15"/>
  <c r="O108" i="15"/>
  <c r="M53" i="15"/>
  <c r="M107" i="15"/>
  <c r="M81" i="15"/>
  <c r="O53" i="15"/>
  <c r="O95" i="15"/>
  <c r="O34" i="15"/>
  <c r="N103" i="15"/>
  <c r="N62" i="15"/>
  <c r="O17" i="15"/>
  <c r="N23" i="15"/>
  <c r="O11" i="15"/>
  <c r="N13" i="15"/>
  <c r="M17" i="15"/>
  <c r="N9" i="15"/>
  <c r="N78" i="15"/>
  <c r="O78" i="15"/>
  <c r="N26" i="15"/>
  <c r="N11" i="15"/>
  <c r="O80" i="15"/>
  <c r="M57" i="15"/>
  <c r="F117" i="16"/>
  <c r="L117" i="13"/>
  <c r="O117" i="13" s="1"/>
  <c r="M117" i="13"/>
  <c r="K117" i="13"/>
  <c r="N117" i="13" s="1"/>
  <c r="O27" i="15"/>
  <c r="M116" i="15"/>
  <c r="N64" i="15"/>
  <c r="O19" i="15"/>
  <c r="N94" i="15"/>
  <c r="N109" i="13"/>
  <c r="O24" i="13"/>
  <c r="N21" i="13"/>
  <c r="M109" i="13"/>
  <c r="N69" i="15"/>
  <c r="O9" i="13"/>
  <c r="M97" i="13"/>
  <c r="N33" i="13"/>
  <c r="M30" i="13"/>
  <c r="M46" i="13"/>
  <c r="N80" i="15"/>
  <c r="N46" i="13"/>
  <c r="O60" i="15"/>
  <c r="N60" i="15"/>
  <c r="N82" i="15"/>
  <c r="N116" i="15"/>
  <c r="N97" i="13"/>
  <c r="N103" i="13"/>
  <c r="O82" i="15"/>
  <c r="M26" i="15"/>
  <c r="M94" i="13"/>
  <c r="N19" i="15"/>
  <c r="N19" i="16" s="1"/>
  <c r="O64" i="15"/>
  <c r="M21" i="15"/>
  <c r="N21" i="15"/>
  <c r="M43" i="15"/>
  <c r="M50" i="15"/>
  <c r="N118" i="1"/>
  <c r="M103" i="1"/>
  <c r="M56" i="1"/>
  <c r="M56" i="16" s="1"/>
  <c r="O9" i="1"/>
  <c r="O33" i="1"/>
  <c r="N18" i="16"/>
  <c r="O82" i="1"/>
  <c r="M101" i="1"/>
  <c r="O50" i="1"/>
  <c r="O20" i="1"/>
  <c r="O44" i="1"/>
  <c r="M12" i="1"/>
  <c r="M53" i="1"/>
  <c r="M24" i="16"/>
  <c r="N82" i="1"/>
  <c r="M33" i="1"/>
  <c r="N39" i="1"/>
  <c r="O12" i="1"/>
  <c r="M98" i="1"/>
  <c r="M98" i="16" s="1"/>
  <c r="N50" i="1"/>
  <c r="M36" i="1"/>
  <c r="N87" i="1"/>
  <c r="M87" i="1"/>
  <c r="O103" i="1"/>
  <c r="M110" i="16"/>
  <c r="N44" i="1"/>
  <c r="O15" i="1"/>
  <c r="M20" i="16"/>
  <c r="N9" i="1"/>
  <c r="M25" i="1"/>
  <c r="N53" i="1"/>
  <c r="M79" i="1"/>
  <c r="N95" i="1"/>
  <c r="M77" i="1"/>
  <c r="O79" i="1"/>
  <c r="M105" i="16"/>
  <c r="M95" i="1"/>
  <c r="N13" i="1"/>
  <c r="M76" i="1"/>
  <c r="M88" i="1"/>
  <c r="M88" i="16" s="1"/>
  <c r="O97" i="16"/>
  <c r="M31" i="1"/>
  <c r="M61" i="1"/>
  <c r="N109" i="1"/>
  <c r="O14" i="16"/>
  <c r="O109" i="1"/>
  <c r="M118" i="1"/>
  <c r="M78" i="16"/>
  <c r="O118" i="1"/>
  <c r="M73" i="1"/>
  <c r="M41" i="16"/>
  <c r="L118" i="12"/>
  <c r="O118" i="12" s="1"/>
  <c r="M115" i="16"/>
  <c r="M69" i="16"/>
  <c r="K118" i="12"/>
  <c r="N118" i="12" s="1"/>
  <c r="M117" i="12"/>
  <c r="K117" i="12"/>
  <c r="N117" i="12" s="1"/>
  <c r="L90" i="12"/>
  <c r="J90" i="16"/>
  <c r="K90" i="12"/>
  <c r="M90" i="12"/>
  <c r="K104" i="1"/>
  <c r="M104" i="1"/>
  <c r="L104" i="1"/>
  <c r="O104" i="1" s="1"/>
  <c r="J104" i="16"/>
  <c r="L38" i="15"/>
  <c r="O38" i="15" s="1"/>
  <c r="K38" i="15"/>
  <c r="N38" i="15" s="1"/>
  <c r="J38" i="16"/>
  <c r="M38" i="15"/>
  <c r="L73" i="15"/>
  <c r="M73" i="15"/>
  <c r="K73" i="15"/>
  <c r="N73" i="15" s="1"/>
  <c r="N73" i="16" s="1"/>
  <c r="J73" i="16"/>
  <c r="K118" i="13"/>
  <c r="N118" i="13" s="1"/>
  <c r="M118" i="13"/>
  <c r="J118" i="16"/>
  <c r="L118" i="13"/>
  <c r="M114" i="16"/>
  <c r="P55" i="1"/>
  <c r="K54" i="1"/>
  <c r="N54" i="1" s="1"/>
  <c r="J26" i="1"/>
  <c r="F26" i="16"/>
  <c r="K59" i="12"/>
  <c r="L59" i="12"/>
  <c r="M59" i="12"/>
  <c r="M59" i="16" s="1"/>
  <c r="J59" i="16"/>
  <c r="O37" i="1"/>
  <c r="K64" i="13"/>
  <c r="N64" i="13" s="1"/>
  <c r="L64" i="13"/>
  <c r="O64" i="13" s="1"/>
  <c r="J64" i="16"/>
  <c r="M64" i="13"/>
  <c r="M8" i="12"/>
  <c r="J8" i="16"/>
  <c r="K8" i="12"/>
  <c r="L8" i="12"/>
  <c r="M117" i="1"/>
  <c r="J117" i="16"/>
  <c r="K117" i="1"/>
  <c r="N48" i="1"/>
  <c r="K71" i="13"/>
  <c r="N71" i="13" s="1"/>
  <c r="J71" i="16"/>
  <c r="L71" i="13"/>
  <c r="M71" i="13"/>
  <c r="O65" i="13"/>
  <c r="N108" i="12"/>
  <c r="O22" i="1"/>
  <c r="N111" i="13"/>
  <c r="M93" i="1"/>
  <c r="L93" i="1"/>
  <c r="K93" i="1"/>
  <c r="N93" i="1" s="1"/>
  <c r="J93" i="16"/>
  <c r="O38" i="1"/>
  <c r="M68" i="1"/>
  <c r="M68" i="16" s="1"/>
  <c r="K68" i="1"/>
  <c r="J68" i="16"/>
  <c r="N36" i="12"/>
  <c r="N20" i="12"/>
  <c r="O15" i="12"/>
  <c r="O55" i="13"/>
  <c r="L117" i="1"/>
  <c r="K72" i="16"/>
  <c r="N72" i="12"/>
  <c r="N72" i="16" s="1"/>
  <c r="O21" i="13"/>
  <c r="K82" i="16"/>
  <c r="N82" i="12"/>
  <c r="N78" i="1"/>
  <c r="L107" i="16"/>
  <c r="O110" i="12"/>
  <c r="N31" i="12"/>
  <c r="K29" i="12"/>
  <c r="M29" i="12"/>
  <c r="J29" i="16"/>
  <c r="L29" i="12"/>
  <c r="L11" i="1"/>
  <c r="O11" i="1" s="1"/>
  <c r="M11" i="1"/>
  <c r="M11" i="16" s="1"/>
  <c r="K11" i="1"/>
  <c r="N11" i="1" s="1"/>
  <c r="L103" i="12"/>
  <c r="K67" i="12"/>
  <c r="L67" i="12"/>
  <c r="M67" i="12"/>
  <c r="J67" i="16"/>
  <c r="O48" i="1"/>
  <c r="O48" i="16" s="1"/>
  <c r="M107" i="12"/>
  <c r="L17" i="12"/>
  <c r="K41" i="1"/>
  <c r="L41" i="1"/>
  <c r="M64" i="1"/>
  <c r="L64" i="1"/>
  <c r="O64" i="1" s="1"/>
  <c r="K64" i="1"/>
  <c r="K102" i="13"/>
  <c r="N102" i="13" s="1"/>
  <c r="L102" i="13"/>
  <c r="O102" i="13" s="1"/>
  <c r="K36" i="15"/>
  <c r="N36" i="15" s="1"/>
  <c r="L36" i="15"/>
  <c r="M102" i="15"/>
  <c r="L102" i="15"/>
  <c r="O102" i="15" s="1"/>
  <c r="L105" i="13"/>
  <c r="O105" i="13" s="1"/>
  <c r="K105" i="13"/>
  <c r="N105" i="13" s="1"/>
  <c r="N97" i="12"/>
  <c r="L116" i="16"/>
  <c r="L34" i="13"/>
  <c r="K34" i="13"/>
  <c r="M34" i="13"/>
  <c r="M34" i="16" s="1"/>
  <c r="L104" i="13"/>
  <c r="O104" i="13" s="1"/>
  <c r="K104" i="13"/>
  <c r="N104" i="13" s="1"/>
  <c r="L45" i="15"/>
  <c r="O45" i="15" s="1"/>
  <c r="K45" i="15"/>
  <c r="N45" i="15" s="1"/>
  <c r="L59" i="15"/>
  <c r="O59" i="15" s="1"/>
  <c r="K59" i="15"/>
  <c r="N59" i="15" s="1"/>
  <c r="K71" i="15"/>
  <c r="N71" i="15" s="1"/>
  <c r="L71" i="15"/>
  <c r="O71" i="15" s="1"/>
  <c r="L98" i="15"/>
  <c r="K98" i="15"/>
  <c r="N98" i="15" s="1"/>
  <c r="L106" i="15"/>
  <c r="O106" i="15" s="1"/>
  <c r="K106" i="15"/>
  <c r="J107" i="16"/>
  <c r="J17" i="16"/>
  <c r="K11" i="12"/>
  <c r="J110" i="16"/>
  <c r="L94" i="13"/>
  <c r="K42" i="1"/>
  <c r="M42" i="1"/>
  <c r="L42" i="1"/>
  <c r="O42" i="1" s="1"/>
  <c r="K58" i="13"/>
  <c r="N58" i="13" s="1"/>
  <c r="L58" i="13"/>
  <c r="O58" i="13" s="1"/>
  <c r="L10" i="15"/>
  <c r="O10" i="15" s="1"/>
  <c r="K10" i="15"/>
  <c r="N10" i="15" s="1"/>
  <c r="M76" i="15"/>
  <c r="L76" i="15"/>
  <c r="O76" i="15" s="1"/>
  <c r="O76" i="16" s="1"/>
  <c r="K76" i="15"/>
  <c r="M106" i="13"/>
  <c r="M106" i="16" s="1"/>
  <c r="L106" i="13"/>
  <c r="L112" i="15"/>
  <c r="K112" i="15"/>
  <c r="N77" i="12"/>
  <c r="J82" i="16"/>
  <c r="O18" i="13"/>
  <c r="O18" i="16" s="1"/>
  <c r="M108" i="12"/>
  <c r="J95" i="16"/>
  <c r="K110" i="12"/>
  <c r="L27" i="1"/>
  <c r="O27" i="1" s="1"/>
  <c r="K27" i="1"/>
  <c r="N27" i="1" s="1"/>
  <c r="L43" i="12"/>
  <c r="J43" i="16"/>
  <c r="K96" i="1"/>
  <c r="L96" i="1"/>
  <c r="M8" i="15"/>
  <c r="K8" i="15"/>
  <c r="N8" i="15" s="1"/>
  <c r="L8" i="15"/>
  <c r="O8" i="15" s="1"/>
  <c r="M104" i="15"/>
  <c r="L104" i="15"/>
  <c r="O104" i="15" s="1"/>
  <c r="K110" i="13"/>
  <c r="N110" i="13" s="1"/>
  <c r="L110" i="13"/>
  <c r="O110" i="13" s="1"/>
  <c r="L111" i="15"/>
  <c r="K111" i="15"/>
  <c r="N111" i="15" s="1"/>
  <c r="L114" i="13"/>
  <c r="K114" i="13"/>
  <c r="M27" i="12"/>
  <c r="M66" i="15"/>
  <c r="M66" i="16" s="1"/>
  <c r="K66" i="15"/>
  <c r="N66" i="15" s="1"/>
  <c r="L66" i="15"/>
  <c r="O66" i="15" s="1"/>
  <c r="J51" i="1"/>
  <c r="F51" i="16"/>
  <c r="K32" i="15"/>
  <c r="N32" i="15" s="1"/>
  <c r="L32" i="15"/>
  <c r="O32" i="15" s="1"/>
  <c r="M32" i="15"/>
  <c r="L39" i="15"/>
  <c r="O39" i="15" s="1"/>
  <c r="K39" i="15"/>
  <c r="M39" i="15"/>
  <c r="L55" i="15"/>
  <c r="O55" i="15" s="1"/>
  <c r="K55" i="15"/>
  <c r="N55" i="15" s="1"/>
  <c r="K74" i="15"/>
  <c r="L74" i="15"/>
  <c r="O74" i="15" s="1"/>
  <c r="L108" i="13"/>
  <c r="K108" i="13"/>
  <c r="N108" i="13" s="1"/>
  <c r="J11" i="16"/>
  <c r="K79" i="13"/>
  <c r="L79" i="13"/>
  <c r="O79" i="13" s="1"/>
  <c r="K67" i="15"/>
  <c r="N67" i="15" s="1"/>
  <c r="L67" i="15"/>
  <c r="O67" i="15" s="1"/>
  <c r="M67" i="15"/>
  <c r="M79" i="15"/>
  <c r="L79" i="15"/>
  <c r="O79" i="15" s="1"/>
  <c r="K79" i="15"/>
  <c r="N79" i="15" s="1"/>
  <c r="L92" i="15"/>
  <c r="O92" i="15" s="1"/>
  <c r="K92" i="15"/>
  <c r="N92" i="15" s="1"/>
  <c r="L105" i="1"/>
  <c r="K105" i="1"/>
  <c r="M15" i="1"/>
  <c r="M15" i="16" s="1"/>
  <c r="K27" i="12"/>
  <c r="L11" i="12"/>
  <c r="J108" i="16"/>
  <c r="K38" i="13"/>
  <c r="L38" i="13"/>
  <c r="O38" i="13" s="1"/>
  <c r="M32" i="13"/>
  <c r="L32" i="13"/>
  <c r="L66" i="1"/>
  <c r="K66" i="1"/>
  <c r="N66" i="1" s="1"/>
  <c r="M99" i="15"/>
  <c r="L99" i="15"/>
  <c r="K99" i="15"/>
  <c r="J15" i="16"/>
  <c r="M51" i="15"/>
  <c r="L51" i="15"/>
  <c r="O51" i="15" s="1"/>
  <c r="K54" i="15"/>
  <c r="N54" i="15" s="1"/>
  <c r="L54" i="15"/>
  <c r="L89" i="1"/>
  <c r="O89" i="1" s="1"/>
  <c r="K89" i="1"/>
  <c r="L92" i="13"/>
  <c r="K92" i="13"/>
  <c r="K22" i="15"/>
  <c r="N22" i="15" s="1"/>
  <c r="L22" i="15"/>
  <c r="O22" i="15" s="1"/>
  <c r="K24" i="15"/>
  <c r="N24" i="15" s="1"/>
  <c r="L24" i="15"/>
  <c r="M28" i="15"/>
  <c r="K28" i="15"/>
  <c r="M35" i="15"/>
  <c r="L35" i="15"/>
  <c r="K35" i="15"/>
  <c r="K90" i="15"/>
  <c r="N90" i="15" s="1"/>
  <c r="L90" i="15"/>
  <c r="O90" i="15" s="1"/>
  <c r="M108" i="1"/>
  <c r="K108" i="1"/>
  <c r="N108" i="1" s="1"/>
  <c r="K109" i="15"/>
  <c r="L109" i="15"/>
  <c r="O109" i="15" s="1"/>
  <c r="J114" i="16"/>
  <c r="N98" i="12"/>
  <c r="L72" i="15"/>
  <c r="K29" i="13"/>
  <c r="N29" i="13" s="1"/>
  <c r="M29" i="13"/>
  <c r="M60" i="13"/>
  <c r="K60" i="13"/>
  <c r="N60" i="13" s="1"/>
  <c r="L60" i="13"/>
  <c r="O60" i="13" s="1"/>
  <c r="L67" i="1"/>
  <c r="O67" i="1" s="1"/>
  <c r="K67" i="1"/>
  <c r="N67" i="1" s="1"/>
  <c r="J85" i="13"/>
  <c r="F85" i="16"/>
  <c r="K16" i="15"/>
  <c r="N16" i="15" s="1"/>
  <c r="L16" i="15"/>
  <c r="O16" i="15" s="1"/>
  <c r="M70" i="15"/>
  <c r="K70" i="15"/>
  <c r="L70" i="15"/>
  <c r="J86" i="16"/>
  <c r="M16" i="12"/>
  <c r="L16" i="12"/>
  <c r="K10" i="1"/>
  <c r="L10" i="1"/>
  <c r="K45" i="13"/>
  <c r="L45" i="13"/>
  <c r="O45" i="13" s="1"/>
  <c r="K53" i="13"/>
  <c r="N53" i="13" s="1"/>
  <c r="M53" i="13"/>
  <c r="L53" i="13"/>
  <c r="L77" i="13"/>
  <c r="O77" i="13" s="1"/>
  <c r="K77" i="13"/>
  <c r="N77" i="13" s="1"/>
  <c r="K90" i="13"/>
  <c r="N90" i="13" s="1"/>
  <c r="L90" i="13"/>
  <c r="O90" i="13" s="1"/>
  <c r="L49" i="15"/>
  <c r="O49" i="15" s="1"/>
  <c r="O49" i="16" s="1"/>
  <c r="K49" i="15"/>
  <c r="L75" i="15"/>
  <c r="O75" i="15" s="1"/>
  <c r="K75" i="15"/>
  <c r="L113" i="15"/>
  <c r="O113" i="15" s="1"/>
  <c r="O113" i="16" s="1"/>
  <c r="K113" i="15"/>
  <c r="N113" i="15" s="1"/>
  <c r="M113" i="15"/>
  <c r="L95" i="13"/>
  <c r="O95" i="13" s="1"/>
  <c r="K95" i="13"/>
  <c r="L67" i="13"/>
  <c r="O67" i="13" s="1"/>
  <c r="K67" i="13"/>
  <c r="N67" i="13" s="1"/>
  <c r="L15" i="13"/>
  <c r="O15" i="13" s="1"/>
  <c r="K15" i="13"/>
  <c r="N15" i="13" s="1"/>
  <c r="N15" i="16" s="1"/>
  <c r="M90" i="1"/>
  <c r="K90" i="1"/>
  <c r="N90" i="1" s="1"/>
  <c r="M14" i="15"/>
  <c r="K14" i="15"/>
  <c r="K68" i="15"/>
  <c r="N68" i="15" s="1"/>
  <c r="L68" i="15"/>
  <c r="O68" i="15" s="1"/>
  <c r="K115" i="13"/>
  <c r="L115" i="13"/>
  <c r="O115" i="13" s="1"/>
  <c r="F116" i="16"/>
  <c r="J91" i="16"/>
  <c r="L31" i="15"/>
  <c r="K12" i="15"/>
  <c r="N12" i="15" s="1"/>
  <c r="M40" i="16" l="1"/>
  <c r="M93" i="16"/>
  <c r="M44" i="16"/>
  <c r="K37" i="16"/>
  <c r="K20" i="16"/>
  <c r="N31" i="1"/>
  <c r="M54" i="16"/>
  <c r="M62" i="16"/>
  <c r="M89" i="16"/>
  <c r="M57" i="12"/>
  <c r="M75" i="16"/>
  <c r="M80" i="16"/>
  <c r="O107" i="16"/>
  <c r="O116" i="16"/>
  <c r="M83" i="16"/>
  <c r="M38" i="16"/>
  <c r="L9" i="16"/>
  <c r="M9" i="16"/>
  <c r="L21" i="16"/>
  <c r="O21" i="16"/>
  <c r="M52" i="15"/>
  <c r="L52" i="15"/>
  <c r="O52" i="15" s="1"/>
  <c r="K52" i="15"/>
  <c r="M107" i="16"/>
  <c r="K18" i="16"/>
  <c r="N40" i="16"/>
  <c r="K40" i="16"/>
  <c r="M77" i="16"/>
  <c r="M72" i="16"/>
  <c r="K43" i="15"/>
  <c r="L43" i="15"/>
  <c r="O43" i="15" s="1"/>
  <c r="K65" i="16"/>
  <c r="N78" i="16"/>
  <c r="N63" i="16"/>
  <c r="M81" i="16"/>
  <c r="M95" i="16"/>
  <c r="O78" i="16"/>
  <c r="O65" i="16"/>
  <c r="M42" i="16"/>
  <c r="M31" i="16"/>
  <c r="M87" i="16"/>
  <c r="N87" i="16"/>
  <c r="K69" i="16"/>
  <c r="K87" i="16"/>
  <c r="M73" i="16"/>
  <c r="K25" i="16"/>
  <c r="M19" i="16"/>
  <c r="K23" i="16"/>
  <c r="M27" i="16"/>
  <c r="K9" i="16"/>
  <c r="N98" i="16"/>
  <c r="M28" i="16"/>
  <c r="K103" i="16"/>
  <c r="N23" i="16"/>
  <c r="M22" i="16"/>
  <c r="M96" i="16"/>
  <c r="N101" i="16"/>
  <c r="M52" i="16"/>
  <c r="M111" i="16"/>
  <c r="O52" i="16"/>
  <c r="M112" i="16"/>
  <c r="L30" i="13"/>
  <c r="O30" i="13" s="1"/>
  <c r="O30" i="16" s="1"/>
  <c r="K30" i="13"/>
  <c r="N30" i="13" s="1"/>
  <c r="N30" i="16" s="1"/>
  <c r="L15" i="16"/>
  <c r="N88" i="16"/>
  <c r="M49" i="16"/>
  <c r="M82" i="16"/>
  <c r="M14" i="16"/>
  <c r="L102" i="16"/>
  <c r="K44" i="16"/>
  <c r="O75" i="16"/>
  <c r="M109" i="16"/>
  <c r="O81" i="16"/>
  <c r="O89" i="16"/>
  <c r="M100" i="16"/>
  <c r="M70" i="16"/>
  <c r="M39" i="16"/>
  <c r="M48" i="16"/>
  <c r="N25" i="1"/>
  <c r="N25" i="16" s="1"/>
  <c r="O40" i="16"/>
  <c r="M57" i="16"/>
  <c r="J84" i="16"/>
  <c r="L80" i="16"/>
  <c r="M84" i="1"/>
  <c r="M84" i="16"/>
  <c r="K97" i="16"/>
  <c r="L84" i="1"/>
  <c r="O84" i="1" s="1"/>
  <c r="M71" i="16"/>
  <c r="N113" i="16"/>
  <c r="N32" i="16"/>
  <c r="O57" i="16"/>
  <c r="L57" i="16"/>
  <c r="N81" i="16"/>
  <c r="M113" i="16"/>
  <c r="L13" i="16"/>
  <c r="M43" i="16"/>
  <c r="K81" i="16"/>
  <c r="M65" i="16"/>
  <c r="L40" i="16"/>
  <c r="K63" i="16"/>
  <c r="M76" i="16"/>
  <c r="K21" i="16"/>
  <c r="O62" i="16"/>
  <c r="L62" i="16"/>
  <c r="M92" i="16"/>
  <c r="M97" i="16"/>
  <c r="M17" i="16"/>
  <c r="N37" i="16"/>
  <c r="N65" i="16"/>
  <c r="N69" i="16"/>
  <c r="O23" i="16"/>
  <c r="M45" i="16"/>
  <c r="M79" i="16"/>
  <c r="L97" i="16"/>
  <c r="O39" i="16"/>
  <c r="O87" i="1"/>
  <c r="O87" i="16" s="1"/>
  <c r="L87" i="16"/>
  <c r="N100" i="16"/>
  <c r="N62" i="1"/>
  <c r="N62" i="16" s="1"/>
  <c r="K62" i="16"/>
  <c r="M21" i="16"/>
  <c r="L65" i="16"/>
  <c r="L81" i="16"/>
  <c r="L91" i="12"/>
  <c r="O91" i="12" s="1"/>
  <c r="O91" i="16" s="1"/>
  <c r="L61" i="16"/>
  <c r="M116" i="16"/>
  <c r="L78" i="16"/>
  <c r="L27" i="16"/>
  <c r="M102" i="16"/>
  <c r="K91" i="12"/>
  <c r="M60" i="16"/>
  <c r="L25" i="16"/>
  <c r="N9" i="12"/>
  <c r="M94" i="16"/>
  <c r="L48" i="16"/>
  <c r="L86" i="12"/>
  <c r="L28" i="12"/>
  <c r="O28" i="12" s="1"/>
  <c r="O28" i="16" s="1"/>
  <c r="L37" i="16"/>
  <c r="O37" i="16"/>
  <c r="N44" i="16"/>
  <c r="O42" i="16"/>
  <c r="K86" i="12"/>
  <c r="N86" i="12" s="1"/>
  <c r="N86" i="16" s="1"/>
  <c r="M12" i="16"/>
  <c r="N116" i="16"/>
  <c r="K19" i="16"/>
  <c r="J28" i="16"/>
  <c r="K28" i="12"/>
  <c r="N28" i="12" s="1"/>
  <c r="M61" i="16"/>
  <c r="O80" i="12"/>
  <c r="O80" i="16" s="1"/>
  <c r="N33" i="16"/>
  <c r="K22" i="16"/>
  <c r="N22" i="16"/>
  <c r="K33" i="16"/>
  <c r="K46" i="12"/>
  <c r="M46" i="12"/>
  <c r="M46" i="16" s="1"/>
  <c r="L46" i="12"/>
  <c r="N48" i="16"/>
  <c r="K48" i="16"/>
  <c r="M103" i="12"/>
  <c r="N80" i="12"/>
  <c r="N80" i="16" s="1"/>
  <c r="K80" i="16"/>
  <c r="J103" i="16"/>
  <c r="M33" i="16"/>
  <c r="K101" i="16"/>
  <c r="L91" i="16"/>
  <c r="L83" i="16"/>
  <c r="O68" i="16"/>
  <c r="K13" i="16"/>
  <c r="M13" i="16"/>
  <c r="N103" i="12"/>
  <c r="K17" i="16"/>
  <c r="N17" i="12"/>
  <c r="N17" i="16" s="1"/>
  <c r="O101" i="12"/>
  <c r="O101" i="16" s="1"/>
  <c r="L101" i="16"/>
  <c r="K100" i="16"/>
  <c r="M36" i="16"/>
  <c r="N83" i="12"/>
  <c r="N83" i="16" s="1"/>
  <c r="K83" i="16"/>
  <c r="L82" i="16"/>
  <c r="O82" i="12"/>
  <c r="K88" i="16"/>
  <c r="O25" i="16"/>
  <c r="O115" i="16"/>
  <c r="O77" i="16"/>
  <c r="M35" i="16"/>
  <c r="O63" i="16"/>
  <c r="L63" i="16"/>
  <c r="K107" i="16"/>
  <c r="N107" i="12"/>
  <c r="N107" i="16" s="1"/>
  <c r="O100" i="12"/>
  <c r="O100" i="16" s="1"/>
  <c r="L100" i="16"/>
  <c r="O69" i="12"/>
  <c r="O69" i="16" s="1"/>
  <c r="L69" i="16"/>
  <c r="M99" i="16"/>
  <c r="M25" i="16"/>
  <c r="L74" i="12"/>
  <c r="O74" i="12" s="1"/>
  <c r="M74" i="12"/>
  <c r="M74" i="16" s="1"/>
  <c r="K74" i="12"/>
  <c r="N74" i="12" s="1"/>
  <c r="J74" i="16"/>
  <c r="K86" i="16"/>
  <c r="O56" i="12"/>
  <c r="O56" i="16" s="1"/>
  <c r="L56" i="16"/>
  <c r="L47" i="16"/>
  <c r="O47" i="12"/>
  <c r="O47" i="16" s="1"/>
  <c r="O88" i="12"/>
  <c r="O88" i="16" s="1"/>
  <c r="L88" i="16"/>
  <c r="K47" i="16"/>
  <c r="N47" i="12"/>
  <c r="N47" i="16" s="1"/>
  <c r="N50" i="12"/>
  <c r="N50" i="16" s="1"/>
  <c r="K50" i="16"/>
  <c r="L19" i="16"/>
  <c r="O19" i="12"/>
  <c r="O19" i="16" s="1"/>
  <c r="O12" i="12"/>
  <c r="O12" i="16" s="1"/>
  <c r="L12" i="16"/>
  <c r="L50" i="16"/>
  <c r="O50" i="12"/>
  <c r="O50" i="16" s="1"/>
  <c r="K84" i="16"/>
  <c r="N84" i="12"/>
  <c r="N84" i="16" s="1"/>
  <c r="O33" i="12"/>
  <c r="O33" i="16" s="1"/>
  <c r="L33" i="16"/>
  <c r="L44" i="16"/>
  <c r="O44" i="12"/>
  <c r="O44" i="16" s="1"/>
  <c r="O84" i="12"/>
  <c r="K94" i="16"/>
  <c r="N94" i="12"/>
  <c r="N94" i="16" s="1"/>
  <c r="N12" i="16"/>
  <c r="O27" i="16"/>
  <c r="L119" i="16"/>
  <c r="N119" i="12"/>
  <c r="N119" i="16" s="1"/>
  <c r="M16" i="16"/>
  <c r="M50" i="16"/>
  <c r="M32" i="16"/>
  <c r="O20" i="16"/>
  <c r="M53" i="16"/>
  <c r="M30" i="16"/>
  <c r="L23" i="16"/>
  <c r="O13" i="16"/>
  <c r="N31" i="16"/>
  <c r="M101" i="16"/>
  <c r="N82" i="16"/>
  <c r="O9" i="16"/>
  <c r="N103" i="16"/>
  <c r="O95" i="16"/>
  <c r="M8" i="16"/>
  <c r="O22" i="16"/>
  <c r="O82" i="16"/>
  <c r="N21" i="16"/>
  <c r="N24" i="16"/>
  <c r="N111" i="16"/>
  <c r="M64" i="16"/>
  <c r="M29" i="16"/>
  <c r="N97" i="16"/>
  <c r="N13" i="16"/>
  <c r="O45" i="16"/>
  <c r="N16" i="16"/>
  <c r="N118" i="16"/>
  <c r="O60" i="16"/>
  <c r="N66" i="16"/>
  <c r="O15" i="16"/>
  <c r="O109" i="16"/>
  <c r="M104" i="16"/>
  <c r="N20" i="16"/>
  <c r="N9" i="16"/>
  <c r="O58" i="16"/>
  <c r="M103" i="16"/>
  <c r="M118" i="16"/>
  <c r="N54" i="16"/>
  <c r="K118" i="16"/>
  <c r="M117" i="16"/>
  <c r="N45" i="13"/>
  <c r="N45" i="16" s="1"/>
  <c r="K45" i="16"/>
  <c r="K28" i="16"/>
  <c r="N28" i="15"/>
  <c r="N28" i="16" s="1"/>
  <c r="N11" i="12"/>
  <c r="N11" i="16" s="1"/>
  <c r="K11" i="16"/>
  <c r="L60" i="16"/>
  <c r="N29" i="12"/>
  <c r="N29" i="16" s="1"/>
  <c r="K29" i="16"/>
  <c r="K26" i="1"/>
  <c r="L26" i="1"/>
  <c r="M26" i="1"/>
  <c r="M26" i="16" s="1"/>
  <c r="J26" i="16"/>
  <c r="N76" i="15"/>
  <c r="N76" i="16" s="1"/>
  <c r="K76" i="16"/>
  <c r="K49" i="16"/>
  <c r="N49" i="15"/>
  <c r="N49" i="16" s="1"/>
  <c r="O10" i="1"/>
  <c r="O10" i="16" s="1"/>
  <c r="L10" i="16"/>
  <c r="N38" i="13"/>
  <c r="N38" i="16" s="1"/>
  <c r="K38" i="16"/>
  <c r="M108" i="16"/>
  <c r="O64" i="16"/>
  <c r="O117" i="1"/>
  <c r="O117" i="16" s="1"/>
  <c r="L117" i="16"/>
  <c r="L79" i="16"/>
  <c r="L64" i="16"/>
  <c r="O73" i="15"/>
  <c r="O73" i="16" s="1"/>
  <c r="L73" i="16"/>
  <c r="L90" i="16"/>
  <c r="O90" i="12"/>
  <c r="O90" i="16" s="1"/>
  <c r="N74" i="15"/>
  <c r="K10" i="16"/>
  <c r="N10" i="1"/>
  <c r="N10" i="16" s="1"/>
  <c r="M85" i="13"/>
  <c r="M85" i="16" s="1"/>
  <c r="K85" i="13"/>
  <c r="J85" i="16"/>
  <c r="L85" i="13"/>
  <c r="L24" i="16"/>
  <c r="O24" i="15"/>
  <c r="O24" i="16" s="1"/>
  <c r="K54" i="16"/>
  <c r="N53" i="16"/>
  <c r="O41" i="1"/>
  <c r="O41" i="16" s="1"/>
  <c r="L41" i="16"/>
  <c r="M67" i="16"/>
  <c r="L55" i="16"/>
  <c r="K53" i="16"/>
  <c r="O79" i="16"/>
  <c r="N108" i="16"/>
  <c r="K16" i="16"/>
  <c r="L68" i="16"/>
  <c r="P56" i="1"/>
  <c r="K55" i="1"/>
  <c r="L58" i="16"/>
  <c r="O16" i="12"/>
  <c r="O16" i="16" s="1"/>
  <c r="L16" i="16"/>
  <c r="O11" i="12"/>
  <c r="O11" i="16" s="1"/>
  <c r="L11" i="16"/>
  <c r="N39" i="15"/>
  <c r="N39" i="16" s="1"/>
  <c r="K39" i="16"/>
  <c r="L49" i="16"/>
  <c r="N41" i="1"/>
  <c r="N41" i="16" s="1"/>
  <c r="K41" i="16"/>
  <c r="L67" i="16"/>
  <c r="O67" i="12"/>
  <c r="O67" i="16" s="1"/>
  <c r="K71" i="16"/>
  <c r="L110" i="16"/>
  <c r="O55" i="16"/>
  <c r="K108" i="16"/>
  <c r="L89" i="16"/>
  <c r="L95" i="16"/>
  <c r="K15" i="16"/>
  <c r="K109" i="16"/>
  <c r="N109" i="15"/>
  <c r="N109" i="16" s="1"/>
  <c r="N99" i="15"/>
  <c r="N99" i="16" s="1"/>
  <c r="K99" i="16"/>
  <c r="K27" i="16"/>
  <c r="N27" i="12"/>
  <c r="N27" i="16" s="1"/>
  <c r="L17" i="16"/>
  <c r="O17" i="12"/>
  <c r="O17" i="16" s="1"/>
  <c r="K67" i="16"/>
  <c r="N67" i="12"/>
  <c r="N67" i="16" s="1"/>
  <c r="O110" i="16"/>
  <c r="K68" i="16"/>
  <c r="N68" i="1"/>
  <c r="N68" i="16" s="1"/>
  <c r="O93" i="1"/>
  <c r="O93" i="16" s="1"/>
  <c r="L93" i="16"/>
  <c r="L71" i="16"/>
  <c r="O71" i="13"/>
  <c r="O71" i="16" s="1"/>
  <c r="N95" i="13"/>
  <c r="N95" i="16" s="1"/>
  <c r="K95" i="16"/>
  <c r="L75" i="16"/>
  <c r="O99" i="15"/>
  <c r="O99" i="16" s="1"/>
  <c r="L99" i="16"/>
  <c r="L42" i="16"/>
  <c r="O96" i="1"/>
  <c r="O96" i="16" s="1"/>
  <c r="L96" i="16"/>
  <c r="K117" i="16"/>
  <c r="N117" i="1"/>
  <c r="N117" i="16" s="1"/>
  <c r="K77" i="16"/>
  <c r="K92" i="16"/>
  <c r="N92" i="13"/>
  <c r="N92" i="16" s="1"/>
  <c r="N79" i="13"/>
  <c r="N79" i="16" s="1"/>
  <c r="K79" i="16"/>
  <c r="K114" i="16"/>
  <c r="N114" i="13"/>
  <c r="N114" i="16" s="1"/>
  <c r="N96" i="1"/>
  <c r="N96" i="16" s="1"/>
  <c r="K96" i="16"/>
  <c r="N77" i="16"/>
  <c r="N106" i="15"/>
  <c r="N106" i="16" s="1"/>
  <c r="K106" i="16"/>
  <c r="O74" i="16"/>
  <c r="L38" i="16"/>
  <c r="K24" i="16"/>
  <c r="N71" i="16"/>
  <c r="L118" i="16"/>
  <c r="O118" i="13"/>
  <c r="O118" i="16" s="1"/>
  <c r="L45" i="16"/>
  <c r="O92" i="13"/>
  <c r="O92" i="16" s="1"/>
  <c r="L92" i="16"/>
  <c r="N105" i="1"/>
  <c r="N105" i="16" s="1"/>
  <c r="K105" i="16"/>
  <c r="L114" i="16"/>
  <c r="O114" i="13"/>
  <c r="O114" i="16" s="1"/>
  <c r="N112" i="15"/>
  <c r="N112" i="16" s="1"/>
  <c r="K112" i="16"/>
  <c r="N34" i="13"/>
  <c r="N34" i="16" s="1"/>
  <c r="K34" i="16"/>
  <c r="L36" i="16"/>
  <c r="O36" i="15"/>
  <c r="O36" i="16" s="1"/>
  <c r="L39" i="16"/>
  <c r="L77" i="16"/>
  <c r="L104" i="16"/>
  <c r="L74" i="16"/>
  <c r="K73" i="16"/>
  <c r="K36" i="16"/>
  <c r="O38" i="16"/>
  <c r="N75" i="15"/>
  <c r="N75" i="16" s="1"/>
  <c r="K75" i="16"/>
  <c r="K90" i="16"/>
  <c r="N90" i="12"/>
  <c r="N90" i="16" s="1"/>
  <c r="O31" i="15"/>
  <c r="O31" i="16" s="1"/>
  <c r="L31" i="16"/>
  <c r="O53" i="13"/>
  <c r="O53" i="16" s="1"/>
  <c r="L53" i="16"/>
  <c r="O70" i="15"/>
  <c r="O70" i="16" s="1"/>
  <c r="L70" i="16"/>
  <c r="N89" i="1"/>
  <c r="N89" i="16" s="1"/>
  <c r="K89" i="16"/>
  <c r="L105" i="16"/>
  <c r="O105" i="1"/>
  <c r="O105" i="16" s="1"/>
  <c r="O43" i="12"/>
  <c r="O43" i="16" s="1"/>
  <c r="L43" i="16"/>
  <c r="O112" i="15"/>
  <c r="O112" i="16" s="1"/>
  <c r="L112" i="16"/>
  <c r="K42" i="16"/>
  <c r="N42" i="1"/>
  <c r="N42" i="16" s="1"/>
  <c r="O34" i="13"/>
  <c r="O34" i="16" s="1"/>
  <c r="L34" i="16"/>
  <c r="L103" i="16"/>
  <c r="O103" i="12"/>
  <c r="O103" i="16" s="1"/>
  <c r="O104" i="16"/>
  <c r="L76" i="16"/>
  <c r="K32" i="16"/>
  <c r="N36" i="16"/>
  <c r="K93" i="16"/>
  <c r="K111" i="16"/>
  <c r="O8" i="12"/>
  <c r="O8" i="16" s="1"/>
  <c r="L8" i="16"/>
  <c r="K66" i="16"/>
  <c r="N110" i="12"/>
  <c r="N110" i="16" s="1"/>
  <c r="K110" i="16"/>
  <c r="N115" i="13"/>
  <c r="N115" i="16" s="1"/>
  <c r="K115" i="16"/>
  <c r="N14" i="15"/>
  <c r="N14" i="16" s="1"/>
  <c r="K14" i="16"/>
  <c r="N70" i="15"/>
  <c r="N70" i="16" s="1"/>
  <c r="K70" i="16"/>
  <c r="K35" i="16"/>
  <c r="N35" i="15"/>
  <c r="N35" i="16" s="1"/>
  <c r="L66" i="16"/>
  <c r="O66" i="1"/>
  <c r="O66" i="16" s="1"/>
  <c r="O108" i="13"/>
  <c r="O108" i="16" s="1"/>
  <c r="L108" i="16"/>
  <c r="K51" i="1"/>
  <c r="M51" i="1"/>
  <c r="M51" i="16" s="1"/>
  <c r="L51" i="1"/>
  <c r="J51" i="16"/>
  <c r="O111" i="15"/>
  <c r="O111" i="16" s="1"/>
  <c r="L111" i="16"/>
  <c r="L106" i="16"/>
  <c r="O106" i="13"/>
  <c r="O106" i="16" s="1"/>
  <c r="O94" i="13"/>
  <c r="O94" i="16" s="1"/>
  <c r="L94" i="16"/>
  <c r="O98" i="15"/>
  <c r="O98" i="16" s="1"/>
  <c r="L98" i="16"/>
  <c r="O102" i="16"/>
  <c r="O29" i="12"/>
  <c r="O29" i="16" s="1"/>
  <c r="L29" i="16"/>
  <c r="K12" i="16"/>
  <c r="N93" i="16"/>
  <c r="L22" i="16"/>
  <c r="N8" i="12"/>
  <c r="N8" i="16" s="1"/>
  <c r="K8" i="16"/>
  <c r="O59" i="12"/>
  <c r="O59" i="16" s="1"/>
  <c r="L59" i="16"/>
  <c r="K102" i="16"/>
  <c r="N104" i="1"/>
  <c r="N104" i="16" s="1"/>
  <c r="K104" i="16"/>
  <c r="O72" i="15"/>
  <c r="O72" i="16" s="1"/>
  <c r="L72" i="16"/>
  <c r="K64" i="16"/>
  <c r="N64" i="1"/>
  <c r="N64" i="16" s="1"/>
  <c r="O35" i="15"/>
  <c r="O35" i="16" s="1"/>
  <c r="L35" i="16"/>
  <c r="O54" i="15"/>
  <c r="O54" i="16" s="1"/>
  <c r="L54" i="16"/>
  <c r="L32" i="16"/>
  <c r="O32" i="13"/>
  <c r="O32" i="16" s="1"/>
  <c r="L115" i="16"/>
  <c r="L113" i="16"/>
  <c r="K98" i="16"/>
  <c r="L109" i="16"/>
  <c r="K113" i="16"/>
  <c r="N59" i="12"/>
  <c r="N102" i="16"/>
  <c r="M90" i="16"/>
  <c r="L52" i="16" l="1"/>
  <c r="N52" i="15"/>
  <c r="N52" i="16" s="1"/>
  <c r="K52" i="16"/>
  <c r="N43" i="15"/>
  <c r="N43" i="16" s="1"/>
  <c r="K43" i="16"/>
  <c r="L30" i="16"/>
  <c r="K30" i="16"/>
  <c r="L84" i="16"/>
  <c r="O84" i="16"/>
  <c r="K91" i="16"/>
  <c r="N91" i="12"/>
  <c r="N91" i="16" s="1"/>
  <c r="K74" i="16"/>
  <c r="N74" i="16"/>
  <c r="O86" i="12"/>
  <c r="O86" i="16" s="1"/>
  <c r="L86" i="16"/>
  <c r="L28" i="16"/>
  <c r="O46" i="12"/>
  <c r="O46" i="16" s="1"/>
  <c r="L46" i="16"/>
  <c r="K46" i="16"/>
  <c r="N46" i="12"/>
  <c r="N46" i="16" s="1"/>
  <c r="O26" i="1"/>
  <c r="O26" i="16" s="1"/>
  <c r="L26" i="16"/>
  <c r="N26" i="1"/>
  <c r="N26" i="16" s="1"/>
  <c r="K26" i="16"/>
  <c r="O51" i="1"/>
  <c r="O51" i="16" s="1"/>
  <c r="L51" i="16"/>
  <c r="N51" i="1"/>
  <c r="N51" i="16" s="1"/>
  <c r="K51" i="16"/>
  <c r="K55" i="16"/>
  <c r="N55" i="1"/>
  <c r="N55" i="16" s="1"/>
  <c r="P57" i="1"/>
  <c r="K56" i="1"/>
  <c r="O85" i="13"/>
  <c r="O85" i="16" s="1"/>
  <c r="L85" i="16"/>
  <c r="N85" i="13"/>
  <c r="N85" i="16" s="1"/>
  <c r="K85" i="16"/>
  <c r="K57" i="1" l="1"/>
  <c r="P58" i="1"/>
  <c r="K56" i="16"/>
  <c r="N56" i="1"/>
  <c r="N56" i="16" s="1"/>
  <c r="P59" i="1" l="1"/>
  <c r="K58" i="1"/>
  <c r="K57" i="16"/>
  <c r="N57" i="1"/>
  <c r="N57" i="16" s="1"/>
  <c r="N58" i="1" l="1"/>
  <c r="N58" i="16" s="1"/>
  <c r="K58" i="16"/>
  <c r="P60" i="1"/>
  <c r="K59" i="1"/>
  <c r="N59" i="1" l="1"/>
  <c r="N59" i="16" s="1"/>
  <c r="K59" i="16"/>
  <c r="K60" i="1"/>
  <c r="P61" i="1"/>
  <c r="K61" i="1" s="1"/>
  <c r="K61" i="16" l="1"/>
  <c r="N61" i="1"/>
  <c r="N61" i="16" s="1"/>
  <c r="N60" i="1"/>
  <c r="N60" i="16" s="1"/>
  <c r="K60" i="16"/>
</calcChain>
</file>

<file path=xl/sharedStrings.xml><?xml version="1.0" encoding="utf-8"?>
<sst xmlns="http://schemas.openxmlformats.org/spreadsheetml/2006/main" count="800" uniqueCount="68">
  <si>
    <t>Year</t>
  </si>
  <si>
    <t>Supply</t>
  </si>
  <si>
    <t>Imports</t>
  </si>
  <si>
    <t>Carcass</t>
  </si>
  <si>
    <t>Retail</t>
  </si>
  <si>
    <t>Boneless</t>
  </si>
  <si>
    <t>Factors for</t>
  </si>
  <si>
    <t>converting carcass</t>
  </si>
  <si>
    <t>------------ Pounds -------------</t>
  </si>
  <si>
    <t xml:space="preserve">6  </t>
  </si>
  <si>
    <t>--</t>
  </si>
  <si>
    <t xml:space="preserve">5  </t>
  </si>
  <si>
    <t>NA</t>
  </si>
  <si>
    <t>Filename:</t>
  </si>
  <si>
    <t>Worksheets:</t>
  </si>
  <si>
    <t xml:space="preserve">      --</t>
  </si>
  <si>
    <t>Per capita availability</t>
  </si>
  <si>
    <r>
      <t xml:space="preserve">U.S. population, July 1 </t>
    </r>
    <r>
      <rPr>
        <vertAlign val="superscript"/>
        <sz val="8"/>
        <rFont val="Arial"/>
        <family val="2"/>
      </rPr>
      <t>2</t>
    </r>
  </si>
  <si>
    <r>
      <t>Beginning stocks</t>
    </r>
    <r>
      <rPr>
        <vertAlign val="superscript"/>
        <sz val="8"/>
        <rFont val="Arial"/>
        <family val="2"/>
      </rPr>
      <t>3</t>
    </r>
  </si>
  <si>
    <r>
      <t>Total</t>
    </r>
    <r>
      <rPr>
        <vertAlign val="superscript"/>
        <sz val="8"/>
        <rFont val="Arial"/>
        <family val="2"/>
      </rPr>
      <t>4</t>
    </r>
  </si>
  <si>
    <r>
      <t>Exports</t>
    </r>
    <r>
      <rPr>
        <vertAlign val="superscript"/>
        <sz val="8"/>
        <rFont val="Arial"/>
        <family val="2"/>
      </rPr>
      <t>5</t>
    </r>
  </si>
  <si>
    <r>
      <t>Shipments to U.S. territories</t>
    </r>
    <r>
      <rPr>
        <vertAlign val="superscript"/>
        <sz val="8"/>
        <rFont val="Arial"/>
        <family val="2"/>
      </rPr>
      <t>5</t>
    </r>
  </si>
  <si>
    <r>
      <t>Ending stocks</t>
    </r>
    <r>
      <rPr>
        <vertAlign val="superscript"/>
        <sz val="8"/>
        <rFont val="Arial"/>
        <family val="2"/>
      </rPr>
      <t>3</t>
    </r>
  </si>
  <si>
    <r>
      <t>weight to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--</t>
    </r>
  </si>
  <si>
    <r>
      <t>Imports</t>
    </r>
    <r>
      <rPr>
        <vertAlign val="superscript"/>
        <sz val="8"/>
        <rFont val="Arial"/>
        <family val="2"/>
      </rPr>
      <t>3</t>
    </r>
  </si>
  <si>
    <r>
      <t>Total</t>
    </r>
    <r>
      <rPr>
        <vertAlign val="superscript"/>
        <sz val="8"/>
        <rFont val="Arial"/>
        <family val="2"/>
      </rPr>
      <t>5</t>
    </r>
  </si>
  <si>
    <r>
      <t>Shipments to U.S. territories</t>
    </r>
    <r>
      <rPr>
        <vertAlign val="superscript"/>
        <sz val="8"/>
        <rFont val="Arial"/>
        <family val="2"/>
      </rPr>
      <t>6</t>
    </r>
  </si>
  <si>
    <r>
      <t>Ending stocks</t>
    </r>
    <r>
      <rPr>
        <vertAlign val="superscript"/>
        <sz val="8"/>
        <rFont val="Arial"/>
        <family val="2"/>
      </rPr>
      <t>4</t>
    </r>
  </si>
  <si>
    <r>
      <t>weight to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--</t>
    </r>
  </si>
  <si>
    <t xml:space="preserve">Filename: MTREDSU </t>
  </si>
  <si>
    <t>Production</t>
  </si>
  <si>
    <r>
      <t>Beginning stocks</t>
    </r>
    <r>
      <rPr>
        <vertAlign val="superscript"/>
        <sz val="8"/>
        <rFont val="Arial"/>
        <family val="2"/>
      </rPr>
      <t>4</t>
    </r>
  </si>
  <si>
    <t xml:space="preserve">--- Millions --- </t>
  </si>
  <si>
    <t>-------------------------------------------------------------------------------------- Million pounds ---------------------------------------------------------------------------------------</t>
  </si>
  <si>
    <t>-------------------- Percent --------------------</t>
  </si>
  <si>
    <t xml:space="preserve">NA = Not available.   </t>
  </si>
  <si>
    <t>--- Millions ---</t>
  </si>
  <si>
    <t>-------------------------------------------------------------------- Million pounds ---------------------------------------------------------------------</t>
  </si>
  <si>
    <t>--------------- Percent ---------------</t>
  </si>
  <si>
    <t xml:space="preserve">NA = Not available.    </t>
  </si>
  <si>
    <t>-------------------------------------------------------------------- Million pounds --------------------------------------------------------------------</t>
  </si>
  <si>
    <t>--------------------------------------------------------------------- Million pounds ----------------------------------------------------------------------</t>
  </si>
  <si>
    <t>----------------- Pounds ------------------</t>
  </si>
  <si>
    <t xml:space="preserve">NA = Not available. </t>
  </si>
  <si>
    <t>Stocks</t>
  </si>
  <si>
    <t xml:space="preserve">- = Beginning stocks equal previous year's ending stocks. </t>
  </si>
  <si>
    <t>-- = Less than 0.05 million lbs.</t>
  </si>
  <si>
    <t>- = Beginning stocks equal previous year's ending stocks.</t>
  </si>
  <si>
    <r>
      <t>U.S. population, July 1</t>
    </r>
    <r>
      <rPr>
        <vertAlign val="superscript"/>
        <sz val="8"/>
        <rFont val="Arial"/>
        <family val="2"/>
      </rPr>
      <t>2</t>
    </r>
  </si>
  <si>
    <r>
      <t>Beef: Supply and use</t>
    </r>
    <r>
      <rPr>
        <b/>
        <vertAlign val="superscript"/>
        <sz val="8"/>
        <rFont val="Arial"/>
        <family val="2"/>
      </rPr>
      <t>1</t>
    </r>
  </si>
  <si>
    <t>Nonfood use</t>
  </si>
  <si>
    <t>Food availability</t>
  </si>
  <si>
    <r>
      <t>Veal: Supply and use</t>
    </r>
    <r>
      <rPr>
        <b/>
        <vertAlign val="superscript"/>
        <sz val="8"/>
        <rFont val="Arial"/>
        <family val="2"/>
      </rPr>
      <t>1</t>
    </r>
  </si>
  <si>
    <r>
      <t>Lamb: Supply and use</t>
    </r>
    <r>
      <rPr>
        <b/>
        <vertAlign val="superscript"/>
        <sz val="8"/>
        <rFont val="Arial"/>
        <family val="2"/>
      </rPr>
      <t>1</t>
    </r>
  </si>
  <si>
    <r>
      <t>Pork: Supply and use</t>
    </r>
    <r>
      <rPr>
        <b/>
        <vertAlign val="superscript"/>
        <sz val="8"/>
        <rFont val="Arial"/>
        <family val="2"/>
      </rPr>
      <t>1</t>
    </r>
  </si>
  <si>
    <r>
      <t>Total red meat: Supply and use</t>
    </r>
    <r>
      <rPr>
        <b/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</si>
  <si>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Carcass weight except as noted in footnote 3. Edible offals are not part of the carcass and therefore are not included.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 except for the war years, 1917-19, resident population only; starting in 1930, resident population plus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Cold-storage holdings in public and private warehouses and packing plants whose food products are normally stored for 30 days or more. Lamb and veal stocks data are reported on a product-weight basis.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Prior to 1975, shipments to U.S. territories are included under exports.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</si>
  <si>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Carcass weight. Edible offals are not part of the carcass and therefore are not included.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 except for the war years, 1917-19, resident population only; starting in 1930, resident population plus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Beginning in 1989, trade data includes veal.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Cold-storage holdings in public and private warehouses and packing plants whose food products are normally stored for 30 days or more.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Prior to 1975, shipments to U.S. territories are included under exports. 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>Source: U.S. Department of Agriculture, Economic Research Service, Reevaluation of Beef Carcass-to-Retail Weight Conversion Factor, AER-623, October 1989.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</si>
  <si>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Carcass weight except as noted in footnote 3. Edible offals are not part of the carcass and therefore are not included.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 except for the war years, 1917-19, resident population only; starting in 1930, resident population plus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Cold-storage holdings in public and private warehouses and packing plants whose food products are normally stored for 30 days or more. Stocks data are reported on a product-weight basis.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Prior to 1975, shipments to U.S. territories are included under exports.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>Source: U.S. Department of Agriculture, Economic Research Service, Weights and Measures for Agricultural Commodities and Their Products, AH-697, June 1992.</t>
    </r>
  </si>
  <si>
    <r>
      <t>Exports</t>
    </r>
    <r>
      <rPr>
        <vertAlign val="superscript"/>
        <sz val="8"/>
        <rFont val="Arial"/>
        <family val="2"/>
      </rPr>
      <t>3, 6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</si>
  <si>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Carcass weight except as noted in footnote 4. Edible offals are not part of the carcass and therefore are not included.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Prior to 1930 except for the war years, 1917-19, resident population only; starting in 1930, resident population plus Armed Forces overseas.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Beginning in 1989, reported with beef.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Cold-storage holdings in public and private warehouses and packing plants whose food products are normally stored for 30 days or more. Stocks data are reported on a product-weight basis.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Prior to 1975, shipments to U.S. territories are included under exports. 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>Source: U.S. Department of Agriculture, Economic Research Service, Weights and Measures for Agricultural Commodities and Their Products, AH-697, June 1992.</t>
    </r>
  </si>
  <si>
    <t>mtredsu.xlsx</t>
  </si>
  <si>
    <t>Source: USDA, Economic Research Service using data from various sources as documented on the Food Availability Data System home page. Data last updated October 1, 2022.</t>
  </si>
  <si>
    <t>Total red meat - Supply and use</t>
  </si>
  <si>
    <t>Beef - Supply and use</t>
  </si>
  <si>
    <t>Veal - Supply and use</t>
  </si>
  <si>
    <t>Lamb - Supply and use</t>
  </si>
  <si>
    <t>Pork - Supply 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</si>
</sst>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0.0"/>
    <numFmt numFmtId="168" formatCode="#,##0.000"/>
  </numFmts>
  <fonts count="14" x14ac:knownFonts="1">
    <font>
      <sz val="8"/>
      <name val="Times New Roman"/>
      <family val="1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indexed="64"/>
      </top>
      <bottom style="thin">
        <color theme="0" tint="-0.34998626667073579"/>
      </bottom>
      <diagonal/>
    </border>
    <border>
      <left/>
      <right/>
      <top style="double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uble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</borders>
  <cellStyleXfs count="16">
    <xf numFmtId="0" fontId="0" fillId="0" borderId="0" applyNumberForma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>
      <alignment vertical="top"/>
      <protection locked="0"/>
    </xf>
    <xf numFmtId="0" fontId="8" fillId="0" borderId="0"/>
    <xf numFmtId="0" fontId="1" fillId="0" borderId="0"/>
    <xf numFmtId="0" fontId="1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70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7" applyFont="1" applyAlignment="1" applyProtection="1"/>
    <xf numFmtId="2" fontId="4" fillId="0" borderId="0" xfId="13" applyNumberFormat="1" applyFont="1" applyFill="1" applyBorder="1"/>
    <xf numFmtId="165" fontId="4" fillId="0" borderId="0" xfId="13" applyNumberFormat="1" applyFont="1" applyFill="1" applyBorder="1"/>
    <xf numFmtId="0" fontId="4" fillId="0" borderId="0" xfId="13" applyNumberFormat="1" applyFont="1" applyFill="1" applyBorder="1"/>
    <xf numFmtId="0" fontId="4" fillId="0" borderId="0" xfId="12" applyNumberFormat="1" applyFont="1" applyFill="1"/>
    <xf numFmtId="165" fontId="4" fillId="0" borderId="0" xfId="12" applyNumberFormat="1" applyFont="1" applyFill="1"/>
    <xf numFmtId="167" fontId="4" fillId="0" borderId="2" xfId="12" applyNumberFormat="1" applyFont="1" applyFill="1" applyBorder="1" applyAlignment="1">
      <alignment horizontal="centerContinuous"/>
    </xf>
    <xf numFmtId="3" fontId="4" fillId="0" borderId="3" xfId="12" applyNumberFormat="1" applyFont="1" applyFill="1" applyBorder="1" applyAlignment="1">
      <alignment horizontal="centerContinuous"/>
    </xf>
    <xf numFmtId="3" fontId="4" fillId="0" borderId="2" xfId="12" applyNumberFormat="1" applyFont="1" applyFill="1" applyBorder="1" applyAlignment="1">
      <alignment horizontal="centerContinuous"/>
    </xf>
    <xf numFmtId="167" fontId="4" fillId="0" borderId="3" xfId="12" applyNumberFormat="1" applyFont="1" applyFill="1" applyBorder="1" applyAlignment="1">
      <alignment horizontal="centerContinuous"/>
    </xf>
    <xf numFmtId="3" fontId="4" fillId="0" borderId="0" xfId="12" applyNumberFormat="1" applyFont="1" applyFill="1"/>
    <xf numFmtId="167" fontId="4" fillId="0" borderId="0" xfId="12" applyNumberFormat="1" applyFont="1" applyFill="1"/>
    <xf numFmtId="2" fontId="4" fillId="0" borderId="0" xfId="12" applyNumberFormat="1" applyFont="1" applyFill="1" applyBorder="1"/>
    <xf numFmtId="2" fontId="4" fillId="0" borderId="0" xfId="12" applyNumberFormat="1" applyFont="1" applyFill="1"/>
    <xf numFmtId="3" fontId="4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0" fontId="4" fillId="0" borderId="0" xfId="12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/>
    <xf numFmtId="167" fontId="4" fillId="0" borderId="0" xfId="0" applyNumberFormat="1" applyFont="1" applyFill="1"/>
    <xf numFmtId="0" fontId="4" fillId="0" borderId="19" xfId="12" applyNumberFormat="1" applyFont="1" applyFill="1" applyBorder="1" applyAlignment="1">
      <alignment horizontal="center"/>
    </xf>
    <xf numFmtId="0" fontId="4" fillId="2" borderId="19" xfId="12" applyNumberFormat="1" applyFont="1" applyFill="1" applyBorder="1" applyAlignment="1">
      <alignment horizontal="center"/>
    </xf>
    <xf numFmtId="167" fontId="4" fillId="0" borderId="19" xfId="12" applyNumberFormat="1" applyFont="1" applyFill="1" applyBorder="1"/>
    <xf numFmtId="2" fontId="4" fillId="0" borderId="19" xfId="12" applyNumberFormat="1" applyFont="1" applyFill="1" applyBorder="1"/>
    <xf numFmtId="165" fontId="4" fillId="0" borderId="19" xfId="12" applyNumberFormat="1" applyFont="1" applyFill="1" applyBorder="1" applyAlignment="1">
      <alignment horizontal="right"/>
    </xf>
    <xf numFmtId="165" fontId="4" fillId="0" borderId="19" xfId="12" applyNumberFormat="1" applyFont="1" applyFill="1" applyBorder="1"/>
    <xf numFmtId="167" fontId="4" fillId="2" borderId="19" xfId="12" applyNumberFormat="1" applyFont="1" applyFill="1" applyBorder="1"/>
    <xf numFmtId="2" fontId="4" fillId="2" borderId="19" xfId="12" applyNumberFormat="1" applyFont="1" applyFill="1" applyBorder="1"/>
    <xf numFmtId="165" fontId="4" fillId="2" borderId="19" xfId="12" applyNumberFormat="1" applyFont="1" applyFill="1" applyBorder="1" applyAlignment="1">
      <alignment horizontal="right"/>
    </xf>
    <xf numFmtId="165" fontId="4" fillId="2" borderId="19" xfId="12" applyNumberFormat="1" applyFont="1" applyFill="1" applyBorder="1"/>
    <xf numFmtId="0" fontId="4" fillId="0" borderId="19" xfId="0" applyNumberFormat="1" applyFont="1" applyFill="1" applyBorder="1" applyAlignment="1">
      <alignment horizontal="center"/>
    </xf>
    <xf numFmtId="167" fontId="4" fillId="0" borderId="19" xfId="0" applyNumberFormat="1" applyFont="1" applyFill="1" applyBorder="1"/>
    <xf numFmtId="2" fontId="4" fillId="0" borderId="19" xfId="0" applyNumberFormat="1" applyFont="1" applyFill="1" applyBorder="1"/>
    <xf numFmtId="165" fontId="4" fillId="0" borderId="19" xfId="0" applyNumberFormat="1" applyFont="1" applyFill="1" applyBorder="1"/>
    <xf numFmtId="0" fontId="4" fillId="2" borderId="19" xfId="0" applyNumberFormat="1" applyFont="1" applyFill="1" applyBorder="1" applyAlignment="1">
      <alignment horizontal="center"/>
    </xf>
    <xf numFmtId="167" fontId="4" fillId="2" borderId="19" xfId="0" applyNumberFormat="1" applyFont="1" applyFill="1" applyBorder="1"/>
    <xf numFmtId="2" fontId="4" fillId="2" borderId="19" xfId="0" applyNumberFormat="1" applyFont="1" applyFill="1" applyBorder="1"/>
    <xf numFmtId="165" fontId="4" fillId="2" borderId="19" xfId="0" applyNumberFormat="1" applyFont="1" applyFill="1" applyBorder="1"/>
    <xf numFmtId="164" fontId="4" fillId="0" borderId="19" xfId="0" applyNumberFormat="1" applyFont="1" applyFill="1" applyBorder="1"/>
    <xf numFmtId="164" fontId="4" fillId="0" borderId="19" xfId="0" quotePrefix="1" applyNumberFormat="1" applyFont="1" applyFill="1" applyBorder="1" applyAlignment="1">
      <alignment horizontal="right"/>
    </xf>
    <xf numFmtId="164" fontId="4" fillId="2" borderId="19" xfId="0" applyNumberFormat="1" applyFont="1" applyFill="1" applyBorder="1"/>
    <xf numFmtId="164" fontId="4" fillId="2" borderId="19" xfId="0" quotePrefix="1" applyNumberFormat="1" applyFont="1" applyFill="1" applyBorder="1" applyAlignment="1">
      <alignment horizontal="right"/>
    </xf>
    <xf numFmtId="2" fontId="4" fillId="0" borderId="19" xfId="13" applyNumberFormat="1" applyFont="1" applyFill="1" applyBorder="1"/>
    <xf numFmtId="165" fontId="4" fillId="0" borderId="19" xfId="13" applyNumberFormat="1" applyFont="1" applyFill="1" applyBorder="1"/>
    <xf numFmtId="2" fontId="4" fillId="2" borderId="19" xfId="13" applyNumberFormat="1" applyFont="1" applyFill="1" applyBorder="1"/>
    <xf numFmtId="165" fontId="4" fillId="2" borderId="19" xfId="13" applyNumberFormat="1" applyFont="1" applyFill="1" applyBorder="1"/>
    <xf numFmtId="165" fontId="4" fillId="0" borderId="19" xfId="12" applyNumberFormat="1" applyFont="1" applyFill="1" applyBorder="1" applyAlignment="1">
      <alignment horizontal="center"/>
    </xf>
    <xf numFmtId="167" fontId="4" fillId="0" borderId="19" xfId="12" applyNumberFormat="1" applyFont="1" applyFill="1" applyBorder="1" applyAlignment="1">
      <alignment horizontal="right"/>
    </xf>
    <xf numFmtId="165" fontId="4" fillId="2" borderId="19" xfId="12" applyNumberFormat="1" applyFont="1" applyFill="1" applyBorder="1" applyAlignment="1">
      <alignment horizontal="center"/>
    </xf>
    <xf numFmtId="167" fontId="4" fillId="2" borderId="19" xfId="12" applyNumberFormat="1" applyFont="1" applyFill="1" applyBorder="1" applyAlignment="1">
      <alignment horizontal="right"/>
    </xf>
    <xf numFmtId="165" fontId="4" fillId="0" borderId="19" xfId="0" applyNumberFormat="1" applyFont="1" applyFill="1" applyBorder="1" applyAlignment="1">
      <alignment horizontal="center"/>
    </xf>
    <xf numFmtId="165" fontId="4" fillId="2" borderId="19" xfId="0" applyNumberFormat="1" applyFont="1" applyFill="1" applyBorder="1" applyAlignment="1">
      <alignment horizontal="center"/>
    </xf>
    <xf numFmtId="2" fontId="9" fillId="0" borderId="0" xfId="13" applyNumberFormat="1" applyFont="1" applyFill="1" applyBorder="1"/>
    <xf numFmtId="165" fontId="9" fillId="0" borderId="0" xfId="13" applyNumberFormat="1" applyFont="1" applyFill="1" applyBorder="1"/>
    <xf numFmtId="0" fontId="9" fillId="0" borderId="0" xfId="13" applyNumberFormat="1" applyFont="1" applyFill="1" applyBorder="1"/>
    <xf numFmtId="0" fontId="9" fillId="0" borderId="0" xfId="0" applyNumberFormat="1" applyFont="1" applyFill="1" applyBorder="1"/>
    <xf numFmtId="164" fontId="4" fillId="0" borderId="19" xfId="12" applyNumberFormat="1" applyFont="1" applyFill="1" applyBorder="1" applyAlignment="1">
      <alignment horizontal="right"/>
    </xf>
    <xf numFmtId="164" fontId="11" fillId="0" borderId="19" xfId="12" applyNumberFormat="1" applyFont="1" applyFill="1" applyBorder="1" applyAlignment="1">
      <alignment horizontal="right"/>
    </xf>
    <xf numFmtId="164" fontId="4" fillId="2" borderId="19" xfId="12" applyNumberFormat="1" applyFont="1" applyFill="1" applyBorder="1" applyAlignment="1">
      <alignment horizontal="right"/>
    </xf>
    <xf numFmtId="164" fontId="11" fillId="2" borderId="19" xfId="12" applyNumberFormat="1" applyFont="1" applyFill="1" applyBorder="1" applyAlignment="1">
      <alignment horizontal="right"/>
    </xf>
    <xf numFmtId="164" fontId="4" fillId="0" borderId="19" xfId="12" applyNumberFormat="1" applyFont="1" applyFill="1" applyBorder="1"/>
    <xf numFmtId="164" fontId="11" fillId="0" borderId="19" xfId="12" quotePrefix="1" applyNumberFormat="1" applyFont="1" applyFill="1" applyBorder="1" applyAlignment="1">
      <alignment horizontal="right"/>
    </xf>
    <xf numFmtId="164" fontId="4" fillId="2" borderId="19" xfId="12" applyNumberFormat="1" applyFont="1" applyFill="1" applyBorder="1"/>
    <xf numFmtId="164" fontId="11" fillId="2" borderId="19" xfId="12" quotePrefix="1" applyNumberFormat="1" applyFont="1" applyFill="1" applyBorder="1" applyAlignment="1">
      <alignment horizontal="right"/>
    </xf>
    <xf numFmtId="164" fontId="4" fillId="2" borderId="19" xfId="0" applyNumberFormat="1" applyFont="1" applyFill="1" applyBorder="1" applyAlignment="1" applyProtection="1">
      <alignment wrapText="1"/>
    </xf>
    <xf numFmtId="164" fontId="4" fillId="0" borderId="19" xfId="0" applyNumberFormat="1" applyFont="1" applyFill="1" applyBorder="1" applyAlignment="1" applyProtection="1">
      <alignment wrapText="1"/>
    </xf>
    <xf numFmtId="164" fontId="4" fillId="0" borderId="19" xfId="0" applyNumberFormat="1" applyFont="1" applyFill="1" applyBorder="1" applyAlignment="1">
      <alignment horizontal="right"/>
    </xf>
    <xf numFmtId="164" fontId="11" fillId="0" borderId="19" xfId="0" quotePrefix="1" applyNumberFormat="1" applyFont="1" applyFill="1" applyBorder="1" applyAlignment="1">
      <alignment horizontal="right"/>
    </xf>
    <xf numFmtId="164" fontId="4" fillId="2" borderId="19" xfId="0" applyNumberFormat="1" applyFont="1" applyFill="1" applyBorder="1" applyAlignment="1">
      <alignment horizontal="right"/>
    </xf>
    <xf numFmtId="164" fontId="11" fillId="2" borderId="19" xfId="0" quotePrefix="1" applyNumberFormat="1" applyFont="1" applyFill="1" applyBorder="1" applyAlignment="1">
      <alignment horizontal="right"/>
    </xf>
    <xf numFmtId="167" fontId="4" fillId="0" borderId="19" xfId="0" quotePrefix="1" applyNumberFormat="1" applyFont="1" applyFill="1" applyBorder="1" applyAlignment="1">
      <alignment horizontal="right"/>
    </xf>
    <xf numFmtId="167" fontId="4" fillId="0" borderId="19" xfId="12" quotePrefix="1" applyNumberFormat="1" applyFont="1" applyFill="1" applyBorder="1" applyAlignment="1">
      <alignment horizontal="right"/>
    </xf>
    <xf numFmtId="167" fontId="11" fillId="0" borderId="19" xfId="12" quotePrefix="1" applyNumberFormat="1" applyFont="1" applyFill="1" applyBorder="1" applyAlignment="1">
      <alignment horizontal="right"/>
    </xf>
    <xf numFmtId="167" fontId="4" fillId="2" borderId="19" xfId="0" quotePrefix="1" applyNumberFormat="1" applyFont="1" applyFill="1" applyBorder="1" applyAlignment="1">
      <alignment horizontal="right"/>
    </xf>
    <xf numFmtId="167" fontId="4" fillId="2" borderId="19" xfId="12" quotePrefix="1" applyNumberFormat="1" applyFont="1" applyFill="1" applyBorder="1" applyAlignment="1">
      <alignment horizontal="right"/>
    </xf>
    <xf numFmtId="167" fontId="11" fillId="2" borderId="19" xfId="12" quotePrefix="1" applyNumberFormat="1" applyFont="1" applyFill="1" applyBorder="1" applyAlignment="1">
      <alignment horizontal="right"/>
    </xf>
    <xf numFmtId="167" fontId="4" fillId="2" borderId="19" xfId="0" applyNumberFormat="1" applyFont="1" applyFill="1" applyBorder="1" applyAlignment="1" applyProtection="1">
      <alignment wrapText="1"/>
    </xf>
    <xf numFmtId="167" fontId="4" fillId="0" borderId="19" xfId="0" applyNumberFormat="1" applyFont="1" applyFill="1" applyBorder="1" applyAlignment="1" applyProtection="1">
      <alignment wrapText="1"/>
    </xf>
    <xf numFmtId="164" fontId="4" fillId="0" borderId="19" xfId="12" quotePrefix="1" applyNumberFormat="1" applyFont="1" applyFill="1" applyBorder="1" applyAlignment="1">
      <alignment horizontal="right"/>
    </xf>
    <xf numFmtId="164" fontId="4" fillId="2" borderId="19" xfId="12" quotePrefix="1" applyNumberFormat="1" applyFont="1" applyFill="1" applyBorder="1" applyAlignment="1">
      <alignment horizontal="right"/>
    </xf>
    <xf numFmtId="164" fontId="4" fillId="2" borderId="19" xfId="14" applyNumberFormat="1" applyFont="1" applyFill="1" applyBorder="1" applyAlignment="1" applyProtection="1">
      <alignment wrapText="1"/>
    </xf>
    <xf numFmtId="164" fontId="4" fillId="0" borderId="19" xfId="14" applyNumberFormat="1" applyFont="1" applyFill="1" applyBorder="1" applyAlignment="1" applyProtection="1">
      <alignment wrapText="1"/>
    </xf>
    <xf numFmtId="0" fontId="4" fillId="0" borderId="19" xfId="0" quotePrefix="1" applyNumberFormat="1" applyFont="1" applyFill="1" applyBorder="1" applyAlignment="1">
      <alignment horizontal="center"/>
    </xf>
    <xf numFmtId="0" fontId="4" fillId="2" borderId="19" xfId="0" quotePrefix="1" applyNumberFormat="1" applyFont="1" applyFill="1" applyBorder="1" applyAlignment="1">
      <alignment horizontal="center"/>
    </xf>
    <xf numFmtId="0" fontId="4" fillId="0" borderId="19" xfId="12" quotePrefix="1" applyNumberFormat="1" applyFont="1" applyFill="1" applyBorder="1" applyAlignment="1">
      <alignment horizontal="center"/>
    </xf>
    <xf numFmtId="0" fontId="4" fillId="2" borderId="19" xfId="12" quotePrefix="1" applyNumberFormat="1" applyFont="1" applyFill="1" applyBorder="1" applyAlignment="1">
      <alignment horizontal="center"/>
    </xf>
    <xf numFmtId="165" fontId="12" fillId="0" borderId="20" xfId="12" quotePrefix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2" borderId="21" xfId="12" applyNumberFormat="1" applyFont="1" applyFill="1" applyBorder="1" applyAlignment="1">
      <alignment horizontal="center"/>
    </xf>
    <xf numFmtId="165" fontId="4" fillId="2" borderId="21" xfId="12" applyNumberFormat="1" applyFont="1" applyFill="1" applyBorder="1" applyAlignment="1">
      <alignment horizontal="center"/>
    </xf>
    <xf numFmtId="164" fontId="4" fillId="2" borderId="21" xfId="0" applyNumberFormat="1" applyFont="1" applyFill="1" applyBorder="1" applyAlignment="1" applyProtection="1">
      <alignment wrapText="1"/>
    </xf>
    <xf numFmtId="164" fontId="4" fillId="2" borderId="21" xfId="12" applyNumberFormat="1" applyFont="1" applyFill="1" applyBorder="1"/>
    <xf numFmtId="167" fontId="4" fillId="2" borderId="21" xfId="12" applyNumberFormat="1" applyFont="1" applyFill="1" applyBorder="1"/>
    <xf numFmtId="2" fontId="4" fillId="2" borderId="21" xfId="12" applyNumberFormat="1" applyFont="1" applyFill="1" applyBorder="1"/>
    <xf numFmtId="165" fontId="4" fillId="2" borderId="21" xfId="12" applyNumberFormat="1" applyFont="1" applyFill="1" applyBorder="1"/>
    <xf numFmtId="0" fontId="4" fillId="2" borderId="21" xfId="0" applyNumberFormat="1" applyFont="1" applyFill="1" applyBorder="1" applyAlignment="1">
      <alignment horizontal="center"/>
    </xf>
    <xf numFmtId="165" fontId="12" fillId="0" borderId="20" xfId="0" quotePrefix="1" applyNumberFormat="1" applyFont="1" applyFill="1" applyBorder="1" applyAlignment="1">
      <alignment horizontal="center" vertical="center"/>
    </xf>
    <xf numFmtId="164" fontId="4" fillId="2" borderId="21" xfId="0" quotePrefix="1" applyNumberFormat="1" applyFont="1" applyFill="1" applyBorder="1" applyAlignment="1">
      <alignment horizontal="right"/>
    </xf>
    <xf numFmtId="164" fontId="4" fillId="2" borderId="21" xfId="0" applyNumberFormat="1" applyFont="1" applyFill="1" applyBorder="1"/>
    <xf numFmtId="167" fontId="4" fillId="2" borderId="21" xfId="0" applyNumberFormat="1" applyFont="1" applyFill="1" applyBorder="1"/>
    <xf numFmtId="2" fontId="4" fillId="2" borderId="21" xfId="0" applyNumberFormat="1" applyFont="1" applyFill="1" applyBorder="1"/>
    <xf numFmtId="165" fontId="4" fillId="2" borderId="21" xfId="0" applyNumberFormat="1" applyFont="1" applyFill="1" applyBorder="1"/>
    <xf numFmtId="164" fontId="4" fillId="2" borderId="21" xfId="14" applyNumberFormat="1" applyFont="1" applyFill="1" applyBorder="1" applyAlignment="1" applyProtection="1">
      <alignment wrapText="1"/>
    </xf>
    <xf numFmtId="165" fontId="12" fillId="0" borderId="20" xfId="12" quotePrefix="1" applyNumberFormat="1" applyFont="1" applyFill="1" applyBorder="1" applyAlignment="1">
      <alignment horizontal="center" vertical="center"/>
    </xf>
    <xf numFmtId="167" fontId="4" fillId="2" borderId="21" xfId="0" quotePrefix="1" applyNumberFormat="1" applyFont="1" applyFill="1" applyBorder="1" applyAlignment="1">
      <alignment horizontal="right"/>
    </xf>
    <xf numFmtId="167" fontId="4" fillId="2" borderId="21" xfId="0" applyNumberFormat="1" applyFont="1" applyFill="1" applyBorder="1" applyAlignment="1" applyProtection="1">
      <alignment wrapText="1"/>
    </xf>
    <xf numFmtId="0" fontId="4" fillId="0" borderId="19" xfId="12" applyNumberFormat="1" applyFont="1" applyFill="1" applyBorder="1" applyAlignment="1">
      <alignment horizontal="center"/>
    </xf>
    <xf numFmtId="0" fontId="4" fillId="2" borderId="19" xfId="12" applyNumberFormat="1" applyFont="1" applyFill="1" applyBorder="1" applyAlignment="1">
      <alignment horizontal="center"/>
    </xf>
    <xf numFmtId="165" fontId="12" fillId="0" borderId="20" xfId="12" quotePrefix="1" applyNumberFormat="1" applyFont="1" applyFill="1" applyBorder="1" applyAlignment="1">
      <alignment horizontal="center" vertical="center"/>
    </xf>
    <xf numFmtId="165" fontId="12" fillId="0" borderId="20" xfId="12" quotePrefix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2" borderId="21" xfId="12" applyNumberFormat="1" applyFont="1" applyFill="1" applyBorder="1" applyAlignment="1">
      <alignment horizontal="right"/>
    </xf>
    <xf numFmtId="167" fontId="4" fillId="2" borderId="21" xfId="12" applyNumberFormat="1" applyFont="1" applyFill="1" applyBorder="1" applyAlignment="1">
      <alignment horizontal="right"/>
    </xf>
    <xf numFmtId="0" fontId="12" fillId="0" borderId="22" xfId="12" quotePrefix="1" applyNumberFormat="1" applyFont="1" applyFill="1" applyBorder="1" applyAlignment="1">
      <alignment vertical="center"/>
    </xf>
    <xf numFmtId="164" fontId="4" fillId="3" borderId="19" xfId="12" applyNumberFormat="1" applyFont="1" applyFill="1" applyBorder="1"/>
    <xf numFmtId="0" fontId="4" fillId="3" borderId="19" xfId="12" applyNumberFormat="1" applyFont="1" applyFill="1" applyBorder="1" applyAlignment="1">
      <alignment horizontal="center"/>
    </xf>
    <xf numFmtId="164" fontId="4" fillId="3" borderId="19" xfId="12" applyNumberFormat="1" applyFont="1" applyFill="1" applyBorder="1" applyAlignment="1">
      <alignment horizontal="right"/>
    </xf>
    <xf numFmtId="167" fontId="4" fillId="3" borderId="19" xfId="12" applyNumberFormat="1" applyFont="1" applyFill="1" applyBorder="1" applyAlignment="1">
      <alignment horizontal="right"/>
    </xf>
    <xf numFmtId="164" fontId="4" fillId="0" borderId="24" xfId="0" applyNumberFormat="1" applyFont="1" applyFill="1" applyBorder="1" applyAlignment="1" applyProtection="1">
      <alignment wrapText="1"/>
    </xf>
    <xf numFmtId="165" fontId="4" fillId="0" borderId="0" xfId="12" applyNumberFormat="1" applyFont="1" applyFill="1" applyBorder="1"/>
    <xf numFmtId="0" fontId="4" fillId="3" borderId="21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 applyProtection="1">
      <alignment wrapText="1"/>
    </xf>
    <xf numFmtId="164" fontId="4" fillId="3" borderId="21" xfId="0" quotePrefix="1" applyNumberFormat="1" applyFont="1" applyFill="1" applyBorder="1" applyAlignment="1">
      <alignment horizontal="right"/>
    </xf>
    <xf numFmtId="164" fontId="4" fillId="3" borderId="21" xfId="0" applyNumberFormat="1" applyFont="1" applyFill="1" applyBorder="1"/>
    <xf numFmtId="167" fontId="4" fillId="3" borderId="21" xfId="0" applyNumberFormat="1" applyFont="1" applyFill="1" applyBorder="1"/>
    <xf numFmtId="2" fontId="4" fillId="3" borderId="21" xfId="0" applyNumberFormat="1" applyFont="1" applyFill="1" applyBorder="1"/>
    <xf numFmtId="165" fontId="4" fillId="3" borderId="21" xfId="0" applyNumberFormat="1" applyFont="1" applyFill="1" applyBorder="1"/>
    <xf numFmtId="0" fontId="4" fillId="3" borderId="21" xfId="12" applyNumberFormat="1" applyFont="1" applyFill="1" applyBorder="1" applyAlignment="1">
      <alignment horizontal="center"/>
    </xf>
    <xf numFmtId="167" fontId="4" fillId="3" borderId="21" xfId="0" applyNumberFormat="1" applyFont="1" applyFill="1" applyBorder="1" applyAlignment="1" applyProtection="1">
      <alignment wrapText="1"/>
    </xf>
    <xf numFmtId="167" fontId="4" fillId="3" borderId="21" xfId="12" applyNumberFormat="1" applyFont="1" applyFill="1" applyBorder="1"/>
    <xf numFmtId="167" fontId="4" fillId="3" borderId="21" xfId="0" quotePrefix="1" applyNumberFormat="1" applyFont="1" applyFill="1" applyBorder="1" applyAlignment="1">
      <alignment horizontal="right"/>
    </xf>
    <xf numFmtId="164" fontId="4" fillId="3" borderId="21" xfId="14" applyNumberFormat="1" applyFont="1" applyFill="1" applyBorder="1" applyAlignment="1" applyProtection="1">
      <alignment wrapText="1"/>
    </xf>
    <xf numFmtId="164" fontId="4" fillId="3" borderId="21" xfId="12" applyNumberFormat="1" applyFont="1" applyFill="1" applyBorder="1"/>
    <xf numFmtId="164" fontId="4" fillId="0" borderId="24" xfId="12" applyNumberFormat="1" applyFont="1" applyFill="1" applyBorder="1"/>
    <xf numFmtId="164" fontId="4" fillId="3" borderId="26" xfId="0" applyNumberFormat="1" applyFont="1" applyFill="1" applyBorder="1" applyAlignment="1" applyProtection="1">
      <alignment wrapText="1"/>
    </xf>
    <xf numFmtId="164" fontId="4" fillId="3" borderId="27" xfId="0" applyNumberFormat="1" applyFont="1" applyFill="1" applyBorder="1"/>
    <xf numFmtId="167" fontId="4" fillId="0" borderId="21" xfId="0" quotePrefix="1" applyNumberFormat="1" applyFont="1" applyFill="1" applyBorder="1" applyAlignment="1">
      <alignment horizontal="right"/>
    </xf>
    <xf numFmtId="164" fontId="4" fillId="0" borderId="21" xfId="12" applyNumberFormat="1" applyFont="1" applyFill="1" applyBorder="1"/>
    <xf numFmtId="0" fontId="4" fillId="0" borderId="0" xfId="0" quotePrefix="1" applyNumberFormat="1" applyFont="1" applyFill="1" applyBorder="1" applyAlignment="1">
      <alignment horizontal="left" vertical="center"/>
    </xf>
    <xf numFmtId="165" fontId="4" fillId="0" borderId="21" xfId="0" applyNumberFormat="1" applyFont="1" applyFill="1" applyBorder="1" applyAlignment="1">
      <alignment horizontal="center"/>
    </xf>
    <xf numFmtId="0" fontId="4" fillId="3" borderId="19" xfId="0" applyNumberFormat="1" applyFont="1" applyFill="1" applyBorder="1" applyAlignment="1">
      <alignment horizontal="center"/>
    </xf>
    <xf numFmtId="164" fontId="4" fillId="3" borderId="31" xfId="0" applyNumberFormat="1" applyFont="1" applyFill="1" applyBorder="1" applyAlignment="1" applyProtection="1">
      <alignment wrapText="1"/>
    </xf>
    <xf numFmtId="164" fontId="4" fillId="3" borderId="19" xfId="0" quotePrefix="1" applyNumberFormat="1" applyFont="1" applyFill="1" applyBorder="1" applyAlignment="1">
      <alignment horizontal="right"/>
    </xf>
    <xf numFmtId="164" fontId="4" fillId="3" borderId="19" xfId="0" applyNumberFormat="1" applyFont="1" applyFill="1" applyBorder="1"/>
    <xf numFmtId="167" fontId="4" fillId="3" borderId="19" xfId="0" applyNumberFormat="1" applyFont="1" applyFill="1" applyBorder="1"/>
    <xf numFmtId="2" fontId="4" fillId="3" borderId="19" xfId="0" applyNumberFormat="1" applyFont="1" applyFill="1" applyBorder="1"/>
    <xf numFmtId="165" fontId="4" fillId="3" borderId="19" xfId="0" applyNumberFormat="1" applyFont="1" applyFill="1" applyBorder="1"/>
    <xf numFmtId="0" fontId="4" fillId="2" borderId="39" xfId="0" applyNumberFormat="1" applyFont="1" applyFill="1" applyBorder="1" applyAlignment="1">
      <alignment horizontal="center"/>
    </xf>
    <xf numFmtId="168" fontId="4" fillId="2" borderId="4" xfId="0" applyNumberFormat="1" applyFont="1" applyFill="1" applyBorder="1" applyAlignment="1" applyProtection="1">
      <alignment horizontal="center" wrapText="1"/>
    </xf>
    <xf numFmtId="164" fontId="4" fillId="2" borderId="39" xfId="0" quotePrefix="1" applyNumberFormat="1" applyFont="1" applyFill="1" applyBorder="1" applyAlignment="1">
      <alignment horizontal="right"/>
    </xf>
    <xf numFmtId="165" fontId="4" fillId="0" borderId="21" xfId="12" applyNumberFormat="1" applyFont="1" applyFill="1" applyBorder="1" applyAlignment="1">
      <alignment horizontal="center"/>
    </xf>
    <xf numFmtId="167" fontId="4" fillId="0" borderId="21" xfId="0" applyNumberFormat="1" applyFont="1" applyFill="1" applyBorder="1" applyAlignment="1" applyProtection="1">
      <alignment wrapText="1"/>
    </xf>
    <xf numFmtId="167" fontId="4" fillId="3" borderId="19" xfId="0" applyNumberFormat="1" applyFont="1" applyFill="1" applyBorder="1" applyAlignment="1" applyProtection="1">
      <alignment wrapText="1"/>
    </xf>
    <xf numFmtId="167" fontId="4" fillId="3" borderId="19" xfId="12" applyNumberFormat="1" applyFont="1" applyFill="1" applyBorder="1"/>
    <xf numFmtId="0" fontId="4" fillId="2" borderId="39" xfId="12" applyNumberFormat="1" applyFont="1" applyFill="1" applyBorder="1" applyAlignment="1">
      <alignment horizontal="center"/>
    </xf>
    <xf numFmtId="164" fontId="4" fillId="0" borderId="21" xfId="14" applyNumberFormat="1" applyFont="1" applyFill="1" applyBorder="1" applyAlignment="1" applyProtection="1">
      <alignment wrapText="1"/>
    </xf>
    <xf numFmtId="164" fontId="4" fillId="3" borderId="19" xfId="14" applyNumberFormat="1" applyFont="1" applyFill="1" applyBorder="1" applyAlignment="1" applyProtection="1">
      <alignment wrapText="1"/>
    </xf>
    <xf numFmtId="164" fontId="4" fillId="0" borderId="30" xfId="14" applyNumberFormat="1" applyFont="1" applyFill="1" applyBorder="1" applyAlignment="1" applyProtection="1">
      <alignment wrapText="1"/>
    </xf>
    <xf numFmtId="0" fontId="4" fillId="0" borderId="32" xfId="12" quotePrefix="1" applyNumberFormat="1" applyFont="1" applyFill="1" applyBorder="1" applyAlignment="1">
      <alignment horizontal="left"/>
    </xf>
    <xf numFmtId="0" fontId="4" fillId="0" borderId="33" xfId="12" quotePrefix="1" applyNumberFormat="1" applyFont="1" applyFill="1" applyBorder="1" applyAlignment="1">
      <alignment horizontal="left"/>
    </xf>
    <xf numFmtId="0" fontId="4" fillId="0" borderId="34" xfId="12" quotePrefix="1" applyNumberFormat="1" applyFont="1" applyFill="1" applyBorder="1" applyAlignment="1">
      <alignment horizontal="left"/>
    </xf>
    <xf numFmtId="3" fontId="4" fillId="0" borderId="37" xfId="0" quotePrefix="1" applyNumberFormat="1" applyFont="1" applyFill="1" applyBorder="1" applyAlignment="1">
      <alignment horizontal="left"/>
    </xf>
    <xf numFmtId="3" fontId="4" fillId="0" borderId="29" xfId="0" quotePrefix="1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37" xfId="12" quotePrefix="1" applyNumberFormat="1" applyFont="1" applyFill="1" applyBorder="1" applyAlignment="1">
      <alignment horizontal="left"/>
    </xf>
    <xf numFmtId="0" fontId="4" fillId="0" borderId="24" xfId="12" quotePrefix="1" applyNumberFormat="1" applyFont="1" applyFill="1" applyBorder="1" applyAlignment="1">
      <alignment horizontal="left"/>
    </xf>
    <xf numFmtId="0" fontId="4" fillId="0" borderId="38" xfId="12" quotePrefix="1" applyNumberFormat="1" applyFont="1" applyFill="1" applyBorder="1" applyAlignment="1">
      <alignment horizontal="left"/>
    </xf>
    <xf numFmtId="0" fontId="4" fillId="0" borderId="0" xfId="12" quotePrefix="1" applyNumberFormat="1" applyFont="1" applyFill="1" applyBorder="1" applyAlignment="1">
      <alignment horizontal="left" vertical="center" wrapText="1"/>
    </xf>
    <xf numFmtId="0" fontId="4" fillId="2" borderId="23" xfId="12" applyNumberFormat="1" applyFont="1" applyFill="1" applyBorder="1" applyAlignment="1">
      <alignment horizontal="center"/>
    </xf>
    <xf numFmtId="165" fontId="4" fillId="2" borderId="23" xfId="12" applyNumberFormat="1" applyFont="1" applyFill="1" applyBorder="1" applyAlignment="1">
      <alignment horizontal="center"/>
    </xf>
    <xf numFmtId="164" fontId="4" fillId="2" borderId="23" xfId="0" applyNumberFormat="1" applyFont="1" applyFill="1" applyBorder="1" applyAlignment="1" applyProtection="1"/>
    <xf numFmtId="164" fontId="4" fillId="2" borderId="23" xfId="12" applyNumberFormat="1" applyFont="1" applyFill="1" applyBorder="1" applyAlignment="1"/>
    <xf numFmtId="167" fontId="4" fillId="2" borderId="23" xfId="12" applyNumberFormat="1" applyFont="1" applyFill="1" applyBorder="1" applyAlignment="1"/>
    <xf numFmtId="2" fontId="4" fillId="2" borderId="23" xfId="12" applyNumberFormat="1" applyFont="1" applyFill="1" applyBorder="1" applyAlignment="1"/>
    <xf numFmtId="165" fontId="4" fillId="2" borderId="23" xfId="12" applyNumberFormat="1" applyFont="1" applyFill="1" applyBorder="1" applyAlignment="1"/>
    <xf numFmtId="164" fontId="4" fillId="0" borderId="24" xfId="0" applyNumberFormat="1" applyFont="1" applyFill="1" applyBorder="1" applyAlignment="1" applyProtection="1"/>
    <xf numFmtId="164" fontId="4" fillId="0" borderId="24" xfId="12" applyNumberFormat="1" applyFont="1" applyFill="1" applyBorder="1" applyAlignment="1"/>
    <xf numFmtId="164" fontId="4" fillId="0" borderId="19" xfId="12" applyNumberFormat="1" applyFont="1" applyFill="1" applyBorder="1" applyAlignment="1"/>
    <xf numFmtId="167" fontId="4" fillId="0" borderId="19" xfId="12" applyNumberFormat="1" applyFont="1" applyFill="1" applyBorder="1" applyAlignment="1"/>
    <xf numFmtId="2" fontId="4" fillId="0" borderId="19" xfId="12" applyNumberFormat="1" applyFont="1" applyFill="1" applyBorder="1" applyAlignment="1"/>
    <xf numFmtId="165" fontId="4" fillId="0" borderId="0" xfId="12" applyNumberFormat="1" applyFont="1" applyFill="1" applyBorder="1" applyAlignment="1"/>
    <xf numFmtId="164" fontId="4" fillId="2" borderId="25" xfId="0" applyNumberFormat="1" applyFont="1" applyFill="1" applyBorder="1" applyAlignment="1" applyProtection="1">
      <alignment horizontal="right"/>
    </xf>
    <xf numFmtId="164" fontId="4" fillId="2" borderId="39" xfId="0" applyNumberFormat="1" applyFont="1" applyFill="1" applyBorder="1" applyAlignment="1"/>
    <xf numFmtId="167" fontId="4" fillId="2" borderId="39" xfId="0" applyNumberFormat="1" applyFont="1" applyFill="1" applyBorder="1" applyAlignment="1"/>
    <xf numFmtId="2" fontId="4" fillId="2" borderId="39" xfId="0" applyNumberFormat="1" applyFont="1" applyFill="1" applyBorder="1" applyAlignment="1"/>
    <xf numFmtId="165" fontId="4" fillId="2" borderId="39" xfId="0" applyNumberFormat="1" applyFont="1" applyFill="1" applyBorder="1" applyAlignment="1"/>
    <xf numFmtId="165" fontId="4" fillId="2" borderId="39" xfId="0" applyNumberFormat="1" applyFont="1" applyFill="1" applyBorder="1" applyAlignment="1" applyProtection="1">
      <alignment horizontal="center"/>
    </xf>
    <xf numFmtId="167" fontId="4" fillId="2" borderId="39" xfId="0" applyNumberFormat="1" applyFont="1" applyFill="1" applyBorder="1" applyAlignment="1" applyProtection="1"/>
    <xf numFmtId="167" fontId="4" fillId="2" borderId="39" xfId="12" applyNumberFormat="1" applyFont="1" applyFill="1" applyBorder="1" applyAlignment="1"/>
    <xf numFmtId="0" fontId="4" fillId="0" borderId="0" xfId="12" quotePrefix="1" applyNumberFormat="1" applyFont="1" applyFill="1" applyBorder="1" applyAlignment="1">
      <alignment vertical="center" wrapText="1"/>
    </xf>
    <xf numFmtId="168" fontId="4" fillId="2" borderId="39" xfId="14" applyNumberFormat="1" applyFont="1" applyFill="1" applyBorder="1" applyAlignment="1" applyProtection="1">
      <alignment horizontal="center"/>
    </xf>
    <xf numFmtId="164" fontId="4" fillId="2" borderId="39" xfId="14" applyNumberFormat="1" applyFont="1" applyFill="1" applyBorder="1" applyAlignment="1" applyProtection="1"/>
    <xf numFmtId="164" fontId="4" fillId="2" borderId="39" xfId="12" applyNumberFormat="1" applyFont="1" applyFill="1" applyBorder="1" applyAlignment="1"/>
    <xf numFmtId="0" fontId="4" fillId="0" borderId="28" xfId="12" quotePrefix="1" applyNumberFormat="1" applyFont="1" applyFill="1" applyBorder="1" applyAlignment="1">
      <alignment horizontal="left" vertical="center"/>
    </xf>
    <xf numFmtId="0" fontId="4" fillId="0" borderId="0" xfId="12" quotePrefix="1" applyNumberFormat="1" applyFont="1" applyFill="1" applyBorder="1" applyAlignment="1">
      <alignment horizontal="left" vertical="center"/>
    </xf>
    <xf numFmtId="0" fontId="4" fillId="0" borderId="28" xfId="12" quotePrefix="1" applyNumberFormat="1" applyFont="1" applyFill="1" applyBorder="1" applyAlignment="1">
      <alignment vertical="center"/>
    </xf>
    <xf numFmtId="3" fontId="4" fillId="0" borderId="12" xfId="12" applyNumberFormat="1" applyFont="1" applyFill="1" applyBorder="1" applyAlignment="1">
      <alignment horizontal="center"/>
    </xf>
    <xf numFmtId="3" fontId="4" fillId="0" borderId="13" xfId="12" applyNumberFormat="1" applyFont="1" applyFill="1" applyBorder="1" applyAlignment="1">
      <alignment horizontal="center"/>
    </xf>
    <xf numFmtId="3" fontId="4" fillId="0" borderId="14" xfId="12" quotePrefix="1" applyNumberFormat="1" applyFont="1" applyFill="1" applyBorder="1" applyAlignment="1">
      <alignment horizontal="center" vertical="center"/>
    </xf>
    <xf numFmtId="3" fontId="4" fillId="0" borderId="1" xfId="12" quotePrefix="1" applyNumberFormat="1" applyFont="1" applyFill="1" applyBorder="1" applyAlignment="1">
      <alignment horizontal="center" vertical="center"/>
    </xf>
    <xf numFmtId="3" fontId="4" fillId="0" borderId="3" xfId="12" quotePrefix="1" applyNumberFormat="1" applyFont="1" applyFill="1" applyBorder="1" applyAlignment="1">
      <alignment horizontal="center" vertical="center"/>
    </xf>
    <xf numFmtId="3" fontId="4" fillId="0" borderId="2" xfId="12" quotePrefix="1" applyNumberFormat="1" applyFont="1" applyFill="1" applyBorder="1" applyAlignment="1">
      <alignment horizontal="center" vertical="center"/>
    </xf>
    <xf numFmtId="0" fontId="9" fillId="0" borderId="4" xfId="12" quotePrefix="1" applyNumberFormat="1" applyFont="1" applyFill="1" applyBorder="1" applyAlignment="1">
      <alignment horizontal="left"/>
    </xf>
    <xf numFmtId="0" fontId="12" fillId="0" borderId="20" xfId="12" quotePrefix="1" applyNumberFormat="1" applyFont="1" applyFill="1" applyBorder="1" applyAlignment="1">
      <alignment horizontal="center" vertical="center"/>
    </xf>
    <xf numFmtId="167" fontId="12" fillId="0" borderId="20" xfId="12" quotePrefix="1" applyNumberFormat="1" applyFont="1" applyFill="1" applyBorder="1" applyAlignment="1">
      <alignment horizontal="center" vertical="center"/>
    </xf>
    <xf numFmtId="0" fontId="4" fillId="0" borderId="15" xfId="12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165" fontId="4" fillId="0" borderId="7" xfId="12" quotePrefix="1" applyNumberFormat="1" applyFont="1" applyFill="1" applyBorder="1" applyAlignment="1">
      <alignment horizontal="center" vertical="center" wrapText="1"/>
    </xf>
    <xf numFmtId="165" fontId="4" fillId="0" borderId="7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Fill="1" applyBorder="1" applyAlignment="1">
      <alignment horizontal="center" vertical="center" wrapText="1"/>
    </xf>
    <xf numFmtId="3" fontId="4" fillId="0" borderId="5" xfId="12" quotePrefix="1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3" fontId="9" fillId="0" borderId="4" xfId="12" applyNumberFormat="1" applyFont="1" applyFill="1" applyBorder="1" applyAlignment="1">
      <alignment horizontal="right"/>
    </xf>
    <xf numFmtId="3" fontId="4" fillId="0" borderId="5" xfId="12" applyNumberFormat="1" applyFont="1" applyFill="1" applyBorder="1" applyAlignment="1">
      <alignment horizontal="center" vertical="center" wrapText="1"/>
    </xf>
    <xf numFmtId="3" fontId="4" fillId="0" borderId="11" xfId="12" quotePrefix="1" applyNumberFormat="1" applyFont="1" applyFill="1" applyBorder="1" applyAlignment="1">
      <alignment horizontal="center" vertical="center" wrapText="1"/>
    </xf>
    <xf numFmtId="167" fontId="4" fillId="0" borderId="5" xfId="12" applyNumberFormat="1" applyFont="1" applyFill="1" applyBorder="1" applyAlignment="1">
      <alignment horizontal="center" vertical="center" wrapText="1"/>
    </xf>
    <xf numFmtId="167" fontId="4" fillId="0" borderId="6" xfId="0" applyNumberFormat="1" applyFont="1" applyFill="1" applyBorder="1" applyAlignment="1">
      <alignment horizontal="center" vertical="center" wrapText="1"/>
    </xf>
    <xf numFmtId="167" fontId="4" fillId="0" borderId="11" xfId="12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 wrapText="1"/>
    </xf>
    <xf numFmtId="3" fontId="4" fillId="0" borderId="8" xfId="12" applyNumberFormat="1" applyFont="1" applyFill="1" applyBorder="1" applyAlignment="1">
      <alignment horizontal="center"/>
    </xf>
    <xf numFmtId="3" fontId="4" fillId="0" borderId="9" xfId="12" applyNumberFormat="1" applyFont="1" applyFill="1" applyBorder="1" applyAlignment="1">
      <alignment horizontal="center"/>
    </xf>
    <xf numFmtId="3" fontId="4" fillId="0" borderId="10" xfId="12" applyNumberFormat="1" applyFont="1" applyFill="1" applyBorder="1" applyAlignment="1">
      <alignment horizontal="center"/>
    </xf>
    <xf numFmtId="0" fontId="9" fillId="0" borderId="4" xfId="12" applyNumberFormat="1" applyFont="1" applyFill="1" applyBorder="1" applyAlignment="1">
      <alignment horizontal="left"/>
    </xf>
    <xf numFmtId="167" fontId="4" fillId="0" borderId="8" xfId="12" applyNumberFormat="1" applyFont="1" applyFill="1" applyBorder="1" applyAlignment="1">
      <alignment horizontal="center"/>
    </xf>
    <xf numFmtId="167" fontId="4" fillId="0" borderId="9" xfId="12" applyNumberFormat="1" applyFont="1" applyFill="1" applyBorder="1" applyAlignment="1">
      <alignment horizontal="center"/>
    </xf>
    <xf numFmtId="167" fontId="4" fillId="0" borderId="10" xfId="12" applyNumberFormat="1" applyFont="1" applyFill="1" applyBorder="1" applyAlignment="1">
      <alignment horizontal="center"/>
    </xf>
    <xf numFmtId="2" fontId="4" fillId="0" borderId="14" xfId="12" applyNumberFormat="1" applyFont="1" applyFill="1" applyBorder="1" applyAlignment="1">
      <alignment horizontal="center"/>
    </xf>
    <xf numFmtId="2" fontId="4" fillId="0" borderId="1" xfId="12" applyNumberFormat="1" applyFont="1" applyFill="1" applyBorder="1" applyAlignment="1">
      <alignment horizontal="center"/>
    </xf>
    <xf numFmtId="2" fontId="4" fillId="0" borderId="5" xfId="12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0" fontId="4" fillId="0" borderId="12" xfId="12" applyNumberFormat="1" applyFont="1" applyFill="1" applyBorder="1" applyAlignment="1">
      <alignment horizontal="center"/>
    </xf>
    <xf numFmtId="0" fontId="4" fillId="0" borderId="13" xfId="12" applyNumberFormat="1" applyFont="1" applyFill="1" applyBorder="1" applyAlignment="1">
      <alignment horizontal="center"/>
    </xf>
    <xf numFmtId="167" fontId="9" fillId="0" borderId="4" xfId="12" applyNumberFormat="1" applyFont="1" applyFill="1" applyBorder="1" applyAlignment="1">
      <alignment horizontal="right"/>
    </xf>
    <xf numFmtId="2" fontId="4" fillId="0" borderId="17" xfId="12" applyNumberFormat="1" applyFont="1" applyFill="1" applyBorder="1" applyAlignment="1">
      <alignment horizontal="center"/>
    </xf>
    <xf numFmtId="2" fontId="4" fillId="0" borderId="0" xfId="12" applyNumberFormat="1" applyFont="1" applyFill="1" applyAlignment="1">
      <alignment horizontal="center"/>
    </xf>
    <xf numFmtId="2" fontId="4" fillId="0" borderId="3" xfId="12" applyNumberFormat="1" applyFont="1" applyFill="1" applyBorder="1" applyAlignment="1">
      <alignment horizontal="center"/>
    </xf>
    <xf numFmtId="2" fontId="4" fillId="0" borderId="2" xfId="12" applyNumberFormat="1" applyFont="1" applyFill="1" applyBorder="1" applyAlignment="1">
      <alignment horizontal="center"/>
    </xf>
    <xf numFmtId="0" fontId="4" fillId="0" borderId="11" xfId="12" applyNumberFormat="1" applyFont="1" applyFill="1" applyBorder="1" applyAlignment="1">
      <alignment horizontal="center" vertical="center" wrapText="1"/>
    </xf>
    <xf numFmtId="0" fontId="4" fillId="0" borderId="3" xfId="12" applyNumberFormat="1" applyFont="1" applyFill="1" applyBorder="1" applyAlignment="1">
      <alignment horizontal="center" vertical="center" wrapText="1"/>
    </xf>
    <xf numFmtId="0" fontId="4" fillId="0" borderId="14" xfId="12" quotePrefix="1" applyNumberFormat="1" applyFont="1" applyFill="1" applyBorder="1" applyAlignment="1">
      <alignment horizontal="center" vertical="center"/>
    </xf>
    <xf numFmtId="0" fontId="4" fillId="0" borderId="1" xfId="12" quotePrefix="1" applyNumberFormat="1" applyFont="1" applyFill="1" applyBorder="1" applyAlignment="1">
      <alignment horizontal="center" vertical="center"/>
    </xf>
    <xf numFmtId="0" fontId="4" fillId="0" borderId="18" xfId="12" quotePrefix="1" applyNumberFormat="1" applyFont="1" applyFill="1" applyBorder="1" applyAlignment="1">
      <alignment horizontal="center" vertical="center"/>
    </xf>
    <xf numFmtId="0" fontId="4" fillId="0" borderId="3" xfId="12" quotePrefix="1" applyNumberFormat="1" applyFont="1" applyFill="1" applyBorder="1" applyAlignment="1">
      <alignment horizontal="center" vertical="center"/>
    </xf>
    <xf numFmtId="0" fontId="4" fillId="0" borderId="2" xfId="12" quotePrefix="1" applyNumberFormat="1" applyFont="1" applyFill="1" applyBorder="1" applyAlignment="1">
      <alignment horizontal="center" vertical="center"/>
    </xf>
    <xf numFmtId="0" fontId="4" fillId="0" borderId="16" xfId="12" quotePrefix="1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3" fontId="4" fillId="0" borderId="5" xfId="12" applyNumberFormat="1" applyFont="1" applyFill="1" applyBorder="1" applyAlignment="1">
      <alignment horizontal="center" vertical="center"/>
    </xf>
    <xf numFmtId="3" fontId="4" fillId="0" borderId="6" xfId="12" applyNumberFormat="1" applyFont="1" applyFill="1" applyBorder="1" applyAlignment="1">
      <alignment horizontal="center" vertical="center"/>
    </xf>
    <xf numFmtId="0" fontId="12" fillId="0" borderId="35" xfId="12" quotePrefix="1" applyNumberFormat="1" applyFont="1" applyFill="1" applyBorder="1" applyAlignment="1">
      <alignment horizontal="center" vertical="center"/>
    </xf>
    <xf numFmtId="0" fontId="12" fillId="0" borderId="36" xfId="12" quotePrefix="1" applyNumberFormat="1" applyFont="1" applyFill="1" applyBorder="1" applyAlignment="1">
      <alignment horizontal="center" vertical="center"/>
    </xf>
    <xf numFmtId="3" fontId="4" fillId="0" borderId="3" xfId="12" applyNumberFormat="1" applyFont="1" applyFill="1" applyBorder="1" applyAlignment="1">
      <alignment horizontal="center"/>
    </xf>
    <xf numFmtId="3" fontId="4" fillId="0" borderId="2" xfId="12" applyNumberFormat="1" applyFont="1" applyFill="1" applyBorder="1" applyAlignment="1">
      <alignment horizontal="center"/>
    </xf>
    <xf numFmtId="3" fontId="4" fillId="0" borderId="16" xfId="12" applyNumberFormat="1" applyFont="1" applyFill="1" applyBorder="1" applyAlignment="1">
      <alignment horizontal="center"/>
    </xf>
    <xf numFmtId="3" fontId="4" fillId="0" borderId="7" xfId="12" quotePrefix="1" applyNumberFormat="1" applyFont="1" applyFill="1" applyBorder="1" applyAlignment="1">
      <alignment horizontal="center" vertical="center" wrapText="1"/>
    </xf>
    <xf numFmtId="3" fontId="4" fillId="0" borderId="6" xfId="12" quotePrefix="1" applyNumberFormat="1" applyFont="1" applyFill="1" applyBorder="1" applyAlignment="1">
      <alignment horizontal="center" vertical="center" wrapText="1"/>
    </xf>
    <xf numFmtId="167" fontId="4" fillId="0" borderId="5" xfId="12" applyNumberFormat="1" applyFont="1" applyFill="1" applyBorder="1" applyAlignment="1">
      <alignment horizontal="center" vertical="center"/>
    </xf>
    <xf numFmtId="167" fontId="4" fillId="0" borderId="6" xfId="12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/>
    </xf>
    <xf numFmtId="0" fontId="12" fillId="0" borderId="20" xfId="0" quotePrefix="1" applyNumberFormat="1" applyFont="1" applyFill="1" applyBorder="1" applyAlignment="1">
      <alignment horizontal="center" vertical="center"/>
    </xf>
    <xf numFmtId="167" fontId="12" fillId="0" borderId="20" xfId="0" quotePrefix="1" applyNumberFormat="1" applyFont="1" applyFill="1" applyBorder="1" applyAlignment="1">
      <alignment horizontal="center" vertical="center"/>
    </xf>
  </cellXfs>
  <cellStyles count="16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Hyperlink" xfId="7" builtinId="8"/>
    <cellStyle name="Hyperlink 2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3" xfId="11" xr:uid="{00000000-0005-0000-0000-00000B000000}"/>
    <cellStyle name="normal_mtredsu" xfId="12" xr:uid="{00000000-0005-0000-0000-00000C000000}"/>
    <cellStyle name="Normal_mtredsu_1" xfId="13" xr:uid="{00000000-0005-0000-0000-00000D000000}"/>
    <cellStyle name="Normal_Pork" xfId="14" xr:uid="{00000000-0005-0000-0000-00000E000000}"/>
    <cellStyle name="Total" xfId="1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workbookViewId="0"/>
  </sheetViews>
  <sheetFormatPr defaultRowHeight="10.199999999999999" x14ac:dyDescent="0.2"/>
  <cols>
    <col min="1" max="1" width="15.83203125" style="1" customWidth="1"/>
    <col min="2" max="16384" width="9.33203125" style="1"/>
  </cols>
  <sheetData>
    <row r="2" spans="1:2" ht="13.2" x14ac:dyDescent="0.25">
      <c r="A2" s="1" t="s">
        <v>13</v>
      </c>
      <c r="B2" s="2" t="s">
        <v>61</v>
      </c>
    </row>
    <row r="4" spans="1:2" ht="13.2" x14ac:dyDescent="0.25">
      <c r="A4" s="1" t="s">
        <v>14</v>
      </c>
      <c r="B4" s="3" t="s">
        <v>63</v>
      </c>
    </row>
    <row r="5" spans="1:2" ht="13.2" x14ac:dyDescent="0.25">
      <c r="B5" s="3" t="s">
        <v>64</v>
      </c>
    </row>
    <row r="6" spans="1:2" ht="13.2" x14ac:dyDescent="0.25">
      <c r="B6" s="3" t="s">
        <v>65</v>
      </c>
    </row>
    <row r="7" spans="1:2" ht="13.2" x14ac:dyDescent="0.25">
      <c r="B7" s="3" t="s">
        <v>66</v>
      </c>
    </row>
    <row r="8" spans="1:2" ht="13.2" x14ac:dyDescent="0.25">
      <c r="B8" s="3" t="s">
        <v>67</v>
      </c>
    </row>
  </sheetData>
  <phoneticPr fontId="5" type="noConversion"/>
  <hyperlinks>
    <hyperlink ref="B4" location="Total!A1" display="Total!A1" xr:uid="{00000000-0004-0000-0000-000000000000}"/>
    <hyperlink ref="B5" location="Beef!A1" display="Beef!A1" xr:uid="{00000000-0004-0000-0000-000001000000}"/>
    <hyperlink ref="B6" location="Veal!A1" display="Veal!A1" xr:uid="{00000000-0004-0000-0000-000002000000}"/>
    <hyperlink ref="B7" location="Lamb!A1" display="Lamb!A1" xr:uid="{00000000-0004-0000-0000-000003000000}"/>
    <hyperlink ref="B8" location="Pork!A1" display="Pork!A1" xr:uid="{00000000-0004-0000-0000-000004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X127"/>
  <sheetViews>
    <sheetView showZeros="0" showOutlineSymbols="0" zoomScaleNormal="100" workbookViewId="0">
      <pane ySplit="7" topLeftCell="A8" activePane="bottomLeft" state="frozen"/>
      <selection pane="bottomLeft" sqref="A1:M1"/>
    </sheetView>
  </sheetViews>
  <sheetFormatPr defaultColWidth="12.83203125" defaultRowHeight="12" customHeight="1" x14ac:dyDescent="0.2"/>
  <cols>
    <col min="1" max="1" width="12.83203125" style="7" customWidth="1"/>
    <col min="2" max="2" width="12.83203125" style="8" customWidth="1"/>
    <col min="3" max="12" width="12.83203125" style="13" customWidth="1"/>
    <col min="13" max="15" width="12.83203125" style="14" customWidth="1"/>
    <col min="16" max="16" width="12.83203125" style="4" customWidth="1"/>
    <col min="17" max="17" width="12.83203125" style="5" customWidth="1"/>
    <col min="18" max="16384" width="12.83203125" style="6"/>
  </cols>
  <sheetData>
    <row r="1" spans="1:17" s="58" customFormat="1" ht="12" customHeight="1" thickBot="1" x14ac:dyDescent="0.25">
      <c r="A1" s="208" t="s">
        <v>55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20" t="s">
        <v>29</v>
      </c>
      <c r="O1" s="220"/>
      <c r="P1" s="56"/>
      <c r="Q1" s="57"/>
    </row>
    <row r="2" spans="1:17" ht="12" customHeight="1" thickTop="1" x14ac:dyDescent="0.2">
      <c r="A2" s="211" t="s">
        <v>0</v>
      </c>
      <c r="B2" s="214" t="s">
        <v>48</v>
      </c>
      <c r="C2" s="10" t="s">
        <v>1</v>
      </c>
      <c r="D2" s="11"/>
      <c r="E2" s="11"/>
      <c r="F2" s="11"/>
      <c r="G2" s="202" t="s">
        <v>50</v>
      </c>
      <c r="H2" s="203"/>
      <c r="I2" s="203"/>
      <c r="J2" s="204" t="s">
        <v>51</v>
      </c>
      <c r="K2" s="205"/>
      <c r="L2" s="205"/>
      <c r="M2" s="205"/>
      <c r="N2" s="205"/>
      <c r="O2" s="205"/>
    </row>
    <row r="3" spans="1:17" ht="12" customHeight="1" x14ac:dyDescent="0.2">
      <c r="A3" s="212"/>
      <c r="B3" s="215"/>
      <c r="C3" s="217" t="s">
        <v>30</v>
      </c>
      <c r="D3" s="221" t="s">
        <v>2</v>
      </c>
      <c r="E3" s="217" t="s">
        <v>18</v>
      </c>
      <c r="F3" s="217" t="s">
        <v>19</v>
      </c>
      <c r="G3" s="217" t="s">
        <v>20</v>
      </c>
      <c r="H3" s="217" t="s">
        <v>21</v>
      </c>
      <c r="I3" s="222" t="s">
        <v>22</v>
      </c>
      <c r="J3" s="206"/>
      <c r="K3" s="207"/>
      <c r="L3" s="207"/>
      <c r="M3" s="207"/>
      <c r="N3" s="207"/>
      <c r="O3" s="207"/>
    </row>
    <row r="4" spans="1:17" ht="12" customHeight="1" x14ac:dyDescent="0.2">
      <c r="A4" s="212"/>
      <c r="B4" s="215"/>
      <c r="C4" s="218"/>
      <c r="D4" s="218"/>
      <c r="E4" s="218"/>
      <c r="F4" s="218"/>
      <c r="G4" s="218"/>
      <c r="H4" s="218"/>
      <c r="I4" s="218"/>
      <c r="J4" s="227" t="s">
        <v>19</v>
      </c>
      <c r="K4" s="228"/>
      <c r="L4" s="229"/>
      <c r="M4" s="12" t="s">
        <v>16</v>
      </c>
      <c r="N4" s="9"/>
      <c r="O4" s="9"/>
    </row>
    <row r="5" spans="1:17" ht="12" customHeight="1" x14ac:dyDescent="0.2">
      <c r="A5" s="212"/>
      <c r="B5" s="215"/>
      <c r="C5" s="218"/>
      <c r="D5" s="218"/>
      <c r="E5" s="218"/>
      <c r="F5" s="218"/>
      <c r="G5" s="218"/>
      <c r="H5" s="218"/>
      <c r="I5" s="218"/>
      <c r="J5" s="221" t="s">
        <v>3</v>
      </c>
      <c r="K5" s="221" t="s">
        <v>4</v>
      </c>
      <c r="L5" s="221" t="s">
        <v>5</v>
      </c>
      <c r="M5" s="223" t="s">
        <v>3</v>
      </c>
      <c r="N5" s="223" t="s">
        <v>4</v>
      </c>
      <c r="O5" s="225" t="s">
        <v>5</v>
      </c>
    </row>
    <row r="6" spans="1:17" ht="12" customHeight="1" x14ac:dyDescent="0.2">
      <c r="A6" s="213"/>
      <c r="B6" s="216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24"/>
      <c r="N6" s="224"/>
      <c r="O6" s="226"/>
    </row>
    <row r="7" spans="1:17" ht="12" customHeight="1" x14ac:dyDescent="0.2">
      <c r="A7"/>
      <c r="B7" s="113" t="s">
        <v>36</v>
      </c>
      <c r="C7" s="209" t="s">
        <v>41</v>
      </c>
      <c r="D7" s="209"/>
      <c r="E7" s="209"/>
      <c r="F7" s="209"/>
      <c r="G7" s="209"/>
      <c r="H7" s="209"/>
      <c r="I7" s="209"/>
      <c r="J7" s="209"/>
      <c r="K7" s="209"/>
      <c r="L7" s="209"/>
      <c r="M7" s="210" t="s">
        <v>42</v>
      </c>
      <c r="N7" s="210"/>
      <c r="O7" s="210"/>
      <c r="P7"/>
      <c r="Q7"/>
    </row>
    <row r="8" spans="1:17" ht="12" customHeight="1" x14ac:dyDescent="0.2">
      <c r="A8" s="24">
        <v>1909</v>
      </c>
      <c r="B8" s="50">
        <v>90.49</v>
      </c>
      <c r="C8" s="60">
        <f>IF(ISTEXT(Beef!C8),"--",SUM(Beef!C8,Veal!C8,Lamb!C8,Pork!C8))</f>
        <v>14740</v>
      </c>
      <c r="D8" s="60">
        <f>IF(ISTEXT(Beef!D8),"--",SUM(Beef!D8,Veal!D8,Lamb!D8,Pork!D8))</f>
        <v>2</v>
      </c>
      <c r="E8" s="60" t="str">
        <f>IF(ISTEXT(Beef!E8),"NA",SUM(Beef!E8,Veal!E8,Lamb!E8,Pork!E8))</f>
        <v>NA</v>
      </c>
      <c r="F8" s="60">
        <f>IF(ISTEXT(Beef!F8),"--",SUM(Beef!F8,Veal!F8,Lamb!F8,Pork!F8))</f>
        <v>14742</v>
      </c>
      <c r="G8" s="60">
        <f>IF(ISTEXT(Beef!G8),"--",SUM(Beef!G8,Veal!G8,Lamb!G8,Pork!G8))</f>
        <v>698</v>
      </c>
      <c r="H8" s="61" t="str">
        <f>IF(ISTEXT(Beef!H8),"5",SUM(Beef!H8,Veal!H8,Lamb!H8,Pork!H8))</f>
        <v>5</v>
      </c>
      <c r="I8" s="60" t="str">
        <f>IF(ISTEXT(Beef!I8),"NA",SUM(Beef!I8,Veal!I8,Lamb!I8,Pork!I8))</f>
        <v>NA</v>
      </c>
      <c r="J8" s="60">
        <f>IF(ISTEXT(Beef!J8),"--",SUM(Beef!J8,Veal!J8,Lamb!J8,Pork!J8))</f>
        <v>14044</v>
      </c>
      <c r="K8" s="60">
        <f>IF(ISTEXT(Beef!K8),"--",SUM(Beef!K8,Veal!K8,Lamb!K8,Pork!K8))</f>
        <v>12083.660000000002</v>
      </c>
      <c r="L8" s="60">
        <f>IF(ISTEXT(Beef!L8),"NA",SUM(Beef!L8,Veal!L8,Lamb!L8,Pork!L8))</f>
        <v>9200.0149999999994</v>
      </c>
      <c r="M8" s="51">
        <f>IF(ISTEXT(Beef!M8),"--",SUM(Beef!M8,Veal!M8,Lamb!M8,Pork!M8))</f>
        <v>155.19946955464692</v>
      </c>
      <c r="N8" s="51">
        <f>IF(ISTEXT(Beef!N8),"--",SUM(Beef!N8,Veal!N8,Lamb!N8,Pork!N8))</f>
        <v>133.53586031605704</v>
      </c>
      <c r="O8" s="51">
        <f>IF(ISTEXT(Beef!O8),"NA",SUM(Beef!O8,Veal!O8,Lamb!O8,Pork!O8))</f>
        <v>101.66885843739639</v>
      </c>
    </row>
    <row r="9" spans="1:17" ht="12" customHeight="1" x14ac:dyDescent="0.2">
      <c r="A9" s="24">
        <v>1910</v>
      </c>
      <c r="B9" s="50">
        <v>92.406999999999996</v>
      </c>
      <c r="C9" s="60">
        <f>IF(ISTEXT(Beef!C9),"--",SUM(Beef!C9,Veal!C9,Lamb!C9,Pork!C9))</f>
        <v>13998</v>
      </c>
      <c r="D9" s="60">
        <f>IF(ISTEXT(Beef!D9),"--",SUM(Beef!D9,Veal!D9,Lamb!D9,Pork!D9))</f>
        <v>3</v>
      </c>
      <c r="E9" s="60" t="str">
        <f>IF(ISTEXT(Beef!E9),"NA",SUM(Beef!E9,Veal!E9,Lamb!E9,Pork!E9))</f>
        <v>NA</v>
      </c>
      <c r="F9" s="60">
        <f>IF(ISTEXT(Beef!F9),"--",SUM(Beef!F9,Veal!F9,Lamb!F9,Pork!F9))</f>
        <v>14001</v>
      </c>
      <c r="G9" s="60">
        <f>IF(ISTEXT(Beef!G9),"--",SUM(Beef!G9,Veal!G9,Lamb!G9,Pork!G9))</f>
        <v>474</v>
      </c>
      <c r="H9" s="61" t="str">
        <f>IF(ISTEXT(Beef!H9),"5",SUM(Beef!H9,Veal!H9,Lamb!H9,Pork!H9))</f>
        <v>5</v>
      </c>
      <c r="I9" s="60" t="str">
        <f>IF(ISTEXT(Beef!I9),"NA",SUM(Beef!I9,Veal!I9,Lamb!I9,Pork!I9))</f>
        <v>NA</v>
      </c>
      <c r="J9" s="60">
        <f>IF(ISTEXT(Beef!J9),"--",SUM(Beef!J9,Veal!J9,Lamb!J9,Pork!J9))</f>
        <v>13527</v>
      </c>
      <c r="K9" s="60">
        <f>IF(ISTEXT(Beef!K9),"--",SUM(Beef!K9,Veal!K9,Lamb!K9,Pork!K9))</f>
        <v>11631.810000000001</v>
      </c>
      <c r="L9" s="60">
        <f>IF(ISTEXT(Beef!L9),"NA",SUM(Beef!L9,Veal!L9,Lamb!L9,Pork!L9))</f>
        <v>8867.259</v>
      </c>
      <c r="M9" s="51">
        <f>IF(ISTEXT(Beef!M9),"--",SUM(Beef!M9,Veal!M9,Lamb!M9,Pork!M9))</f>
        <v>146.38501412230676</v>
      </c>
      <c r="N9" s="51">
        <f>IF(ISTEXT(Beef!N9),"--",SUM(Beef!N9,Veal!N9,Lamb!N9,Pork!N9))</f>
        <v>125.87585356087743</v>
      </c>
      <c r="O9" s="51">
        <f>IF(ISTEXT(Beef!O9),"NA",SUM(Beef!O9,Veal!O9,Lamb!O9,Pork!O9))</f>
        <v>95.958736892226796</v>
      </c>
    </row>
    <row r="10" spans="1:17" ht="12" customHeight="1" x14ac:dyDescent="0.2">
      <c r="A10" s="25">
        <v>1911</v>
      </c>
      <c r="B10" s="52">
        <v>93.863</v>
      </c>
      <c r="C10" s="62">
        <f>IF(ISTEXT(Beef!C10),"--",SUM(Beef!C10,Veal!C10,Lamb!C10,Pork!C10))</f>
        <v>14869</v>
      </c>
      <c r="D10" s="62">
        <f>IF(ISTEXT(Beef!D10),"--",SUM(Beef!D10,Veal!D10,Lamb!D10,Pork!D10))</f>
        <v>3</v>
      </c>
      <c r="E10" s="62" t="str">
        <f>IF(ISTEXT(Beef!E10),"NA",SUM(Beef!E10,Veal!E10,Lamb!E10,Pork!E10))</f>
        <v>NA</v>
      </c>
      <c r="F10" s="62">
        <f>IF(ISTEXT(Beef!F10),"--",SUM(Beef!F10,Veal!F10,Lamb!F10,Pork!F10))</f>
        <v>14872</v>
      </c>
      <c r="G10" s="62">
        <f>IF(ISTEXT(Beef!G10),"--",SUM(Beef!G10,Veal!G10,Lamb!G10,Pork!G10))</f>
        <v>608</v>
      </c>
      <c r="H10" s="63" t="str">
        <f>IF(ISTEXT(Beef!H10),"5",SUM(Beef!H10,Veal!H10,Lamb!H10,Pork!H10))</f>
        <v>5</v>
      </c>
      <c r="I10" s="62" t="str">
        <f>IF(ISTEXT(Beef!I10),"NA",SUM(Beef!I10,Veal!I10,Lamb!I10,Pork!I10))</f>
        <v>NA</v>
      </c>
      <c r="J10" s="62">
        <f>IF(ISTEXT(Beef!J10),"--",SUM(Beef!J10,Veal!J10,Lamb!J10,Pork!J10))</f>
        <v>14264</v>
      </c>
      <c r="K10" s="62">
        <f>IF(ISTEXT(Beef!K10),"--",SUM(Beef!K10,Veal!K10,Lamb!K10,Pork!K10))</f>
        <v>12324.960000000001</v>
      </c>
      <c r="L10" s="62">
        <f>IF(ISTEXT(Beef!L10),"NA",SUM(Beef!L10,Veal!L10,Lamb!L10,Pork!L10))</f>
        <v>9317.6919999999991</v>
      </c>
      <c r="M10" s="53">
        <f>IF(ISTEXT(Beef!M10),"--",SUM(Beef!M10,Veal!M10,Lamb!M10,Pork!M10))</f>
        <v>151.9661634509871</v>
      </c>
      <c r="N10" s="53">
        <f>IF(ISTEXT(Beef!N10),"--",SUM(Beef!N10,Veal!N10,Lamb!N10,Pork!N10))</f>
        <v>131.30797012667398</v>
      </c>
      <c r="O10" s="53">
        <f>IF(ISTEXT(Beef!O10),"NA",SUM(Beef!O10,Veal!O10,Lamb!O10,Pork!O10))</f>
        <v>99.269062356839214</v>
      </c>
    </row>
    <row r="11" spans="1:17" ht="12" customHeight="1" x14ac:dyDescent="0.2">
      <c r="A11" s="25">
        <v>1912</v>
      </c>
      <c r="B11" s="52">
        <v>95.334999999999994</v>
      </c>
      <c r="C11" s="62">
        <f>IF(ISTEXT(Beef!C11),"--",SUM(Beef!C11,Veal!C11,Lamb!C11,Pork!C11))</f>
        <v>14453</v>
      </c>
      <c r="D11" s="62">
        <f>IF(ISTEXT(Beef!D11),"--",SUM(Beef!D11,Veal!D11,Lamb!D11,Pork!D11))</f>
        <v>5</v>
      </c>
      <c r="E11" s="62" t="str">
        <f>IF(ISTEXT(Beef!E11),"NA",SUM(Beef!E11,Veal!E11,Lamb!E11,Pork!E11))</f>
        <v>NA</v>
      </c>
      <c r="F11" s="62">
        <f>IF(ISTEXT(Beef!F11),"--",SUM(Beef!F11,Veal!F11,Lamb!F11,Pork!F11))</f>
        <v>14458</v>
      </c>
      <c r="G11" s="62">
        <f>IF(ISTEXT(Beef!G11),"--",SUM(Beef!G11,Veal!G11,Lamb!G11,Pork!G11))</f>
        <v>557</v>
      </c>
      <c r="H11" s="63" t="str">
        <f>IF(ISTEXT(Beef!H11),"5",SUM(Beef!H11,Veal!H11,Lamb!H11,Pork!H11))</f>
        <v>5</v>
      </c>
      <c r="I11" s="62" t="str">
        <f>IF(ISTEXT(Beef!I11),"NA",SUM(Beef!I11,Veal!I11,Lamb!I11,Pork!I11))</f>
        <v>NA</v>
      </c>
      <c r="J11" s="62">
        <f>IF(ISTEXT(Beef!J11),"--",SUM(Beef!J11,Veal!J11,Lamb!J11,Pork!J11))</f>
        <v>13901</v>
      </c>
      <c r="K11" s="62">
        <f>IF(ISTEXT(Beef!K11),"--",SUM(Beef!K11,Veal!K11,Lamb!K11,Pork!K11))</f>
        <v>12024.11</v>
      </c>
      <c r="L11" s="62">
        <f>IF(ISTEXT(Beef!L11),"NA",SUM(Beef!L11,Veal!L11,Lamb!L11,Pork!L11))</f>
        <v>9075.7669999999998</v>
      </c>
      <c r="M11" s="53">
        <f>IF(ISTEXT(Beef!M11),"--",SUM(Beef!M11,Veal!M11,Lamb!M11,Pork!M11))</f>
        <v>145.81213615146589</v>
      </c>
      <c r="N11" s="53">
        <f>IF(ISTEXT(Beef!N11),"--",SUM(Beef!N11,Veal!N11,Lamb!N11,Pork!N11))</f>
        <v>126.12482299260503</v>
      </c>
      <c r="O11" s="53">
        <f>IF(ISTEXT(Beef!O11),"NA",SUM(Beef!O11,Veal!O11,Lamb!O11,Pork!O11))</f>
        <v>95.198688834111294</v>
      </c>
    </row>
    <row r="12" spans="1:17" ht="12" customHeight="1" x14ac:dyDescent="0.2">
      <c r="A12" s="25">
        <v>1913</v>
      </c>
      <c r="B12" s="52">
        <v>97.224999999999994</v>
      </c>
      <c r="C12" s="62">
        <f>IF(ISTEXT(Beef!C12),"--",SUM(Beef!C12,Veal!C12,Lamb!C12,Pork!C12))</f>
        <v>14475</v>
      </c>
      <c r="D12" s="62">
        <f>IF(ISTEXT(Beef!D12),"--",SUM(Beef!D12,Veal!D12,Lamb!D12,Pork!D12))</f>
        <v>45</v>
      </c>
      <c r="E12" s="62" t="str">
        <f>IF(ISTEXT(Beef!E12),"NA",SUM(Beef!E12,Veal!E12,Lamb!E12,Pork!E12))</f>
        <v>NA</v>
      </c>
      <c r="F12" s="62">
        <f>IF(ISTEXT(Beef!F12),"--",SUM(Beef!F12,Veal!F12,Lamb!F12,Pork!F12))</f>
        <v>14520</v>
      </c>
      <c r="G12" s="62">
        <f>IF(ISTEXT(Beef!G12),"--",SUM(Beef!G12,Veal!G12,Lamb!G12,Pork!G12))</f>
        <v>552</v>
      </c>
      <c r="H12" s="63" t="str">
        <f>IF(ISTEXT(Beef!H12),"5",SUM(Beef!H12,Veal!H12,Lamb!H12,Pork!H12))</f>
        <v>5</v>
      </c>
      <c r="I12" s="62" t="str">
        <f>IF(ISTEXT(Beef!I12),"NA",SUM(Beef!I12,Veal!I12,Lamb!I12,Pork!I12))</f>
        <v>NA</v>
      </c>
      <c r="J12" s="62">
        <f>IF(ISTEXT(Beef!J12),"--",SUM(Beef!J12,Veal!J12,Lamb!J12,Pork!J12))</f>
        <v>13968</v>
      </c>
      <c r="K12" s="62">
        <f>IF(ISTEXT(Beef!K12),"--",SUM(Beef!K12,Veal!K12,Lamb!K12,Pork!K12))</f>
        <v>12088.04</v>
      </c>
      <c r="L12" s="62">
        <f>IF(ISTEXT(Beef!L12),"NA",SUM(Beef!L12,Veal!L12,Lamb!L12,Pork!L12))</f>
        <v>9112.2099999999991</v>
      </c>
      <c r="M12" s="53">
        <f>IF(ISTEXT(Beef!M12),"--",SUM(Beef!M12,Veal!M12,Lamb!M12,Pork!M12))</f>
        <v>143.66675237850347</v>
      </c>
      <c r="N12" s="53">
        <f>IF(ISTEXT(Beef!N12),"--",SUM(Beef!N12,Veal!N12,Lamb!N12,Pork!N12))</f>
        <v>124.33057341218824</v>
      </c>
      <c r="O12" s="53">
        <f>IF(ISTEXT(Beef!O12),"NA",SUM(Beef!O12,Veal!O12,Lamb!O12,Pork!O12))</f>
        <v>93.722910773977901</v>
      </c>
    </row>
    <row r="13" spans="1:17" ht="12" customHeight="1" x14ac:dyDescent="0.2">
      <c r="A13" s="25">
        <v>1914</v>
      </c>
      <c r="B13" s="52">
        <v>99.111000000000004</v>
      </c>
      <c r="C13" s="62">
        <f>IF(ISTEXT(Beef!C13),"--",SUM(Beef!C13,Veal!C13,Lamb!C13,Pork!C13))</f>
        <v>14103</v>
      </c>
      <c r="D13" s="62">
        <f>IF(ISTEXT(Beef!D13),"--",SUM(Beef!D13,Veal!D13,Lamb!D13,Pork!D13))</f>
        <v>328</v>
      </c>
      <c r="E13" s="62" t="str">
        <f>IF(ISTEXT(Beef!E13),"NA",SUM(Beef!E13,Veal!E13,Lamb!E13,Pork!E13))</f>
        <v>NA</v>
      </c>
      <c r="F13" s="62">
        <f>IF(ISTEXT(Beef!F13),"--",SUM(Beef!F13,Veal!F13,Lamb!F13,Pork!F13))</f>
        <v>14431</v>
      </c>
      <c r="G13" s="62">
        <f>IF(ISTEXT(Beef!G13),"--",SUM(Beef!G13,Veal!G13,Lamb!G13,Pork!G13))</f>
        <v>554</v>
      </c>
      <c r="H13" s="63" t="str">
        <f>IF(ISTEXT(Beef!H13),"5",SUM(Beef!H13,Veal!H13,Lamb!H13,Pork!H13))</f>
        <v>5</v>
      </c>
      <c r="I13" s="62" t="str">
        <f>IF(ISTEXT(Beef!I13),"NA",SUM(Beef!I13,Veal!I13,Lamb!I13,Pork!I13))</f>
        <v>NA</v>
      </c>
      <c r="J13" s="62">
        <f>IF(ISTEXT(Beef!J13),"--",SUM(Beef!J13,Veal!J13,Lamb!J13,Pork!J13))</f>
        <v>13877</v>
      </c>
      <c r="K13" s="62">
        <f>IF(ISTEXT(Beef!K13),"--",SUM(Beef!K13,Veal!K13,Lamb!K13,Pork!K13))</f>
        <v>12005.69</v>
      </c>
      <c r="L13" s="62">
        <f>IF(ISTEXT(Beef!L13),"NA",SUM(Beef!L13,Veal!L13,Lamb!L13,Pork!L13))</f>
        <v>9053.0419999999995</v>
      </c>
      <c r="M13" s="53">
        <f>IF(ISTEXT(Beef!M13),"--",SUM(Beef!M13,Veal!M13,Lamb!M13,Pork!M13))</f>
        <v>140.01473095821854</v>
      </c>
      <c r="N13" s="53">
        <f>IF(ISTEXT(Beef!N13),"--",SUM(Beef!N13,Veal!N13,Lamb!N13,Pork!N13))</f>
        <v>121.13377929795885</v>
      </c>
      <c r="O13" s="53">
        <f>IF(ISTEXT(Beef!O13),"NA",SUM(Beef!O13,Veal!O13,Lamb!O13,Pork!O13))</f>
        <v>91.342454419791935</v>
      </c>
    </row>
    <row r="14" spans="1:17" ht="12" customHeight="1" x14ac:dyDescent="0.2">
      <c r="A14" s="25">
        <v>1915</v>
      </c>
      <c r="B14" s="52">
        <v>100.54600000000001</v>
      </c>
      <c r="C14" s="62">
        <f>IF(ISTEXT(Beef!C14),"--",SUM(Beef!C14,Veal!C14,Lamb!C14,Pork!C14))</f>
        <v>14886</v>
      </c>
      <c r="D14" s="62">
        <f>IF(ISTEXT(Beef!D14),"--",SUM(Beef!D14,Veal!D14,Lamb!D14,Pork!D14))</f>
        <v>130</v>
      </c>
      <c r="E14" s="62" t="str">
        <f>IF(ISTEXT(Beef!E14),"NA",SUM(Beef!E14,Veal!E14,Lamb!E14,Pork!E14))</f>
        <v>NA</v>
      </c>
      <c r="F14" s="62">
        <f>IF(ISTEXT(Beef!F14),"--",SUM(Beef!F14,Veal!F14,Lamb!F14,Pork!F14))</f>
        <v>15016</v>
      </c>
      <c r="G14" s="62">
        <f>IF(ISTEXT(Beef!G14),"--",SUM(Beef!G14,Veal!G14,Lamb!G14,Pork!G14))</f>
        <v>1455</v>
      </c>
      <c r="H14" s="63" t="str">
        <f>IF(ISTEXT(Beef!H14),"5",SUM(Beef!H14,Veal!H14,Lamb!H14,Pork!H14))</f>
        <v>5</v>
      </c>
      <c r="I14" s="62" t="str">
        <f>IF(ISTEXT(Beef!I14),"NA",SUM(Beef!I14,Veal!I14,Lamb!I14,Pork!I14))</f>
        <v>NA</v>
      </c>
      <c r="J14" s="62">
        <f>IF(ISTEXT(Beef!J14),"--",SUM(Beef!J14,Veal!J14,Lamb!J14,Pork!J14))</f>
        <v>13561</v>
      </c>
      <c r="K14" s="62">
        <f>IF(ISTEXT(Beef!K14),"--",SUM(Beef!K14,Veal!K14,Lamb!K14,Pork!K14))</f>
        <v>11781.910000000002</v>
      </c>
      <c r="L14" s="62">
        <f>IF(ISTEXT(Beef!L14),"NA",SUM(Beef!L14,Veal!L14,Lamb!L14,Pork!L14))</f>
        <v>8820.4429999999993</v>
      </c>
      <c r="M14" s="53">
        <f>IF(ISTEXT(Beef!M14),"--",SUM(Beef!M14,Veal!M14,Lamb!M14,Pork!M14))</f>
        <v>134.87359019752154</v>
      </c>
      <c r="N14" s="53">
        <f>IF(ISTEXT(Beef!N14),"--",SUM(Beef!N14,Veal!N14,Lamb!N14,Pork!N14))</f>
        <v>117.17930101645018</v>
      </c>
      <c r="O14" s="53">
        <f>IF(ISTEXT(Beef!O14),"NA",SUM(Beef!O14,Veal!O14,Lamb!O14,Pork!O14))</f>
        <v>87.725449048196822</v>
      </c>
    </row>
    <row r="15" spans="1:17" ht="12" customHeight="1" x14ac:dyDescent="0.2">
      <c r="A15" s="24">
        <v>1916</v>
      </c>
      <c r="B15" s="50">
        <v>101.961</v>
      </c>
      <c r="C15" s="60">
        <f>IF(ISTEXT(Beef!C15),"--",SUM(Beef!C15,Veal!C15,Lamb!C15,Pork!C15))</f>
        <v>15907</v>
      </c>
      <c r="D15" s="60">
        <f>IF(ISTEXT(Beef!D15),"--",SUM(Beef!D15,Veal!D15,Lamb!D15,Pork!D15))</f>
        <v>39</v>
      </c>
      <c r="E15" s="60">
        <f>IF(ISTEXT(Beef!E15),"--",SUM(Beef!E15,Veal!E15,Lamb!E15,Pork!E15))</f>
        <v>574</v>
      </c>
      <c r="F15" s="60">
        <f>IF(ISTEXT(Beef!F15),"--",SUM(Beef!F15,Veal!F15,Lamb!F15,Pork!F15))</f>
        <v>16520</v>
      </c>
      <c r="G15" s="60">
        <f>IF(ISTEXT(Beef!G15),"--",SUM(Beef!G15,Veal!G15,Lamb!G15,Pork!G15))</f>
        <v>1425</v>
      </c>
      <c r="H15" s="61" t="str">
        <f>IF(ISTEXT(Beef!H15),"5",SUM(Beef!H15,Veal!H15,Lamb!H15,Pork!H15))</f>
        <v>5</v>
      </c>
      <c r="I15" s="60">
        <f>IF(ISTEXT(Beef!I15),"--",SUM(Beef!I15,Veal!I15,Lamb!I15,Pork!I15))</f>
        <v>804</v>
      </c>
      <c r="J15" s="60">
        <f>IF(ISTEXT(Beef!J15),"--",SUM(Beef!J15,Veal!J15,Lamb!J15,Pork!J15))</f>
        <v>14291</v>
      </c>
      <c r="K15" s="60">
        <f>IF(ISTEXT(Beef!K15),"--",SUM(Beef!K15,Veal!K15,Lamb!K15,Pork!K15))</f>
        <v>12413.29</v>
      </c>
      <c r="L15" s="60">
        <f>IF(ISTEXT(Beef!L15),"NA",SUM(Beef!L15,Veal!L15,Lamb!L15,Pork!L15))</f>
        <v>9297.6549999999988</v>
      </c>
      <c r="M15" s="51">
        <f>IF(ISTEXT(Beef!M15),"--",SUM(Beef!M15,Veal!M15,Lamb!M15,Pork!M15))</f>
        <v>140.16143427388903</v>
      </c>
      <c r="N15" s="51">
        <f>IF(ISTEXT(Beef!N15),"--",SUM(Beef!N15,Veal!N15,Lamb!N15,Pork!N15))</f>
        <v>121.74547130765686</v>
      </c>
      <c r="O15" s="51">
        <f>IF(ISTEXT(Beef!O15),"NA",SUM(Beef!O15,Veal!O15,Lamb!O15,Pork!O15))</f>
        <v>91.188346524651593</v>
      </c>
    </row>
    <row r="16" spans="1:17" ht="12" customHeight="1" x14ac:dyDescent="0.2">
      <c r="A16" s="24">
        <v>1917</v>
      </c>
      <c r="B16" s="50">
        <v>103.414</v>
      </c>
      <c r="C16" s="60">
        <f>IF(ISTEXT(Beef!C16),"--",SUM(Beef!C16,Veal!C16,Lamb!C16,Pork!C16))</f>
        <v>15501</v>
      </c>
      <c r="D16" s="60">
        <f>IF(ISTEXT(Beef!D16),"--",SUM(Beef!D16,Veal!D16,Lamb!D16,Pork!D16))</f>
        <v>61</v>
      </c>
      <c r="E16" s="60">
        <f>IF(ISTEXT(Beef!E16),"--",SUM(Beef!E16,Veal!E16,Lamb!E16,Pork!E16))</f>
        <v>804</v>
      </c>
      <c r="F16" s="60">
        <f>IF(ISTEXT(Beef!F16),"--",SUM(Beef!F16,Veal!F16,Lamb!F16,Pork!F16))</f>
        <v>16366</v>
      </c>
      <c r="G16" s="60">
        <f>IF(ISTEXT(Beef!G16),"--",SUM(Beef!G16,Veal!G16,Lamb!G16,Pork!G16))</f>
        <v>1452</v>
      </c>
      <c r="H16" s="61" t="str">
        <f>IF(ISTEXT(Beef!H16),"5",SUM(Beef!H16,Veal!H16,Lamb!H16,Pork!H16))</f>
        <v>5</v>
      </c>
      <c r="I16" s="60">
        <f>IF(ISTEXT(Beef!I16),"--",SUM(Beef!I16,Veal!I16,Lamb!I16,Pork!I16))</f>
        <v>926</v>
      </c>
      <c r="J16" s="60">
        <f>IF(ISTEXT(Beef!J16),"--",SUM(Beef!J16,Veal!J16,Lamb!J16,Pork!J16))</f>
        <v>13988</v>
      </c>
      <c r="K16" s="60">
        <f>IF(ISTEXT(Beef!K16),"--",SUM(Beef!K16,Veal!K16,Lamb!K16,Pork!K16))</f>
        <v>12039.240000000002</v>
      </c>
      <c r="L16" s="60">
        <f>IF(ISTEXT(Beef!L16),"NA",SUM(Beef!L16,Veal!L16,Lamb!L16,Pork!L16))</f>
        <v>9163.4239999999991</v>
      </c>
      <c r="M16" s="51">
        <f>IF(ISTEXT(Beef!M16),"--",SUM(Beef!M16,Veal!M16,Lamb!M16,Pork!M16))</f>
        <v>135.2621501924304</v>
      </c>
      <c r="N16" s="51">
        <f>IF(ISTEXT(Beef!N16),"--",SUM(Beef!N16,Veal!N16,Lamb!N16,Pork!N16))</f>
        <v>116.41789312858995</v>
      </c>
      <c r="O16" s="51">
        <f>IF(ISTEXT(Beef!O16),"NA",SUM(Beef!O16,Veal!O16,Lamb!O16,Pork!O16))</f>
        <v>88.609124489914336</v>
      </c>
    </row>
    <row r="17" spans="1:15" ht="12" customHeight="1" x14ac:dyDescent="0.2">
      <c r="A17" s="24">
        <v>1918</v>
      </c>
      <c r="B17" s="50">
        <v>104.55</v>
      </c>
      <c r="C17" s="60">
        <f>IF(ISTEXT(Beef!C17),"--",SUM(Beef!C17,Veal!C17,Lamb!C17,Pork!C17))</f>
        <v>17341</v>
      </c>
      <c r="D17" s="60">
        <f>IF(ISTEXT(Beef!D17),"--",SUM(Beef!D17,Veal!D17,Lamb!D17,Pork!D17))</f>
        <v>381</v>
      </c>
      <c r="E17" s="60">
        <f>IF(ISTEXT(Beef!E17),"--",SUM(Beef!E17,Veal!E17,Lamb!E17,Pork!E17))</f>
        <v>926</v>
      </c>
      <c r="F17" s="60">
        <f>IF(ISTEXT(Beef!F17),"--",SUM(Beef!F17,Veal!F17,Lamb!F17,Pork!F17))</f>
        <v>18648</v>
      </c>
      <c r="G17" s="60">
        <f>IF(ISTEXT(Beef!G17),"--",SUM(Beef!G17,Veal!G17,Lamb!G17,Pork!G17))</f>
        <v>2766</v>
      </c>
      <c r="H17" s="61" t="str">
        <f>IF(ISTEXT(Beef!H17),"5",SUM(Beef!H17,Veal!H17,Lamb!H17,Pork!H17))</f>
        <v>5</v>
      </c>
      <c r="I17" s="60">
        <f>IF(ISTEXT(Beef!I17),"--",SUM(Beef!I17,Veal!I17,Lamb!I17,Pork!I17))</f>
        <v>1071</v>
      </c>
      <c r="J17" s="60">
        <f>IF(ISTEXT(Beef!J17),"--",SUM(Beef!J17,Veal!J17,Lamb!J17,Pork!J17))</f>
        <v>14811</v>
      </c>
      <c r="K17" s="60">
        <f>IF(ISTEXT(Beef!K17),"--",SUM(Beef!K17,Veal!K17,Lamb!K17,Pork!K17))</f>
        <v>12735.67</v>
      </c>
      <c r="L17" s="60">
        <f>IF(ISTEXT(Beef!L17),"NA",SUM(Beef!L17,Veal!L17,Lamb!L17,Pork!L17))</f>
        <v>9707.4659999999985</v>
      </c>
      <c r="M17" s="51">
        <f>IF(ISTEXT(Beef!M17),"--",SUM(Beef!M17,Veal!M17,Lamb!M17,Pork!M17))</f>
        <v>141.66427546628407</v>
      </c>
      <c r="N17" s="51">
        <f>IF(ISTEXT(Beef!N17),"--",SUM(Beef!N17,Veal!N17,Lamb!N17,Pork!N17))</f>
        <v>121.81415590626494</v>
      </c>
      <c r="O17" s="51">
        <f>IF(ISTEXT(Beef!O17),"NA",SUM(Beef!O17,Veal!O17,Lamb!O17,Pork!O17))</f>
        <v>92.849985652797699</v>
      </c>
    </row>
    <row r="18" spans="1:15" ht="12" customHeight="1" x14ac:dyDescent="0.2">
      <c r="A18" s="24">
        <v>1919</v>
      </c>
      <c r="B18" s="50">
        <v>105.063</v>
      </c>
      <c r="C18" s="60">
        <f>IF(ISTEXT(Beef!C18),"--",SUM(Beef!C18,Veal!C18,Lamb!C18,Pork!C18))</f>
        <v>16642</v>
      </c>
      <c r="D18" s="60">
        <f>IF(ISTEXT(Beef!D18),"--",SUM(Beef!D18,Veal!D18,Lamb!D18,Pork!D18))</f>
        <v>95</v>
      </c>
      <c r="E18" s="60">
        <f>IF(ISTEXT(Beef!E18),"--",SUM(Beef!E18,Veal!E18,Lamb!E18,Pork!E18))</f>
        <v>1071</v>
      </c>
      <c r="F18" s="60">
        <f>IF(ISTEXT(Beef!F18),"--",SUM(Beef!F18,Veal!F18,Lamb!F18,Pork!F18))</f>
        <v>17808</v>
      </c>
      <c r="G18" s="60">
        <f>IF(ISTEXT(Beef!G18),"--",SUM(Beef!G18,Veal!G18,Lamb!G18,Pork!G18))</f>
        <v>2305</v>
      </c>
      <c r="H18" s="61" t="str">
        <f>IF(ISTEXT(Beef!H18),"5",SUM(Beef!H18,Veal!H18,Lamb!H18,Pork!H18))</f>
        <v>5</v>
      </c>
      <c r="I18" s="60">
        <f>IF(ISTEXT(Beef!I18),"--",SUM(Beef!I18,Veal!I18,Lamb!I18,Pork!I18))</f>
        <v>907</v>
      </c>
      <c r="J18" s="60">
        <f>IF(ISTEXT(Beef!J18),"--",SUM(Beef!J18,Veal!J18,Lamb!J18,Pork!J18))</f>
        <v>14596</v>
      </c>
      <c r="K18" s="60">
        <f>IF(ISTEXT(Beef!K18),"--",SUM(Beef!K18,Veal!K18,Lamb!K18,Pork!K18))</f>
        <v>12629.2</v>
      </c>
      <c r="L18" s="60">
        <f>IF(ISTEXT(Beef!L18),"NA",SUM(Beef!L18,Veal!L18,Lamb!L18,Pork!L18))</f>
        <v>9531.41</v>
      </c>
      <c r="M18" s="51">
        <f>IF(ISTEXT(Beef!M18),"--",SUM(Beef!M18,Veal!M18,Lamb!M18,Pork!M18))</f>
        <v>138.9261681086586</v>
      </c>
      <c r="N18" s="51">
        <f>IF(ISTEXT(Beef!N18),"--",SUM(Beef!N18,Veal!N18,Lamb!N18,Pork!N18))</f>
        <v>120.20597165510219</v>
      </c>
      <c r="O18" s="51">
        <f>IF(ISTEXT(Beef!O18),"NA",SUM(Beef!O18,Veal!O18,Lamb!O18,Pork!O18))</f>
        <v>90.720900792857606</v>
      </c>
    </row>
    <row r="19" spans="1:15" ht="12" customHeight="1" x14ac:dyDescent="0.2">
      <c r="A19" s="24">
        <v>1920</v>
      </c>
      <c r="B19" s="50">
        <v>106.461</v>
      </c>
      <c r="C19" s="60">
        <f>IF(ISTEXT(Beef!C19),"--",SUM(Beef!C19,Veal!C19,Lamb!C19,Pork!C19))</f>
        <v>15334</v>
      </c>
      <c r="D19" s="60">
        <f>IF(ISTEXT(Beef!D19),"--",SUM(Beef!D19,Veal!D19,Lamb!D19,Pork!D19))</f>
        <v>166</v>
      </c>
      <c r="E19" s="60">
        <f>IF(ISTEXT(Beef!E19),"--",SUM(Beef!E19,Veal!E19,Lamb!E19,Pork!E19))</f>
        <v>907</v>
      </c>
      <c r="F19" s="60">
        <f>IF(ISTEXT(Beef!F19),"--",SUM(Beef!F19,Veal!F19,Lamb!F19,Pork!F19))</f>
        <v>16407</v>
      </c>
      <c r="G19" s="60">
        <f>IF(ISTEXT(Beef!G19),"--",SUM(Beef!G19,Veal!G19,Lamb!G19,Pork!G19))</f>
        <v>1173</v>
      </c>
      <c r="H19" s="61" t="str">
        <f>IF(ISTEXT(Beef!H19),"5",SUM(Beef!H19,Veal!H19,Lamb!H19,Pork!H19))</f>
        <v>5</v>
      </c>
      <c r="I19" s="60">
        <f>IF(ISTEXT(Beef!I19),"--",SUM(Beef!I19,Veal!I19,Lamb!I19,Pork!I19))</f>
        <v>745</v>
      </c>
      <c r="J19" s="60">
        <f>IF(ISTEXT(Beef!J19),"--",SUM(Beef!J19,Veal!J19,Lamb!J19,Pork!J19))</f>
        <v>14489</v>
      </c>
      <c r="K19" s="60">
        <f>IF(ISTEXT(Beef!K19),"--",SUM(Beef!K19,Veal!K19,Lamb!K19,Pork!K19))</f>
        <v>12553.59</v>
      </c>
      <c r="L19" s="60">
        <f>IF(ISTEXT(Beef!L19),"NA",SUM(Beef!L19,Veal!L19,Lamb!L19,Pork!L19))</f>
        <v>9454.1449999999986</v>
      </c>
      <c r="M19" s="51">
        <f>IF(ISTEXT(Beef!M19),"--",SUM(Beef!M19,Veal!M19,Lamb!M19,Pork!M19))</f>
        <v>136.09678661669531</v>
      </c>
      <c r="N19" s="51">
        <f>IF(ISTEXT(Beef!N19),"--",SUM(Beef!N19,Veal!N19,Lamb!N19,Pork!N19))</f>
        <v>117.9172654774988</v>
      </c>
      <c r="O19" s="51">
        <f>IF(ISTEXT(Beef!O19),"NA",SUM(Beef!O19,Veal!O19,Lamb!O19,Pork!O19))</f>
        <v>88.803834267947877</v>
      </c>
    </row>
    <row r="20" spans="1:15" ht="12" customHeight="1" x14ac:dyDescent="0.2">
      <c r="A20" s="25">
        <v>1921</v>
      </c>
      <c r="B20" s="52">
        <v>108.538</v>
      </c>
      <c r="C20" s="62">
        <f>IF(ISTEXT(Beef!C20),"--",SUM(Beef!C20,Veal!C20,Lamb!C20,Pork!C20))</f>
        <v>15178</v>
      </c>
      <c r="D20" s="62">
        <f>IF(ISTEXT(Beef!D20),"--",SUM(Beef!D20,Veal!D20,Lamb!D20,Pork!D20))</f>
        <v>60</v>
      </c>
      <c r="E20" s="62">
        <f>IF(ISTEXT(Beef!E20),"--",SUM(Beef!E20,Veal!E20,Lamb!E20,Pork!E20))</f>
        <v>745</v>
      </c>
      <c r="F20" s="62">
        <f>IF(ISTEXT(Beef!F20),"--",SUM(Beef!F20,Veal!F20,Lamb!F20,Pork!F20))</f>
        <v>15983</v>
      </c>
      <c r="G20" s="62">
        <f>IF(ISTEXT(Beef!G20),"--",SUM(Beef!G20,Veal!G20,Lamb!G20,Pork!G20))</f>
        <v>938</v>
      </c>
      <c r="H20" s="63" t="str">
        <f>IF(ISTEXT(Beef!H20),"5",SUM(Beef!H20,Veal!H20,Lamb!H20,Pork!H20))</f>
        <v>5</v>
      </c>
      <c r="I20" s="62">
        <f>IF(ISTEXT(Beef!I20),"--",SUM(Beef!I20,Veal!I20,Lamb!I20,Pork!I20))</f>
        <v>506</v>
      </c>
      <c r="J20" s="62">
        <f>IF(ISTEXT(Beef!J20),"--",SUM(Beef!J20,Veal!J20,Lamb!J20,Pork!J20))</f>
        <v>14539</v>
      </c>
      <c r="K20" s="62">
        <f>IF(ISTEXT(Beef!K20),"--",SUM(Beef!K20,Veal!K20,Lamb!K20,Pork!K20))</f>
        <v>12634.95</v>
      </c>
      <c r="L20" s="62">
        <f>IF(ISTEXT(Beef!L20),"NA",SUM(Beef!L20,Veal!L20,Lamb!L20,Pork!L20))</f>
        <v>9466.3780000000006</v>
      </c>
      <c r="M20" s="53">
        <f>IF(ISTEXT(Beef!M20),"--",SUM(Beef!M20,Veal!M20,Lamb!M20,Pork!M20))</f>
        <v>133.95308555528942</v>
      </c>
      <c r="N20" s="53">
        <f>IF(ISTEXT(Beef!N20),"--",SUM(Beef!N20,Veal!N20,Lamb!N20,Pork!N20))</f>
        <v>116.41038161749802</v>
      </c>
      <c r="O20" s="53">
        <f>IF(ISTEXT(Beef!O20),"NA",SUM(Beef!O20,Veal!O20,Lamb!O20,Pork!O20))</f>
        <v>87.217177394092374</v>
      </c>
    </row>
    <row r="21" spans="1:15" ht="12" customHeight="1" x14ac:dyDescent="0.2">
      <c r="A21" s="25">
        <v>1922</v>
      </c>
      <c r="B21" s="52">
        <v>110.04900000000001</v>
      </c>
      <c r="C21" s="62">
        <f>IF(ISTEXT(Beef!C21),"--",SUM(Beef!C21,Veal!C21,Lamb!C21,Pork!C21))</f>
        <v>16138</v>
      </c>
      <c r="D21" s="62">
        <f>IF(ISTEXT(Beef!D21),"--",SUM(Beef!D21,Veal!D21,Lamb!D21,Pork!D21))</f>
        <v>53</v>
      </c>
      <c r="E21" s="62">
        <f>IF(ISTEXT(Beef!E21),"--",SUM(Beef!E21,Veal!E21,Lamb!E21,Pork!E21))</f>
        <v>506</v>
      </c>
      <c r="F21" s="62">
        <f>IF(ISTEXT(Beef!F21),"--",SUM(Beef!F21,Veal!F21,Lamb!F21,Pork!F21))</f>
        <v>16697</v>
      </c>
      <c r="G21" s="62">
        <f>IF(ISTEXT(Beef!G21),"--",SUM(Beef!G21,Veal!G21,Lamb!G21,Pork!G21))</f>
        <v>844</v>
      </c>
      <c r="H21" s="63" t="str">
        <f>IF(ISTEXT(Beef!H21),"5",SUM(Beef!H21,Veal!H21,Lamb!H21,Pork!H21))</f>
        <v>5</v>
      </c>
      <c r="I21" s="62">
        <f>IF(ISTEXT(Beef!I21),"--",SUM(Beef!I21,Veal!I21,Lamb!I21,Pork!I21))</f>
        <v>691</v>
      </c>
      <c r="J21" s="62">
        <f>IF(ISTEXT(Beef!J21),"--",SUM(Beef!J21,Veal!J21,Lamb!J21,Pork!J21))</f>
        <v>15162</v>
      </c>
      <c r="K21" s="62">
        <f>IF(ISTEXT(Beef!K21),"--",SUM(Beef!K21,Veal!K21,Lamb!K21,Pork!K21))</f>
        <v>13150.48</v>
      </c>
      <c r="L21" s="62">
        <f>IF(ISTEXT(Beef!L21),"NA",SUM(Beef!L21,Veal!L21,Lamb!L21,Pork!L21))</f>
        <v>9882.9710000000014</v>
      </c>
      <c r="M21" s="53">
        <f>IF(ISTEXT(Beef!M21),"--",SUM(Beef!M21,Veal!M21,Lamb!M21,Pork!M21))</f>
        <v>137.77499114031022</v>
      </c>
      <c r="N21" s="53">
        <f>IF(ISTEXT(Beef!N21),"--",SUM(Beef!N21,Veal!N21,Lamb!N21,Pork!N21))</f>
        <v>119.49658788357914</v>
      </c>
      <c r="O21" s="53">
        <f>IF(ISTEXT(Beef!O21),"NA",SUM(Beef!O21,Veal!O21,Lamb!O21,Pork!O21))</f>
        <v>89.805186780434155</v>
      </c>
    </row>
    <row r="22" spans="1:15" ht="12" customHeight="1" x14ac:dyDescent="0.2">
      <c r="A22" s="25">
        <v>1923</v>
      </c>
      <c r="B22" s="52">
        <v>111.947</v>
      </c>
      <c r="C22" s="62">
        <f>IF(ISTEXT(Beef!C22),"--",SUM(Beef!C22,Veal!C22,Lamb!C22,Pork!C22))</f>
        <v>17708</v>
      </c>
      <c r="D22" s="62">
        <f>IF(ISTEXT(Beef!D22),"--",SUM(Beef!D22,Veal!D22,Lamb!D22,Pork!D22))</f>
        <v>40</v>
      </c>
      <c r="E22" s="62">
        <f>IF(ISTEXT(Beef!E22),"--",SUM(Beef!E22,Veal!E22,Lamb!E22,Pork!E22))</f>
        <v>691</v>
      </c>
      <c r="F22" s="62">
        <f>IF(ISTEXT(Beef!F22),"--",SUM(Beef!F22,Veal!F22,Lamb!F22,Pork!F22))</f>
        <v>18439</v>
      </c>
      <c r="G22" s="62">
        <f>IF(ISTEXT(Beef!G22),"--",SUM(Beef!G22,Veal!G22,Lamb!G22,Pork!G22))</f>
        <v>1130</v>
      </c>
      <c r="H22" s="63" t="str">
        <f>IF(ISTEXT(Beef!H22),"5",SUM(Beef!H22,Veal!H22,Lamb!H22,Pork!H22))</f>
        <v>5</v>
      </c>
      <c r="I22" s="62">
        <f>IF(ISTEXT(Beef!I22),"--",SUM(Beef!I22,Veal!I22,Lamb!I22,Pork!I22))</f>
        <v>817</v>
      </c>
      <c r="J22" s="62">
        <f>IF(ISTEXT(Beef!J22),"--",SUM(Beef!J22,Veal!J22,Lamb!J22,Pork!J22))</f>
        <v>16492</v>
      </c>
      <c r="K22" s="62">
        <f>IF(ISTEXT(Beef!K22),"--",SUM(Beef!K22,Veal!K22,Lamb!K22,Pork!K22))</f>
        <v>14361.560000000001</v>
      </c>
      <c r="L22" s="62">
        <f>IF(ISTEXT(Beef!L22),"NA",SUM(Beef!L22,Veal!L22,Lamb!L22,Pork!L22))</f>
        <v>10717.71</v>
      </c>
      <c r="M22" s="53">
        <f>IF(ISTEXT(Beef!M22),"--",SUM(Beef!M22,Veal!M22,Lamb!M22,Pork!M22))</f>
        <v>147.31971379313427</v>
      </c>
      <c r="N22" s="53">
        <f>IF(ISTEXT(Beef!N22),"--",SUM(Beef!N22,Veal!N22,Lamb!N22,Pork!N22))</f>
        <v>128.28892243651015</v>
      </c>
      <c r="O22" s="53">
        <f>IF(ISTEXT(Beef!O22),"NA",SUM(Beef!O22,Veal!O22,Lamb!O22,Pork!O22))</f>
        <v>95.739144416554254</v>
      </c>
    </row>
    <row r="23" spans="1:15" ht="12" customHeight="1" x14ac:dyDescent="0.2">
      <c r="A23" s="25">
        <v>1924</v>
      </c>
      <c r="B23" s="52">
        <v>114.10899999999999</v>
      </c>
      <c r="C23" s="62">
        <f>IF(ISTEXT(Beef!C23),"--",SUM(Beef!C23,Veal!C23,Lamb!C23,Pork!C23))</f>
        <v>17595</v>
      </c>
      <c r="D23" s="62">
        <f>IF(ISTEXT(Beef!D23),"--",SUM(Beef!D23,Veal!D23,Lamb!D23,Pork!D23))</f>
        <v>46</v>
      </c>
      <c r="E23" s="62">
        <f>IF(ISTEXT(Beef!E23),"--",SUM(Beef!E23,Veal!E23,Lamb!E23,Pork!E23))</f>
        <v>817</v>
      </c>
      <c r="F23" s="62">
        <f>IF(ISTEXT(Beef!F23),"--",SUM(Beef!F23,Veal!F23,Lamb!F23,Pork!F23))</f>
        <v>18458</v>
      </c>
      <c r="G23" s="62">
        <f>IF(ISTEXT(Beef!G23),"--",SUM(Beef!G23,Veal!G23,Lamb!G23,Pork!G23))</f>
        <v>855</v>
      </c>
      <c r="H23" s="63" t="str">
        <f>IF(ISTEXT(Beef!H23),"5",SUM(Beef!H23,Veal!H23,Lamb!H23,Pork!H23))</f>
        <v>5</v>
      </c>
      <c r="I23" s="62">
        <f>IF(ISTEXT(Beef!I23),"--",SUM(Beef!I23,Veal!I23,Lamb!I23,Pork!I23))</f>
        <v>793</v>
      </c>
      <c r="J23" s="62">
        <f>IF(ISTEXT(Beef!J23),"--",SUM(Beef!J23,Veal!J23,Lamb!J23,Pork!J23))</f>
        <v>16810</v>
      </c>
      <c r="K23" s="62">
        <f>IF(ISTEXT(Beef!K23),"--",SUM(Beef!K23,Veal!K23,Lamb!K23,Pork!K23))</f>
        <v>14639.880000000001</v>
      </c>
      <c r="L23" s="62">
        <f>IF(ISTEXT(Beef!L23),"NA",SUM(Beef!L23,Veal!L23,Lamb!L23,Pork!L23))</f>
        <v>10925.880999999999</v>
      </c>
      <c r="M23" s="53">
        <f>IF(ISTEXT(Beef!M23),"--",SUM(Beef!M23,Veal!M23,Lamb!M23,Pork!M23))</f>
        <v>147.31528626138169</v>
      </c>
      <c r="N23" s="53">
        <f>IF(ISTEXT(Beef!N23),"--",SUM(Beef!N23,Veal!N23,Lamb!N23,Pork!N23))</f>
        <v>128.29732974611994</v>
      </c>
      <c r="O23" s="53">
        <f>IF(ISTEXT(Beef!O23),"NA",SUM(Beef!O23,Veal!O23,Lamb!O23,Pork!O23))</f>
        <v>95.749511432051804</v>
      </c>
    </row>
    <row r="24" spans="1:15" ht="12" customHeight="1" x14ac:dyDescent="0.2">
      <c r="A24" s="25">
        <v>1925</v>
      </c>
      <c r="B24" s="52">
        <v>115.82899999999999</v>
      </c>
      <c r="C24" s="62">
        <f>IF(ISTEXT(Beef!C24),"--",SUM(Beef!C24,Veal!C24,Lamb!C24,Pork!C24))</f>
        <v>16598</v>
      </c>
      <c r="D24" s="62">
        <f>IF(ISTEXT(Beef!D24),"--",SUM(Beef!D24,Veal!D24,Lamb!D24,Pork!D24))</f>
        <v>49</v>
      </c>
      <c r="E24" s="62">
        <f>IF(ISTEXT(Beef!E24),"--",SUM(Beef!E24,Veal!E24,Lamb!E24,Pork!E24))</f>
        <v>793</v>
      </c>
      <c r="F24" s="62">
        <f>IF(ISTEXT(Beef!F24),"--",SUM(Beef!F24,Veal!F24,Lamb!F24,Pork!F24))</f>
        <v>17440</v>
      </c>
      <c r="G24" s="62">
        <f>IF(ISTEXT(Beef!G24),"--",SUM(Beef!G24,Veal!G24,Lamb!G24,Pork!G24))</f>
        <v>661</v>
      </c>
      <c r="H24" s="63" t="str">
        <f>IF(ISTEXT(Beef!H24),"5",SUM(Beef!H24,Veal!H24,Lamb!H24,Pork!H24))</f>
        <v>5</v>
      </c>
      <c r="I24" s="62">
        <f>IF(ISTEXT(Beef!I24),"--",SUM(Beef!I24,Veal!I24,Lamb!I24,Pork!I24))</f>
        <v>559</v>
      </c>
      <c r="J24" s="62">
        <f>IF(ISTEXT(Beef!J24),"--",SUM(Beef!J24,Veal!J24,Lamb!J24,Pork!J24))</f>
        <v>16220</v>
      </c>
      <c r="K24" s="62">
        <f>IF(ISTEXT(Beef!K24),"--",SUM(Beef!K24,Veal!K24,Lamb!K24,Pork!K24))</f>
        <v>14076.220000000001</v>
      </c>
      <c r="L24" s="62">
        <f>IF(ISTEXT(Beef!L24),"NA",SUM(Beef!L24,Veal!L24,Lamb!L24,Pork!L24))</f>
        <v>10572.803</v>
      </c>
      <c r="M24" s="53">
        <f>IF(ISTEXT(Beef!M24),"--",SUM(Beef!M24,Veal!M24,Lamb!M24,Pork!M24))</f>
        <v>140.03401566101755</v>
      </c>
      <c r="N24" s="53">
        <f>IF(ISTEXT(Beef!N24),"--",SUM(Beef!N24,Veal!N24,Lamb!N24,Pork!N24))</f>
        <v>121.525870032548</v>
      </c>
      <c r="O24" s="53">
        <f>IF(ISTEXT(Beef!O24),"NA",SUM(Beef!O24,Veal!O24,Lamb!O24,Pork!O24))</f>
        <v>91.279411891667877</v>
      </c>
    </row>
    <row r="25" spans="1:15" ht="12" customHeight="1" x14ac:dyDescent="0.2">
      <c r="A25" s="24">
        <v>1926</v>
      </c>
      <c r="B25" s="50">
        <v>117.39700000000001</v>
      </c>
      <c r="C25" s="60">
        <f>IF(ISTEXT(Beef!C25),"--",SUM(Beef!C25,Veal!C25,Lamb!C25,Pork!C25))</f>
        <v>16649</v>
      </c>
      <c r="D25" s="60">
        <f>IF(ISTEXT(Beef!D25),"--",SUM(Beef!D25,Veal!D25,Lamb!D25,Pork!D25))</f>
        <v>92</v>
      </c>
      <c r="E25" s="60">
        <f>IF(ISTEXT(Beef!E25),"--",SUM(Beef!E25,Veal!E25,Lamb!E25,Pork!E25))</f>
        <v>559</v>
      </c>
      <c r="F25" s="60">
        <f>IF(ISTEXT(Beef!F25),"--",SUM(Beef!F25,Veal!F25,Lamb!F25,Pork!F25))</f>
        <v>17300</v>
      </c>
      <c r="G25" s="60">
        <f>IF(ISTEXT(Beef!G25),"--",SUM(Beef!G25,Veal!G25,Lamb!G25,Pork!G25))</f>
        <v>522</v>
      </c>
      <c r="H25" s="61" t="str">
        <f>IF(ISTEXT(Beef!H25),"5",SUM(Beef!H25,Veal!H25,Lamb!H25,Pork!H25))</f>
        <v>5</v>
      </c>
      <c r="I25" s="60">
        <f>IF(ISTEXT(Beef!I25),"--",SUM(Beef!I25,Veal!I25,Lamb!I25,Pork!I25))</f>
        <v>579</v>
      </c>
      <c r="J25" s="60">
        <f>IF(ISTEXT(Beef!J25),"--",SUM(Beef!J25,Veal!J25,Lamb!J25,Pork!J25))</f>
        <v>16199</v>
      </c>
      <c r="K25" s="60">
        <f>IF(ISTEXT(Beef!K25),"--",SUM(Beef!K25,Veal!K25,Lamb!K25,Pork!K25))</f>
        <v>14030.05</v>
      </c>
      <c r="L25" s="60">
        <f>IF(ISTEXT(Beef!L25),"NA",SUM(Beef!L25,Veal!L25,Lamb!L25,Pork!L25))</f>
        <v>10572.852999999999</v>
      </c>
      <c r="M25" s="51">
        <f>IF(ISTEXT(Beef!M25),"--",SUM(Beef!M25,Veal!M25,Lamb!M25,Pork!M25))</f>
        <v>137.98478666405444</v>
      </c>
      <c r="N25" s="51">
        <f>IF(ISTEXT(Beef!N25),"--",SUM(Beef!N25,Veal!N25,Lamb!N25,Pork!N25))</f>
        <v>119.50944231965042</v>
      </c>
      <c r="O25" s="51">
        <f>IF(ISTEXT(Beef!O25),"NA",SUM(Beef!O25,Veal!O25,Lamb!O25,Pork!O25))</f>
        <v>90.060674463572312</v>
      </c>
    </row>
    <row r="26" spans="1:15" ht="12" customHeight="1" x14ac:dyDescent="0.2">
      <c r="A26" s="24">
        <v>1927</v>
      </c>
      <c r="B26" s="50">
        <v>119.035</v>
      </c>
      <c r="C26" s="60">
        <f>IF(ISTEXT(Beef!C26),"--",SUM(Beef!C26,Veal!C26,Lamb!C26,Pork!C26))</f>
        <v>16321</v>
      </c>
      <c r="D26" s="60">
        <f>IF(ISTEXT(Beef!D26),"--",SUM(Beef!D26,Veal!D26,Lamb!D26,Pork!D26))</f>
        <v>167</v>
      </c>
      <c r="E26" s="60">
        <f>IF(ISTEXT(Beef!E26),"--",SUM(Beef!E26,Veal!E26,Lamb!E26,Pork!E26))</f>
        <v>579</v>
      </c>
      <c r="F26" s="60">
        <f>IF(ISTEXT(Beef!F26),"--",SUM(Beef!F26,Veal!F26,Lamb!F26,Pork!F26))</f>
        <v>17067</v>
      </c>
      <c r="G26" s="60">
        <f>IF(ISTEXT(Beef!G26),"--",SUM(Beef!G26,Veal!G26,Lamb!G26,Pork!G26))</f>
        <v>415</v>
      </c>
      <c r="H26" s="61" t="str">
        <f>IF(ISTEXT(Beef!H26),"5",SUM(Beef!H26,Veal!H26,Lamb!H26,Pork!H26))</f>
        <v>5</v>
      </c>
      <c r="I26" s="60">
        <f>IF(ISTEXT(Beef!I26),"--",SUM(Beef!I26,Veal!I26,Lamb!I26,Pork!I26))</f>
        <v>604</v>
      </c>
      <c r="J26" s="60">
        <f>IF(ISTEXT(Beef!J26),"--",SUM(Beef!J26,Veal!J26,Lamb!J26,Pork!J26))</f>
        <v>16048</v>
      </c>
      <c r="K26" s="60">
        <f>IF(ISTEXT(Beef!K26),"--",SUM(Beef!K26,Veal!K26,Lamb!K26,Pork!K26))</f>
        <v>13974.140000000001</v>
      </c>
      <c r="L26" s="60">
        <f>IF(ISTEXT(Beef!L26),"NA",SUM(Beef!L26,Veal!L26,Lamb!L26,Pork!L26))</f>
        <v>10429.661</v>
      </c>
      <c r="M26" s="51">
        <f>IF(ISTEXT(Beef!M26),"--",SUM(Beef!M26,Veal!M26,Lamb!M26,Pork!M26))</f>
        <v>134.81749065400933</v>
      </c>
      <c r="N26" s="51">
        <f>IF(ISTEXT(Beef!N26),"--",SUM(Beef!N26,Veal!N26,Lamb!N26,Pork!N26))</f>
        <v>117.39521989330871</v>
      </c>
      <c r="O26" s="51">
        <f>IF(ISTEXT(Beef!O26),"NA",SUM(Beef!O26,Veal!O26,Lamb!O26,Pork!O26))</f>
        <v>87.618439954635193</v>
      </c>
    </row>
    <row r="27" spans="1:15" ht="12" customHeight="1" x14ac:dyDescent="0.2">
      <c r="A27" s="24">
        <v>1928</v>
      </c>
      <c r="B27" s="50">
        <v>120.509</v>
      </c>
      <c r="C27" s="60">
        <f>IF(ISTEXT(Beef!C27),"--",SUM(Beef!C27,Veal!C27,Lamb!C27,Pork!C27))</f>
        <v>16248</v>
      </c>
      <c r="D27" s="60">
        <f>IF(ISTEXT(Beef!D27),"--",SUM(Beef!D27,Veal!D27,Lamb!D27,Pork!D27))</f>
        <v>207</v>
      </c>
      <c r="E27" s="60">
        <f>IF(ISTEXT(Beef!E27),"--",SUM(Beef!E27,Veal!E27,Lamb!E27,Pork!E27))</f>
        <v>604</v>
      </c>
      <c r="F27" s="60">
        <f>IF(ISTEXT(Beef!F27),"--",SUM(Beef!F27,Veal!F27,Lamb!F27,Pork!F27))</f>
        <v>17059</v>
      </c>
      <c r="G27" s="60">
        <f>IF(ISTEXT(Beef!G27),"--",SUM(Beef!G27,Veal!G27,Lamb!G27,Pork!G27))</f>
        <v>424</v>
      </c>
      <c r="H27" s="61" t="str">
        <f>IF(ISTEXT(Beef!H27),"5",SUM(Beef!H27,Veal!H27,Lamb!H27,Pork!H27))</f>
        <v>5</v>
      </c>
      <c r="I27" s="60">
        <f>IF(ISTEXT(Beef!I27),"--",SUM(Beef!I27,Veal!I27,Lamb!I27,Pork!I27))</f>
        <v>775</v>
      </c>
      <c r="J27" s="60">
        <f>IF(ISTEXT(Beef!J27),"--",SUM(Beef!J27,Veal!J27,Lamb!J27,Pork!J27))</f>
        <v>15860</v>
      </c>
      <c r="K27" s="60">
        <f>IF(ISTEXT(Beef!K27),"--",SUM(Beef!K27,Veal!K27,Lamb!K27,Pork!K27))</f>
        <v>13885.62</v>
      </c>
      <c r="L27" s="60">
        <f>IF(ISTEXT(Beef!L27),"NA",SUM(Beef!L27,Veal!L27,Lamb!L27,Pork!L27))</f>
        <v>10263.019</v>
      </c>
      <c r="M27" s="51">
        <f>IF(ISTEXT(Beef!M27),"--",SUM(Beef!M27,Veal!M27,Lamb!M27,Pork!M27))</f>
        <v>131.60842758632134</v>
      </c>
      <c r="N27" s="51">
        <f>IF(ISTEXT(Beef!N27),"--",SUM(Beef!N27,Veal!N27,Lamb!N27,Pork!N27))</f>
        <v>115.22475499755205</v>
      </c>
      <c r="O27" s="51">
        <f>IF(ISTEXT(Beef!O27),"NA",SUM(Beef!O27,Veal!O27,Lamb!O27,Pork!O27))</f>
        <v>85.163921366868863</v>
      </c>
    </row>
    <row r="28" spans="1:15" ht="12" customHeight="1" x14ac:dyDescent="0.2">
      <c r="A28" s="24">
        <v>1929</v>
      </c>
      <c r="B28" s="50">
        <v>121.767</v>
      </c>
      <c r="C28" s="60">
        <f>IF(ISTEXT(Beef!C28),"--",SUM(Beef!C28,Veal!C28,Lamb!C28,Pork!C28))</f>
        <v>16147</v>
      </c>
      <c r="D28" s="60">
        <f>IF(ISTEXT(Beef!D28),"--",SUM(Beef!D28,Veal!D28,Lamb!D28,Pork!D28))</f>
        <v>264</v>
      </c>
      <c r="E28" s="60">
        <f>IF(ISTEXT(Beef!E28),"--",SUM(Beef!E28,Veal!E28,Lamb!E28,Pork!E28))</f>
        <v>775</v>
      </c>
      <c r="F28" s="60">
        <f>IF(ISTEXT(Beef!F28),"--",SUM(Beef!F28,Veal!F28,Lamb!F28,Pork!F28))</f>
        <v>17186</v>
      </c>
      <c r="G28" s="60">
        <f>IF(ISTEXT(Beef!G28),"--",SUM(Beef!G28,Veal!G28,Lamb!G28,Pork!G28))</f>
        <v>472</v>
      </c>
      <c r="H28" s="61" t="str">
        <f>IF(ISTEXT(Beef!H28),"5",SUM(Beef!H28,Veal!H28,Lamb!H28,Pork!H28))</f>
        <v>5</v>
      </c>
      <c r="I28" s="60">
        <f>IF(ISTEXT(Beef!I28),"--",SUM(Beef!I28,Veal!I28,Lamb!I28,Pork!I28))</f>
        <v>730</v>
      </c>
      <c r="J28" s="60">
        <f>IF(ISTEXT(Beef!J28),"--",SUM(Beef!J28,Veal!J28,Lamb!J28,Pork!J28))</f>
        <v>15984</v>
      </c>
      <c r="K28" s="60">
        <f>IF(ISTEXT(Beef!K28),"--",SUM(Beef!K28,Veal!K28,Lamb!K28,Pork!K28))</f>
        <v>13975.640000000001</v>
      </c>
      <c r="L28" s="60">
        <f>IF(ISTEXT(Beef!L28),"NA",SUM(Beef!L28,Veal!L28,Lamb!L28,Pork!L28))</f>
        <v>10352.346</v>
      </c>
      <c r="M28" s="51">
        <f>IF(ISTEXT(Beef!M28),"--",SUM(Beef!M28,Veal!M28,Lamb!M28,Pork!M28))</f>
        <v>131.26709206927987</v>
      </c>
      <c r="N28" s="51">
        <f>IF(ISTEXT(Beef!N28),"--",SUM(Beef!N28,Veal!N28,Lamb!N28,Pork!N28))</f>
        <v>114.77362503798238</v>
      </c>
      <c r="O28" s="51">
        <f>IF(ISTEXT(Beef!O28),"NA",SUM(Beef!O28,Veal!O28,Lamb!O28,Pork!O28))</f>
        <v>85.017664884574629</v>
      </c>
    </row>
    <row r="29" spans="1:15" ht="12" customHeight="1" x14ac:dyDescent="0.2">
      <c r="A29" s="24">
        <v>1930</v>
      </c>
      <c r="B29" s="50">
        <v>123.188</v>
      </c>
      <c r="C29" s="60">
        <f>IF(ISTEXT(Beef!C29),"--",SUM(Beef!C29,Veal!C29,Lamb!C29,Pork!C29))</f>
        <v>16016</v>
      </c>
      <c r="D29" s="60">
        <f>IF(ISTEXT(Beef!D29),"--",SUM(Beef!D29,Veal!D29,Lamb!D29,Pork!D29))</f>
        <v>140</v>
      </c>
      <c r="E29" s="60">
        <f>IF(ISTEXT(Beef!E29),"--",SUM(Beef!E29,Veal!E29,Lamb!E29,Pork!E29))</f>
        <v>730</v>
      </c>
      <c r="F29" s="60">
        <f>IF(ISTEXT(Beef!F29),"--",SUM(Beef!F29,Veal!F29,Lamb!F29,Pork!F29))</f>
        <v>16886</v>
      </c>
      <c r="G29" s="60">
        <f>IF(ISTEXT(Beef!G29),"--",SUM(Beef!G29,Veal!G29,Lamb!G29,Pork!G29))</f>
        <v>400</v>
      </c>
      <c r="H29" s="61" t="str">
        <f>IF(ISTEXT(Beef!H29),"5",SUM(Beef!H29,Veal!H29,Lamb!H29,Pork!H29))</f>
        <v>5</v>
      </c>
      <c r="I29" s="60">
        <f>IF(ISTEXT(Beef!I29),"--",SUM(Beef!I29,Veal!I29,Lamb!I29,Pork!I29))</f>
        <v>601</v>
      </c>
      <c r="J29" s="60">
        <f>IF(ISTEXT(Beef!J29),"--",SUM(Beef!J29,Veal!J29,Lamb!J29,Pork!J29))</f>
        <v>15885</v>
      </c>
      <c r="K29" s="60">
        <f>IF(ISTEXT(Beef!K29),"--",SUM(Beef!K29,Veal!K29,Lamb!K29,Pork!K29))</f>
        <v>13881.27</v>
      </c>
      <c r="L29" s="60">
        <f>IF(ISTEXT(Beef!L29),"NA",SUM(Beef!L29,Veal!L29,Lamb!L29,Pork!L29))</f>
        <v>10297.595000000001</v>
      </c>
      <c r="M29" s="51">
        <f>IF(ISTEXT(Beef!M29),"--",SUM(Beef!M29,Veal!M29,Lamb!M29,Pork!M29))</f>
        <v>128.94924830340616</v>
      </c>
      <c r="N29" s="51">
        <f>IF(ISTEXT(Beef!N29),"--",SUM(Beef!N29,Veal!N29,Lamb!N29,Pork!N29))</f>
        <v>112.68362178134234</v>
      </c>
      <c r="O29" s="51">
        <f>IF(ISTEXT(Beef!O29),"NA",SUM(Beef!O29,Veal!O29,Lamb!O29,Pork!O29))</f>
        <v>83.592517128291718</v>
      </c>
    </row>
    <row r="30" spans="1:15" ht="12" customHeight="1" x14ac:dyDescent="0.2">
      <c r="A30" s="25">
        <v>1931</v>
      </c>
      <c r="B30" s="52">
        <v>124.149</v>
      </c>
      <c r="C30" s="62">
        <f>IF(ISTEXT(Beef!C30),"--",SUM(Beef!C30,Veal!C30,Lamb!C30,Pork!C30))</f>
        <v>16456</v>
      </c>
      <c r="D30" s="62">
        <f>IF(ISTEXT(Beef!D30),"--",SUM(Beef!D30,Veal!D30,Lamb!D30,Pork!D30))</f>
        <v>57</v>
      </c>
      <c r="E30" s="62">
        <f>IF(ISTEXT(Beef!E30),"--",SUM(Beef!E30,Veal!E30,Lamb!E30,Pork!E30))</f>
        <v>601</v>
      </c>
      <c r="F30" s="62">
        <f>IF(ISTEXT(Beef!F30),"--",SUM(Beef!F30,Veal!F30,Lamb!F30,Pork!F30))</f>
        <v>17114</v>
      </c>
      <c r="G30" s="62">
        <f>IF(ISTEXT(Beef!G30),"--",SUM(Beef!G30,Veal!G30,Lamb!G30,Pork!G30))</f>
        <v>284</v>
      </c>
      <c r="H30" s="63" t="str">
        <f>IF(ISTEXT(Beef!H30),"5",SUM(Beef!H30,Veal!H30,Lamb!H30,Pork!H30))</f>
        <v>5</v>
      </c>
      <c r="I30" s="62">
        <f>IF(ISTEXT(Beef!I30),"--",SUM(Beef!I30,Veal!I30,Lamb!I30,Pork!I30))</f>
        <v>618</v>
      </c>
      <c r="J30" s="62">
        <f>IF(ISTEXT(Beef!J30),"--",SUM(Beef!J30,Veal!J30,Lamb!J30,Pork!J30))</f>
        <v>16212</v>
      </c>
      <c r="K30" s="62">
        <f>IF(ISTEXT(Beef!K30),"--",SUM(Beef!K30,Veal!K30,Lamb!K30,Pork!K30))</f>
        <v>14181.740000000002</v>
      </c>
      <c r="L30" s="62">
        <f>IF(ISTEXT(Beef!L30),"NA",SUM(Beef!L30,Veal!L30,Lamb!L30,Pork!L30))</f>
        <v>10503.530999999999</v>
      </c>
      <c r="M30" s="53">
        <f>IF(ISTEXT(Beef!M30),"--",SUM(Beef!M30,Veal!M30,Lamb!M30,Pork!M30))</f>
        <v>130.58502283546383</v>
      </c>
      <c r="N30" s="53">
        <f>IF(ISTEXT(Beef!N30),"--",SUM(Beef!N30,Veal!N30,Lamb!N30,Pork!N30))</f>
        <v>114.23160879266044</v>
      </c>
      <c r="O30" s="53">
        <f>IF(ISTEXT(Beef!O30),"NA",SUM(Beef!O30,Veal!O30,Lamb!O30,Pork!O30))</f>
        <v>84.604233622501994</v>
      </c>
    </row>
    <row r="31" spans="1:15" ht="12" customHeight="1" x14ac:dyDescent="0.2">
      <c r="A31" s="25">
        <v>1932</v>
      </c>
      <c r="B31" s="52">
        <v>124.949</v>
      </c>
      <c r="C31" s="62">
        <f>IF(ISTEXT(Beef!C31),"--",SUM(Beef!C31,Veal!C31,Lamb!C31,Pork!C31))</f>
        <v>16418</v>
      </c>
      <c r="D31" s="62">
        <f>IF(ISTEXT(Beef!D31),"--",SUM(Beef!D31,Veal!D31,Lamb!D31,Pork!D31))</f>
        <v>69</v>
      </c>
      <c r="E31" s="62">
        <f>IF(ISTEXT(Beef!E31),"--",SUM(Beef!E31,Veal!E31,Lamb!E31,Pork!E31))</f>
        <v>618</v>
      </c>
      <c r="F31" s="62">
        <f>IF(ISTEXT(Beef!F31),"--",SUM(Beef!F31,Veal!F31,Lamb!F31,Pork!F31))</f>
        <v>17105</v>
      </c>
      <c r="G31" s="62">
        <f>IF(ISTEXT(Beef!G31),"--",SUM(Beef!G31,Veal!G31,Lamb!G31,Pork!G31))</f>
        <v>209</v>
      </c>
      <c r="H31" s="63" t="str">
        <f>IF(ISTEXT(Beef!H31),"5",SUM(Beef!H31,Veal!H31,Lamb!H31,Pork!H31))</f>
        <v>5</v>
      </c>
      <c r="I31" s="62">
        <f>IF(ISTEXT(Beef!I31),"--",SUM(Beef!I31,Veal!I31,Lamb!I31,Pork!I31))</f>
        <v>537</v>
      </c>
      <c r="J31" s="62">
        <f>IF(ISTEXT(Beef!J31),"--",SUM(Beef!J31,Veal!J31,Lamb!J31,Pork!J31))</f>
        <v>16359</v>
      </c>
      <c r="K31" s="62">
        <f>IF(ISTEXT(Beef!K31),"--",SUM(Beef!K31,Veal!K31,Lamb!K31,Pork!K31))</f>
        <v>14345.949999999999</v>
      </c>
      <c r="L31" s="62">
        <f>IF(ISTEXT(Beef!L31),"NA",SUM(Beef!L31,Veal!L31,Lamb!L31,Pork!L31))</f>
        <v>10578.846</v>
      </c>
      <c r="M31" s="53">
        <f>IF(ISTEXT(Beef!M31),"--",SUM(Beef!M31,Veal!M31,Lamb!M31,Pork!M31))</f>
        <v>130.92541757036872</v>
      </c>
      <c r="N31" s="53">
        <f>IF(ISTEXT(Beef!N31),"--",SUM(Beef!N31,Veal!N31,Lamb!N31,Pork!N31))</f>
        <v>114.81444429327166</v>
      </c>
      <c r="O31" s="53">
        <f>IF(ISTEXT(Beef!O31),"NA",SUM(Beef!O31,Veal!O31,Lamb!O31,Pork!O31))</f>
        <v>84.665311447070408</v>
      </c>
    </row>
    <row r="32" spans="1:15" ht="12" customHeight="1" x14ac:dyDescent="0.2">
      <c r="A32" s="25">
        <v>1933</v>
      </c>
      <c r="B32" s="52">
        <v>125.69</v>
      </c>
      <c r="C32" s="62">
        <f>IF(ISTEXT(Beef!C32),"--",SUM(Beef!C32,Veal!C32,Lamb!C32,Pork!C32))</f>
        <v>17417</v>
      </c>
      <c r="D32" s="62">
        <f>IF(ISTEXT(Beef!D32),"--",SUM(Beef!D32,Veal!D32,Lamb!D32,Pork!D32))</f>
        <v>107</v>
      </c>
      <c r="E32" s="62">
        <f>IF(ISTEXT(Beef!E32),"--",SUM(Beef!E32,Veal!E32,Lamb!E32,Pork!E32))</f>
        <v>537</v>
      </c>
      <c r="F32" s="62">
        <f>IF(ISTEXT(Beef!F32),"--",SUM(Beef!F32,Veal!F32,Lamb!F32,Pork!F32))</f>
        <v>18061</v>
      </c>
      <c r="G32" s="62">
        <f>IF(ISTEXT(Beef!G32),"--",SUM(Beef!G32,Veal!G32,Lamb!G32,Pork!G32))</f>
        <v>243</v>
      </c>
      <c r="H32" s="63" t="str">
        <f>IF(ISTEXT(Beef!H32),"5",SUM(Beef!H32,Veal!H32,Lamb!H32,Pork!H32))</f>
        <v>5</v>
      </c>
      <c r="I32" s="62">
        <f>IF(ISTEXT(Beef!I32),"--",SUM(Beef!I32,Veal!I32,Lamb!I32,Pork!I32))</f>
        <v>724</v>
      </c>
      <c r="J32" s="62">
        <f>IF(ISTEXT(Beef!J32),"--",SUM(Beef!J32,Veal!J32,Lamb!J32,Pork!J32))</f>
        <v>17094</v>
      </c>
      <c r="K32" s="62">
        <f>IF(ISTEXT(Beef!K32),"--",SUM(Beef!K32,Veal!K32,Lamb!K32,Pork!K32))</f>
        <v>14939.980000000001</v>
      </c>
      <c r="L32" s="62">
        <f>IF(ISTEXT(Beef!L32),"NA",SUM(Beef!L32,Veal!L32,Lamb!L32,Pork!L32))</f>
        <v>11081.508</v>
      </c>
      <c r="M32" s="53">
        <f>IF(ISTEXT(Beef!M32),"--",SUM(Beef!M32,Veal!M32,Lamb!M32,Pork!M32))</f>
        <v>136.00127297318801</v>
      </c>
      <c r="N32" s="53">
        <f>IF(ISTEXT(Beef!N32),"--",SUM(Beef!N32,Veal!N32,Lamb!N32,Pork!N32))</f>
        <v>118.86371230805952</v>
      </c>
      <c r="O32" s="53">
        <f>IF(ISTEXT(Beef!O32),"NA",SUM(Beef!O32,Veal!O32,Lamb!O32,Pork!O32))</f>
        <v>88.165391041451187</v>
      </c>
    </row>
    <row r="33" spans="1:15" ht="12" customHeight="1" x14ac:dyDescent="0.2">
      <c r="A33" s="25">
        <v>1934</v>
      </c>
      <c r="B33" s="52">
        <v>126.485</v>
      </c>
      <c r="C33" s="62">
        <f>IF(ISTEXT(Beef!C33),"--",SUM(Beef!C33,Veal!C33,Lamb!C33,Pork!C33))</f>
        <v>18839</v>
      </c>
      <c r="D33" s="62">
        <f>IF(ISTEXT(Beef!D33),"--",SUM(Beef!D33,Veal!D33,Lamb!D33,Pork!D33))</f>
        <v>120</v>
      </c>
      <c r="E33" s="62">
        <f>IF(ISTEXT(Beef!E33),"--",SUM(Beef!E33,Veal!E33,Lamb!E33,Pork!E33))</f>
        <v>724</v>
      </c>
      <c r="F33" s="62">
        <f>IF(ISTEXT(Beef!F33),"--",SUM(Beef!F33,Veal!F33,Lamb!F33,Pork!F33))</f>
        <v>19683</v>
      </c>
      <c r="G33" s="62">
        <f>IF(ISTEXT(Beef!G33),"--",SUM(Beef!G33,Veal!G33,Lamb!G33,Pork!G33))</f>
        <v>269</v>
      </c>
      <c r="H33" s="63" t="str">
        <f>IF(ISTEXT(Beef!H33),"5",SUM(Beef!H33,Veal!H33,Lamb!H33,Pork!H33))</f>
        <v>5</v>
      </c>
      <c r="I33" s="62">
        <f>IF(ISTEXT(Beef!I33),"--",SUM(Beef!I33,Veal!I33,Lamb!I33,Pork!I33))</f>
        <v>1227</v>
      </c>
      <c r="J33" s="62">
        <f>IF(ISTEXT(Beef!J33),"--",SUM(Beef!J33,Veal!J33,Lamb!J33,Pork!J33))</f>
        <v>18187</v>
      </c>
      <c r="K33" s="62">
        <f>IF(ISTEXT(Beef!K33),"--",SUM(Beef!K33,Veal!K33,Lamb!K33,Pork!K33))</f>
        <v>15729.11</v>
      </c>
      <c r="L33" s="62">
        <f>IF(ISTEXT(Beef!L33),"NA",SUM(Beef!L33,Veal!L33,Lamb!L33,Pork!L33))</f>
        <v>11890.802</v>
      </c>
      <c r="M33" s="53">
        <f>IF(ISTEXT(Beef!M33),"--",SUM(Beef!M33,Veal!M33,Lamb!M33,Pork!M33))</f>
        <v>143.78780092501086</v>
      </c>
      <c r="N33" s="53">
        <f>IF(ISTEXT(Beef!N33),"--",SUM(Beef!N33,Veal!N33,Lamb!N33,Pork!N33))</f>
        <v>124.35553622959245</v>
      </c>
      <c r="O33" s="53">
        <f>IF(ISTEXT(Beef!O33),"NA",SUM(Beef!O33,Veal!O33,Lamb!O33,Pork!O33))</f>
        <v>94.009582163892944</v>
      </c>
    </row>
    <row r="34" spans="1:15" ht="12" customHeight="1" x14ac:dyDescent="0.2">
      <c r="A34" s="25">
        <v>1935</v>
      </c>
      <c r="B34" s="52">
        <v>127.36199999999999</v>
      </c>
      <c r="C34" s="62">
        <f>IF(ISTEXT(Beef!C34),"--",SUM(Beef!C34,Veal!C34,Lamb!C34,Pork!C34))</f>
        <v>14427</v>
      </c>
      <c r="D34" s="62">
        <f>IF(ISTEXT(Beef!D34),"--",SUM(Beef!D34,Veal!D34,Lamb!D34,Pork!D34))</f>
        <v>212</v>
      </c>
      <c r="E34" s="62">
        <f>IF(ISTEXT(Beef!E34),"--",SUM(Beef!E34,Veal!E34,Lamb!E34,Pork!E34))</f>
        <v>1227</v>
      </c>
      <c r="F34" s="62">
        <f>IF(ISTEXT(Beef!F34),"--",SUM(Beef!F34,Veal!F34,Lamb!F34,Pork!F34))</f>
        <v>15866</v>
      </c>
      <c r="G34" s="62">
        <f>IF(ISTEXT(Beef!G34),"--",SUM(Beef!G34,Veal!G34,Lamb!G34,Pork!G34))</f>
        <v>191</v>
      </c>
      <c r="H34" s="63" t="str">
        <f>IF(ISTEXT(Beef!H34),"5",SUM(Beef!H34,Veal!H34,Lamb!H34,Pork!H34))</f>
        <v>5</v>
      </c>
      <c r="I34" s="62">
        <f>IF(ISTEXT(Beef!I34),"--",SUM(Beef!I34,Veal!I34,Lamb!I34,Pork!I34))</f>
        <v>740</v>
      </c>
      <c r="J34" s="62">
        <f>IF(ISTEXT(Beef!J34),"--",SUM(Beef!J34,Veal!J34,Lamb!J34,Pork!J34))</f>
        <v>14935</v>
      </c>
      <c r="K34" s="62">
        <f>IF(ISTEXT(Beef!K34),"--",SUM(Beef!K34,Veal!K34,Lamb!K34,Pork!K34))</f>
        <v>12883.09</v>
      </c>
      <c r="L34" s="62">
        <f>IF(ISTEXT(Beef!L34),"NA",SUM(Beef!L34,Veal!L34,Lamb!L34,Pork!L34))</f>
        <v>9795.6290000000008</v>
      </c>
      <c r="M34" s="53">
        <f>IF(ISTEXT(Beef!M34),"--",SUM(Beef!M34,Veal!M34,Lamb!M34,Pork!M34))</f>
        <v>117.26417612788745</v>
      </c>
      <c r="N34" s="53">
        <f>IF(ISTEXT(Beef!N34),"--",SUM(Beef!N34,Veal!N34,Lamb!N34,Pork!N34))</f>
        <v>101.15332673795952</v>
      </c>
      <c r="O34" s="53">
        <f>IF(ISTEXT(Beef!O34),"NA",SUM(Beef!O34,Veal!O34,Lamb!O34,Pork!O34))</f>
        <v>76.911708358851143</v>
      </c>
    </row>
    <row r="35" spans="1:15" ht="12" customHeight="1" x14ac:dyDescent="0.2">
      <c r="A35" s="24">
        <v>1936</v>
      </c>
      <c r="B35" s="50">
        <v>128.18100000000001</v>
      </c>
      <c r="C35" s="60">
        <f>IF(ISTEXT(Beef!C35),"--",SUM(Beef!C35,Veal!C35,Lamb!C35,Pork!C35))</f>
        <v>16761</v>
      </c>
      <c r="D35" s="60">
        <f>IF(ISTEXT(Beef!D35),"--",SUM(Beef!D35,Veal!D35,Lamb!D35,Pork!D35))</f>
        <v>271</v>
      </c>
      <c r="E35" s="60">
        <f>IF(ISTEXT(Beef!E35),"--",SUM(Beef!E35,Veal!E35,Lamb!E35,Pork!E35))</f>
        <v>740</v>
      </c>
      <c r="F35" s="60">
        <f>IF(ISTEXT(Beef!F35),"--",SUM(Beef!F35,Veal!F35,Lamb!F35,Pork!F35))</f>
        <v>17772</v>
      </c>
      <c r="G35" s="60">
        <f>IF(ISTEXT(Beef!G35),"--",SUM(Beef!G35,Veal!G35,Lamb!G35,Pork!G35))</f>
        <v>174</v>
      </c>
      <c r="H35" s="61" t="str">
        <f>IF(ISTEXT(Beef!H35),"5",SUM(Beef!H35,Veal!H35,Lamb!H35,Pork!H35))</f>
        <v>5</v>
      </c>
      <c r="I35" s="60">
        <f>IF(ISTEXT(Beef!I35),"--",SUM(Beef!I35,Veal!I35,Lamb!I35,Pork!I35))</f>
        <v>871</v>
      </c>
      <c r="J35" s="60">
        <f>IF(ISTEXT(Beef!J35),"--",SUM(Beef!J35,Veal!J35,Lamb!J35,Pork!J35))</f>
        <v>16727</v>
      </c>
      <c r="K35" s="60">
        <f>IF(ISTEXT(Beef!K35),"--",SUM(Beef!K35,Veal!K35,Lamb!K35,Pork!K35))</f>
        <v>14416.77</v>
      </c>
      <c r="L35" s="60">
        <f>IF(ISTEXT(Beef!L35),"NA",SUM(Beef!L35,Veal!L35,Lamb!L35,Pork!L35))</f>
        <v>10964.708999999999</v>
      </c>
      <c r="M35" s="51">
        <f>IF(ISTEXT(Beef!M35),"--",SUM(Beef!M35,Veal!M35,Lamb!M35,Pork!M35))</f>
        <v>130.49515918895935</v>
      </c>
      <c r="N35" s="51">
        <f>IF(ISTEXT(Beef!N35),"--",SUM(Beef!N35,Veal!N35,Lamb!N35,Pork!N35))</f>
        <v>112.47197322536101</v>
      </c>
      <c r="O35" s="51">
        <f>IF(ISTEXT(Beef!O35),"NA",SUM(Beef!O35,Veal!O35,Lamb!O35,Pork!O35))</f>
        <v>85.54082898401478</v>
      </c>
    </row>
    <row r="36" spans="1:15" ht="12" customHeight="1" x14ac:dyDescent="0.2">
      <c r="A36" s="24">
        <v>1937</v>
      </c>
      <c r="B36" s="50">
        <v>128.96100000000001</v>
      </c>
      <c r="C36" s="60">
        <f>IF(ISTEXT(Beef!C36),"--",SUM(Beef!C36,Veal!C36,Lamb!C36,Pork!C36))</f>
        <v>15709</v>
      </c>
      <c r="D36" s="60">
        <f>IF(ISTEXT(Beef!D36),"--",SUM(Beef!D36,Veal!D36,Lamb!D36,Pork!D36))</f>
        <v>307</v>
      </c>
      <c r="E36" s="60">
        <f>IF(ISTEXT(Beef!E36),"--",SUM(Beef!E36,Veal!E36,Lamb!E36,Pork!E36))</f>
        <v>871</v>
      </c>
      <c r="F36" s="60">
        <f>IF(ISTEXT(Beef!F36),"--",SUM(Beef!F36,Veal!F36,Lamb!F36,Pork!F36))</f>
        <v>16887</v>
      </c>
      <c r="G36" s="60">
        <f>IF(ISTEXT(Beef!G36),"--",SUM(Beef!G36,Veal!G36,Lamb!G36,Pork!G36))</f>
        <v>167</v>
      </c>
      <c r="H36" s="61" t="str">
        <f>IF(ISTEXT(Beef!H36),"5",SUM(Beef!H36,Veal!H36,Lamb!H36,Pork!H36))</f>
        <v>5</v>
      </c>
      <c r="I36" s="60">
        <f>IF(ISTEXT(Beef!I36),"--",SUM(Beef!I36,Veal!I36,Lamb!I36,Pork!I36))</f>
        <v>463</v>
      </c>
      <c r="J36" s="60">
        <f>IF(ISTEXT(Beef!J36),"--",SUM(Beef!J36,Veal!J36,Lamb!J36,Pork!J36))</f>
        <v>16257</v>
      </c>
      <c r="K36" s="60">
        <f>IF(ISTEXT(Beef!K36),"--",SUM(Beef!K36,Veal!K36,Lamb!K36,Pork!K36))</f>
        <v>14067.59</v>
      </c>
      <c r="L36" s="60">
        <f>IF(ISTEXT(Beef!L36),"NA",SUM(Beef!L36,Veal!L36,Lamb!L36,Pork!L36))</f>
        <v>10631.199000000001</v>
      </c>
      <c r="M36" s="51">
        <f>IF(ISTEXT(Beef!M36),"--",SUM(Beef!M36,Veal!M36,Lamb!M36,Pork!M36))</f>
        <v>126.06136739014119</v>
      </c>
      <c r="N36" s="51">
        <f>IF(ISTEXT(Beef!N36),"--",SUM(Beef!N36,Veal!N36,Lamb!N36,Pork!N36))</f>
        <v>109.08406417444033</v>
      </c>
      <c r="O36" s="51">
        <f>IF(ISTEXT(Beef!O36),"NA",SUM(Beef!O36,Veal!O36,Lamb!O36,Pork!O36))</f>
        <v>82.437318259008535</v>
      </c>
    </row>
    <row r="37" spans="1:15" ht="12" customHeight="1" x14ac:dyDescent="0.2">
      <c r="A37" s="24">
        <v>1938</v>
      </c>
      <c r="B37" s="50">
        <v>129.96899999999999</v>
      </c>
      <c r="C37" s="60">
        <f>IF(ISTEXT(Beef!C37),"--",SUM(Beef!C37,Veal!C37,Lamb!C37,Pork!C37))</f>
        <v>16479</v>
      </c>
      <c r="D37" s="60">
        <f>IF(ISTEXT(Beef!D37),"--",SUM(Beef!D37,Veal!D37,Lamb!D37,Pork!D37))</f>
        <v>257</v>
      </c>
      <c r="E37" s="60">
        <f>IF(ISTEXT(Beef!E37),"--",SUM(Beef!E37,Veal!E37,Lamb!E37,Pork!E37))</f>
        <v>463</v>
      </c>
      <c r="F37" s="60">
        <f>IF(ISTEXT(Beef!F37),"--",SUM(Beef!F37,Veal!F37,Lamb!F37,Pork!F37))</f>
        <v>17199</v>
      </c>
      <c r="G37" s="60">
        <f>IF(ISTEXT(Beef!G37),"--",SUM(Beef!G37,Veal!G37,Lamb!G37,Pork!G37))</f>
        <v>207</v>
      </c>
      <c r="H37" s="61" t="str">
        <f>IF(ISTEXT(Beef!H37),"5",SUM(Beef!H37,Veal!H37,Lamb!H37,Pork!H37))</f>
        <v>5</v>
      </c>
      <c r="I37" s="60">
        <f>IF(ISTEXT(Beef!I37),"--",SUM(Beef!I37,Veal!I37,Lamb!I37,Pork!I37))</f>
        <v>492</v>
      </c>
      <c r="J37" s="60">
        <f>IF(ISTEXT(Beef!J37),"--",SUM(Beef!J37,Veal!J37,Lamb!J37,Pork!J37))</f>
        <v>16500</v>
      </c>
      <c r="K37" s="60">
        <f>IF(ISTEXT(Beef!K37),"--",SUM(Beef!K37,Veal!K37,Lamb!K37,Pork!K37))</f>
        <v>14301.240000000002</v>
      </c>
      <c r="L37" s="60">
        <f>IF(ISTEXT(Beef!L37),"NA",SUM(Beef!L37,Veal!L37,Lamb!L37,Pork!L37))</f>
        <v>10770.26</v>
      </c>
      <c r="M37" s="51">
        <f>IF(ISTEXT(Beef!M37),"--",SUM(Beef!M37,Veal!M37,Lamb!M37,Pork!M37))</f>
        <v>126.95335041432958</v>
      </c>
      <c r="N37" s="51">
        <f>IF(ISTEXT(Beef!N37),"--",SUM(Beef!N37,Veal!N37,Lamb!N37,Pork!N37))</f>
        <v>110.0357777623895</v>
      </c>
      <c r="O37" s="51">
        <f>IF(ISTEXT(Beef!O37),"NA",SUM(Beef!O37,Veal!O37,Lamb!O37,Pork!O37))</f>
        <v>82.867914656571955</v>
      </c>
    </row>
    <row r="38" spans="1:15" ht="12" customHeight="1" x14ac:dyDescent="0.2">
      <c r="A38" s="24">
        <v>1939</v>
      </c>
      <c r="B38" s="50">
        <v>131.02799999999999</v>
      </c>
      <c r="C38" s="60">
        <f>IF(ISTEXT(Beef!C38),"--",SUM(Beef!C38,Veal!C38,Lamb!C38,Pork!C38))</f>
        <v>17534</v>
      </c>
      <c r="D38" s="60">
        <f>IF(ISTEXT(Beef!D38),"--",SUM(Beef!D38,Veal!D38,Lamb!D38,Pork!D38))</f>
        <v>264</v>
      </c>
      <c r="E38" s="60">
        <f>IF(ISTEXT(Beef!E38),"--",SUM(Beef!E38,Veal!E38,Lamb!E38,Pork!E38))</f>
        <v>492</v>
      </c>
      <c r="F38" s="60">
        <f>IF(ISTEXT(Beef!F38),"--",SUM(Beef!F38,Veal!F38,Lamb!F38,Pork!F38))</f>
        <v>18290</v>
      </c>
      <c r="G38" s="60">
        <f>IF(ISTEXT(Beef!G38),"--",SUM(Beef!G38,Veal!G38,Lamb!G38,Pork!G38))</f>
        <v>246</v>
      </c>
      <c r="H38" s="61" t="str">
        <f>IF(ISTEXT(Beef!H38),"5",SUM(Beef!H38,Veal!H38,Lamb!H38,Pork!H38))</f>
        <v>5</v>
      </c>
      <c r="I38" s="60">
        <f>IF(ISTEXT(Beef!I38),"--",SUM(Beef!I38,Veal!I38,Lamb!I38,Pork!I38))</f>
        <v>551</v>
      </c>
      <c r="J38" s="60">
        <f>IF(ISTEXT(Beef!J38),"--",SUM(Beef!J38,Veal!J38,Lamb!J38,Pork!J38))</f>
        <v>17493</v>
      </c>
      <c r="K38" s="60">
        <f>IF(ISTEXT(Beef!K38),"--",SUM(Beef!K38,Veal!K38,Lamb!K38,Pork!K38))</f>
        <v>15211.650000000001</v>
      </c>
      <c r="L38" s="60">
        <f>IF(ISTEXT(Beef!L38),"NA",SUM(Beef!L38,Veal!L38,Lamb!L38,Pork!L38))</f>
        <v>11386.223999999998</v>
      </c>
      <c r="M38" s="51">
        <f>IF(ISTEXT(Beef!M38),"--",SUM(Beef!M38,Veal!M38,Lamb!M38,Pork!M38))</f>
        <v>133.50581555087462</v>
      </c>
      <c r="N38" s="51">
        <f>IF(ISTEXT(Beef!N38),"--",SUM(Beef!N38,Veal!N38,Lamb!N38,Pork!N38))</f>
        <v>116.09465152486493</v>
      </c>
      <c r="O38" s="51">
        <f>IF(ISTEXT(Beef!O38),"NA",SUM(Beef!O38,Veal!O38,Lamb!O38,Pork!O38))</f>
        <v>86.899166590347107</v>
      </c>
    </row>
    <row r="39" spans="1:15" ht="12" customHeight="1" x14ac:dyDescent="0.2">
      <c r="A39" s="24">
        <v>1940</v>
      </c>
      <c r="B39" s="50">
        <v>132.12200000000001</v>
      </c>
      <c r="C39" s="60">
        <f>IF(ISTEXT(Beef!C39),"--",SUM(Beef!C39,Veal!C39,Lamb!C39,Pork!C39))</f>
        <v>19076</v>
      </c>
      <c r="D39" s="60">
        <f>IF(ISTEXT(Beef!D39),"--",SUM(Beef!D39,Veal!D39,Lamb!D39,Pork!D39))</f>
        <v>174</v>
      </c>
      <c r="E39" s="60">
        <f>IF(ISTEXT(Beef!E39),"--",SUM(Beef!E39,Veal!E39,Lamb!E39,Pork!E39))</f>
        <v>551</v>
      </c>
      <c r="F39" s="60">
        <f>IF(ISTEXT(Beef!F39),"--",SUM(Beef!F39,Veal!F39,Lamb!F39,Pork!F39))</f>
        <v>19801</v>
      </c>
      <c r="G39" s="60">
        <f>IF(ISTEXT(Beef!G39),"--",SUM(Beef!G39,Veal!G39,Lamb!G39,Pork!G39))</f>
        <v>221</v>
      </c>
      <c r="H39" s="61" t="str">
        <f>IF(ISTEXT(Beef!H39),"5",SUM(Beef!H39,Veal!H39,Lamb!H39,Pork!H39))</f>
        <v>5</v>
      </c>
      <c r="I39" s="60">
        <f>IF(ISTEXT(Beef!I39),"--",SUM(Beef!I39,Veal!I39,Lamb!I39,Pork!I39))</f>
        <v>768</v>
      </c>
      <c r="J39" s="60">
        <f>IF(ISTEXT(Beef!J39),"--",SUM(Beef!J39,Veal!J39,Lamb!J39,Pork!J39))</f>
        <v>18812</v>
      </c>
      <c r="K39" s="60">
        <f>IF(ISTEXT(Beef!K39),"--",SUM(Beef!K39,Veal!K39,Lamb!K39,Pork!K39))</f>
        <v>16424.64</v>
      </c>
      <c r="L39" s="60">
        <f>IF(ISTEXT(Beef!L39),"NA",SUM(Beef!L39,Veal!L39,Lamb!L39,Pork!L39))</f>
        <v>12202.905999999999</v>
      </c>
      <c r="M39" s="51">
        <f>IF(ISTEXT(Beef!M39),"--",SUM(Beef!M39,Veal!M39,Lamb!M39,Pork!M39))</f>
        <v>142.38355459348179</v>
      </c>
      <c r="N39" s="51">
        <f>IF(ISTEXT(Beef!N39),"--",SUM(Beef!N39,Veal!N39,Lamb!N39,Pork!N39))</f>
        <v>124.31419445663855</v>
      </c>
      <c r="O39" s="51">
        <f>IF(ISTEXT(Beef!O39),"NA",SUM(Beef!O39,Veal!O39,Lamb!O39,Pork!O39))</f>
        <v>92.360893719441108</v>
      </c>
    </row>
    <row r="40" spans="1:15" ht="12" customHeight="1" x14ac:dyDescent="0.2">
      <c r="A40" s="25">
        <v>1941</v>
      </c>
      <c r="B40" s="52">
        <v>133.40199999999999</v>
      </c>
      <c r="C40" s="62">
        <f>IF(ISTEXT(Beef!C40),"--",SUM(Beef!C40,Veal!C40,Lamb!C40,Pork!C40))</f>
        <v>19569</v>
      </c>
      <c r="D40" s="62">
        <f>IF(ISTEXT(Beef!D40),"--",SUM(Beef!D40,Veal!D40,Lamb!D40,Pork!D40))</f>
        <v>269</v>
      </c>
      <c r="E40" s="62">
        <f>IF(ISTEXT(Beef!E40),"--",SUM(Beef!E40,Veal!E40,Lamb!E40,Pork!E40))</f>
        <v>768</v>
      </c>
      <c r="F40" s="62">
        <f>IF(ISTEXT(Beef!F40),"--",SUM(Beef!F40,Veal!F40,Lamb!F40,Pork!F40))</f>
        <v>20606</v>
      </c>
      <c r="G40" s="62">
        <f>IF(ISTEXT(Beef!G40),"--",SUM(Beef!G40,Veal!G40,Lamb!G40,Pork!G40))</f>
        <v>546</v>
      </c>
      <c r="H40" s="63" t="str">
        <f>IF(ISTEXT(Beef!H40),"5",SUM(Beef!H40,Veal!H40,Lamb!H40,Pork!H40))</f>
        <v>5</v>
      </c>
      <c r="I40" s="62">
        <f>IF(ISTEXT(Beef!I40),"--",SUM(Beef!I40,Veal!I40,Lamb!I40,Pork!I40))</f>
        <v>678</v>
      </c>
      <c r="J40" s="62">
        <f>IF(ISTEXT(Beef!J40),"--",SUM(Beef!J40,Veal!J40,Lamb!J40,Pork!J40))</f>
        <v>19382</v>
      </c>
      <c r="K40" s="62">
        <f>IF(ISTEXT(Beef!K40),"--",SUM(Beef!K40,Veal!K40,Lamb!K40,Pork!K40))</f>
        <v>16812.099999999999</v>
      </c>
      <c r="L40" s="62">
        <f>IF(ISTEXT(Beef!L40),"NA",SUM(Beef!L40,Veal!L40,Lamb!L40,Pork!L40))</f>
        <v>12633.239999999998</v>
      </c>
      <c r="M40" s="53">
        <f>IF(ISTEXT(Beef!M40),"--",SUM(Beef!M40,Veal!M40,Lamb!M40,Pork!M40))</f>
        <v>145.29017555958683</v>
      </c>
      <c r="N40" s="53">
        <f>IF(ISTEXT(Beef!N40),"--",SUM(Beef!N40,Veal!N40,Lamb!N40,Pork!N40))</f>
        <v>126.0258466889552</v>
      </c>
      <c r="O40" s="53">
        <f>IF(ISTEXT(Beef!O40),"NA",SUM(Beef!O40,Veal!O40,Lamb!O40,Pork!O40))</f>
        <v>94.700529227447873</v>
      </c>
    </row>
    <row r="41" spans="1:15" ht="12" customHeight="1" x14ac:dyDescent="0.2">
      <c r="A41" s="25">
        <v>1942</v>
      </c>
      <c r="B41" s="52">
        <v>134.86000000000001</v>
      </c>
      <c r="C41" s="62">
        <f>IF(ISTEXT(Beef!C41),"--",SUM(Beef!C41,Veal!C41,Lamb!C41,Pork!C41))</f>
        <v>21912</v>
      </c>
      <c r="D41" s="62">
        <f>IF(ISTEXT(Beef!D41),"--",SUM(Beef!D41,Veal!D41,Lamb!D41,Pork!D41))</f>
        <v>214</v>
      </c>
      <c r="E41" s="62">
        <f>IF(ISTEXT(Beef!E41),"--",SUM(Beef!E41,Veal!E41,Lamb!E41,Pork!E41))</f>
        <v>678</v>
      </c>
      <c r="F41" s="62">
        <f>IF(ISTEXT(Beef!F41),"--",SUM(Beef!F41,Veal!F41,Lamb!F41,Pork!F41))</f>
        <v>22804</v>
      </c>
      <c r="G41" s="62">
        <f>IF(ISTEXT(Beef!G41),"--",SUM(Beef!G41,Veal!G41,Lamb!G41,Pork!G41))</f>
        <v>1270</v>
      </c>
      <c r="H41" s="63" t="str">
        <f>IF(ISTEXT(Beef!H41),"5",SUM(Beef!H41,Veal!H41,Lamb!H41,Pork!H41))</f>
        <v>5</v>
      </c>
      <c r="I41" s="62">
        <f>IF(ISTEXT(Beef!I41),"--",SUM(Beef!I41,Veal!I41,Lamb!I41,Pork!I41))</f>
        <v>1121</v>
      </c>
      <c r="J41" s="62">
        <f>IF(ISTEXT(Beef!J41),"--",SUM(Beef!J41,Veal!J41,Lamb!J41,Pork!J41))</f>
        <v>20413</v>
      </c>
      <c r="K41" s="62">
        <f>IF(ISTEXT(Beef!K41),"--",SUM(Beef!K41,Veal!K41,Lamb!K41,Pork!K41))</f>
        <v>17662.13</v>
      </c>
      <c r="L41" s="62">
        <f>IF(ISTEXT(Beef!L41),"NA",SUM(Beef!L41,Veal!L41,Lamb!L41,Pork!L41))</f>
        <v>13333.592000000001</v>
      </c>
      <c r="M41" s="53">
        <f>IF(ISTEXT(Beef!M41),"--",SUM(Beef!M41,Veal!M41,Lamb!M41,Pork!M41))</f>
        <v>151.36437787335012</v>
      </c>
      <c r="N41" s="53">
        <f>IF(ISTEXT(Beef!N41),"--",SUM(Beef!N41,Veal!N41,Lamb!N41,Pork!N41))</f>
        <v>130.96640960996589</v>
      </c>
      <c r="O41" s="53">
        <f>IF(ISTEXT(Beef!O41),"NA",SUM(Beef!O41,Veal!O41,Lamb!O41,Pork!O41))</f>
        <v>98.869879875426363</v>
      </c>
    </row>
    <row r="42" spans="1:15" ht="12" customHeight="1" x14ac:dyDescent="0.2">
      <c r="A42" s="25">
        <v>1943</v>
      </c>
      <c r="B42" s="52">
        <v>136.739</v>
      </c>
      <c r="C42" s="62">
        <f>IF(ISTEXT(Beef!C42),"--",SUM(Beef!C42,Veal!C42,Lamb!C42,Pork!C42))</f>
        <v>24482</v>
      </c>
      <c r="D42" s="62">
        <f>IF(ISTEXT(Beef!D42),"--",SUM(Beef!D42,Veal!D42,Lamb!D42,Pork!D42))</f>
        <v>235</v>
      </c>
      <c r="E42" s="62">
        <f>IF(ISTEXT(Beef!E42),"--",SUM(Beef!E42,Veal!E42,Lamb!E42,Pork!E42))</f>
        <v>1121</v>
      </c>
      <c r="F42" s="62">
        <f>IF(ISTEXT(Beef!F42),"--",SUM(Beef!F42,Veal!F42,Lamb!F42,Pork!F42))</f>
        <v>25838</v>
      </c>
      <c r="G42" s="62">
        <f>IF(ISTEXT(Beef!G42),"--",SUM(Beef!G42,Veal!G42,Lamb!G42,Pork!G42))</f>
        <v>2351</v>
      </c>
      <c r="H42" s="63" t="str">
        <f>IF(ISTEXT(Beef!H42),"5",SUM(Beef!H42,Veal!H42,Lamb!H42,Pork!H42))</f>
        <v>5</v>
      </c>
      <c r="I42" s="62">
        <f>IF(ISTEXT(Beef!I42),"--",SUM(Beef!I42,Veal!I42,Lamb!I42,Pork!I42))</f>
        <v>1353</v>
      </c>
      <c r="J42" s="62">
        <f>IF(ISTEXT(Beef!J42),"--",SUM(Beef!J42,Veal!J42,Lamb!J42,Pork!J42))</f>
        <v>22134</v>
      </c>
      <c r="K42" s="62">
        <f>IF(ISTEXT(Beef!K42),"--",SUM(Beef!K42,Veal!K42,Lamb!K42,Pork!K42))</f>
        <v>19329.28</v>
      </c>
      <c r="L42" s="62">
        <f>IF(ISTEXT(Beef!L42),"NA",SUM(Beef!L42,Veal!L42,Lamb!L42,Pork!L42))</f>
        <v>14353.218999999999</v>
      </c>
      <c r="M42" s="53">
        <f>IF(ISTEXT(Beef!M42),"--",SUM(Beef!M42,Veal!M42,Lamb!M42,Pork!M42))</f>
        <v>161.8704246776706</v>
      </c>
      <c r="N42" s="53">
        <f>IF(ISTEXT(Beef!N42),"--",SUM(Beef!N42,Veal!N42,Lamb!N42,Pork!N42))</f>
        <v>141.35893929310583</v>
      </c>
      <c r="O42" s="53">
        <f>IF(ISTEXT(Beef!O42),"NA",SUM(Beef!O42,Veal!O42,Lamb!O42,Pork!O42))</f>
        <v>104.9679974257527</v>
      </c>
    </row>
    <row r="43" spans="1:15" ht="12" customHeight="1" x14ac:dyDescent="0.2">
      <c r="A43" s="25">
        <v>1944</v>
      </c>
      <c r="B43" s="52">
        <v>138.39699999999999</v>
      </c>
      <c r="C43" s="62">
        <f>IF(ISTEXT(Beef!C43),"--",SUM(Beef!C43,Veal!C43,Lamb!C43,Pork!C43))</f>
        <v>25178</v>
      </c>
      <c r="D43" s="62">
        <f>IF(ISTEXT(Beef!D43),"--",SUM(Beef!D43,Veal!D43,Lamb!D43,Pork!D43))</f>
        <v>190</v>
      </c>
      <c r="E43" s="62">
        <f>IF(ISTEXT(Beef!E43),"--",SUM(Beef!E43,Veal!E43,Lamb!E43,Pork!E43))</f>
        <v>1353</v>
      </c>
      <c r="F43" s="62">
        <f>IF(ISTEXT(Beef!F43),"--",SUM(Beef!F43,Veal!F43,Lamb!F43,Pork!F43))</f>
        <v>26721</v>
      </c>
      <c r="G43" s="62">
        <f>IF(ISTEXT(Beef!G43),"--",SUM(Beef!G43,Veal!G43,Lamb!G43,Pork!G43))</f>
        <v>1916</v>
      </c>
      <c r="H43" s="63" t="str">
        <f>IF(ISTEXT(Beef!H43),"5",SUM(Beef!H43,Veal!H43,Lamb!H43,Pork!H43))</f>
        <v>5</v>
      </c>
      <c r="I43" s="62">
        <f>IF(ISTEXT(Beef!I43),"--",SUM(Beef!I43,Veal!I43,Lamb!I43,Pork!I43))</f>
        <v>700</v>
      </c>
      <c r="J43" s="62">
        <f>IF(ISTEXT(Beef!J43),"--",SUM(Beef!J43,Veal!J43,Lamb!J43,Pork!J43))</f>
        <v>24105</v>
      </c>
      <c r="K43" s="62">
        <f>IF(ISTEXT(Beef!K43),"--",SUM(Beef!K43,Veal!K43,Lamb!K43,Pork!K43))</f>
        <v>21035.27</v>
      </c>
      <c r="L43" s="62">
        <f>IF(ISTEXT(Beef!L43),"NA",SUM(Beef!L43,Veal!L43,Lamb!L43,Pork!L43))</f>
        <v>15665.824999999999</v>
      </c>
      <c r="M43" s="53">
        <f>IF(ISTEXT(Beef!M43),"--",SUM(Beef!M43,Veal!M43,Lamb!M43,Pork!M43))</f>
        <v>174.17285056757009</v>
      </c>
      <c r="N43" s="53">
        <f>IF(ISTEXT(Beef!N43),"--",SUM(Beef!N43,Veal!N43,Lamb!N43,Pork!N43))</f>
        <v>151.99223971617883</v>
      </c>
      <c r="O43" s="53">
        <f>IF(ISTEXT(Beef!O43),"NA",SUM(Beef!O43,Veal!O43,Lamb!O43,Pork!O43))</f>
        <v>113.19483081280663</v>
      </c>
    </row>
    <row r="44" spans="1:15" ht="12" customHeight="1" x14ac:dyDescent="0.2">
      <c r="A44" s="25">
        <v>1945</v>
      </c>
      <c r="B44" s="52">
        <v>139.928</v>
      </c>
      <c r="C44" s="62">
        <f>IF(ISTEXT(Beef!C44),"--",SUM(Beef!C44,Veal!C44,Lamb!C44,Pork!C44))</f>
        <v>23691</v>
      </c>
      <c r="D44" s="62">
        <f>IF(ISTEXT(Beef!D44),"--",SUM(Beef!D44,Veal!D44,Lamb!D44,Pork!D44))</f>
        <v>130</v>
      </c>
      <c r="E44" s="62">
        <f>IF(ISTEXT(Beef!E44),"--",SUM(Beef!E44,Veal!E44,Lamb!E44,Pork!E44))</f>
        <v>700</v>
      </c>
      <c r="F44" s="62">
        <f>IF(ISTEXT(Beef!F44),"--",SUM(Beef!F44,Veal!F44,Lamb!F44,Pork!F44))</f>
        <v>24521</v>
      </c>
      <c r="G44" s="62">
        <f>IF(ISTEXT(Beef!G44),"--",SUM(Beef!G44,Veal!G44,Lamb!G44,Pork!G44))</f>
        <v>1240</v>
      </c>
      <c r="H44" s="63" t="str">
        <f>IF(ISTEXT(Beef!H44),"5",SUM(Beef!H44,Veal!H44,Lamb!H44,Pork!H44))</f>
        <v>5</v>
      </c>
      <c r="I44" s="62">
        <f>IF(ISTEXT(Beef!I44),"--",SUM(Beef!I44,Veal!I44,Lamb!I44,Pork!I44))</f>
        <v>973</v>
      </c>
      <c r="J44" s="62">
        <f>IF(ISTEXT(Beef!J44),"--",SUM(Beef!J44,Veal!J44,Lamb!J44,Pork!J44))</f>
        <v>22308</v>
      </c>
      <c r="K44" s="62">
        <f>IF(ISTEXT(Beef!K44),"--",SUM(Beef!K44,Veal!K44,Lamb!K44,Pork!K44))</f>
        <v>19308.340000000004</v>
      </c>
      <c r="L44" s="62">
        <f>IF(ISTEXT(Beef!L44),"NA",SUM(Beef!L44,Veal!L44,Lamb!L44,Pork!L44))</f>
        <v>14590.136999999999</v>
      </c>
      <c r="M44" s="53">
        <f>IF(ISTEXT(Beef!M44),"--",SUM(Beef!M44,Veal!M44,Lamb!M44,Pork!M44))</f>
        <v>159.42484706420444</v>
      </c>
      <c r="N44" s="53">
        <f>IF(ISTEXT(Beef!N44),"--",SUM(Beef!N44,Veal!N44,Lamb!N44,Pork!N44))</f>
        <v>137.98767937796583</v>
      </c>
      <c r="O44" s="53">
        <f>IF(ISTEXT(Beef!O44),"NA",SUM(Beef!O44,Veal!O44,Lamb!O44,Pork!O44))</f>
        <v>104.26888828540392</v>
      </c>
    </row>
    <row r="45" spans="1:15" ht="12" customHeight="1" x14ac:dyDescent="0.2">
      <c r="A45" s="24">
        <v>1946</v>
      </c>
      <c r="B45" s="50">
        <v>141.38900000000001</v>
      </c>
      <c r="C45" s="60">
        <f>IF(ISTEXT(Beef!C45),"--",SUM(Beef!C45,Veal!C45,Lamb!C45,Pork!C45))</f>
        <v>22923</v>
      </c>
      <c r="D45" s="60">
        <f>IF(ISTEXT(Beef!D45),"--",SUM(Beef!D45,Veal!D45,Lamb!D45,Pork!D45))</f>
        <v>20</v>
      </c>
      <c r="E45" s="60">
        <f>IF(ISTEXT(Beef!E45),"--",SUM(Beef!E45,Veal!E45,Lamb!E45,Pork!E45))</f>
        <v>973</v>
      </c>
      <c r="F45" s="60">
        <f>IF(ISTEXT(Beef!F45),"--",SUM(Beef!F45,Veal!F45,Lamb!F45,Pork!F45))</f>
        <v>23916</v>
      </c>
      <c r="G45" s="60">
        <f>IF(ISTEXT(Beef!G45),"--",SUM(Beef!G45,Veal!G45,Lamb!G45,Pork!G45))</f>
        <v>1183</v>
      </c>
      <c r="H45" s="61" t="str">
        <f>IF(ISTEXT(Beef!H45),"5",SUM(Beef!H45,Veal!H45,Lamb!H45,Pork!H45))</f>
        <v>5</v>
      </c>
      <c r="I45" s="60">
        <f>IF(ISTEXT(Beef!I45),"--",SUM(Beef!I45,Veal!I45,Lamb!I45,Pork!I45))</f>
        <v>480</v>
      </c>
      <c r="J45" s="60">
        <f>IF(ISTEXT(Beef!J45),"--",SUM(Beef!J45,Veal!J45,Lamb!J45,Pork!J45))</f>
        <v>22253</v>
      </c>
      <c r="K45" s="60">
        <f>IF(ISTEXT(Beef!K45),"--",SUM(Beef!K45,Veal!K45,Lamb!K45,Pork!K45))</f>
        <v>19357.310000000001</v>
      </c>
      <c r="L45" s="60">
        <f>IF(ISTEXT(Beef!L45),"NA",SUM(Beef!L45,Veal!L45,Lamb!L45,Pork!L45))</f>
        <v>14488.017</v>
      </c>
      <c r="M45" s="51">
        <f>IF(ISTEXT(Beef!M45),"--",SUM(Beef!M45,Veal!M45,Lamb!M45,Pork!M45))</f>
        <v>157.38848142359024</v>
      </c>
      <c r="N45" s="51">
        <f>IF(ISTEXT(Beef!N45),"--",SUM(Beef!N45,Veal!N45,Lamb!N45,Pork!N45))</f>
        <v>136.90817531774042</v>
      </c>
      <c r="O45" s="51">
        <f>IF(ISTEXT(Beef!O45),"NA",SUM(Beef!O45,Veal!O45,Lamb!O45,Pork!O45))</f>
        <v>102.4691949161533</v>
      </c>
    </row>
    <row r="46" spans="1:15" ht="12" customHeight="1" x14ac:dyDescent="0.2">
      <c r="A46" s="24">
        <v>1947</v>
      </c>
      <c r="B46" s="50">
        <v>144.126</v>
      </c>
      <c r="C46" s="60">
        <f>IF(ISTEXT(Beef!C46),"--",SUM(Beef!C46,Veal!C46,Lamb!C46,Pork!C46))</f>
        <v>23338</v>
      </c>
      <c r="D46" s="60">
        <f>IF(ISTEXT(Beef!D46),"--",SUM(Beef!D46,Veal!D46,Lamb!D46,Pork!D46))</f>
        <v>64</v>
      </c>
      <c r="E46" s="60">
        <f>IF(ISTEXT(Beef!E46),"--",SUM(Beef!E46,Veal!E46,Lamb!E46,Pork!E46))</f>
        <v>480</v>
      </c>
      <c r="F46" s="60">
        <f>IF(ISTEXT(Beef!F46),"--",SUM(Beef!F46,Veal!F46,Lamb!F46,Pork!F46))</f>
        <v>23882</v>
      </c>
      <c r="G46" s="60">
        <f>IF(ISTEXT(Beef!G46),"--",SUM(Beef!G46,Veal!G46,Lamb!G46,Pork!G46))</f>
        <v>341</v>
      </c>
      <c r="H46" s="61" t="str">
        <f>IF(ISTEXT(Beef!H46),"5",SUM(Beef!H46,Veal!H46,Lamb!H46,Pork!H46))</f>
        <v>5</v>
      </c>
      <c r="I46" s="60">
        <f>IF(ISTEXT(Beef!I46),"--",SUM(Beef!I46,Veal!I46,Lamb!I46,Pork!I46))</f>
        <v>727</v>
      </c>
      <c r="J46" s="60">
        <f>IF(ISTEXT(Beef!J46),"--",SUM(Beef!J46,Veal!J46,Lamb!J46,Pork!J46))</f>
        <v>22814</v>
      </c>
      <c r="K46" s="60">
        <f>IF(ISTEXT(Beef!K46),"--",SUM(Beef!K46,Veal!K46,Lamb!K46,Pork!K46))</f>
        <v>19711.8</v>
      </c>
      <c r="L46" s="60">
        <f>IF(ISTEXT(Beef!L46),"NA",SUM(Beef!L46,Veal!L46,Lamb!L46,Pork!L46))</f>
        <v>14927.050999999999</v>
      </c>
      <c r="M46" s="51">
        <f>IF(ISTEXT(Beef!M46),"--",SUM(Beef!M46,Veal!M46,Lamb!M46,Pork!M46))</f>
        <v>158.29205001179525</v>
      </c>
      <c r="N46" s="51">
        <f>IF(ISTEXT(Beef!N46),"--",SUM(Beef!N46,Veal!N46,Lamb!N46,Pork!N46))</f>
        <v>136.76782815036842</v>
      </c>
      <c r="O46" s="51">
        <f>IF(ISTEXT(Beef!O46),"NA",SUM(Beef!O46,Veal!O46,Lamb!O46,Pork!O46))</f>
        <v>103.56945311741114</v>
      </c>
    </row>
    <row r="47" spans="1:15" ht="12" customHeight="1" x14ac:dyDescent="0.2">
      <c r="A47" s="24">
        <v>1948</v>
      </c>
      <c r="B47" s="50">
        <v>146.631</v>
      </c>
      <c r="C47" s="60">
        <f>IF(ISTEXT(Beef!C47),"--",SUM(Beef!C47,Veal!C47,Lamb!C47,Pork!C47))</f>
        <v>21300</v>
      </c>
      <c r="D47" s="60">
        <f>IF(ISTEXT(Beef!D47),"--",SUM(Beef!D47,Veal!D47,Lamb!D47,Pork!D47))</f>
        <v>360</v>
      </c>
      <c r="E47" s="60">
        <f>IF(ISTEXT(Beef!E47),"--",SUM(Beef!E47,Veal!E47,Lamb!E47,Pork!E47))</f>
        <v>727</v>
      </c>
      <c r="F47" s="60">
        <f>IF(ISTEXT(Beef!F47),"--",SUM(Beef!F47,Veal!F47,Lamb!F47,Pork!F47))</f>
        <v>22387</v>
      </c>
      <c r="G47" s="60">
        <f>IF(ISTEXT(Beef!G47),"--",SUM(Beef!G47,Veal!G47,Lamb!G47,Pork!G47))</f>
        <v>138</v>
      </c>
      <c r="H47" s="61" t="str">
        <f>IF(ISTEXT(Beef!H47),"5",SUM(Beef!H47,Veal!H47,Lamb!H47,Pork!H47))</f>
        <v>5</v>
      </c>
      <c r="I47" s="60">
        <f>IF(ISTEXT(Beef!I47),"--",SUM(Beef!I47,Veal!I47,Lamb!I47,Pork!I47))</f>
        <v>665</v>
      </c>
      <c r="J47" s="60">
        <f>IF(ISTEXT(Beef!J47),"--",SUM(Beef!J47,Veal!J47,Lamb!J47,Pork!J47))</f>
        <v>21584</v>
      </c>
      <c r="K47" s="60">
        <f>IF(ISTEXT(Beef!K47),"--",SUM(Beef!K47,Veal!K47,Lamb!K47,Pork!K47))</f>
        <v>18698.84</v>
      </c>
      <c r="L47" s="60">
        <f>IF(ISTEXT(Beef!L47),"NA",SUM(Beef!L47,Veal!L47,Lamb!L47,Pork!L47))</f>
        <v>14091.302</v>
      </c>
      <c r="M47" s="51">
        <f>IF(ISTEXT(Beef!M47),"--",SUM(Beef!M47,Veal!M47,Lamb!M47,Pork!M47))</f>
        <v>147.19943258928876</v>
      </c>
      <c r="N47" s="51">
        <f>IF(ISTEXT(Beef!N47),"--",SUM(Beef!N47,Veal!N47,Lamb!N47,Pork!N47))</f>
        <v>127.52310220894627</v>
      </c>
      <c r="O47" s="51">
        <f>IF(ISTEXT(Beef!O47),"NA",SUM(Beef!O47,Veal!O47,Lamb!O47,Pork!O47))</f>
        <v>96.100428967953576</v>
      </c>
    </row>
    <row r="48" spans="1:15" ht="12" customHeight="1" x14ac:dyDescent="0.2">
      <c r="A48" s="24">
        <v>1949</v>
      </c>
      <c r="B48" s="50">
        <v>149.18799999999999</v>
      </c>
      <c r="C48" s="60">
        <f>IF(ISTEXT(Beef!C48),"--",SUM(Beef!C48,Veal!C48,Lamb!C48,Pork!C48))</f>
        <v>21662</v>
      </c>
      <c r="D48" s="60">
        <f>IF(ISTEXT(Beef!D48),"--",SUM(Beef!D48,Veal!D48,Lamb!D48,Pork!D48))</f>
        <v>261</v>
      </c>
      <c r="E48" s="60">
        <f>IF(ISTEXT(Beef!E48),"--",SUM(Beef!E48,Veal!E48,Lamb!E48,Pork!E48))</f>
        <v>665</v>
      </c>
      <c r="F48" s="60">
        <f>IF(ISTEXT(Beef!F48),"--",SUM(Beef!F48,Veal!F48,Lamb!F48,Pork!F48))</f>
        <v>22588</v>
      </c>
      <c r="G48" s="60">
        <f>IF(ISTEXT(Beef!G48),"--",SUM(Beef!G48,Veal!G48,Lamb!G48,Pork!G48))</f>
        <v>142</v>
      </c>
      <c r="H48" s="61" t="str">
        <f>IF(ISTEXT(Beef!H48),"5",SUM(Beef!H48,Veal!H48,Lamb!H48,Pork!H48))</f>
        <v>5</v>
      </c>
      <c r="I48" s="60">
        <f>IF(ISTEXT(Beef!I48),"--",SUM(Beef!I48,Veal!I48,Lamb!I48,Pork!I48))</f>
        <v>625</v>
      </c>
      <c r="J48" s="60">
        <f>IF(ISTEXT(Beef!J48),"--",SUM(Beef!J48,Veal!J48,Lamb!J48,Pork!J48))</f>
        <v>21821</v>
      </c>
      <c r="K48" s="60">
        <f>IF(ISTEXT(Beef!K48),"--",SUM(Beef!K48,Veal!K48,Lamb!K48,Pork!K48))</f>
        <v>18885.830000000002</v>
      </c>
      <c r="L48" s="60">
        <f>IF(ISTEXT(Beef!L48),"NA",SUM(Beef!L48,Veal!L48,Lamb!L48,Pork!L48))</f>
        <v>14247.147000000001</v>
      </c>
      <c r="M48" s="51">
        <f>IF(ISTEXT(Beef!M48),"--",SUM(Beef!M48,Veal!M48,Lamb!M48,Pork!M48))</f>
        <v>146.26511515671501</v>
      </c>
      <c r="N48" s="51">
        <f>IF(ISTEXT(Beef!N48),"--",SUM(Beef!N48,Veal!N48,Lamb!N48,Pork!N48))</f>
        <v>126.59081159342576</v>
      </c>
      <c r="O48" s="51">
        <f>IF(ISTEXT(Beef!O48),"NA",SUM(Beef!O48,Veal!O48,Lamb!O48,Pork!O48))</f>
        <v>95.497942193742134</v>
      </c>
    </row>
    <row r="49" spans="1:15" ht="12" customHeight="1" x14ac:dyDescent="0.2">
      <c r="A49" s="24">
        <v>1950</v>
      </c>
      <c r="B49" s="50">
        <v>151.684</v>
      </c>
      <c r="C49" s="60">
        <f>IF(ISTEXT(Beef!C49),"--",SUM(Beef!C49,Veal!C49,Lamb!C49,Pork!C49))</f>
        <v>22075</v>
      </c>
      <c r="D49" s="60">
        <f>IF(ISTEXT(Beef!D49),"--",SUM(Beef!D49,Veal!D49,Lamb!D49,Pork!D49))</f>
        <v>384</v>
      </c>
      <c r="E49" s="60">
        <f>IF(ISTEXT(Beef!E49),"--",SUM(Beef!E49,Veal!E49,Lamb!E49,Pork!E49))</f>
        <v>625</v>
      </c>
      <c r="F49" s="60">
        <f>IF(ISTEXT(Beef!F49),"--",SUM(Beef!F49,Veal!F49,Lamb!F49,Pork!F49))</f>
        <v>23084</v>
      </c>
      <c r="G49" s="60">
        <f>IF(ISTEXT(Beef!G49),"--",SUM(Beef!G49,Veal!G49,Lamb!G49,Pork!G49))</f>
        <v>135</v>
      </c>
      <c r="H49" s="61" t="str">
        <f>IF(ISTEXT(Beef!H49),"5",SUM(Beef!H49,Veal!H49,Lamb!H49,Pork!H49))</f>
        <v>5</v>
      </c>
      <c r="I49" s="60">
        <f>IF(ISTEXT(Beef!I49),"--",SUM(Beef!I49,Veal!I49,Lamb!I49,Pork!I49))</f>
        <v>670</v>
      </c>
      <c r="J49" s="60">
        <f>IF(ISTEXT(Beef!J49),"--",SUM(Beef!J49,Veal!J49,Lamb!J49,Pork!J49))</f>
        <v>22279</v>
      </c>
      <c r="K49" s="60">
        <f>IF(ISTEXT(Beef!K49),"--",SUM(Beef!K49,Veal!K49,Lamb!K49,Pork!K49))</f>
        <v>19295.09</v>
      </c>
      <c r="L49" s="60">
        <f>IF(ISTEXT(Beef!L49),"--",SUM(Beef!L49,Veal!L49,Lamb!L49,Pork!L49))</f>
        <v>14530.708999999999</v>
      </c>
      <c r="M49" s="51">
        <f>IF(ISTEXT(Beef!M49),"--",SUM(Beef!M49,Veal!M49,Lamb!M49,Pork!M49))</f>
        <v>146.87771946942325</v>
      </c>
      <c r="N49" s="51">
        <f>IF(ISTEXT(Beef!N49),"--",SUM(Beef!N49,Veal!N49,Lamb!N49,Pork!N49))</f>
        <v>127.20583581656601</v>
      </c>
      <c r="O49" s="51">
        <f>IF(ISTEXT(Beef!O49),"--",SUM(Beef!O49,Veal!O49,Lamb!O49,Pork!O49))</f>
        <v>95.79592442182431</v>
      </c>
    </row>
    <row r="50" spans="1:15" ht="12" customHeight="1" x14ac:dyDescent="0.2">
      <c r="A50" s="25">
        <v>1951</v>
      </c>
      <c r="B50" s="52">
        <v>154.28700000000001</v>
      </c>
      <c r="C50" s="62">
        <f>IF(ISTEXT(Beef!C50),"--",SUM(Beef!C50,Veal!C50,Lamb!C50,Pork!C50))</f>
        <v>21898</v>
      </c>
      <c r="D50" s="62">
        <f>IF(ISTEXT(Beef!D50),"--",SUM(Beef!D50,Veal!D50,Lamb!D50,Pork!D50))</f>
        <v>542</v>
      </c>
      <c r="E50" s="62">
        <f>IF(ISTEXT(Beef!E50),"--",SUM(Beef!E50,Veal!E50,Lamb!E50,Pork!E50))</f>
        <v>670</v>
      </c>
      <c r="F50" s="62">
        <f>IF(ISTEXT(Beef!F50),"--",SUM(Beef!F50,Veal!F50,Lamb!F50,Pork!F50))</f>
        <v>23110</v>
      </c>
      <c r="G50" s="62">
        <f>IF(ISTEXT(Beef!G50),"--",SUM(Beef!G50,Veal!G50,Lamb!G50,Pork!G50))</f>
        <v>157</v>
      </c>
      <c r="H50" s="63" t="str">
        <f>IF(ISTEXT(Beef!H50),"5",SUM(Beef!H50,Veal!H50,Lamb!H50,Pork!H50))</f>
        <v>5</v>
      </c>
      <c r="I50" s="62">
        <f>IF(ISTEXT(Beef!I50),"--",SUM(Beef!I50,Veal!I50,Lamb!I50,Pork!I50))</f>
        <v>798</v>
      </c>
      <c r="J50" s="62">
        <f>IF(ISTEXT(Beef!J50),"--",SUM(Beef!J50,Veal!J50,Lamb!J50,Pork!J50))</f>
        <v>22155</v>
      </c>
      <c r="K50" s="62">
        <f>IF(ISTEXT(Beef!K50),"--",SUM(Beef!K50,Veal!K50,Lamb!K50,Pork!K50))</f>
        <v>19271.11</v>
      </c>
      <c r="L50" s="62">
        <f>IF(ISTEXT(Beef!L50),"--",SUM(Beef!L50,Veal!L50,Lamb!L50,Pork!L50))</f>
        <v>14393.367999999999</v>
      </c>
      <c r="M50" s="53">
        <f>IF(ISTEXT(Beef!M50),"--",SUM(Beef!M50,Veal!M50,Lamb!M50,Pork!M50))</f>
        <v>143.59602558867564</v>
      </c>
      <c r="N50" s="53">
        <f>IF(ISTEXT(Beef!N50),"--",SUM(Beef!N50,Veal!N50,Lamb!N50,Pork!N50))</f>
        <v>124.90430172341156</v>
      </c>
      <c r="O50" s="53">
        <f>IF(ISTEXT(Beef!O50),"--",SUM(Beef!O50,Veal!O50,Lamb!O50,Pork!O50))</f>
        <v>93.289570735058675</v>
      </c>
    </row>
    <row r="51" spans="1:15" ht="12" customHeight="1" x14ac:dyDescent="0.2">
      <c r="A51" s="25">
        <v>1952</v>
      </c>
      <c r="B51" s="52">
        <v>156.95400000000001</v>
      </c>
      <c r="C51" s="62">
        <f>IF(ISTEXT(Beef!C51),"--",SUM(Beef!C51,Veal!C51,Lamb!C51,Pork!C51))</f>
        <v>22994</v>
      </c>
      <c r="D51" s="62">
        <f>IF(ISTEXT(Beef!D51),"--",SUM(Beef!D51,Veal!D51,Lamb!D51,Pork!D51))</f>
        <v>506</v>
      </c>
      <c r="E51" s="62">
        <f>IF(ISTEXT(Beef!E51),"--",SUM(Beef!E51,Veal!E51,Lamb!E51,Pork!E51))</f>
        <v>798</v>
      </c>
      <c r="F51" s="62">
        <f>IF(ISTEXT(Beef!F51),"--",SUM(Beef!F51,Veal!F51,Lamb!F51,Pork!F51))</f>
        <v>24298</v>
      </c>
      <c r="G51" s="62">
        <f>IF(ISTEXT(Beef!G51),"--",SUM(Beef!G51,Veal!G51,Lamb!G51,Pork!G51))</f>
        <v>185</v>
      </c>
      <c r="H51" s="63" t="str">
        <f>IF(ISTEXT(Beef!H51),"5",SUM(Beef!H51,Veal!H51,Lamb!H51,Pork!H51))</f>
        <v>5</v>
      </c>
      <c r="I51" s="62">
        <f>IF(ISTEXT(Beef!I51),"--",SUM(Beef!I51,Veal!I51,Lamb!I51,Pork!I51))</f>
        <v>797</v>
      </c>
      <c r="J51" s="62">
        <f>IF(ISTEXT(Beef!J51),"--",SUM(Beef!J51,Veal!J51,Lamb!J51,Pork!J51))</f>
        <v>23316</v>
      </c>
      <c r="K51" s="62">
        <f>IF(ISTEXT(Beef!K51),"--",SUM(Beef!K51,Veal!K51,Lamb!K51,Pork!K51))</f>
        <v>20234.02</v>
      </c>
      <c r="L51" s="62">
        <f>IF(ISTEXT(Beef!L51),"--",SUM(Beef!L51,Veal!L51,Lamb!L51,Pork!L51))</f>
        <v>15177.285</v>
      </c>
      <c r="M51" s="53">
        <f>IF(ISTEXT(Beef!M51),"--",SUM(Beef!M51,Veal!M51,Lamb!M51,Pork!M51))</f>
        <v>148.55307924614854</v>
      </c>
      <c r="N51" s="53">
        <f>IF(ISTEXT(Beef!N51),"--",SUM(Beef!N51,Veal!N51,Lamb!N51,Pork!N51))</f>
        <v>128.91688010499894</v>
      </c>
      <c r="O51" s="53">
        <f>IF(ISTEXT(Beef!O51),"--",SUM(Beef!O51,Veal!O51,Lamb!O51,Pork!O51))</f>
        <v>96.698937268244194</v>
      </c>
    </row>
    <row r="52" spans="1:15" ht="12" customHeight="1" x14ac:dyDescent="0.2">
      <c r="A52" s="25">
        <v>1953</v>
      </c>
      <c r="B52" s="52">
        <v>159.565</v>
      </c>
      <c r="C52" s="62">
        <f>IF(ISTEXT(Beef!C52),"--",SUM(Beef!C52,Veal!C52,Lamb!C52,Pork!C52))</f>
        <v>24688</v>
      </c>
      <c r="D52" s="62">
        <f>IF(ISTEXT(Beef!D52),"--",SUM(Beef!D52,Veal!D52,Lamb!D52,Pork!D52))</f>
        <v>438</v>
      </c>
      <c r="E52" s="62">
        <f>IF(ISTEXT(Beef!E52),"--",SUM(Beef!E52,Veal!E52,Lamb!E52,Pork!E52))</f>
        <v>797</v>
      </c>
      <c r="F52" s="62">
        <f>IF(ISTEXT(Beef!F52),"--",SUM(Beef!F52,Veal!F52,Lamb!F52,Pork!F52))</f>
        <v>25923</v>
      </c>
      <c r="G52" s="62">
        <f>IF(ISTEXT(Beef!G52),"--",SUM(Beef!G52,Veal!G52,Lamb!G52,Pork!G52))</f>
        <v>196</v>
      </c>
      <c r="H52" s="63" t="str">
        <f>IF(ISTEXT(Beef!H52),"5",SUM(Beef!H52,Veal!H52,Lamb!H52,Pork!H52))</f>
        <v>5</v>
      </c>
      <c r="I52" s="62">
        <f>IF(ISTEXT(Beef!I52),"--",SUM(Beef!I52,Veal!I52,Lamb!I52,Pork!I52))</f>
        <v>609</v>
      </c>
      <c r="J52" s="62">
        <f>IF(ISTEXT(Beef!J52),"--",SUM(Beef!J52,Veal!J52,Lamb!J52,Pork!J52))</f>
        <v>25118</v>
      </c>
      <c r="K52" s="62">
        <f>IF(ISTEXT(Beef!K52),"--",SUM(Beef!K52,Veal!K52,Lamb!K52,Pork!K52))</f>
        <v>21530.58</v>
      </c>
      <c r="L52" s="62">
        <f>IF(ISTEXT(Beef!L52),"--",SUM(Beef!L52,Veal!L52,Lamb!L52,Pork!L52))</f>
        <v>16512.324000000001</v>
      </c>
      <c r="M52" s="53">
        <f>IF(ISTEXT(Beef!M52),"--",SUM(Beef!M52,Veal!M52,Lamb!M52,Pork!M52))</f>
        <v>157.41547331808354</v>
      </c>
      <c r="N52" s="53">
        <f>IF(ISTEXT(Beef!N52),"--",SUM(Beef!N52,Veal!N52,Lamb!N52,Pork!N52))</f>
        <v>134.93297402312538</v>
      </c>
      <c r="O52" s="53">
        <f>IF(ISTEXT(Beef!O52),"--",SUM(Beef!O52,Veal!O52,Lamb!O52,Pork!O52))</f>
        <v>103.48337041331119</v>
      </c>
    </row>
    <row r="53" spans="1:15" ht="12" customHeight="1" x14ac:dyDescent="0.2">
      <c r="A53" s="25">
        <v>1954</v>
      </c>
      <c r="B53" s="52">
        <v>162.39099999999999</v>
      </c>
      <c r="C53" s="62">
        <f>IF(ISTEXT(Beef!C53),"--",SUM(Beef!C53,Veal!C53,Lamb!C53,Pork!C53))</f>
        <v>25214</v>
      </c>
      <c r="D53" s="62">
        <f>IF(ISTEXT(Beef!D53),"--",SUM(Beef!D53,Veal!D53,Lamb!D53,Pork!D53))</f>
        <v>418</v>
      </c>
      <c r="E53" s="62">
        <f>IF(ISTEXT(Beef!E53),"--",SUM(Beef!E53,Veal!E53,Lamb!E53,Pork!E53))</f>
        <v>609</v>
      </c>
      <c r="F53" s="62">
        <f>IF(ISTEXT(Beef!F53),"--",SUM(Beef!F53,Veal!F53,Lamb!F53,Pork!F53))</f>
        <v>26241</v>
      </c>
      <c r="G53" s="62">
        <f>IF(ISTEXT(Beef!G53),"--",SUM(Beef!G53,Veal!G53,Lamb!G53,Pork!G53))</f>
        <v>171</v>
      </c>
      <c r="H53" s="63" t="str">
        <f>IF(ISTEXT(Beef!H53),"5",SUM(Beef!H53,Veal!H53,Lamb!H53,Pork!H53))</f>
        <v>5</v>
      </c>
      <c r="I53" s="62">
        <f>IF(ISTEXT(Beef!I53),"--",SUM(Beef!I53,Veal!I53,Lamb!I53,Pork!I53))</f>
        <v>668</v>
      </c>
      <c r="J53" s="62">
        <f>IF(ISTEXT(Beef!J53),"--",SUM(Beef!J53,Veal!J53,Lamb!J53,Pork!J53))</f>
        <v>25402</v>
      </c>
      <c r="K53" s="62">
        <f>IF(ISTEXT(Beef!K53),"--",SUM(Beef!K53,Veal!K53,Lamb!K53,Pork!K53))</f>
        <v>21635.347000000002</v>
      </c>
      <c r="L53" s="62">
        <f>IF(ISTEXT(Beef!L53),"--",SUM(Beef!L53,Veal!L53,Lamb!L53,Pork!L53))</f>
        <v>16735.553</v>
      </c>
      <c r="M53" s="53">
        <f>IF(ISTEXT(Beef!M53),"--",SUM(Beef!M53,Veal!M53,Lamb!M53,Pork!M53))</f>
        <v>156.42492502663325</v>
      </c>
      <c r="N53" s="53">
        <f>IF(ISTEXT(Beef!N53),"--",SUM(Beef!N53,Veal!N53,Lamb!N53,Pork!N53))</f>
        <v>133.22996348319796</v>
      </c>
      <c r="O53" s="53">
        <f>IF(ISTEXT(Beef!O53),"--",SUM(Beef!O53,Veal!O53,Lamb!O53,Pork!O53))</f>
        <v>103.05714602410231</v>
      </c>
    </row>
    <row r="54" spans="1:15" ht="12" customHeight="1" x14ac:dyDescent="0.2">
      <c r="A54" s="25">
        <v>1955</v>
      </c>
      <c r="B54" s="52">
        <v>165.27500000000001</v>
      </c>
      <c r="C54" s="62">
        <f>IF(ISTEXT(Beef!C54),"--",SUM(Beef!C54,Veal!C54,Lamb!C54,Pork!C54))</f>
        <v>29382</v>
      </c>
      <c r="D54" s="62">
        <f>IF(ISTEXT(Beef!D54),"--",SUM(Beef!D54,Veal!D54,Lamb!D54,Pork!D54))</f>
        <v>446</v>
      </c>
      <c r="E54" s="62">
        <f>IF(ISTEXT(Beef!E54),"--",SUM(Beef!E54,Veal!E54,Lamb!E54,Pork!E54))</f>
        <v>668</v>
      </c>
      <c r="F54" s="62">
        <f>IF(ISTEXT(Beef!F54),"--",SUM(Beef!F54,Veal!F54,Lamb!F54,Pork!F54))</f>
        <v>30496</v>
      </c>
      <c r="G54" s="62">
        <f>IF(ISTEXT(Beef!G54),"--",SUM(Beef!G54,Veal!G54,Lamb!G54,Pork!G54))</f>
        <v>224</v>
      </c>
      <c r="H54" s="63" t="str">
        <f>IF(ISTEXT(Beef!H54),"5",SUM(Beef!H54,Veal!H54,Lamb!H54,Pork!H54))</f>
        <v>5</v>
      </c>
      <c r="I54" s="62">
        <f>IF(ISTEXT(Beef!I54),"--",SUM(Beef!I54,Veal!I54,Lamb!I54,Pork!I54))</f>
        <v>656</v>
      </c>
      <c r="J54" s="62">
        <f>IF(ISTEXT(Beef!J54),"--",SUM(Beef!J54,Veal!J54,Lamb!J54,Pork!J54))</f>
        <v>29616</v>
      </c>
      <c r="K54" s="62">
        <f>IF(ISTEXT(Beef!K54),"--",SUM(Beef!K54,Veal!K54,Lamb!K54,Pork!K54))</f>
        <v>22956.688000000002</v>
      </c>
      <c r="L54" s="62">
        <f>IF(ISTEXT(Beef!L54),"--",SUM(Beef!L54,Veal!L54,Lamb!L54,Pork!L54))</f>
        <v>19358.242999999999</v>
      </c>
      <c r="M54" s="53">
        <f>IF(ISTEXT(Beef!M54),"--",SUM(Beef!M54,Veal!M54,Lamb!M54,Pork!M54))</f>
        <v>179.19225533202237</v>
      </c>
      <c r="N54" s="53">
        <f>IF(ISTEXT(Beef!N54),"--",SUM(Beef!N54,Veal!N54,Lamb!N54,Pork!N54))</f>
        <v>138.89994252004234</v>
      </c>
      <c r="O54" s="53">
        <f>IF(ISTEXT(Beef!O54),"--",SUM(Beef!O54,Veal!O54,Lamb!O54,Pork!O54))</f>
        <v>117.12747239449402</v>
      </c>
    </row>
    <row r="55" spans="1:15" ht="12" customHeight="1" x14ac:dyDescent="0.2">
      <c r="A55" s="24">
        <v>1956</v>
      </c>
      <c r="B55" s="50">
        <v>168.221</v>
      </c>
      <c r="C55" s="60">
        <f>IF(ISTEXT(Beef!C55),"--",SUM(Beef!C55,Veal!C55,Lamb!C55,Pork!C55))</f>
        <v>30639</v>
      </c>
      <c r="D55" s="60">
        <f>IF(ISTEXT(Beef!D55),"--",SUM(Beef!D55,Veal!D55,Lamb!D55,Pork!D55))</f>
        <v>398</v>
      </c>
      <c r="E55" s="60">
        <f>IF(ISTEXT(Beef!E55),"--",SUM(Beef!E55,Veal!E55,Lamb!E55,Pork!E55))</f>
        <v>656</v>
      </c>
      <c r="F55" s="60">
        <f>IF(ISTEXT(Beef!F55),"--",SUM(Beef!F55,Veal!F55,Lamb!F55,Pork!F55))</f>
        <v>31693</v>
      </c>
      <c r="G55" s="60">
        <f>IF(ISTEXT(Beef!G55),"--",SUM(Beef!G55,Veal!G55,Lamb!G55,Pork!G55))</f>
        <v>289</v>
      </c>
      <c r="H55" s="61" t="str">
        <f>IF(ISTEXT(Beef!H55),"5",SUM(Beef!H55,Veal!H55,Lamb!H55,Pork!H55))</f>
        <v>5</v>
      </c>
      <c r="I55" s="60">
        <f>IF(ISTEXT(Beef!I55),"--",SUM(Beef!I55,Veal!I55,Lamb!I55,Pork!I55))</f>
        <v>556</v>
      </c>
      <c r="J55" s="60">
        <f>IF(ISTEXT(Beef!J55),"--",SUM(Beef!J55,Veal!J55,Lamb!J55,Pork!J55))</f>
        <v>30848</v>
      </c>
      <c r="K55" s="60">
        <f>IF(ISTEXT(Beef!K55),"--",SUM(Beef!K55,Veal!K55,Lamb!K55,Pork!K55))</f>
        <v>23837.273999999998</v>
      </c>
      <c r="L55" s="60">
        <f>IF(ISTEXT(Beef!L55),"--",SUM(Beef!L55,Veal!L55,Lamb!L55,Pork!L55))</f>
        <v>20191.756999999998</v>
      </c>
      <c r="M55" s="51">
        <f>IF(ISTEXT(Beef!M55),"--",SUM(Beef!M55,Veal!M55,Lamb!M55,Pork!M55))</f>
        <v>183.37781846499547</v>
      </c>
      <c r="N55" s="51">
        <f>IF(ISTEXT(Beef!N55),"--",SUM(Beef!N55,Veal!N55,Lamb!N55,Pork!N55))</f>
        <v>141.70212993621487</v>
      </c>
      <c r="O55" s="51">
        <f>IF(ISTEXT(Beef!O55),"--",SUM(Beef!O55,Veal!O55,Lamb!O55,Pork!O55))</f>
        <v>120.0311316660821</v>
      </c>
    </row>
    <row r="56" spans="1:15" ht="12" customHeight="1" x14ac:dyDescent="0.2">
      <c r="A56" s="24">
        <v>1957</v>
      </c>
      <c r="B56" s="50">
        <v>171.274</v>
      </c>
      <c r="C56" s="60">
        <f>IF(ISTEXT(Beef!C56),"--",SUM(Beef!C56,Veal!C56,Lamb!C56,Pork!C56))</f>
        <v>29257</v>
      </c>
      <c r="D56" s="60">
        <f>IF(ISTEXT(Beef!D56),"--",SUM(Beef!D56,Veal!D56,Lamb!D56,Pork!D56))</f>
        <v>576</v>
      </c>
      <c r="E56" s="60">
        <f>IF(ISTEXT(Beef!E56),"--",SUM(Beef!E56,Veal!E56,Lamb!E56,Pork!E56))</f>
        <v>556</v>
      </c>
      <c r="F56" s="60">
        <f>IF(ISTEXT(Beef!F56),"--",SUM(Beef!F56,Veal!F56,Lamb!F56,Pork!F56))</f>
        <v>30389</v>
      </c>
      <c r="G56" s="60">
        <f>IF(ISTEXT(Beef!G56),"--",SUM(Beef!G56,Veal!G56,Lamb!G56,Pork!G56))</f>
        <v>302</v>
      </c>
      <c r="H56" s="61" t="str">
        <f>IF(ISTEXT(Beef!H56),"5",SUM(Beef!H56,Veal!H56,Lamb!H56,Pork!H56))</f>
        <v>5</v>
      </c>
      <c r="I56" s="60">
        <f>IF(ISTEXT(Beef!I56),"--",SUM(Beef!I56,Veal!I56,Lamb!I56,Pork!I56))</f>
        <v>346</v>
      </c>
      <c r="J56" s="60">
        <f>IF(ISTEXT(Beef!J56),"--",SUM(Beef!J56,Veal!J56,Lamb!J56,Pork!J56))</f>
        <v>29741</v>
      </c>
      <c r="K56" s="60">
        <f>IF(ISTEXT(Beef!K56),"--",SUM(Beef!K56,Veal!K56,Lamb!K56,Pork!K56))</f>
        <v>22919.038</v>
      </c>
      <c r="L56" s="60">
        <f>IF(ISTEXT(Beef!L56),"--",SUM(Beef!L56,Veal!L56,Lamb!L56,Pork!L56))</f>
        <v>19521.014999999999</v>
      </c>
      <c r="M56" s="51">
        <f>IF(ISTEXT(Beef!M56),"--",SUM(Beef!M56,Veal!M56,Lamb!M56,Pork!M56))</f>
        <v>173.64573723974451</v>
      </c>
      <c r="N56" s="51">
        <f>IF(ISTEXT(Beef!N56),"--",SUM(Beef!N56,Veal!N56,Lamb!N56,Pork!N56))</f>
        <v>133.81504489881712</v>
      </c>
      <c r="O56" s="51">
        <f>IF(ISTEXT(Beef!O56),"--",SUM(Beef!O56,Veal!O56,Lamb!O56,Pork!O56))</f>
        <v>113.97535527867626</v>
      </c>
    </row>
    <row r="57" spans="1:15" ht="12" customHeight="1" x14ac:dyDescent="0.2">
      <c r="A57" s="24">
        <v>1958</v>
      </c>
      <c r="B57" s="50">
        <v>174.14099999999999</v>
      </c>
      <c r="C57" s="60">
        <f>IF(ISTEXT(Beef!C57),"--",SUM(Beef!C57,Veal!C57,Lamb!C57,Pork!C57))</f>
        <v>27877</v>
      </c>
      <c r="D57" s="60">
        <f>IF(ISTEXT(Beef!D57),"--",SUM(Beef!D57,Veal!D57,Lamb!D57,Pork!D57))</f>
        <v>1184</v>
      </c>
      <c r="E57" s="60">
        <f>IF(ISTEXT(Beef!E57),"--",SUM(Beef!E57,Veal!E57,Lamb!E57,Pork!E57))</f>
        <v>346</v>
      </c>
      <c r="F57" s="60">
        <f>IF(ISTEXT(Beef!F57),"--",SUM(Beef!F57,Veal!F57,Lamb!F57,Pork!F57))</f>
        <v>29407</v>
      </c>
      <c r="G57" s="60">
        <f>IF(ISTEXT(Beef!G57),"--",SUM(Beef!G57,Veal!G57,Lamb!G57,Pork!G57))</f>
        <v>194</v>
      </c>
      <c r="H57" s="61" t="str">
        <f>IF(ISTEXT(Beef!H57),"5",SUM(Beef!H57,Veal!H57,Lamb!H57,Pork!H57))</f>
        <v>5</v>
      </c>
      <c r="I57" s="60">
        <f>IF(ISTEXT(Beef!I57),"--",SUM(Beef!I57,Veal!I57,Lamb!I57,Pork!I57))</f>
        <v>405</v>
      </c>
      <c r="J57" s="60">
        <f>IF(ISTEXT(Beef!J57),"--",SUM(Beef!J57,Veal!J57,Lamb!J57,Pork!J57))</f>
        <v>28808</v>
      </c>
      <c r="K57" s="60">
        <f>IF(ISTEXT(Beef!K57),"--",SUM(Beef!K57,Veal!K57,Lamb!K57,Pork!K57))</f>
        <v>22100.841</v>
      </c>
      <c r="L57" s="60">
        <f>IF(ISTEXT(Beef!L57),"--",SUM(Beef!L57,Veal!L57,Lamb!L57,Pork!L57))</f>
        <v>18928.882999999998</v>
      </c>
      <c r="M57" s="51">
        <f>IF(ISTEXT(Beef!M57),"--",SUM(Beef!M57,Veal!M57,Lamb!M57,Pork!M57))</f>
        <v>165.42916372364925</v>
      </c>
      <c r="N57" s="51">
        <f>IF(ISTEXT(Beef!N57),"--",SUM(Beef!N57,Veal!N57,Lamb!N57,Pork!N57))</f>
        <v>126.9134839009768</v>
      </c>
      <c r="O57" s="51">
        <f>IF(ISTEXT(Beef!O57),"--",SUM(Beef!O57,Veal!O57,Lamb!O57,Pork!O57))</f>
        <v>108.69860055931687</v>
      </c>
    </row>
    <row r="58" spans="1:15" ht="12" customHeight="1" x14ac:dyDescent="0.2">
      <c r="A58" s="24">
        <v>1959</v>
      </c>
      <c r="B58" s="50">
        <v>177.07300000000001</v>
      </c>
      <c r="C58" s="60">
        <f>IF(ISTEXT(Beef!C58),"--",SUM(Beef!C58,Veal!C58,Lamb!C58,Pork!C58))</f>
        <v>29864</v>
      </c>
      <c r="D58" s="60">
        <f>IF(ISTEXT(Beef!D58),"--",SUM(Beef!D58,Veal!D58,Lamb!D58,Pork!D58))</f>
        <v>1392</v>
      </c>
      <c r="E58" s="60">
        <f>IF(ISTEXT(Beef!E58),"--",SUM(Beef!E58,Veal!E58,Lamb!E58,Pork!E58))</f>
        <v>405</v>
      </c>
      <c r="F58" s="60">
        <f>IF(ISTEXT(Beef!F58),"--",SUM(Beef!F58,Veal!F58,Lamb!F58,Pork!F58))</f>
        <v>31661</v>
      </c>
      <c r="G58" s="60">
        <f>IF(ISTEXT(Beef!G58),"--",SUM(Beef!G58,Veal!G58,Lamb!G58,Pork!G58))</f>
        <v>228</v>
      </c>
      <c r="H58" s="61" t="str">
        <f>IF(ISTEXT(Beef!H58),"5",SUM(Beef!H58,Veal!H58,Lamb!H58,Pork!H58))</f>
        <v>5</v>
      </c>
      <c r="I58" s="60">
        <f>IF(ISTEXT(Beef!I58),"--",SUM(Beef!I58,Veal!I58,Lamb!I58,Pork!I58))</f>
        <v>491</v>
      </c>
      <c r="J58" s="60">
        <f>IF(ISTEXT(Beef!J58),"--",SUM(Beef!J58,Veal!J58,Lamb!J58,Pork!J58))</f>
        <v>30942</v>
      </c>
      <c r="K58" s="60">
        <f>IF(ISTEXT(Beef!K58),"--",SUM(Beef!K58,Veal!K58,Lamb!K58,Pork!K58))</f>
        <v>23642.004000000001</v>
      </c>
      <c r="L58" s="60">
        <f>IF(ISTEXT(Beef!L58),"--",SUM(Beef!L58,Veal!L58,Lamb!L58,Pork!L58))</f>
        <v>20315.428</v>
      </c>
      <c r="M58" s="51">
        <f>IF(ISTEXT(Beef!M58),"--",SUM(Beef!M58,Veal!M58,Lamb!M58,Pork!M58))</f>
        <v>174.74149079758064</v>
      </c>
      <c r="N58" s="51">
        <f>IF(ISTEXT(Beef!N58),"--",SUM(Beef!N58,Veal!N58,Lamb!N58,Pork!N58))</f>
        <v>133.51557832080553</v>
      </c>
      <c r="O58" s="51">
        <f>IF(ISTEXT(Beef!O58),"--",SUM(Beef!O58,Veal!O58,Lamb!O58,Pork!O58))</f>
        <v>114.72911172228402</v>
      </c>
    </row>
    <row r="59" spans="1:15" ht="12" customHeight="1" x14ac:dyDescent="0.2">
      <c r="A59" s="24">
        <v>1960</v>
      </c>
      <c r="B59" s="50">
        <v>180.67099999999999</v>
      </c>
      <c r="C59" s="60">
        <f>IF(ISTEXT(Beef!C59),"--",SUM(Beef!C59,Veal!C59,Lamb!C59,Pork!C59))</f>
        <v>30535</v>
      </c>
      <c r="D59" s="60">
        <f>IF(ISTEXT(Beef!D59),"--",SUM(Beef!D59,Veal!D59,Lamb!D59,Pork!D59))</f>
        <v>1085</v>
      </c>
      <c r="E59" s="60">
        <f>IF(ISTEXT(Beef!E59),"--",SUM(Beef!E59,Veal!E59,Lamb!E59,Pork!E59))</f>
        <v>491</v>
      </c>
      <c r="F59" s="60">
        <f>IF(ISTEXT(Beef!F59),"--",SUM(Beef!F59,Veal!F59,Lamb!F59,Pork!F59))</f>
        <v>32111</v>
      </c>
      <c r="G59" s="60">
        <f>IF(ISTEXT(Beef!G59),"--",SUM(Beef!G59,Veal!G59,Lamb!G59,Pork!G59))</f>
        <v>224</v>
      </c>
      <c r="H59" s="61" t="str">
        <f>IF(ISTEXT(Beef!H59),"5",SUM(Beef!H59,Veal!H59,Lamb!H59,Pork!H59))</f>
        <v>5</v>
      </c>
      <c r="I59" s="60">
        <f>IF(ISTEXT(Beef!I59),"--",SUM(Beef!I59,Veal!I59,Lamb!I59,Pork!I59))</f>
        <v>366</v>
      </c>
      <c r="J59" s="60">
        <f>IF(ISTEXT(Beef!J59),"--",SUM(Beef!J59,Veal!J59,Lamb!J59,Pork!J59))</f>
        <v>31521</v>
      </c>
      <c r="K59" s="60">
        <f>IF(ISTEXT(Beef!K59),"--",SUM(Beef!K59,Veal!K59,Lamb!K59,Pork!K59))</f>
        <v>24024.597000000002</v>
      </c>
      <c r="L59" s="60">
        <f>IF(ISTEXT(Beef!L59),"--",SUM(Beef!L59,Veal!L59,Lamb!L59,Pork!L59))</f>
        <v>20787.312999999998</v>
      </c>
      <c r="M59" s="51">
        <f>IF(ISTEXT(Beef!M59),"--",SUM(Beef!M59,Veal!M59,Lamb!M59,Pork!M59))</f>
        <v>174.46629508886321</v>
      </c>
      <c r="N59" s="51">
        <f>IF(ISTEXT(Beef!N59),"--",SUM(Beef!N59,Veal!N59,Lamb!N59,Pork!N59))</f>
        <v>132.97428474962777</v>
      </c>
      <c r="O59" s="51">
        <f>IF(ISTEXT(Beef!O59),"--",SUM(Beef!O59,Veal!O59,Lamb!O59,Pork!O59))</f>
        <v>115.056168394485</v>
      </c>
    </row>
    <row r="60" spans="1:15" ht="12" customHeight="1" x14ac:dyDescent="0.2">
      <c r="A60" s="25">
        <v>1961</v>
      </c>
      <c r="B60" s="52">
        <v>183.691</v>
      </c>
      <c r="C60" s="62">
        <f>IF(ISTEXT(Beef!C60),"--",SUM(Beef!C60,Veal!C60,Lamb!C60,Pork!C60))</f>
        <v>30849</v>
      </c>
      <c r="D60" s="62">
        <f>IF(ISTEXT(Beef!D60),"--",SUM(Beef!D60,Veal!D60,Lamb!D60,Pork!D60))</f>
        <v>1362</v>
      </c>
      <c r="E60" s="62">
        <f>IF(ISTEXT(Beef!E60),"--",SUM(Beef!E60,Veal!E60,Lamb!E60,Pork!E60))</f>
        <v>366</v>
      </c>
      <c r="F60" s="62">
        <f>IF(ISTEXT(Beef!F60),"--",SUM(Beef!F60,Veal!F60,Lamb!F60,Pork!F60))</f>
        <v>32577</v>
      </c>
      <c r="G60" s="62">
        <f>IF(ISTEXT(Beef!G60),"--",SUM(Beef!G60,Veal!G60,Lamb!G60,Pork!G60))</f>
        <v>226</v>
      </c>
      <c r="H60" s="63" t="str">
        <f>IF(ISTEXT(Beef!H60),"5",SUM(Beef!H60,Veal!H60,Lamb!H60,Pork!H60))</f>
        <v>5</v>
      </c>
      <c r="I60" s="62">
        <f>IF(ISTEXT(Beef!I60),"--",SUM(Beef!I60,Veal!I60,Lamb!I60,Pork!I60))</f>
        <v>429</v>
      </c>
      <c r="J60" s="62">
        <f>IF(ISTEXT(Beef!J60),"--",SUM(Beef!J60,Veal!J60,Lamb!J60,Pork!J60))</f>
        <v>31922</v>
      </c>
      <c r="K60" s="62">
        <f>IF(ISTEXT(Beef!K60),"--",SUM(Beef!K60,Veal!K60,Lamb!K60,Pork!K60))</f>
        <v>24254.912</v>
      </c>
      <c r="L60" s="62">
        <f>IF(ISTEXT(Beef!L60),"--",SUM(Beef!L60,Veal!L60,Lamb!L60,Pork!L60))</f>
        <v>21127.102999999999</v>
      </c>
      <c r="M60" s="53">
        <f>IF(ISTEXT(Beef!M60),"--",SUM(Beef!M60,Veal!M60,Lamb!M60,Pork!M60))</f>
        <v>173.78096912750215</v>
      </c>
      <c r="N60" s="53">
        <f>IF(ISTEXT(Beef!N60),"--",SUM(Beef!N60,Veal!N60,Lamb!N60,Pork!N60))</f>
        <v>132.04191822136087</v>
      </c>
      <c r="O60" s="53">
        <f>IF(ISTEXT(Beef!O60),"--",SUM(Beef!O60,Veal!O60,Lamb!O60,Pork!O60))</f>
        <v>115.01436107375973</v>
      </c>
    </row>
    <row r="61" spans="1:15" ht="12" customHeight="1" x14ac:dyDescent="0.2">
      <c r="A61" s="25">
        <v>1962</v>
      </c>
      <c r="B61" s="52">
        <v>186.53800000000001</v>
      </c>
      <c r="C61" s="62">
        <f>IF(ISTEXT(Beef!C61),"--",SUM(Beef!C61,Veal!C61,Lamb!C61,Pork!C61))</f>
        <v>31098</v>
      </c>
      <c r="D61" s="62">
        <f>IF(ISTEXT(Beef!D61),"--",SUM(Beef!D61,Veal!D61,Lamb!D61,Pork!D61))</f>
        <v>1838</v>
      </c>
      <c r="E61" s="62">
        <f>IF(ISTEXT(Beef!E61),"--",SUM(Beef!E61,Veal!E61,Lamb!E61,Pork!E61))</f>
        <v>429</v>
      </c>
      <c r="F61" s="62">
        <f>IF(ISTEXT(Beef!F61),"--",SUM(Beef!F61,Veal!F61,Lamb!F61,Pork!F61))</f>
        <v>33365</v>
      </c>
      <c r="G61" s="62">
        <f>IF(ISTEXT(Beef!G61),"--",SUM(Beef!G61,Veal!G61,Lamb!G61,Pork!G61))</f>
        <v>212</v>
      </c>
      <c r="H61" s="63" t="str">
        <f>IF(ISTEXT(Beef!H61),"5",SUM(Beef!H61,Veal!H61,Lamb!H61,Pork!H61))</f>
        <v>5</v>
      </c>
      <c r="I61" s="62">
        <f>IF(ISTEXT(Beef!I61),"--",SUM(Beef!I61,Veal!I61,Lamb!I61,Pork!I61))</f>
        <v>446</v>
      </c>
      <c r="J61" s="62">
        <f>IF(ISTEXT(Beef!J61),"--",SUM(Beef!J61,Veal!J61,Lamb!J61,Pork!J61))</f>
        <v>32707</v>
      </c>
      <c r="K61" s="62">
        <f>IF(ISTEXT(Beef!K61),"--",SUM(Beef!K61,Veal!K61,Lamb!K61,Pork!K61))</f>
        <v>24769.407999999999</v>
      </c>
      <c r="L61" s="62">
        <f>IF(ISTEXT(Beef!L61),"--",SUM(Beef!L61,Veal!L61,Lamb!L61,Pork!L61))</f>
        <v>21688.214</v>
      </c>
      <c r="M61" s="53">
        <f>IF(ISTEXT(Beef!M61),"--",SUM(Beef!M61,Veal!M61,Lamb!M61,Pork!M61))</f>
        <v>175.3369286686895</v>
      </c>
      <c r="N61" s="53">
        <f>IF(ISTEXT(Beef!N61),"--",SUM(Beef!N61,Veal!N61,Lamb!N61,Pork!N61))</f>
        <v>132.78478379740321</v>
      </c>
      <c r="O61" s="53">
        <f>IF(ISTEXT(Beef!O61),"--",SUM(Beef!O61,Veal!O61,Lamb!O61,Pork!O61))</f>
        <v>116.26700189773665</v>
      </c>
    </row>
    <row r="62" spans="1:15" ht="12" customHeight="1" x14ac:dyDescent="0.2">
      <c r="A62" s="25">
        <v>1963</v>
      </c>
      <c r="B62" s="52">
        <v>189.24199999999999</v>
      </c>
      <c r="C62" s="62">
        <f>IF(ISTEXT(Beef!C62),"--",SUM(Beef!C62,Veal!C62,Lamb!C62,Pork!C62))</f>
        <v>32645</v>
      </c>
      <c r="D62" s="62">
        <f>IF(ISTEXT(Beef!D62),"--",SUM(Beef!D62,Veal!D62,Lamb!D62,Pork!D62))</f>
        <v>2084</v>
      </c>
      <c r="E62" s="62">
        <f>IF(ISTEXT(Beef!E62),"--",SUM(Beef!E62,Veal!E62,Lamb!E62,Pork!E62))</f>
        <v>446</v>
      </c>
      <c r="F62" s="62">
        <f>IF(ISTEXT(Beef!F62),"--",SUM(Beef!F62,Veal!F62,Lamb!F62,Pork!F62))</f>
        <v>35175</v>
      </c>
      <c r="G62" s="62">
        <f>IF(ISTEXT(Beef!G62),"--",SUM(Beef!G62,Veal!G62,Lamb!G62,Pork!G62))</f>
        <v>298</v>
      </c>
      <c r="H62" s="63" t="str">
        <f>IF(ISTEXT(Beef!H62),"5",SUM(Beef!H62,Veal!H62,Lamb!H62,Pork!H62))</f>
        <v>5</v>
      </c>
      <c r="I62" s="62">
        <f>IF(ISTEXT(Beef!I62),"--",SUM(Beef!I62,Veal!I62,Lamb!I62,Pork!I62))</f>
        <v>590</v>
      </c>
      <c r="J62" s="62">
        <f>IF(ISTEXT(Beef!J62),"--",SUM(Beef!J62,Veal!J62,Lamb!J62,Pork!J62))</f>
        <v>34287</v>
      </c>
      <c r="K62" s="62">
        <f>IF(ISTEXT(Beef!K62),"--",SUM(Beef!K62,Veal!K62,Lamb!K62,Pork!K62))</f>
        <v>25854.93</v>
      </c>
      <c r="L62" s="62">
        <f>IF(ISTEXT(Beef!L62),"--",SUM(Beef!L62,Veal!L62,Lamb!L62,Pork!L62))</f>
        <v>22810.614999999998</v>
      </c>
      <c r="M62" s="53">
        <f>IF(ISTEXT(Beef!M62),"--",SUM(Beef!M62,Veal!M62,Lamb!M62,Pork!M62))</f>
        <v>181.18071041312183</v>
      </c>
      <c r="N62" s="53">
        <f>IF(ISTEXT(Beef!N62),"--",SUM(Beef!N62,Veal!N62,Lamb!N62,Pork!N62))</f>
        <v>136.62363534521936</v>
      </c>
      <c r="O62" s="53">
        <f>IF(ISTEXT(Beef!O62),"--",SUM(Beef!O62,Veal!O62,Lamb!O62,Pork!O62))</f>
        <v>120.53674659959205</v>
      </c>
    </row>
    <row r="63" spans="1:15" ht="12" customHeight="1" x14ac:dyDescent="0.2">
      <c r="A63" s="25">
        <v>1964</v>
      </c>
      <c r="B63" s="52">
        <v>191.88900000000001</v>
      </c>
      <c r="C63" s="62">
        <f>IF(ISTEXT(Beef!C63),"--",SUM(Beef!C63,Veal!C63,Lamb!C63,Pork!C63))</f>
        <v>34779</v>
      </c>
      <c r="D63" s="62">
        <f>IF(ISTEXT(Beef!D63),"--",SUM(Beef!D63,Veal!D63,Lamb!D63,Pork!D63))</f>
        <v>1477</v>
      </c>
      <c r="E63" s="62">
        <f>IF(ISTEXT(Beef!E63),"--",SUM(Beef!E63,Veal!E63,Lamb!E63,Pork!E63))</f>
        <v>590</v>
      </c>
      <c r="F63" s="62">
        <f>IF(ISTEXT(Beef!F63),"--",SUM(Beef!F63,Veal!F63,Lamb!F63,Pork!F63))</f>
        <v>36846</v>
      </c>
      <c r="G63" s="62">
        <f>IF(ISTEXT(Beef!G63),"--",SUM(Beef!G63,Veal!G63,Lamb!G63,Pork!G63))</f>
        <v>351</v>
      </c>
      <c r="H63" s="63" t="str">
        <f>IF(ISTEXT(Beef!H63),"5",SUM(Beef!H63,Veal!H63,Lamb!H63,Pork!H63))</f>
        <v>5</v>
      </c>
      <c r="I63" s="62">
        <f>IF(ISTEXT(Beef!I63),"--",SUM(Beef!I63,Veal!I63,Lamb!I63,Pork!I63))</f>
        <v>625</v>
      </c>
      <c r="J63" s="62">
        <f>IF(ISTEXT(Beef!J63),"--",SUM(Beef!J63,Veal!J63,Lamb!J63,Pork!J63))</f>
        <v>35870</v>
      </c>
      <c r="K63" s="62">
        <f>IF(ISTEXT(Beef!K63),"--",SUM(Beef!K63,Veal!K63,Lamb!K63,Pork!K63))</f>
        <v>27034.118999999999</v>
      </c>
      <c r="L63" s="62">
        <f>IF(ISTEXT(Beef!L63),"--",SUM(Beef!L63,Veal!L63,Lamb!L63,Pork!L63))</f>
        <v>24127.606</v>
      </c>
      <c r="M63" s="53">
        <f>IF(ISTEXT(Beef!M63),"--",SUM(Beef!M63,Veal!M63,Lamb!M63,Pork!M63))</f>
        <v>186.93098614303059</v>
      </c>
      <c r="N63" s="53">
        <f>IF(ISTEXT(Beef!N63),"--",SUM(Beef!N63,Veal!N63,Lamb!N63,Pork!N63))</f>
        <v>140.88415177524507</v>
      </c>
      <c r="O63" s="53">
        <f>IF(ISTEXT(Beef!O63),"--",SUM(Beef!O63,Veal!O63,Lamb!O63,Pork!O63))</f>
        <v>125.73730646363262</v>
      </c>
    </row>
    <row r="64" spans="1:15" ht="12" customHeight="1" x14ac:dyDescent="0.2">
      <c r="A64" s="25">
        <v>1965</v>
      </c>
      <c r="B64" s="52">
        <v>194.303</v>
      </c>
      <c r="C64" s="62">
        <f>IF(ISTEXT(Beef!C64),"--",SUM(Beef!C64,Veal!C64,Lamb!C64,Pork!C64))</f>
        <v>33176</v>
      </c>
      <c r="D64" s="62">
        <f>IF(ISTEXT(Beef!D64),"--",SUM(Beef!D64,Veal!D64,Lamb!D64,Pork!D64))</f>
        <v>1396</v>
      </c>
      <c r="E64" s="62">
        <f>IF(ISTEXT(Beef!E64),"--",SUM(Beef!E64,Veal!E64,Lamb!E64,Pork!E64))</f>
        <v>625</v>
      </c>
      <c r="F64" s="62">
        <f>IF(ISTEXT(Beef!F64),"--",SUM(Beef!F64,Veal!F64,Lamb!F64,Pork!F64))</f>
        <v>35197</v>
      </c>
      <c r="G64" s="62">
        <f>IF(ISTEXT(Beef!G64),"--",SUM(Beef!G64,Veal!G64,Lamb!G64,Pork!G64))</f>
        <v>250</v>
      </c>
      <c r="H64" s="63" t="str">
        <f>IF(ISTEXT(Beef!H64),"5",SUM(Beef!H64,Veal!H64,Lamb!H64,Pork!H64))</f>
        <v>5</v>
      </c>
      <c r="I64" s="62">
        <f>IF(ISTEXT(Beef!I64),"--",SUM(Beef!I64,Veal!I64,Lamb!I64,Pork!I64))</f>
        <v>405</v>
      </c>
      <c r="J64" s="62">
        <f>IF(ISTEXT(Beef!J64),"--",SUM(Beef!J64,Veal!J64,Lamb!J64,Pork!J64))</f>
        <v>34542</v>
      </c>
      <c r="K64" s="62">
        <f>IF(ISTEXT(Beef!K64),"--",SUM(Beef!K64,Veal!K64,Lamb!K64,Pork!K64))</f>
        <v>26025.82</v>
      </c>
      <c r="L64" s="62">
        <f>IF(ISTEXT(Beef!L64),"--",SUM(Beef!L64,Veal!L64,Lamb!L64,Pork!L64))</f>
        <v>23343.422999999999</v>
      </c>
      <c r="M64" s="53">
        <f>IF(ISTEXT(Beef!M64),"--",SUM(Beef!M64,Veal!M64,Lamb!M64,Pork!M64))</f>
        <v>177.77388923485483</v>
      </c>
      <c r="N64" s="53">
        <f>IF(ISTEXT(Beef!N64),"--",SUM(Beef!N64,Veal!N64,Lamb!N64,Pork!N64))</f>
        <v>133.94450934880058</v>
      </c>
      <c r="O64" s="53">
        <f>IF(ISTEXT(Beef!O64),"--",SUM(Beef!O64,Veal!O64,Lamb!O64,Pork!O64))</f>
        <v>120.13928246089868</v>
      </c>
    </row>
    <row r="65" spans="1:15" ht="12" customHeight="1" x14ac:dyDescent="0.2">
      <c r="A65" s="24">
        <v>1966</v>
      </c>
      <c r="B65" s="50">
        <v>196.56</v>
      </c>
      <c r="C65" s="60">
        <f>IF(ISTEXT(Beef!C65),"--",SUM(Beef!C65,Veal!C65,Lamb!C65,Pork!C65))</f>
        <v>34054</v>
      </c>
      <c r="D65" s="60">
        <f>IF(ISTEXT(Beef!D65),"--",SUM(Beef!D65,Veal!D65,Lamb!D65,Pork!D65))</f>
        <v>1770</v>
      </c>
      <c r="E65" s="60">
        <f>IF(ISTEXT(Beef!E65),"--",SUM(Beef!E65,Veal!E65,Lamb!E65,Pork!E65))</f>
        <v>404.18600000000004</v>
      </c>
      <c r="F65" s="60">
        <f>IF(ISTEXT(Beef!F65),"--",SUM(Beef!F65,Veal!F65,Lamb!F65,Pork!F65))</f>
        <v>36228.186000000002</v>
      </c>
      <c r="G65" s="60">
        <f>IF(ISTEXT(Beef!G65),"--",SUM(Beef!G65,Veal!G65,Lamb!G65,Pork!G65))</f>
        <v>251</v>
      </c>
      <c r="H65" s="61" t="str">
        <f>IF(ISTEXT(Beef!H65),"5",SUM(Beef!H65,Veal!H65,Lamb!H65,Pork!H65))</f>
        <v>5</v>
      </c>
      <c r="I65" s="60">
        <f>IF(ISTEXT(Beef!I65),"--",SUM(Beef!I65,Veal!I65,Lamb!I65,Pork!I65))</f>
        <v>539.70100000000002</v>
      </c>
      <c r="J65" s="60">
        <f>IF(ISTEXT(Beef!J65),"--",SUM(Beef!J65,Veal!J65,Lamb!J65,Pork!J65))</f>
        <v>35437.485000000001</v>
      </c>
      <c r="K65" s="60">
        <f>IF(ISTEXT(Beef!K65),"--",SUM(Beef!K65,Veal!K65,Lamb!K65,Pork!K65))</f>
        <v>26696.246708999999</v>
      </c>
      <c r="L65" s="60">
        <f>IF(ISTEXT(Beef!L65),"--",SUM(Beef!L65,Veal!L65,Lamb!L65,Pork!L65))</f>
        <v>24029.911736000002</v>
      </c>
      <c r="M65" s="51">
        <f>IF(ISTEXT(Beef!M65),"--",SUM(Beef!M65,Veal!M65,Lamb!M65,Pork!M65))</f>
        <v>180.28838522588524</v>
      </c>
      <c r="N65" s="51">
        <f>IF(ISTEXT(Beef!N65),"--",SUM(Beef!N65,Veal!N65,Lamb!N65,Pork!N65))</f>
        <v>135.81729094932845</v>
      </c>
      <c r="O65" s="51">
        <f>IF(ISTEXT(Beef!O65),"--",SUM(Beef!O65,Veal!O65,Lamb!O65,Pork!O65))</f>
        <v>122.25229820919822</v>
      </c>
    </row>
    <row r="66" spans="1:15" ht="12" customHeight="1" x14ac:dyDescent="0.2">
      <c r="A66" s="24">
        <v>1967</v>
      </c>
      <c r="B66" s="50">
        <v>198.71199999999999</v>
      </c>
      <c r="C66" s="60">
        <f>IF(ISTEXT(Beef!C66),"--",SUM(Beef!C66,Veal!C66,Lamb!C66,Pork!C66))</f>
        <v>35752</v>
      </c>
      <c r="D66" s="60">
        <f>IF(ISTEXT(Beef!D66),"--",SUM(Beef!D66,Veal!D66,Lamb!D66,Pork!D66))</f>
        <v>1889</v>
      </c>
      <c r="E66" s="60">
        <f>IF(ISTEXT(Beef!E66),"--",SUM(Beef!E66,Veal!E66,Lamb!E66,Pork!E66))</f>
        <v>539.70100000000002</v>
      </c>
      <c r="F66" s="60">
        <f>IF(ISTEXT(Beef!F66),"--",SUM(Beef!F66,Veal!F66,Lamb!F66,Pork!F66))</f>
        <v>38180.701000000001</v>
      </c>
      <c r="G66" s="60">
        <f>IF(ISTEXT(Beef!G66),"--",SUM(Beef!G66,Veal!G66,Lamb!G66,Pork!G66))</f>
        <v>264</v>
      </c>
      <c r="H66" s="61" t="str">
        <f>IF(ISTEXT(Beef!H66),"5",SUM(Beef!H66,Veal!H66,Lamb!H66,Pork!H66))</f>
        <v>5</v>
      </c>
      <c r="I66" s="60">
        <f>IF(ISTEXT(Beef!I66),"--",SUM(Beef!I66,Veal!I66,Lamb!I66,Pork!I66))</f>
        <v>558.22299999999996</v>
      </c>
      <c r="J66" s="60">
        <f>IF(ISTEXT(Beef!J66),"--",SUM(Beef!J66,Veal!J66,Lamb!J66,Pork!J66))</f>
        <v>37358.478000000003</v>
      </c>
      <c r="K66" s="60">
        <f>IF(ISTEXT(Beef!K66),"--",SUM(Beef!K66,Veal!K66,Lamb!K66,Pork!K66))</f>
        <v>28147.514305999997</v>
      </c>
      <c r="L66" s="60">
        <f>IF(ISTEXT(Beef!L66),"--",SUM(Beef!L66,Veal!L66,Lamb!L66,Pork!L66))</f>
        <v>25360.632012999995</v>
      </c>
      <c r="M66" s="51">
        <f>IF(ISTEXT(Beef!M66),"--",SUM(Beef!M66,Veal!M66,Lamb!M66,Pork!M66))</f>
        <v>188.00313015821894</v>
      </c>
      <c r="N66" s="51">
        <f>IF(ISTEXT(Beef!N66),"--",SUM(Beef!N66,Veal!N66,Lamb!N66,Pork!N66))</f>
        <v>141.64979621764161</v>
      </c>
      <c r="O66" s="51">
        <f>IF(ISTEXT(Beef!O66),"--",SUM(Beef!O66,Veal!O66,Lamb!O66,Pork!O66))</f>
        <v>127.62506548673457</v>
      </c>
    </row>
    <row r="67" spans="1:15" ht="12" customHeight="1" x14ac:dyDescent="0.2">
      <c r="A67" s="24">
        <v>1968</v>
      </c>
      <c r="B67" s="50">
        <v>200.70599999999999</v>
      </c>
      <c r="C67" s="60">
        <f>IF(ISTEXT(Beef!C67),"--",SUM(Beef!C67,Veal!C67,Lamb!C67,Pork!C67))</f>
        <v>36699</v>
      </c>
      <c r="D67" s="60">
        <f>IF(ISTEXT(Beef!D67),"--",SUM(Beef!D67,Veal!D67,Lamb!D67,Pork!D67))</f>
        <v>2127</v>
      </c>
      <c r="E67" s="60">
        <f>IF(ISTEXT(Beef!E67),"--",SUM(Beef!E67,Veal!E67,Lamb!E67,Pork!E67))</f>
        <v>558.22299999999996</v>
      </c>
      <c r="F67" s="60">
        <f>IF(ISTEXT(Beef!F67),"--",SUM(Beef!F67,Veal!F67,Lamb!F67,Pork!F67))</f>
        <v>39384.222999999998</v>
      </c>
      <c r="G67" s="60">
        <f>IF(ISTEXT(Beef!G67),"--",SUM(Beef!G67,Veal!G67,Lamb!G67,Pork!G67))</f>
        <v>309</v>
      </c>
      <c r="H67" s="61" t="str">
        <f>IF(ISTEXT(Beef!H67),"5",SUM(Beef!H67,Veal!H67,Lamb!H67,Pork!H67))</f>
        <v>5</v>
      </c>
      <c r="I67" s="60">
        <f>IF(ISTEXT(Beef!I67),"--",SUM(Beef!I67,Veal!I67,Lamb!I67,Pork!I67))</f>
        <v>550.54600000000005</v>
      </c>
      <c r="J67" s="60">
        <f>IF(ISTEXT(Beef!J67),"--",SUM(Beef!J67,Veal!J67,Lamb!J67,Pork!J67))</f>
        <v>38524.677000000003</v>
      </c>
      <c r="K67" s="60">
        <f>IF(ISTEXT(Beef!K67),"--",SUM(Beef!K67,Veal!K67,Lamb!K67,Pork!K67))</f>
        <v>29027.579887999997</v>
      </c>
      <c r="L67" s="60">
        <f>IF(ISTEXT(Beef!L67),"--",SUM(Beef!L67,Veal!L67,Lamb!L67,Pork!L67))</f>
        <v>26214.624715999998</v>
      </c>
      <c r="M67" s="51">
        <f>IF(ISTEXT(Beef!M67),"--",SUM(Beef!M67,Veal!M67,Lamb!M67,Pork!M67))</f>
        <v>191.94581626857195</v>
      </c>
      <c r="N67" s="51">
        <f>IF(ISTEXT(Beef!N67),"--",SUM(Beef!N67,Veal!N67,Lamb!N67,Pork!N67))</f>
        <v>144.62736484210737</v>
      </c>
      <c r="O67" s="51">
        <f>IF(ISTEXT(Beef!O67),"--",SUM(Beef!O67,Veal!O67,Lamb!O67,Pork!O67))</f>
        <v>130.61206299761841</v>
      </c>
    </row>
    <row r="68" spans="1:15" ht="12" customHeight="1" x14ac:dyDescent="0.2">
      <c r="A68" s="24">
        <v>1969</v>
      </c>
      <c r="B68" s="50">
        <v>202.67699999999999</v>
      </c>
      <c r="C68" s="60">
        <f>IF(ISTEXT(Beef!C68),"--",SUM(Beef!C68,Veal!C68,Lamb!C68,Pork!C68))</f>
        <v>36580</v>
      </c>
      <c r="D68" s="60">
        <f>IF(ISTEXT(Beef!D68),"--",SUM(Beef!D68,Veal!D68,Lamb!D68,Pork!D68))</f>
        <v>2243</v>
      </c>
      <c r="E68" s="60">
        <f>IF(ISTEXT(Beef!E68),"--",SUM(Beef!E68,Veal!E68,Lamb!E68,Pork!E68))</f>
        <v>550.54600000000005</v>
      </c>
      <c r="F68" s="60">
        <f>IF(ISTEXT(Beef!F68),"--",SUM(Beef!F68,Veal!F68,Lamb!F68,Pork!F68))</f>
        <v>39373.546000000002</v>
      </c>
      <c r="G68" s="60">
        <f>IF(ISTEXT(Beef!G68),"--",SUM(Beef!G68,Veal!G68,Lamb!G68,Pork!G68))</f>
        <v>353</v>
      </c>
      <c r="H68" s="61" t="str">
        <f>IF(ISTEXT(Beef!H68),"5",SUM(Beef!H68,Veal!H68,Lamb!H68,Pork!H68))</f>
        <v>5</v>
      </c>
      <c r="I68" s="60">
        <f>IF(ISTEXT(Beef!I68),"--",SUM(Beef!I68,Veal!I68,Lamb!I68,Pork!I68))</f>
        <v>622.91899999999998</v>
      </c>
      <c r="J68" s="60">
        <f>IF(ISTEXT(Beef!J68),"--",SUM(Beef!J68,Veal!J68,Lamb!J68,Pork!J68))</f>
        <v>38397.627</v>
      </c>
      <c r="K68" s="60">
        <f>IF(ISTEXT(Beef!K68),"--",SUM(Beef!K68,Veal!K68,Lamb!K68,Pork!K68))</f>
        <v>28926.621311999996</v>
      </c>
      <c r="L68" s="60">
        <f>IF(ISTEXT(Beef!L68),"--",SUM(Beef!L68,Veal!L68,Lamb!L68,Pork!L68))</f>
        <v>26217.166361000003</v>
      </c>
      <c r="M68" s="51">
        <f>IF(ISTEXT(Beef!M68),"--",SUM(Beef!M68,Veal!M68,Lamb!M68,Pork!M68))</f>
        <v>189.45231575363755</v>
      </c>
      <c r="N68" s="51">
        <f>IF(ISTEXT(Beef!N68),"--",SUM(Beef!N68,Veal!N68,Lamb!N68,Pork!N68))</f>
        <v>142.72276238547047</v>
      </c>
      <c r="O68" s="51">
        <f>IF(ISTEXT(Beef!O68),"--",SUM(Beef!O68,Veal!O68,Lamb!O68,Pork!O68))</f>
        <v>129.35442285508469</v>
      </c>
    </row>
    <row r="69" spans="1:15" ht="12" customHeight="1" x14ac:dyDescent="0.2">
      <c r="A69" s="24">
        <v>1970</v>
      </c>
      <c r="B69" s="50">
        <v>205.05199999999999</v>
      </c>
      <c r="C69" s="60">
        <f>IF(ISTEXT(Beef!C69),"--",SUM(Beef!C69,Veal!C69,Lamb!C69,Pork!C69))</f>
        <v>37522</v>
      </c>
      <c r="D69" s="60">
        <f>IF(ISTEXT(Beef!D69),"--",SUM(Beef!D69,Veal!D69,Lamb!D69,Pork!D69))</f>
        <v>2429</v>
      </c>
      <c r="E69" s="60">
        <f>IF(ISTEXT(Beef!E69),"--",SUM(Beef!E69,Veal!E69,Lamb!E69,Pork!E69))</f>
        <v>623.04300000000001</v>
      </c>
      <c r="F69" s="60">
        <f>IF(ISTEXT(Beef!F69),"--",SUM(Beef!F69,Veal!F69,Lamb!F69,Pork!F69))</f>
        <v>40574.043000000005</v>
      </c>
      <c r="G69" s="60">
        <f>IF(ISTEXT(Beef!G69),"--",SUM(Beef!G69,Veal!G69,Lamb!G69,Pork!G69))</f>
        <v>124.52643</v>
      </c>
      <c r="H69" s="61" t="str">
        <f>IF(ISTEXT(Beef!H69),"5",SUM(Beef!H69,Veal!H69,Lamb!H69,Pork!H69))</f>
        <v>5</v>
      </c>
      <c r="I69" s="60">
        <f>IF(ISTEXT(Beef!I69),"--",SUM(Beef!I69,Veal!I69,Lamb!I69,Pork!I69))</f>
        <v>760.78300000000002</v>
      </c>
      <c r="J69" s="60">
        <f>IF(ISTEXT(Beef!J69),"--",SUM(Beef!J69,Veal!J69,Lamb!J69,Pork!J69))</f>
        <v>39688.733569999997</v>
      </c>
      <c r="K69" s="60">
        <f>IF(ISTEXT(Beef!K69),"--",SUM(Beef!K69,Veal!K69,Lamb!K69,Pork!K69))</f>
        <v>29899.023235205004</v>
      </c>
      <c r="L69" s="60">
        <f>IF(ISTEXT(Beef!L69),"--",SUM(Beef!L69,Veal!L69,Lamb!L69,Pork!L69))</f>
        <v>27174.449552782004</v>
      </c>
      <c r="M69" s="51">
        <f>IF(ISTEXT(Beef!M69),"--",SUM(Beef!M69,Veal!M69,Lamb!M69,Pork!M69))</f>
        <v>193.55448164368062</v>
      </c>
      <c r="N69" s="51">
        <f>IF(ISTEXT(Beef!N69),"--",SUM(Beef!N69,Veal!N69,Lamb!N69,Pork!N69))</f>
        <v>145.81190739522174</v>
      </c>
      <c r="O69" s="51">
        <f>IF(ISTEXT(Beef!O69),"--",SUM(Beef!O69,Veal!O69,Lamb!O69,Pork!O69))</f>
        <v>132.52467448638396</v>
      </c>
    </row>
    <row r="70" spans="1:15" ht="12" customHeight="1" x14ac:dyDescent="0.2">
      <c r="A70" s="25">
        <v>1971</v>
      </c>
      <c r="B70" s="52">
        <v>207.661</v>
      </c>
      <c r="C70" s="62">
        <f>IF(ISTEXT(Beef!C70),"--",SUM(Beef!C70,Veal!C70,Lamb!C70,Pork!C70))</f>
        <v>39012</v>
      </c>
      <c r="D70" s="62">
        <f>IF(ISTEXT(Beef!D70),"--",SUM(Beef!D70,Veal!D70,Lamb!D70,Pork!D70))</f>
        <v>2355</v>
      </c>
      <c r="E70" s="62">
        <f>IF(ISTEXT(Beef!E70),"--",SUM(Beef!E70,Veal!E70,Lamb!E70,Pork!E70))</f>
        <v>760.78300000000002</v>
      </c>
      <c r="F70" s="62">
        <f>IF(ISTEXT(Beef!F70),"--",SUM(Beef!F70,Veal!F70,Lamb!F70,Pork!F70))</f>
        <v>42127.783000000003</v>
      </c>
      <c r="G70" s="62">
        <f>IF(ISTEXT(Beef!G70),"--",SUM(Beef!G70,Veal!G70,Lamb!G70,Pork!G70))</f>
        <v>146.36265299999999</v>
      </c>
      <c r="H70" s="63" t="str">
        <f>IF(ISTEXT(Beef!H70),"5",SUM(Beef!H70,Veal!H70,Lamb!H70,Pork!H70))</f>
        <v>5</v>
      </c>
      <c r="I70" s="62">
        <f>IF(ISTEXT(Beef!I70),"--",SUM(Beef!I70,Veal!I70,Lamb!I70,Pork!I70))</f>
        <v>785.154</v>
      </c>
      <c r="J70" s="62">
        <f>IF(ISTEXT(Beef!J70),"--",SUM(Beef!J70,Veal!J70,Lamb!J70,Pork!J70))</f>
        <v>41196.266347000004</v>
      </c>
      <c r="K70" s="62">
        <f>IF(ISTEXT(Beef!K70),"--",SUM(Beef!K70,Veal!K70,Lamb!K70,Pork!K70))</f>
        <v>31061.621145874</v>
      </c>
      <c r="L70" s="62">
        <f>IF(ISTEXT(Beef!L70),"--",SUM(Beef!L70,Veal!L70,Lamb!L70,Pork!L70))</f>
        <v>28261.670824141002</v>
      </c>
      <c r="M70" s="53">
        <f>IF(ISTEXT(Beef!M70),"--",SUM(Beef!M70,Veal!M70,Lamb!M70,Pork!M70))</f>
        <v>198.38229781711539</v>
      </c>
      <c r="N70" s="53">
        <f>IF(ISTEXT(Beef!N70),"--",SUM(Beef!N70,Veal!N70,Lamb!N70,Pork!N70))</f>
        <v>149.57850123939497</v>
      </c>
      <c r="O70" s="53">
        <f>IF(ISTEXT(Beef!O70),"--",SUM(Beef!O70,Veal!O70,Lamb!O70,Pork!O70))</f>
        <v>136.0952264707432</v>
      </c>
    </row>
    <row r="71" spans="1:15" ht="12" customHeight="1" x14ac:dyDescent="0.2">
      <c r="A71" s="25">
        <v>1972</v>
      </c>
      <c r="B71" s="52">
        <v>209.89599999999999</v>
      </c>
      <c r="C71" s="62">
        <f>IF(ISTEXT(Beef!C71),"--",SUM(Beef!C71,Veal!C71,Lamb!C71,Pork!C71))</f>
        <v>37836</v>
      </c>
      <c r="D71" s="62">
        <f>IF(ISTEXT(Beef!D71),"--",SUM(Beef!D71,Veal!D71,Lamb!D71,Pork!D71))</f>
        <v>2682</v>
      </c>
      <c r="E71" s="62">
        <f>IF(ISTEXT(Beef!E71),"--",SUM(Beef!E71,Veal!E71,Lamb!E71,Pork!E71))</f>
        <v>785.154</v>
      </c>
      <c r="F71" s="62">
        <f>IF(ISTEXT(Beef!F71),"--",SUM(Beef!F71,Veal!F71,Lamb!F71,Pork!F71))</f>
        <v>41303.154000000002</v>
      </c>
      <c r="G71" s="62">
        <f>IF(ISTEXT(Beef!G71),"--",SUM(Beef!G71,Veal!G71,Lamb!G71,Pork!G71))</f>
        <v>205.69100900000001</v>
      </c>
      <c r="H71" s="63" t="str">
        <f>IF(ISTEXT(Beef!H71),"5",SUM(Beef!H71,Veal!H71,Lamb!H71,Pork!H71))</f>
        <v>5</v>
      </c>
      <c r="I71" s="62">
        <f>IF(ISTEXT(Beef!I71),"--",SUM(Beef!I71,Veal!I71,Lamb!I71,Pork!I71))</f>
        <v>763.71136000000001</v>
      </c>
      <c r="J71" s="62">
        <f>IF(ISTEXT(Beef!J71),"--",SUM(Beef!J71,Veal!J71,Lamb!J71,Pork!J71))</f>
        <v>40333.751630999999</v>
      </c>
      <c r="K71" s="62">
        <f>IF(ISTEXT(Beef!K71),"--",SUM(Beef!K71,Veal!K71,Lamb!K71,Pork!K71))</f>
        <v>30398.817155135999</v>
      </c>
      <c r="L71" s="62">
        <f>IF(ISTEXT(Beef!L71),"--",SUM(Beef!L71,Veal!L71,Lamb!L71,Pork!L71))</f>
        <v>27774.810929109</v>
      </c>
      <c r="M71" s="53">
        <f>IF(ISTEXT(Beef!M71),"--",SUM(Beef!M71,Veal!M71,Lamb!M71,Pork!M71))</f>
        <v>192.16064923104778</v>
      </c>
      <c r="N71" s="53">
        <f>IF(ISTEXT(Beef!N71),"--",SUM(Beef!N71,Veal!N71,Lamb!N71,Pork!N71))</f>
        <v>144.82799650844228</v>
      </c>
      <c r="O71" s="53">
        <f>IF(ISTEXT(Beef!O71),"--",SUM(Beef!O71,Veal!O71,Lamb!O71,Pork!O71))</f>
        <v>132.32653756674259</v>
      </c>
    </row>
    <row r="72" spans="1:15" ht="12" customHeight="1" x14ac:dyDescent="0.2">
      <c r="A72" s="25">
        <v>1973</v>
      </c>
      <c r="B72" s="52">
        <v>211.90899999999999</v>
      </c>
      <c r="C72" s="62">
        <f>IF(ISTEXT(Beef!C72),"--",SUM(Beef!C72,Veal!C72,Lamb!C72,Pork!C72))</f>
        <v>35370</v>
      </c>
      <c r="D72" s="62">
        <f>IF(ISTEXT(Beef!D72),"--",SUM(Beef!D72,Veal!D72,Lamb!D72,Pork!D72))</f>
        <v>2607</v>
      </c>
      <c r="E72" s="62">
        <f>IF(ISTEXT(Beef!E72),"--",SUM(Beef!E72,Veal!E72,Lamb!E72,Pork!E72))</f>
        <v>763.71136000000001</v>
      </c>
      <c r="F72" s="62">
        <f>IF(ISTEXT(Beef!F72),"--",SUM(Beef!F72,Veal!F72,Lamb!F72,Pork!F72))</f>
        <v>38740.711360000001</v>
      </c>
      <c r="G72" s="62">
        <f>IF(ISTEXT(Beef!G72),"--",SUM(Beef!G72,Veal!G72,Lamb!G72,Pork!G72))</f>
        <v>326.625653</v>
      </c>
      <c r="H72" s="63" t="str">
        <f>IF(ISTEXT(Beef!H72),"5",SUM(Beef!H72,Veal!H72,Lamb!H72,Pork!H72))</f>
        <v>5</v>
      </c>
      <c r="I72" s="62">
        <f>IF(ISTEXT(Beef!I72),"--",SUM(Beef!I72,Veal!I72,Lamb!I72,Pork!I72))</f>
        <v>954.83619999999996</v>
      </c>
      <c r="J72" s="62">
        <f>IF(ISTEXT(Beef!J72),"--",SUM(Beef!J72,Veal!J72,Lamb!J72,Pork!J72))</f>
        <v>37459.249507</v>
      </c>
      <c r="K72" s="62">
        <f>IF(ISTEXT(Beef!K72),"--",SUM(Beef!K72,Veal!K72,Lamb!K72,Pork!K72))</f>
        <v>28215.763980208001</v>
      </c>
      <c r="L72" s="62">
        <f>IF(ISTEXT(Beef!L72),"--",SUM(Beef!L72,Veal!L72,Lamb!L72,Pork!L72))</f>
        <v>25876.863779266998</v>
      </c>
      <c r="M72" s="53">
        <f>IF(ISTEXT(Beef!M72),"--",SUM(Beef!M72,Veal!M72,Lamb!M72,Pork!M72))</f>
        <v>176.77045102850752</v>
      </c>
      <c r="N72" s="53">
        <f>IF(ISTEXT(Beef!N72),"--",SUM(Beef!N72,Veal!N72,Lamb!N72,Pork!N72))</f>
        <v>133.15038049449527</v>
      </c>
      <c r="O72" s="53">
        <f>IF(ISTEXT(Beef!O72),"--",SUM(Beef!O72,Veal!O72,Lamb!O72,Pork!O72))</f>
        <v>122.11309467397325</v>
      </c>
    </row>
    <row r="73" spans="1:15" ht="12" customHeight="1" x14ac:dyDescent="0.2">
      <c r="A73" s="25">
        <v>1974</v>
      </c>
      <c r="B73" s="52">
        <v>213.85400000000001</v>
      </c>
      <c r="C73" s="62">
        <f>IF(ISTEXT(Beef!C73),"--",SUM(Beef!C73,Veal!C73,Lamb!C73,Pork!C73))</f>
        <v>38418</v>
      </c>
      <c r="D73" s="62">
        <f>IF(ISTEXT(Beef!D73),"--",SUM(Beef!D73,Veal!D73,Lamb!D73,Pork!D73))</f>
        <v>2160</v>
      </c>
      <c r="E73" s="62">
        <f>IF(ISTEXT(Beef!E73),"--",SUM(Beef!E73,Veal!E73,Lamb!E73,Pork!E73))</f>
        <v>954.83619999999996</v>
      </c>
      <c r="F73" s="62">
        <f>IF(ISTEXT(Beef!F73),"--",SUM(Beef!F73,Veal!F73,Lamb!F73,Pork!F73))</f>
        <v>41532.836199999998</v>
      </c>
      <c r="G73" s="62">
        <f>IF(ISTEXT(Beef!G73),"--",SUM(Beef!G73,Veal!G73,Lamb!G73,Pork!G73))</f>
        <v>206.38600099999999</v>
      </c>
      <c r="H73" s="63" t="str">
        <f>IF(ISTEXT(Beef!H73),"5",SUM(Beef!H73,Veal!H73,Lamb!H73,Pork!H73))</f>
        <v>5</v>
      </c>
      <c r="I73" s="62">
        <f>IF(ISTEXT(Beef!I73),"--",SUM(Beef!I73,Veal!I73,Lamb!I73,Pork!I73))</f>
        <v>925.64564000000018</v>
      </c>
      <c r="J73" s="62">
        <f>IF(ISTEXT(Beef!J73),"--",SUM(Beef!J73,Veal!J73,Lamb!J73,Pork!J73))</f>
        <v>40400.804559000004</v>
      </c>
      <c r="K73" s="62">
        <f>IF(ISTEXT(Beef!K73),"--",SUM(Beef!K73,Veal!K73,Lamb!K73,Pork!K73))</f>
        <v>30441.121247570998</v>
      </c>
      <c r="L73" s="62">
        <f>IF(ISTEXT(Beef!L73),"--",SUM(Beef!L73,Veal!L73,Lamb!L73,Pork!L73))</f>
        <v>27982.973367222003</v>
      </c>
      <c r="M73" s="53">
        <f>IF(ISTEXT(Beef!M73),"--",SUM(Beef!M73,Veal!M73,Lamb!M73,Pork!M73))</f>
        <v>188.91769412309333</v>
      </c>
      <c r="N73" s="53">
        <f>IF(ISTEXT(Beef!N73),"--",SUM(Beef!N73,Veal!N73,Lamb!N73,Pork!N73))</f>
        <v>142.34534424219794</v>
      </c>
      <c r="O73" s="53">
        <f>IF(ISTEXT(Beef!O73),"--",SUM(Beef!O73,Veal!O73,Lamb!O73,Pork!O73))</f>
        <v>130.85082985224497</v>
      </c>
    </row>
    <row r="74" spans="1:15" ht="12" customHeight="1" x14ac:dyDescent="0.2">
      <c r="A74" s="25">
        <v>1975</v>
      </c>
      <c r="B74" s="52">
        <v>215.97300000000001</v>
      </c>
      <c r="C74" s="62">
        <f>IF(ISTEXT(Beef!C74),"--",SUM(Beef!C74,Veal!C74,Lamb!C74,Pork!C74))</f>
        <v>37038</v>
      </c>
      <c r="D74" s="62">
        <f>IF(ISTEXT(Beef!D74),"--",SUM(Beef!D74,Veal!D74,Lamb!D74,Pork!D74))</f>
        <v>2248</v>
      </c>
      <c r="E74" s="62">
        <f>IF(ISTEXT(Beef!E74),"--",SUM(Beef!E74,Veal!E74,Lamb!E74,Pork!E74))</f>
        <v>925.64564000000018</v>
      </c>
      <c r="F74" s="62">
        <f>IF(ISTEXT(Beef!F74),"--",SUM(Beef!F74,Veal!F74,Lamb!F74,Pork!F74))</f>
        <v>40211.645639999995</v>
      </c>
      <c r="G74" s="62">
        <f>IF(ISTEXT(Beef!G74),"--",SUM(Beef!G74,Veal!G74,Lamb!G74,Pork!G74))</f>
        <v>336.761999</v>
      </c>
      <c r="H74" s="63" t="str">
        <f>IF(ISTEXT(Beef!H74),"5",SUM(Beef!H74,Veal!H74,Lamb!H74,Pork!H74))</f>
        <v>5</v>
      </c>
      <c r="I74" s="62">
        <f>IF(ISTEXT(Beef!I74),"--",SUM(Beef!I74,Veal!I74,Lamb!I74,Pork!I74))</f>
        <v>778.23887999999999</v>
      </c>
      <c r="J74" s="62">
        <f>IF(ISTEXT(Beef!J74),"--",SUM(Beef!J74,Veal!J74,Lamb!J74,Pork!J74))</f>
        <v>39096.644761000003</v>
      </c>
      <c r="K74" s="62">
        <f>IF(ISTEXT(Beef!K74),"--",SUM(Beef!K74,Veal!K74,Lamb!K74,Pork!K74))</f>
        <v>29438.815923230002</v>
      </c>
      <c r="L74" s="62">
        <f>IF(ISTEXT(Beef!L74),"--",SUM(Beef!L74,Veal!L74,Lamb!L74,Pork!L74))</f>
        <v>27164.053877164995</v>
      </c>
      <c r="M74" s="53">
        <f>IF(ISTEXT(Beef!M74),"--",SUM(Beef!M74,Veal!M74,Lamb!M74,Pork!M74))</f>
        <v>181.02561320628041</v>
      </c>
      <c r="N74" s="53">
        <f>IF(ISTEXT(Beef!N74),"--",SUM(Beef!N74,Veal!N74,Lamb!N74,Pork!N74))</f>
        <v>136.30785294101577</v>
      </c>
      <c r="O74" s="53">
        <f>IF(ISTEXT(Beef!O74),"--",SUM(Beef!O74,Veal!O74,Lamb!O74,Pork!O74))</f>
        <v>125.77523059440297</v>
      </c>
    </row>
    <row r="75" spans="1:15" ht="12" customHeight="1" x14ac:dyDescent="0.2">
      <c r="A75" s="24">
        <v>1976</v>
      </c>
      <c r="B75" s="50">
        <v>218.035</v>
      </c>
      <c r="C75" s="60">
        <f>IF(ISTEXT(Beef!C75),"--",SUM(Beef!C75,Veal!C75,Lamb!C75,Pork!C75))</f>
        <v>39880</v>
      </c>
      <c r="D75" s="60">
        <f>IF(ISTEXT(Beef!D75),"--",SUM(Beef!D75,Veal!D75,Lamb!D75,Pork!D75))</f>
        <v>2600.4</v>
      </c>
      <c r="E75" s="60">
        <f>IF(ISTEXT(Beef!E75),"--",SUM(Beef!E75,Veal!E75,Lamb!E75,Pork!E75))</f>
        <v>778.23887999999999</v>
      </c>
      <c r="F75" s="60">
        <f>IF(ISTEXT(Beef!F75),"--",SUM(Beef!F75,Veal!F75,Lamb!F75,Pork!F75))</f>
        <v>43258.638879999999</v>
      </c>
      <c r="G75" s="60">
        <f>IF(ISTEXT(Beef!G75),"--",SUM(Beef!G75,Veal!G75,Lamb!G75,Pork!G75))</f>
        <v>409.68</v>
      </c>
      <c r="H75" s="60">
        <f>IF(ISTEXT(Beef!H75),"5",SUM(Beef!H75,Veal!H75,Lamb!H75,Pork!H75))</f>
        <v>189</v>
      </c>
      <c r="I75" s="60">
        <f>IF(ISTEXT(Beef!I75),"--",SUM(Beef!I75,Veal!I75,Lamb!I75,Pork!I75))</f>
        <v>905.23357999999996</v>
      </c>
      <c r="J75" s="60">
        <f>IF(ISTEXT(Beef!J75),"--",SUM(Beef!J75,Veal!J75,Lamb!J75,Pork!J75))</f>
        <v>41754.725300000006</v>
      </c>
      <c r="K75" s="60">
        <f>IF(ISTEXT(Beef!K75),"--",SUM(Beef!K75,Veal!K75,Lamb!K75,Pork!K75))</f>
        <v>31431.382268500005</v>
      </c>
      <c r="L75" s="60">
        <f>IF(ISTEXT(Beef!L75),"--",SUM(Beef!L75,Veal!L75,Lamb!L75,Pork!L75))</f>
        <v>29079.392381900001</v>
      </c>
      <c r="M75" s="51">
        <f>IF(ISTEXT(Beef!M75),"--",SUM(Beef!M75,Veal!M75,Lamb!M75,Pork!M75))</f>
        <v>191.50469098997871</v>
      </c>
      <c r="N75" s="51">
        <f>IF(ISTEXT(Beef!N75),"--",SUM(Beef!N75,Veal!N75,Lamb!N75,Pork!N75))</f>
        <v>144.15750805375285</v>
      </c>
      <c r="O75" s="51">
        <f>IF(ISTEXT(Beef!O75),"--",SUM(Beef!O75,Veal!O75,Lamb!O75,Pork!O75))</f>
        <v>133.37029551172978</v>
      </c>
    </row>
    <row r="76" spans="1:15" ht="12" customHeight="1" x14ac:dyDescent="0.2">
      <c r="A76" s="24">
        <v>1977</v>
      </c>
      <c r="B76" s="50">
        <v>220.23899999999998</v>
      </c>
      <c r="C76" s="60">
        <f>IF(ISTEXT(Beef!C76),"--",SUM(Beef!C76,Veal!C76,Lamb!C76,Pork!C76))</f>
        <v>39710</v>
      </c>
      <c r="D76" s="60">
        <f>IF(ISTEXT(Beef!D76),"--",SUM(Beef!D76,Veal!D76,Lamb!D76,Pork!D76))</f>
        <v>2425</v>
      </c>
      <c r="E76" s="60">
        <f>IF(ISTEXT(Beef!E76),"--",SUM(Beef!E76,Veal!E76,Lamb!E76,Pork!E76))</f>
        <v>905.23357999999996</v>
      </c>
      <c r="F76" s="60">
        <f>IF(ISTEXT(Beef!F76),"--",SUM(Beef!F76,Veal!F76,Lamb!F76,Pork!F76))</f>
        <v>43040.23358</v>
      </c>
      <c r="G76" s="60">
        <f>IF(ISTEXT(Beef!G76),"--",SUM(Beef!G76,Veal!G76,Lamb!G76,Pork!G76))</f>
        <v>398.42359999999996</v>
      </c>
      <c r="H76" s="60">
        <f>IF(ISTEXT(Beef!H76),"5",SUM(Beef!H76,Veal!H76,Lamb!H76,Pork!H76))</f>
        <v>185</v>
      </c>
      <c r="I76" s="60">
        <f>IF(ISTEXT(Beef!I76),"--",SUM(Beef!I76,Veal!I76,Lamb!I76,Pork!I76))</f>
        <v>678.83007999999995</v>
      </c>
      <c r="J76" s="60">
        <f>IF(ISTEXT(Beef!J76),"--",SUM(Beef!J76,Veal!J76,Lamb!J76,Pork!J76))</f>
        <v>41777.979900000006</v>
      </c>
      <c r="K76" s="60">
        <f>IF(ISTEXT(Beef!K76),"--",SUM(Beef!K76,Veal!K76,Lamb!K76,Pork!K76))</f>
        <v>31473.431285999999</v>
      </c>
      <c r="L76" s="60">
        <f>IF(ISTEXT(Beef!L76),"--",SUM(Beef!L76,Veal!L76,Lamb!L76,Pork!L76))</f>
        <v>29148.552308500002</v>
      </c>
      <c r="M76" s="51">
        <f>IF(ISTEXT(Beef!M76),"--",SUM(Beef!M76,Veal!M76,Lamb!M76,Pork!M76))</f>
        <v>189.69383215506792</v>
      </c>
      <c r="N76" s="51">
        <f>IF(ISTEXT(Beef!N76),"--",SUM(Beef!N76,Veal!N76,Lamb!N76,Pork!N76))</f>
        <v>142.90580363150943</v>
      </c>
      <c r="O76" s="51">
        <f>IF(ISTEXT(Beef!O76),"--",SUM(Beef!O76,Veal!O76,Lamb!O76,Pork!O76))</f>
        <v>132.34963974818265</v>
      </c>
    </row>
    <row r="77" spans="1:15" ht="12" customHeight="1" x14ac:dyDescent="0.2">
      <c r="A77" s="24">
        <v>1978</v>
      </c>
      <c r="B77" s="50">
        <v>222.58500000000001</v>
      </c>
      <c r="C77" s="60">
        <f>IF(ISTEXT(Beef!C77),"--",SUM(Beef!C77,Veal!C77,Lamb!C77,Pork!C77))</f>
        <v>38575</v>
      </c>
      <c r="D77" s="60">
        <f>IF(ISTEXT(Beef!D77),"--",SUM(Beef!D77,Veal!D77,Lamb!D77,Pork!D77))</f>
        <v>2856.2</v>
      </c>
      <c r="E77" s="60">
        <f>IF(ISTEXT(Beef!E77),"--",SUM(Beef!E77,Veal!E77,Lamb!E77,Pork!E77))</f>
        <v>678.83007999999995</v>
      </c>
      <c r="F77" s="60">
        <f>IF(ISTEXT(Beef!F77),"--",SUM(Beef!F77,Veal!F77,Lamb!F77,Pork!F77))</f>
        <v>42110.030080000004</v>
      </c>
      <c r="G77" s="60">
        <f>IF(ISTEXT(Beef!G77),"--",SUM(Beef!G77,Veal!G77,Lamb!G77,Pork!G77))</f>
        <v>453.58510000000001</v>
      </c>
      <c r="H77" s="60">
        <f>IF(ISTEXT(Beef!H77),"5",SUM(Beef!H77,Veal!H77,Lamb!H77,Pork!H77))</f>
        <v>192</v>
      </c>
      <c r="I77" s="60">
        <f>IF(ISTEXT(Beef!I77),"--",SUM(Beef!I77,Veal!I77,Lamb!I77,Pork!I77))</f>
        <v>859.96355999999992</v>
      </c>
      <c r="J77" s="60">
        <f>IF(ISTEXT(Beef!J77),"--",SUM(Beef!J77,Veal!J77,Lamb!J77,Pork!J77))</f>
        <v>40604.481419999996</v>
      </c>
      <c r="K77" s="60">
        <f>IF(ISTEXT(Beef!K77),"--",SUM(Beef!K77,Veal!K77,Lamb!K77,Pork!K77))</f>
        <v>30599.7558288</v>
      </c>
      <c r="L77" s="60">
        <f>IF(ISTEXT(Beef!L77),"--",SUM(Beef!L77,Veal!L77,Lamb!L77,Pork!L77))</f>
        <v>28386.734203460001</v>
      </c>
      <c r="M77" s="51">
        <f>IF(ISTEXT(Beef!M77),"--",SUM(Beef!M77,Veal!M77,Lamb!M77,Pork!M77))</f>
        <v>182.42236188422402</v>
      </c>
      <c r="N77" s="51">
        <f>IF(ISTEXT(Beef!N77),"--",SUM(Beef!N77,Veal!N77,Lamb!N77,Pork!N77))</f>
        <v>137.47447415054921</v>
      </c>
      <c r="O77" s="51">
        <f>IF(ISTEXT(Beef!O77),"--",SUM(Beef!O77,Veal!O77,Lamb!O77,Pork!O77))</f>
        <v>127.53210774966865</v>
      </c>
    </row>
    <row r="78" spans="1:15" ht="12" customHeight="1" x14ac:dyDescent="0.2">
      <c r="A78" s="24">
        <v>1979</v>
      </c>
      <c r="B78" s="50">
        <v>225.05500000000001</v>
      </c>
      <c r="C78" s="60">
        <f>IF(ISTEXT(Beef!C78),"--",SUM(Beef!C78,Veal!C78,Lamb!C78,Pork!C78))</f>
        <v>37624</v>
      </c>
      <c r="D78" s="60">
        <f>IF(ISTEXT(Beef!D78),"--",SUM(Beef!D78,Veal!D78,Lamb!D78,Pork!D78))</f>
        <v>2975.3</v>
      </c>
      <c r="E78" s="60">
        <f>IF(ISTEXT(Beef!E78),"--",SUM(Beef!E78,Veal!E78,Lamb!E78,Pork!E78))</f>
        <v>859.96355999999992</v>
      </c>
      <c r="F78" s="60">
        <f>IF(ISTEXT(Beef!F78),"--",SUM(Beef!F78,Veal!F78,Lamb!F78,Pork!F78))</f>
        <v>41459.263559999999</v>
      </c>
      <c r="G78" s="60">
        <f>IF(ISTEXT(Beef!G78),"--",SUM(Beef!G78,Veal!G78,Lamb!G78,Pork!G78))</f>
        <v>461.29169999999999</v>
      </c>
      <c r="H78" s="60">
        <f>IF(ISTEXT(Beef!H78),"5",SUM(Beef!H78,Veal!H78,Lamb!H78,Pork!H78))</f>
        <v>211</v>
      </c>
      <c r="I78" s="60">
        <f>IF(ISTEXT(Beef!I78),"--",SUM(Beef!I78,Veal!I78,Lamb!I78,Pork!I78))</f>
        <v>834.55433999999991</v>
      </c>
      <c r="J78" s="60">
        <f>IF(ISTEXT(Beef!J78),"--",SUM(Beef!J78,Veal!J78,Lamb!J78,Pork!J78))</f>
        <v>39952.417520000003</v>
      </c>
      <c r="K78" s="60">
        <f>IF(ISTEXT(Beef!K78),"--",SUM(Beef!K78,Veal!K78,Lamb!K78,Pork!K78))</f>
        <v>30181.309100799997</v>
      </c>
      <c r="L78" s="60">
        <f>IF(ISTEXT(Beef!L78),"--",SUM(Beef!L78,Veal!L78,Lamb!L78,Pork!L78))</f>
        <v>28006.666125559997</v>
      </c>
      <c r="M78" s="51">
        <f>IF(ISTEXT(Beef!M78),"--",SUM(Beef!M78,Veal!M78,Lamb!M78,Pork!M78))</f>
        <v>177.52290560085311</v>
      </c>
      <c r="N78" s="51">
        <f>IF(ISTEXT(Beef!N78),"--",SUM(Beef!N78,Veal!N78,Lamb!N78,Pork!N78))</f>
        <v>134.10637000199949</v>
      </c>
      <c r="O78" s="51">
        <f>IF(ISTEXT(Beef!O78),"--",SUM(Beef!O78,Veal!O78,Lamb!O78,Pork!O78))</f>
        <v>124.44365210975093</v>
      </c>
    </row>
    <row r="79" spans="1:15" ht="12" customHeight="1" x14ac:dyDescent="0.2">
      <c r="A79" s="24">
        <v>1980</v>
      </c>
      <c r="B79" s="50">
        <v>227.726</v>
      </c>
      <c r="C79" s="60">
        <f>IF(ISTEXT(Beef!C79),"--",SUM(Beef!C79,Veal!C79,Lamb!C79,Pork!C79))</f>
        <v>38978</v>
      </c>
      <c r="D79" s="60">
        <f>IF(ISTEXT(Beef!D79),"--",SUM(Beef!D79,Veal!D79,Lamb!D79,Pork!D79))</f>
        <v>2668.3</v>
      </c>
      <c r="E79" s="60">
        <f>IF(ISTEXT(Beef!E79),"--",SUM(Beef!E79,Veal!E79,Lamb!E79,Pork!E79))</f>
        <v>834.55433999999991</v>
      </c>
      <c r="F79" s="60">
        <f>IF(ISTEXT(Beef!F79),"--",SUM(Beef!F79,Veal!F79,Lamb!F79,Pork!F79))</f>
        <v>42480.854340000005</v>
      </c>
      <c r="G79" s="60">
        <f>IF(ISTEXT(Beef!G79),"--",SUM(Beef!G79,Veal!G79,Lamb!G79,Pork!G79))</f>
        <v>428.65719999999999</v>
      </c>
      <c r="H79" s="60">
        <f>IF(ISTEXT(Beef!H79),"5",SUM(Beef!H79,Veal!H79,Lamb!H79,Pork!H79))</f>
        <v>205</v>
      </c>
      <c r="I79" s="60">
        <f>IF(ISTEXT(Beef!I79),"--",SUM(Beef!I79,Veal!I79,Lamb!I79,Pork!I79))</f>
        <v>882.39724000000001</v>
      </c>
      <c r="J79" s="60">
        <f>IF(ISTEXT(Beef!J79),"--",SUM(Beef!J79,Veal!J79,Lamb!J79,Pork!J79))</f>
        <v>40964.799899999998</v>
      </c>
      <c r="K79" s="60">
        <f>IF(ISTEXT(Beef!K79),"--",SUM(Beef!K79,Veal!K79,Lamb!K79,Pork!K79))</f>
        <v>30987.868360499997</v>
      </c>
      <c r="L79" s="60">
        <f>IF(ISTEXT(Beef!L79),"--",SUM(Beef!L79,Veal!L79,Lamb!L79,Pork!L79))</f>
        <v>28790.9415873</v>
      </c>
      <c r="M79" s="51">
        <f>IF(ISTEXT(Beef!M79),"--",SUM(Beef!M79,Veal!M79,Lamb!M79,Pork!M79))</f>
        <v>179.88635421515329</v>
      </c>
      <c r="N79" s="51">
        <f>IF(ISTEXT(Beef!N79),"--",SUM(Beef!N79,Veal!N79,Lamb!N79,Pork!N79))</f>
        <v>136.07523234281547</v>
      </c>
      <c r="O79" s="51">
        <f>IF(ISTEXT(Beef!O79),"--",SUM(Beef!O79,Veal!O79,Lamb!O79,Pork!O79))</f>
        <v>126.42799499091012</v>
      </c>
    </row>
    <row r="80" spans="1:15" ht="12" customHeight="1" x14ac:dyDescent="0.2">
      <c r="A80" s="25">
        <v>1981</v>
      </c>
      <c r="B80" s="52">
        <v>229.96600000000001</v>
      </c>
      <c r="C80" s="62">
        <f>IF(ISTEXT(Beef!C80),"--",SUM(Beef!C80,Veal!C80,Lamb!C80,Pork!C80))</f>
        <v>39035</v>
      </c>
      <c r="D80" s="62">
        <f>IF(ISTEXT(Beef!D80),"--",SUM(Beef!D80,Veal!D80,Lamb!D80,Pork!D80))</f>
        <v>2333.8000000000002</v>
      </c>
      <c r="E80" s="62">
        <f>IF(ISTEXT(Beef!E80),"--",SUM(Beef!E80,Veal!E80,Lamb!E80,Pork!E80))</f>
        <v>882.39724000000001</v>
      </c>
      <c r="F80" s="62">
        <f>IF(ISTEXT(Beef!F80),"--",SUM(Beef!F80,Veal!F80,Lamb!F80,Pork!F80))</f>
        <v>42251.197239999994</v>
      </c>
      <c r="G80" s="62">
        <f>IF(ISTEXT(Beef!G80),"--",SUM(Beef!G80,Veal!G80,Lamb!G80,Pork!G80))</f>
        <v>527.19899999999996</v>
      </c>
      <c r="H80" s="62">
        <f>IF(ISTEXT(Beef!H80),"5",SUM(Beef!H80,Veal!H80,Lamb!H80,Pork!H80))</f>
        <v>185</v>
      </c>
      <c r="I80" s="62">
        <f>IF(ISTEXT(Beef!I80),"--",SUM(Beef!I80,Veal!I80,Lamb!I80,Pork!I80))</f>
        <v>690.86608000000001</v>
      </c>
      <c r="J80" s="62">
        <f>IF(ISTEXT(Beef!J80),"--",SUM(Beef!J80,Veal!J80,Lamb!J80,Pork!J80))</f>
        <v>40848.132160000001</v>
      </c>
      <c r="K80" s="62">
        <f>IF(ISTEXT(Beef!K80),"--",SUM(Beef!K80,Veal!K80,Lamb!K80,Pork!K80))</f>
        <v>30900.598258399998</v>
      </c>
      <c r="L80" s="62">
        <f>IF(ISTEXT(Beef!L80),"--",SUM(Beef!L80,Veal!L80,Lamb!L80,Pork!L80))</f>
        <v>28764.640510679998</v>
      </c>
      <c r="M80" s="53">
        <f>IF(ISTEXT(Beef!M80),"--",SUM(Beef!M80,Veal!M80,Lamb!M80,Pork!M80))</f>
        <v>177.62683248828085</v>
      </c>
      <c r="N80" s="53">
        <f>IF(ISTEXT(Beef!N80),"--",SUM(Beef!N80,Veal!N80,Lamb!N80,Pork!N80))</f>
        <v>134.37029064470397</v>
      </c>
      <c r="O80" s="53">
        <f>IF(ISTEXT(Beef!O80),"--",SUM(Beef!O80,Veal!O80,Lamb!O80,Pork!O80))</f>
        <v>125.0821447982745</v>
      </c>
    </row>
    <row r="81" spans="1:16" ht="12" customHeight="1" x14ac:dyDescent="0.2">
      <c r="A81" s="25">
        <v>1982</v>
      </c>
      <c r="B81" s="52">
        <v>232.18799999999999</v>
      </c>
      <c r="C81" s="62">
        <f>IF(ISTEXT(Beef!C81),"--",SUM(Beef!C81,Veal!C81,Lamb!C81,Pork!C81))</f>
        <v>37578</v>
      </c>
      <c r="D81" s="62">
        <f>IF(ISTEXT(Beef!D81),"--",SUM(Beef!D81,Veal!D81,Lamb!D81,Pork!D81))</f>
        <v>2591.6</v>
      </c>
      <c r="E81" s="62">
        <f>IF(ISTEXT(Beef!E81),"--",SUM(Beef!E81,Veal!E81,Lamb!E81,Pork!E81))</f>
        <v>690.86608000000001</v>
      </c>
      <c r="F81" s="62">
        <f>IF(ISTEXT(Beef!F81),"--",SUM(Beef!F81,Veal!F81,Lamb!F81,Pork!F81))</f>
        <v>40860.466080000006</v>
      </c>
      <c r="G81" s="62">
        <f>IF(ISTEXT(Beef!G81),"--",SUM(Beef!G81,Veal!G81,Lamb!G81,Pork!G81))</f>
        <v>467.6327</v>
      </c>
      <c r="H81" s="62">
        <f>IF(ISTEXT(Beef!H81),"5",SUM(Beef!H81,Veal!H81,Lamb!H81,Pork!H81))</f>
        <v>210</v>
      </c>
      <c r="I81" s="62">
        <f>IF(ISTEXT(Beef!I81),"--",SUM(Beef!I81,Veal!I81,Lamb!I81,Pork!I81))</f>
        <v>687.68191999999999</v>
      </c>
      <c r="J81" s="62">
        <f>IF(ISTEXT(Beef!J81),"--",SUM(Beef!J81,Veal!J81,Lamb!J81,Pork!J81))</f>
        <v>39495.151460000001</v>
      </c>
      <c r="K81" s="62">
        <f>IF(ISTEXT(Beef!K81),"--",SUM(Beef!K81,Veal!K81,Lamb!K81,Pork!K81))</f>
        <v>29863.411425400001</v>
      </c>
      <c r="L81" s="62">
        <f>IF(ISTEXT(Beef!L81),"--",SUM(Beef!L81,Veal!L81,Lamb!L81,Pork!L81))</f>
        <v>27822.237170180004</v>
      </c>
      <c r="M81" s="53">
        <f>IF(ISTEXT(Beef!M81),"--",SUM(Beef!M81,Veal!M81,Lamb!M81,Pork!M81))</f>
        <v>170.09988225059007</v>
      </c>
      <c r="N81" s="53">
        <f>IF(ISTEXT(Beef!N81),"--",SUM(Beef!N81,Veal!N81,Lamb!N81,Pork!N81))</f>
        <v>128.61737654573022</v>
      </c>
      <c r="O81" s="53">
        <f>IF(ISTEXT(Beef!O81),"--",SUM(Beef!O81,Veal!O81,Lamb!O81,Pork!O81))</f>
        <v>119.82633542724002</v>
      </c>
    </row>
    <row r="82" spans="1:16" ht="12" customHeight="1" x14ac:dyDescent="0.2">
      <c r="A82" s="25">
        <v>1983</v>
      </c>
      <c r="B82" s="52">
        <v>234.30699999999999</v>
      </c>
      <c r="C82" s="62">
        <f>IF(ISTEXT(Beef!C82),"--",SUM(Beef!C82,Veal!C82,Lamb!C82,Pork!C82))</f>
        <v>39270</v>
      </c>
      <c r="D82" s="62">
        <f>IF(ISTEXT(Beef!D82),"--",SUM(Beef!D82,Veal!D82,Lamb!D82,Pork!D82))</f>
        <v>2717.307319</v>
      </c>
      <c r="E82" s="62">
        <f>IF(ISTEXT(Beef!E82),"--",SUM(Beef!E82,Veal!E82,Lamb!E82,Pork!E82))</f>
        <v>687.68191999999999</v>
      </c>
      <c r="F82" s="62">
        <f>IF(ISTEXT(Beef!F82),"--",SUM(Beef!F82,Veal!F82,Lamb!F82,Pork!F82))</f>
        <v>42674.989239000002</v>
      </c>
      <c r="G82" s="62">
        <f>IF(ISTEXT(Beef!G82),"--",SUM(Beef!G82,Veal!G82,Lamb!G82,Pork!G82))</f>
        <v>496.86415</v>
      </c>
      <c r="H82" s="62">
        <f>IF(ISTEXT(Beef!H82),"5",SUM(Beef!H82,Veal!H82,Lamb!H82,Pork!H82))</f>
        <v>185</v>
      </c>
      <c r="I82" s="62">
        <f>IF(ISTEXT(Beef!I82),"--",SUM(Beef!I82,Veal!I82,Lamb!I82,Pork!I82))</f>
        <v>823.72886000000005</v>
      </c>
      <c r="J82" s="62">
        <f>IF(ISTEXT(Beef!J82),"--",SUM(Beef!J82,Veal!J82,Lamb!J82,Pork!J82))</f>
        <v>41169.396228999998</v>
      </c>
      <c r="K82" s="62">
        <f>IF(ISTEXT(Beef!K82),"--",SUM(Beef!K82,Veal!K82,Lamb!K82,Pork!K82))</f>
        <v>31152.53859267</v>
      </c>
      <c r="L82" s="62">
        <f>IF(ISTEXT(Beef!L82),"--",SUM(Beef!L82,Veal!L82,Lamb!L82,Pork!L82))</f>
        <v>29039.199243245002</v>
      </c>
      <c r="M82" s="53">
        <f>IF(ISTEXT(Beef!M82),"--",SUM(Beef!M82,Veal!M82,Lamb!M82,Pork!M82))</f>
        <v>175.70706905470175</v>
      </c>
      <c r="N82" s="53">
        <f>IF(ISTEXT(Beef!N82),"--",SUM(Beef!N82,Veal!N82,Lamb!N82,Pork!N82))</f>
        <v>132.95607298403377</v>
      </c>
      <c r="O82" s="53">
        <f>IF(ISTEXT(Beef!O82),"--",SUM(Beef!O82,Veal!O82,Lamb!O82,Pork!O82))</f>
        <v>123.93654155976989</v>
      </c>
    </row>
    <row r="83" spans="1:16" ht="12" customHeight="1" x14ac:dyDescent="0.2">
      <c r="A83" s="25">
        <v>1984</v>
      </c>
      <c r="B83" s="52">
        <v>236.34800000000001</v>
      </c>
      <c r="C83" s="62">
        <f>IF(ISTEXT(Beef!C83),"--",SUM(Beef!C83,Veal!C83,Lamb!C83,Pork!C83))</f>
        <v>39284</v>
      </c>
      <c r="D83" s="62">
        <f>IF(ISTEXT(Beef!D83),"--",SUM(Beef!D83,Veal!D83,Lamb!D83,Pork!D83))</f>
        <v>2821.10716</v>
      </c>
      <c r="E83" s="62">
        <f>IF(ISTEXT(Beef!E83),"--",SUM(Beef!E83,Veal!E83,Lamb!E83,Pork!E83))</f>
        <v>823.72886000000005</v>
      </c>
      <c r="F83" s="62">
        <f>IF(ISTEXT(Beef!F83),"--",SUM(Beef!F83,Veal!F83,Lamb!F83,Pork!F83))</f>
        <v>42928.836020000002</v>
      </c>
      <c r="G83" s="62">
        <f>IF(ISTEXT(Beef!G83),"--",SUM(Beef!G83,Veal!G83,Lamb!G83,Pork!G83))</f>
        <v>500.24355400000002</v>
      </c>
      <c r="H83" s="62">
        <f>IF(ISTEXT(Beef!H83),"5",SUM(Beef!H83,Veal!H83,Lamb!H83,Pork!H83))</f>
        <v>198</v>
      </c>
      <c r="I83" s="62">
        <f>IF(ISTEXT(Beef!I83),"--",SUM(Beef!I83,Veal!I83,Lamb!I83,Pork!I83))</f>
        <v>841.19002</v>
      </c>
      <c r="J83" s="62">
        <f>IF(ISTEXT(Beef!J83),"--",SUM(Beef!J83,Veal!J83,Lamb!J83,Pork!J83))</f>
        <v>41389.402446</v>
      </c>
      <c r="K83" s="62">
        <f>IF(ISTEXT(Beef!K83),"--",SUM(Beef!K83,Veal!K83,Lamb!K83,Pork!K83))</f>
        <v>31337.32323858</v>
      </c>
      <c r="L83" s="62">
        <f>IF(ISTEXT(Beef!L83),"--",SUM(Beef!L83,Veal!L83,Lamb!L83,Pork!L83))</f>
        <v>29223.395282930003</v>
      </c>
      <c r="M83" s="53">
        <f>IF(ISTEXT(Beef!M83),"--",SUM(Beef!M83,Veal!M83,Lamb!M83,Pork!M83))</f>
        <v>175.12059524937803</v>
      </c>
      <c r="N83" s="53">
        <f>IF(ISTEXT(Beef!N83),"--",SUM(Beef!N83,Veal!N83,Lamb!N83,Pork!N83))</f>
        <v>132.58975425465837</v>
      </c>
      <c r="O83" s="53">
        <f>IF(ISTEXT(Beef!O83),"--",SUM(Beef!O83,Veal!O83,Lamb!O83,Pork!O83))</f>
        <v>123.64562121503037</v>
      </c>
    </row>
    <row r="84" spans="1:16" ht="12" customHeight="1" x14ac:dyDescent="0.2">
      <c r="A84" s="25">
        <v>1985</v>
      </c>
      <c r="B84" s="52">
        <v>238.46600000000001</v>
      </c>
      <c r="C84" s="62">
        <f>IF(ISTEXT(Beef!C84),"--",SUM(Beef!C84,Veal!C84,Lamb!C84,Pork!C84))</f>
        <v>39409</v>
      </c>
      <c r="D84" s="62">
        <f>IF(ISTEXT(Beef!D84),"--",SUM(Beef!D84,Veal!D84,Lamb!D84,Pork!D84))</f>
        <v>3254.8266869999998</v>
      </c>
      <c r="E84" s="62">
        <f>IF(ISTEXT(Beef!E84),"--",SUM(Beef!E84,Veal!E84,Lamb!E84,Pork!E84))</f>
        <v>841.19002</v>
      </c>
      <c r="F84" s="62">
        <f>IF(ISTEXT(Beef!F84),"--",SUM(Beef!F84,Veal!F84,Lamb!F84,Pork!F84))</f>
        <v>43505.016706999995</v>
      </c>
      <c r="G84" s="62">
        <f>IF(ISTEXT(Beef!G84),"--",SUM(Beef!G84,Veal!G84,Lamb!G84,Pork!G84))</f>
        <v>461.20145400000001</v>
      </c>
      <c r="H84" s="62">
        <f>IF(ISTEXT(Beef!H84),"5",SUM(Beef!H84,Veal!H84,Lamb!H84,Pork!H84))</f>
        <v>186</v>
      </c>
      <c r="I84" s="62">
        <f>IF(ISTEXT(Beef!I84),"--",SUM(Beef!I84,Veal!I84,Lamb!I84,Pork!I84))</f>
        <v>732.77916000000005</v>
      </c>
      <c r="J84" s="62">
        <f>IF(ISTEXT(Beef!J84),"--",SUM(Beef!J84,Veal!J84,Lamb!J84,Pork!J84))</f>
        <v>42125.036092999995</v>
      </c>
      <c r="K84" s="62">
        <f>IF(ISTEXT(Beef!K84),"--",SUM(Beef!K84,Veal!K84,Lamb!K84,Pork!K84))</f>
        <v>31907.795821790001</v>
      </c>
      <c r="L84" s="62">
        <f>IF(ISTEXT(Beef!L84),"--",SUM(Beef!L84,Veal!L84,Lamb!L84,Pork!L84))</f>
        <v>29774.215700984998</v>
      </c>
      <c r="M84" s="53">
        <f>IF(ISTEXT(Beef!M84),"--",SUM(Beef!M84,Veal!M84,Lamb!M84,Pork!M84))</f>
        <v>176.65007209832845</v>
      </c>
      <c r="N84" s="53">
        <f>IF(ISTEXT(Beef!N84),"--",SUM(Beef!N84,Veal!N84,Lamb!N84,Pork!N84))</f>
        <v>133.8043822674511</v>
      </c>
      <c r="O84" s="53">
        <f>IF(ISTEXT(Beef!O84),"--",SUM(Beef!O84,Veal!O84,Lamb!O84,Pork!O84))</f>
        <v>124.85727819053866</v>
      </c>
    </row>
    <row r="85" spans="1:16" ht="12" customHeight="1" x14ac:dyDescent="0.2">
      <c r="A85" s="24">
        <v>1986</v>
      </c>
      <c r="B85" s="50">
        <v>240.65100000000001</v>
      </c>
      <c r="C85" s="60">
        <f>IF(ISTEXT(Beef!C85),"--",SUM(Beef!C85,Veal!C85,Lamb!C85,Pork!C85))</f>
        <v>39296</v>
      </c>
      <c r="D85" s="60">
        <f>IF(ISTEXT(Beef!D85),"--",SUM(Beef!D85,Veal!D85,Lamb!D85,Pork!D85))</f>
        <v>3318.7880430000005</v>
      </c>
      <c r="E85" s="60">
        <f>IF(ISTEXT(Beef!E85),"--",SUM(Beef!E85,Veal!E85,Lamb!E85,Pork!E85))</f>
        <v>732.77916000000005</v>
      </c>
      <c r="F85" s="60">
        <f>IF(ISTEXT(Beef!F85),"--",SUM(Beef!F85,Veal!F85,Lamb!F85,Pork!F85))</f>
        <v>43347.567202999999</v>
      </c>
      <c r="G85" s="60">
        <f>IF(ISTEXT(Beef!G85),"--",SUM(Beef!G85,Veal!G85,Lamb!G85,Pork!G85))</f>
        <v>612.55354999999997</v>
      </c>
      <c r="H85" s="60">
        <f>IF(ISTEXT(Beef!H85),"5",SUM(Beef!H85,Veal!H85,Lamb!H85,Pork!H85))</f>
        <v>187</v>
      </c>
      <c r="I85" s="60">
        <f>IF(ISTEXT(Beef!I85),"--",SUM(Beef!I85,Veal!I85,Lamb!I85,Pork!I85))</f>
        <v>683.91774000000009</v>
      </c>
      <c r="J85" s="60">
        <f>IF(ISTEXT(Beef!J85),"--",SUM(Beef!J85,Veal!J85,Lamb!J85,Pork!J85))</f>
        <v>41864.095912999997</v>
      </c>
      <c r="K85" s="60">
        <f>IF(ISTEXT(Beef!K85),"--",SUM(Beef!K85,Veal!K85,Lamb!K85,Pork!K85))</f>
        <v>31411.055146989995</v>
      </c>
      <c r="L85" s="60">
        <f>IF(ISTEXT(Beef!L85),"--",SUM(Beef!L85,Veal!L85,Lamb!L85,Pork!L85))</f>
        <v>29396.551099489996</v>
      </c>
      <c r="M85" s="51">
        <f>IF(ISTEXT(Beef!M85),"--",SUM(Beef!M85,Veal!M85,Lamb!M85,Pork!M85))</f>
        <v>173.96186142172689</v>
      </c>
      <c r="N85" s="51">
        <f>IF(ISTEXT(Beef!N85),"--",SUM(Beef!N85,Veal!N85,Lamb!N85,Pork!N85))</f>
        <v>130.52534644356348</v>
      </c>
      <c r="O85" s="51">
        <f>IF(ISTEXT(Beef!O85),"--",SUM(Beef!O85,Veal!O85,Lamb!O85,Pork!O85))</f>
        <v>122.15428608021574</v>
      </c>
    </row>
    <row r="86" spans="1:16" ht="12" customHeight="1" x14ac:dyDescent="0.2">
      <c r="A86" s="24">
        <v>1987</v>
      </c>
      <c r="B86" s="50">
        <v>242.804</v>
      </c>
      <c r="C86" s="60">
        <f>IF(ISTEXT(Beef!C86),"--",SUM(Beef!C86,Veal!C86,Lamb!C86,Pork!C86))</f>
        <v>38684</v>
      </c>
      <c r="D86" s="60">
        <f>IF(ISTEXT(Beef!D86),"--",SUM(Beef!D86,Veal!D86,Lamb!D86,Pork!D86))</f>
        <v>3532.1597350000002</v>
      </c>
      <c r="E86" s="60">
        <f>IF(ISTEXT(Beef!E86),"--",SUM(Beef!E86,Veal!E86,Lamb!E86,Pork!E86))</f>
        <v>683.91774000000009</v>
      </c>
      <c r="F86" s="60">
        <f>IF(ISTEXT(Beef!F86),"--",SUM(Beef!F86,Veal!F86,Lamb!F86,Pork!F86))</f>
        <v>42900.077474999998</v>
      </c>
      <c r="G86" s="60">
        <f>IF(ISTEXT(Beef!G86),"--",SUM(Beef!G86,Veal!G86,Lamb!G86,Pork!G86))</f>
        <v>718.78463699999998</v>
      </c>
      <c r="H86" s="60">
        <f>IF(ISTEXT(Beef!H86),"5",SUM(Beef!H86,Veal!H86,Lamb!H86,Pork!H86))</f>
        <v>186</v>
      </c>
      <c r="I86" s="60">
        <f>IF(ISTEXT(Beef!I86),"--",SUM(Beef!I86,Veal!I86,Lamb!I86,Pork!I86))</f>
        <v>757.70507999999995</v>
      </c>
      <c r="J86" s="60">
        <f>IF(ISTEXT(Beef!J86),"--",SUM(Beef!J86,Veal!J86,Lamb!J86,Pork!J86))</f>
        <v>41237.587758000001</v>
      </c>
      <c r="K86" s="60">
        <f>IF(ISTEXT(Beef!K86),"--",SUM(Beef!K86,Veal!K86,Lamb!K86,Pork!K86))</f>
        <v>30432.655437179998</v>
      </c>
      <c r="L86" s="60">
        <f>IF(ISTEXT(Beef!L86),"--",SUM(Beef!L86,Veal!L86,Lamb!L86,Pork!L86))</f>
        <v>28499.394880988999</v>
      </c>
      <c r="M86" s="51">
        <f>IF(ISTEXT(Beef!M86),"--",SUM(Beef!M86,Veal!M86,Lamb!M86,Pork!M86))</f>
        <v>169.83899671339847</v>
      </c>
      <c r="N86" s="51">
        <f>IF(ISTEXT(Beef!N86),"--",SUM(Beef!N86,Veal!N86,Lamb!N86,Pork!N86))</f>
        <v>125.33836113564848</v>
      </c>
      <c r="O86" s="51">
        <f>IF(ISTEXT(Beef!O86),"--",SUM(Beef!O86,Veal!O86,Lamb!O86,Pork!O86))</f>
        <v>117.37613416990249</v>
      </c>
    </row>
    <row r="87" spans="1:16" ht="12" customHeight="1" x14ac:dyDescent="0.2">
      <c r="A87" s="24">
        <v>1988</v>
      </c>
      <c r="B87" s="50">
        <v>245.02099999999999</v>
      </c>
      <c r="C87" s="60">
        <f>IF(ISTEXT(Beef!C87),"--",SUM(Beef!C87,Veal!C87,Lamb!C87,Pork!C87))</f>
        <v>40004</v>
      </c>
      <c r="D87" s="60">
        <f>IF(ISTEXT(Beef!D87),"--",SUM(Beef!D87,Veal!D87,Lamb!D87,Pork!D87))</f>
        <v>3595.4311689999995</v>
      </c>
      <c r="E87" s="60">
        <f>IF(ISTEXT(Beef!E87),"--",SUM(Beef!E87,Veal!E87,Lamb!E87,Pork!E87))</f>
        <v>757.70507999999995</v>
      </c>
      <c r="F87" s="60">
        <f>IF(ISTEXT(Beef!F87),"--",SUM(Beef!F87,Veal!F87,Lamb!F87,Pork!F87))</f>
        <v>44357.136249000003</v>
      </c>
      <c r="G87" s="60">
        <f>IF(ISTEXT(Beef!G87),"--",SUM(Beef!G87,Veal!G87,Lamb!G87,Pork!G87))</f>
        <v>887.59522900000002</v>
      </c>
      <c r="H87" s="60">
        <f>IF(ISTEXT(Beef!H87),"5",SUM(Beef!H87,Veal!H87,Lamb!H87,Pork!H87))</f>
        <v>193</v>
      </c>
      <c r="I87" s="60">
        <f>IF(ISTEXT(Beef!I87),"--",SUM(Beef!I87,Veal!I87,Lamb!I87,Pork!I87))</f>
        <v>870.49392</v>
      </c>
      <c r="J87" s="60">
        <f>IF(ISTEXT(Beef!J87),"--",SUM(Beef!J87,Veal!J87,Lamb!J87,Pork!J87))</f>
        <v>42406.047099999996</v>
      </c>
      <c r="K87" s="60">
        <f>IF(ISTEXT(Beef!K87),"--",SUM(Beef!K87,Veal!K87,Lamb!K87,Pork!K87))</f>
        <v>31201.271911750995</v>
      </c>
      <c r="L87" s="60">
        <f>IF(ISTEXT(Beef!L87),"--",SUM(Beef!L87,Veal!L87,Lamb!L87,Pork!L87))</f>
        <v>29290.531072350001</v>
      </c>
      <c r="M87" s="51">
        <f>IF(ISTEXT(Beef!M87),"--",SUM(Beef!M87,Veal!M87,Lamb!M87,Pork!M87))</f>
        <v>173.07107186730934</v>
      </c>
      <c r="N87" s="51">
        <f>IF(ISTEXT(Beef!N87),"--",SUM(Beef!N87,Veal!N87,Lamb!N87,Pork!N87))</f>
        <v>127.34121529073425</v>
      </c>
      <c r="O87" s="51">
        <f>IF(ISTEXT(Beef!O87),"--",SUM(Beef!O87,Veal!O87,Lamb!O87,Pork!O87))</f>
        <v>119.54294151256423</v>
      </c>
    </row>
    <row r="88" spans="1:16" ht="12" customHeight="1" x14ac:dyDescent="0.2">
      <c r="A88" s="24">
        <v>1989</v>
      </c>
      <c r="B88" s="50">
        <v>247.34200000000001</v>
      </c>
      <c r="C88" s="60">
        <f>IF(ISTEXT(Beef!C88),"--",SUM(Beef!C88,Veal!C88,Lamb!C88,Pork!C88))</f>
        <v>39602</v>
      </c>
      <c r="D88" s="60">
        <f>IF(ISTEXT(Beef!D88),"--",SUM(Beef!D88,Veal!D88,Lamb!D88,Pork!D88))</f>
        <v>3121.3068374491004</v>
      </c>
      <c r="E88" s="60">
        <f>IF(ISTEXT(Beef!E88),"--",SUM(Beef!E88,Veal!E88,Lamb!E88,Pork!E88))</f>
        <v>870.49392</v>
      </c>
      <c r="F88" s="60">
        <f>IF(ISTEXT(Beef!F88),"--",SUM(Beef!F88,Veal!F88,Lamb!F88,Pork!F88))</f>
        <v>43593.800757449106</v>
      </c>
      <c r="G88" s="60">
        <f>IF(ISTEXT(Beef!G88),"--",SUM(Beef!G88,Veal!G88,Lamb!G88,Pork!G88))</f>
        <v>1408.3194085747</v>
      </c>
      <c r="H88" s="60">
        <f>IF(ISTEXT(Beef!H88),"5",SUM(Beef!H88,Veal!H88,Lamb!H88,Pork!H88))</f>
        <v>205</v>
      </c>
      <c r="I88" s="60">
        <f>IF(ISTEXT(Beef!I88),"--",SUM(Beef!I88,Veal!I88,Lamb!I88,Pork!I88))</f>
        <v>658.91116</v>
      </c>
      <c r="J88" s="60">
        <f>IF(ISTEXT(Beef!J88),"--",SUM(Beef!J88,Veal!J88,Lamb!J88,Pork!J88))</f>
        <v>41321.570188874408</v>
      </c>
      <c r="K88" s="60">
        <f>IF(ISTEXT(Beef!K88),"--",SUM(Beef!K88,Veal!K88,Lamb!K88,Pork!K88))</f>
        <v>30413.644370899114</v>
      </c>
      <c r="L88" s="60">
        <f>IF(ISTEXT(Beef!L88),"--",SUM(Beef!L88,Veal!L88,Lamb!L88,Pork!L88))</f>
        <v>28582.590041792915</v>
      </c>
      <c r="M88" s="51">
        <f>IF(ISTEXT(Beef!M88),"--",SUM(Beef!M88,Veal!M88,Lamb!M88,Pork!M88))</f>
        <v>167.06248914003444</v>
      </c>
      <c r="N88" s="51">
        <f>IF(ISTEXT(Beef!N88),"--",SUM(Beef!N88,Veal!N88,Lamb!N88,Pork!N88))</f>
        <v>122.96190849471222</v>
      </c>
      <c r="O88" s="51">
        <f>IF(ISTEXT(Beef!O88),"--",SUM(Beef!O88,Veal!O88,Lamb!O88,Pork!O88))</f>
        <v>115.5589832773767</v>
      </c>
    </row>
    <row r="89" spans="1:16" ht="12" customHeight="1" x14ac:dyDescent="0.2">
      <c r="A89" s="24">
        <v>1990</v>
      </c>
      <c r="B89" s="50">
        <v>250.13200000000001</v>
      </c>
      <c r="C89" s="60">
        <f>IF(ISTEXT(Beef!C89),"--",SUM(Beef!C89,Veal!C89,Lamb!C89,Pork!C89))</f>
        <v>38787</v>
      </c>
      <c r="D89" s="60">
        <f>IF(ISTEXT(Beef!D89),"--",SUM(Beef!D89,Veal!D89,Lamb!D89,Pork!D89))</f>
        <v>3295.0594686140003</v>
      </c>
      <c r="E89" s="60">
        <f>IF(ISTEXT(Beef!E89),"--",SUM(Beef!E89,Veal!E89,Lamb!E89,Pork!E89))</f>
        <v>658.91116</v>
      </c>
      <c r="F89" s="60">
        <f>IF(ISTEXT(Beef!F89),"--",SUM(Beef!F89,Veal!F89,Lamb!F89,Pork!F89))</f>
        <v>42740.970628613999</v>
      </c>
      <c r="G89" s="60">
        <f>IF(ISTEXT(Beef!G89),"--",SUM(Beef!G89,Veal!G89,Lamb!G89,Pork!G89))</f>
        <v>1255.1263434557</v>
      </c>
      <c r="H89" s="60">
        <f>IF(ISTEXT(Beef!H89),"5",SUM(Beef!H89,Veal!H89,Lamb!H89,Pork!H89))</f>
        <v>182</v>
      </c>
      <c r="I89" s="60">
        <f>IF(ISTEXT(Beef!I89),"--",SUM(Beef!I89,Veal!I89,Lamb!I89,Pork!I89))</f>
        <v>707.43622000000005</v>
      </c>
      <c r="J89" s="60">
        <f>IF(ISTEXT(Beef!J89),"--",SUM(Beef!J89,Veal!J89,Lamb!J89,Pork!J89))</f>
        <v>40595.940065158298</v>
      </c>
      <c r="K89" s="60">
        <f>IF(ISTEXT(Beef!K89),"--",SUM(Beef!K89,Veal!K89,Lamb!K89,Pork!K89))</f>
        <v>29863.999095683179</v>
      </c>
      <c r="L89" s="60">
        <f>IF(ISTEXT(Beef!L89),"--",SUM(Beef!L89,Veal!L89,Lamb!L89,Pork!L89))</f>
        <v>28066.343865053321</v>
      </c>
      <c r="M89" s="51">
        <f>IF(ISTEXT(Beef!M89),"--",SUM(Beef!M89,Veal!M89,Lamb!M89,Pork!M89))</f>
        <v>162.29806688131984</v>
      </c>
      <c r="N89" s="51">
        <f>IF(ISTEXT(Beef!N89),"--",SUM(Beef!N89,Veal!N89,Lamb!N89,Pork!N89))</f>
        <v>119.39295690148873</v>
      </c>
      <c r="O89" s="51">
        <f>IF(ISTEXT(Beef!O89),"--",SUM(Beef!O89,Veal!O89,Lamb!O89,Pork!O89))</f>
        <v>112.20613062324421</v>
      </c>
    </row>
    <row r="90" spans="1:16" ht="12" customHeight="1" x14ac:dyDescent="0.2">
      <c r="A90" s="25">
        <v>1991</v>
      </c>
      <c r="B90" s="52">
        <v>253.49299999999999</v>
      </c>
      <c r="C90" s="62">
        <f>IF(ISTEXT(Beef!C90),"--",SUM(Beef!C90,Veal!C90,Lamb!C90,Pork!C90))</f>
        <v>39585</v>
      </c>
      <c r="D90" s="62">
        <f>IF(ISTEXT(Beef!D90),"--",SUM(Beef!D90,Veal!D90,Lamb!D90,Pork!D90))</f>
        <v>3223.6099710422</v>
      </c>
      <c r="E90" s="62">
        <f>IF(ISTEXT(Beef!E90),"--",SUM(Beef!E90,Veal!E90,Lamb!E90,Pork!E90))</f>
        <v>707.43622000000005</v>
      </c>
      <c r="F90" s="62">
        <f>IF(ISTEXT(Beef!F90),"--",SUM(Beef!F90,Veal!F90,Lamb!F90,Pork!F90))</f>
        <v>43516.046191042202</v>
      </c>
      <c r="G90" s="62">
        <f>IF(ISTEXT(Beef!G90),"--",SUM(Beef!G90,Veal!G90,Lamb!G90,Pork!G90))</f>
        <v>1487.706205186</v>
      </c>
      <c r="H90" s="62">
        <f>IF(ISTEXT(Beef!H90),"5",SUM(Beef!H90,Veal!H90,Lamb!H90,Pork!H90))</f>
        <v>200</v>
      </c>
      <c r="I90" s="62">
        <f>IF(ISTEXT(Beef!I90),"--",SUM(Beef!I90,Veal!I90,Lamb!I90,Pork!I90))</f>
        <v>819.68708000000004</v>
      </c>
      <c r="J90" s="62">
        <f>IF(ISTEXT(Beef!J90),"--",SUM(Beef!J90,Veal!J90,Lamb!J90,Pork!J90))</f>
        <v>41008.322905856199</v>
      </c>
      <c r="K90" s="62">
        <f>IF(ISTEXT(Beef!K90),"--",SUM(Beef!K90,Veal!K90,Lamb!K90,Pork!K90))</f>
        <v>30056.633031780468</v>
      </c>
      <c r="L90" s="62">
        <f>IF(ISTEXT(Beef!L90),"--",SUM(Beef!L90,Veal!L90,Lamb!L90,Pork!L90))</f>
        <v>28266.481732412351</v>
      </c>
      <c r="M90" s="53">
        <f>IF(ISTEXT(Beef!M90),"--",SUM(Beef!M90,Veal!M90,Lamb!M90,Pork!M90))</f>
        <v>161.77299927751932</v>
      </c>
      <c r="N90" s="53">
        <f>IF(ISTEXT(Beef!N90),"--",SUM(Beef!N90,Veal!N90,Lamb!N90,Pork!N90))</f>
        <v>118.56987384969398</v>
      </c>
      <c r="O90" s="53">
        <f>IF(ISTEXT(Beef!O90),"--",SUM(Beef!O90,Veal!O90,Lamb!O90,Pork!O90))</f>
        <v>111.50793801963903</v>
      </c>
    </row>
    <row r="91" spans="1:16" ht="12" customHeight="1" x14ac:dyDescent="0.2">
      <c r="A91" s="25">
        <v>1992</v>
      </c>
      <c r="B91" s="52">
        <v>256.89400000000001</v>
      </c>
      <c r="C91" s="62">
        <f>IF(ISTEXT(Beef!C91),"--",SUM(Beef!C91,Veal!C91,Lamb!C91,Pork!C91))</f>
        <v>40977</v>
      </c>
      <c r="D91" s="62">
        <f>IF(ISTEXT(Beef!D91),"--",SUM(Beef!D91,Veal!D91,Lamb!D91,Pork!D91))</f>
        <v>3135.9612167503001</v>
      </c>
      <c r="E91" s="62">
        <f>IF(ISTEXT(Beef!E91),"--",SUM(Beef!E91,Veal!E91,Lamb!E91,Pork!E91))</f>
        <v>819.68708000000004</v>
      </c>
      <c r="F91" s="62">
        <f>IF(ISTEXT(Beef!F91),"--",SUM(Beef!F91,Veal!F91,Lamb!F91,Pork!F91))</f>
        <v>44932.648296750296</v>
      </c>
      <c r="G91" s="62">
        <f>IF(ISTEXT(Beef!G91),"--",SUM(Beef!G91,Veal!G91,Lamb!G91,Pork!G91))</f>
        <v>1751.4878741594998</v>
      </c>
      <c r="H91" s="62">
        <f>IF(ISTEXT(Beef!H91),"5",SUM(Beef!H91,Veal!H91,Lamb!H91,Pork!H91))</f>
        <v>222</v>
      </c>
      <c r="I91" s="62">
        <f>IF(ISTEXT(Beef!I91),"--",SUM(Beef!I91,Veal!I91,Lamb!I91,Pork!I91))</f>
        <v>757.83799999999997</v>
      </c>
      <c r="J91" s="62">
        <f>IF(ISTEXT(Beef!J91),"--",SUM(Beef!J91,Veal!J91,Lamb!J91,Pork!J91))</f>
        <v>42201.322422590798</v>
      </c>
      <c r="K91" s="62">
        <f>IF(ISTEXT(Beef!K91),"--",SUM(Beef!K91,Veal!K91,Lamb!K91,Pork!K91))</f>
        <v>30971.104770737591</v>
      </c>
      <c r="L91" s="62">
        <f>IF(ISTEXT(Beef!L91),"--",SUM(Beef!L91,Veal!L91,Lamb!L91,Pork!L91))</f>
        <v>29127.294409496651</v>
      </c>
      <c r="M91" s="53">
        <f>IF(ISTEXT(Beef!M91),"--",SUM(Beef!M91,Veal!M91,Lamb!M91,Pork!M91))</f>
        <v>164.27523578826597</v>
      </c>
      <c r="N91" s="53">
        <f>IF(ISTEXT(Beef!N91),"--",SUM(Beef!N91,Veal!N91,Lamb!N91,Pork!N91))</f>
        <v>120.55986037329633</v>
      </c>
      <c r="O91" s="53">
        <f>IF(ISTEXT(Beef!O91),"--",SUM(Beef!O91,Veal!O91,Lamb!O91,Pork!O91))</f>
        <v>113.38254069576031</v>
      </c>
    </row>
    <row r="92" spans="1:16" ht="12" customHeight="1" x14ac:dyDescent="0.2">
      <c r="A92" s="25">
        <v>1993</v>
      </c>
      <c r="B92" s="52">
        <v>260.255</v>
      </c>
      <c r="C92" s="62">
        <f>IF(ISTEXT(Beef!C92),"--",SUM(Beef!C92,Veal!C92,Lamb!C92,Pork!C92))</f>
        <v>40759.25</v>
      </c>
      <c r="D92" s="62">
        <f>IF(ISTEXT(Beef!D92),"--",SUM(Beef!D92,Veal!D92,Lamb!D92,Pork!D92))</f>
        <v>3194.8080860865998</v>
      </c>
      <c r="E92" s="62">
        <f>IF(ISTEXT(Beef!E92),"--",SUM(Beef!E92,Veal!E92,Lamb!E92,Pork!E92))</f>
        <v>757.76199999999994</v>
      </c>
      <c r="F92" s="62">
        <f>IF(ISTEXT(Beef!F92),"--",SUM(Beef!F92,Veal!F92,Lamb!F92,Pork!F92))</f>
        <v>44711.820086086598</v>
      </c>
      <c r="G92" s="62">
        <f>IF(ISTEXT(Beef!G92),"--",SUM(Beef!G92,Veal!G92,Lamb!G92,Pork!G92))</f>
        <v>1729.7898989823002</v>
      </c>
      <c r="H92" s="62">
        <f>IF(ISTEXT(Beef!H92),"5",SUM(Beef!H92,Veal!H92,Lamb!H92,Pork!H92))</f>
        <v>166</v>
      </c>
      <c r="I92" s="62">
        <f>IF(ISTEXT(Beef!I92),"--",SUM(Beef!I92,Veal!I92,Lamb!I92,Pork!I92))</f>
        <v>891.98088000000007</v>
      </c>
      <c r="J92" s="62">
        <f>IF(ISTEXT(Beef!J92),"--",SUM(Beef!J92,Veal!J92,Lamb!J92,Pork!J92))</f>
        <v>41924.049307104302</v>
      </c>
      <c r="K92" s="62">
        <f>IF(ISTEXT(Beef!K92),"--",SUM(Beef!K92,Veal!K92,Lamb!K92,Pork!K92))</f>
        <v>30772.005180292042</v>
      </c>
      <c r="L92" s="62">
        <f>IF(ISTEXT(Beef!L92),"--",SUM(Beef!L92,Veal!L92,Lamb!L92,Pork!L92))</f>
        <v>28942.723504305799</v>
      </c>
      <c r="M92" s="53">
        <f>IF(ISTEXT(Beef!M92),"--",SUM(Beef!M92,Veal!M92,Lamb!M92,Pork!M92))</f>
        <v>161.08835298881598</v>
      </c>
      <c r="N92" s="53">
        <f>IF(ISTEXT(Beef!N92),"--",SUM(Beef!N92,Veal!N92,Lamb!N92,Pork!N92))</f>
        <v>118.2379019818718</v>
      </c>
      <c r="O92" s="53">
        <f>IF(ISTEXT(Beef!O92),"--",SUM(Beef!O92,Veal!O92,Lamb!O92,Pork!O92))</f>
        <v>111.20909686386736</v>
      </c>
      <c r="P92" s="15"/>
    </row>
    <row r="93" spans="1:16" ht="12" customHeight="1" x14ac:dyDescent="0.2">
      <c r="A93" s="25">
        <v>1994</v>
      </c>
      <c r="B93" s="52">
        <v>263.43599999999998</v>
      </c>
      <c r="C93" s="62">
        <f>IF(ISTEXT(Beef!C93),"--",SUM(Beef!C93,Veal!C93,Lamb!C93,Pork!C93))</f>
        <v>42683.199999999997</v>
      </c>
      <c r="D93" s="62">
        <f>IF(ISTEXT(Beef!D93),"--",SUM(Beef!D93,Veal!D93,Lamb!D93,Pork!D93))</f>
        <v>3164.8329765184003</v>
      </c>
      <c r="E93" s="62">
        <f>IF(ISTEXT(Beef!E93),"--",SUM(Beef!E93,Veal!E93,Lamb!E93,Pork!E93))</f>
        <v>891.98088000000007</v>
      </c>
      <c r="F93" s="62">
        <f>IF(ISTEXT(Beef!F93),"--",SUM(Beef!F93,Veal!F93,Lamb!F93,Pork!F93))</f>
        <v>46740.013856518402</v>
      </c>
      <c r="G93" s="62">
        <f>IF(ISTEXT(Beef!G93),"--",SUM(Beef!G93,Veal!G93,Lamb!G93,Pork!G93))</f>
        <v>2167.8912931188997</v>
      </c>
      <c r="H93" s="62">
        <f>IF(ISTEXT(Beef!H93),"5",SUM(Beef!H93,Veal!H93,Lamb!H93,Pork!H93))</f>
        <v>172</v>
      </c>
      <c r="I93" s="62">
        <f>IF(ISTEXT(Beef!I93),"--",SUM(Beef!I93,Veal!I93,Lamb!I93,Pork!I93))</f>
        <v>989.56659999999999</v>
      </c>
      <c r="J93" s="62">
        <f>IF(ISTEXT(Beef!J93),"--",SUM(Beef!J93,Veal!J93,Lamb!J93,Pork!J93))</f>
        <v>43410.289963399497</v>
      </c>
      <c r="K93" s="62">
        <f>IF(ISTEXT(Beef!K93),"--",SUM(Beef!K93,Veal!K93,Lamb!K93,Pork!K93))</f>
        <v>31710.851055176954</v>
      </c>
      <c r="L93" s="62">
        <f>IF(ISTEXT(Beef!L93),"--",SUM(Beef!L93,Veal!L93,Lamb!L93,Pork!L93))</f>
        <v>29903.964357420875</v>
      </c>
      <c r="M93" s="53">
        <f>IF(ISTEXT(Beef!M93),"--",SUM(Beef!M93,Veal!M93,Lamb!M93,Pork!M93))</f>
        <v>164.78495711823552</v>
      </c>
      <c r="N93" s="53">
        <f>IF(ISTEXT(Beef!N93),"--",SUM(Beef!N93,Veal!N93,Lamb!N93,Pork!N93))</f>
        <v>120.37402274243823</v>
      </c>
      <c r="O93" s="53">
        <f>IF(ISTEXT(Beef!O93),"--",SUM(Beef!O93,Veal!O93,Lamb!O93,Pork!O93))</f>
        <v>113.51510179861856</v>
      </c>
      <c r="P93" s="15"/>
    </row>
    <row r="94" spans="1:16" ht="12" customHeight="1" x14ac:dyDescent="0.2">
      <c r="A94" s="25">
        <v>1995</v>
      </c>
      <c r="B94" s="52">
        <v>266.55700000000002</v>
      </c>
      <c r="C94" s="62">
        <f>IF(ISTEXT(Beef!C94),"--",SUM(Beef!C94,Veal!C94,Lamb!C94,Pork!C94))</f>
        <v>43675.1</v>
      </c>
      <c r="D94" s="62">
        <f>IF(ISTEXT(Beef!D94),"--",SUM(Beef!D94,Veal!D94,Lamb!D94,Pork!D94))</f>
        <v>2831.5148424719</v>
      </c>
      <c r="E94" s="62">
        <f>IF(ISTEXT(Beef!E94),"--",SUM(Beef!E94,Veal!E94,Lamb!E94,Pork!E94))</f>
        <v>989.56659999999999</v>
      </c>
      <c r="F94" s="62">
        <f>IF(ISTEXT(Beef!F94),"--",SUM(Beef!F94,Veal!F94,Lamb!F94,Pork!F94))</f>
        <v>47496.181442471898</v>
      </c>
      <c r="G94" s="62">
        <f>IF(ISTEXT(Beef!G94),"--",SUM(Beef!G94,Veal!G94,Lamb!G94,Pork!G94))</f>
        <v>2614.2270936703999</v>
      </c>
      <c r="H94" s="62">
        <f>IF(ISTEXT(Beef!H94),"5",SUM(Beef!H94,Veal!H94,Lamb!H94,Pork!H94))</f>
        <v>153</v>
      </c>
      <c r="I94" s="62">
        <f>IF(ISTEXT(Beef!I94),"--",SUM(Beef!I94,Veal!I94,Lamb!I94,Pork!I94))</f>
        <v>912.06896000000006</v>
      </c>
      <c r="J94" s="62">
        <f>IF(ISTEXT(Beef!J94),"--",SUM(Beef!J94,Veal!J94,Lamb!J94,Pork!J94))</f>
        <v>43816.619388801497</v>
      </c>
      <c r="K94" s="62">
        <f>IF(ISTEXT(Beef!K94),"--",SUM(Beef!K94,Veal!K94,Lamb!K94,Pork!K94))</f>
        <v>31995.456558164631</v>
      </c>
      <c r="L94" s="62">
        <f>IF(ISTEXT(Beef!L94),"--",SUM(Beef!L94,Veal!L94,Lamb!L94,Pork!L94))</f>
        <v>30273.836954189883</v>
      </c>
      <c r="M94" s="53">
        <f>IF(ISTEXT(Beef!M94),"--",SUM(Beef!M94,Veal!M94,Lamb!M94,Pork!M94))</f>
        <v>164.37992395173075</v>
      </c>
      <c r="N94" s="53">
        <f>IF(ISTEXT(Beef!N94),"--",SUM(Beef!N94,Veal!N94,Lamb!N94,Pork!N94))</f>
        <v>120.03232538693274</v>
      </c>
      <c r="O94" s="53">
        <f>IF(ISTEXT(Beef!O94),"--",SUM(Beef!O94,Veal!O94,Lamb!O94,Pork!O94))</f>
        <v>113.57359571945167</v>
      </c>
      <c r="P94" s="15"/>
    </row>
    <row r="95" spans="1:16" ht="12" customHeight="1" x14ac:dyDescent="0.2">
      <c r="A95" s="24">
        <v>1996</v>
      </c>
      <c r="B95" s="50">
        <v>269.66699999999997</v>
      </c>
      <c r="C95" s="60">
        <f>IF(ISTEXT(Beef!C95),"--",SUM(Beef!C95,Veal!C95,Lamb!C95,Pork!C95))</f>
        <v>43287.9</v>
      </c>
      <c r="D95" s="60">
        <f>IF(ISTEXT(Beef!D95),"--",SUM(Beef!D95,Veal!D95,Lamb!D95,Pork!D95))</f>
        <v>2764.9128351960003</v>
      </c>
      <c r="E95" s="60">
        <f>IF(ISTEXT(Beef!E95),"--",SUM(Beef!E95,Veal!E95,Lamb!E95,Pork!E95))</f>
        <v>912.06896000000006</v>
      </c>
      <c r="F95" s="60">
        <f>IF(ISTEXT(Beef!F95),"--",SUM(Beef!F95,Veal!F95,Lamb!F95,Pork!F95))</f>
        <v>46964.881795196008</v>
      </c>
      <c r="G95" s="60">
        <f>IF(ISTEXT(Beef!G95),"--",SUM(Beef!G95,Veal!G95,Lamb!G95,Pork!G95))</f>
        <v>2853.8005810148998</v>
      </c>
      <c r="H95" s="60">
        <f>IF(ISTEXT(Beef!H95),"5",SUM(Beef!H95,Veal!H95,Lamb!H95,Pork!H95))</f>
        <v>127</v>
      </c>
      <c r="I95" s="60">
        <f>IF(ISTEXT(Beef!I95),"--",SUM(Beef!I95,Veal!I95,Lamb!I95,Pork!I95))</f>
        <v>742.49900000000002</v>
      </c>
      <c r="J95" s="60">
        <f>IF(ISTEXT(Beef!J95),"--",SUM(Beef!J95,Veal!J95,Lamb!J95,Pork!J95))</f>
        <v>43241.252214181106</v>
      </c>
      <c r="K95" s="60">
        <f>IF(ISTEXT(Beef!K95),"--",SUM(Beef!K95,Veal!K95,Lamb!K95,Pork!K95))</f>
        <v>31652.31674476638</v>
      </c>
      <c r="L95" s="60">
        <f>IF(ISTEXT(Beef!L95),"--",SUM(Beef!L95,Veal!L95,Lamb!L95,Pork!L95))</f>
        <v>29934.395657167566</v>
      </c>
      <c r="M95" s="51">
        <f>IF(ISTEXT(Beef!M95),"--",SUM(Beef!M95,Veal!M95,Lamb!M95,Pork!M95))</f>
        <v>160.35055165882778</v>
      </c>
      <c r="N95" s="51">
        <f>IF(ISTEXT(Beef!N95),"--",SUM(Beef!N95,Veal!N95,Lamb!N95,Pork!N95))</f>
        <v>117.37556595640693</v>
      </c>
      <c r="O95" s="51">
        <f>IF(ISTEXT(Beef!O95),"--",SUM(Beef!O95,Veal!O95,Lamb!O95,Pork!O95))</f>
        <v>111.00503827745911</v>
      </c>
      <c r="P95" s="15"/>
    </row>
    <row r="96" spans="1:16" ht="12" customHeight="1" x14ac:dyDescent="0.2">
      <c r="A96" s="24">
        <v>1997</v>
      </c>
      <c r="B96" s="50">
        <v>272.91199999999998</v>
      </c>
      <c r="C96" s="60">
        <f>IF(ISTEXT(Beef!C96),"--",SUM(Beef!C96,Veal!C96,Lamb!C96,Pork!C96))</f>
        <v>43357.9</v>
      </c>
      <c r="D96" s="60">
        <f>IF(ISTEXT(Beef!D96),"--",SUM(Beef!D96,Veal!D96,Lamb!D96,Pork!D96))</f>
        <v>3061.3198531662001</v>
      </c>
      <c r="E96" s="60">
        <f>IF(ISTEXT(Beef!E96),"--",SUM(Beef!E96,Veal!E96,Lamb!E96,Pork!E96))</f>
        <v>742.49900000000002</v>
      </c>
      <c r="F96" s="60">
        <f>IF(ISTEXT(Beef!F96),"--",SUM(Beef!F96,Veal!F96,Lamb!F96,Pork!F96))</f>
        <v>47161.718853166203</v>
      </c>
      <c r="G96" s="60">
        <f>IF(ISTEXT(Beef!G96),"--",SUM(Beef!G96,Veal!G96,Lamb!G96,Pork!G96))</f>
        <v>3185.0852310584</v>
      </c>
      <c r="H96" s="60">
        <f>IF(ISTEXT(Beef!H96),"5",SUM(Beef!H96,Veal!H96,Lamb!H96,Pork!H96))</f>
        <v>137</v>
      </c>
      <c r="I96" s="60">
        <f>IF(ISTEXT(Beef!I96),"--",SUM(Beef!I96,Veal!I96,Lamb!I96,Pork!I96))</f>
        <v>879.52211999999997</v>
      </c>
      <c r="J96" s="60">
        <f>IF(ISTEXT(Beef!J96),"--",SUM(Beef!J96,Veal!J96,Lamb!J96,Pork!J96))</f>
        <v>42959.988557107805</v>
      </c>
      <c r="K96" s="60">
        <f>IF(ISTEXT(Beef!K96),"--",SUM(Beef!K96,Veal!K96,Lamb!K96,Pork!K96))</f>
        <v>31451.102196681142</v>
      </c>
      <c r="L96" s="60">
        <f>IF(ISTEXT(Beef!L96),"--",SUM(Beef!L96,Veal!L96,Lamb!L96,Pork!L96))</f>
        <v>29746.635985598936</v>
      </c>
      <c r="M96" s="51">
        <f>IF(ISTEXT(Beef!M96),"--",SUM(Beef!M96,Veal!M96,Lamb!M96,Pork!M96))</f>
        <v>157.4133367426416</v>
      </c>
      <c r="N96" s="51">
        <f>IF(ISTEXT(Beef!N96),"--",SUM(Beef!N96,Veal!N96,Lamb!N96,Pork!N96))</f>
        <v>115.24265036598298</v>
      </c>
      <c r="O96" s="51">
        <f>IF(ISTEXT(Beef!O96),"--",SUM(Beef!O96,Veal!O96,Lamb!O96,Pork!O96))</f>
        <v>108.99717119657228</v>
      </c>
    </row>
    <row r="97" spans="1:15" ht="12" customHeight="1" x14ac:dyDescent="0.2">
      <c r="A97" s="24">
        <v>1998</v>
      </c>
      <c r="B97" s="50">
        <v>276.11500000000001</v>
      </c>
      <c r="C97" s="60">
        <f>IF(ISTEXT(Beef!C97),"--",SUM(Beef!C97,Veal!C97,Lamb!C97,Pork!C97))</f>
        <v>45283.45</v>
      </c>
      <c r="D97" s="60">
        <f>IF(ISTEXT(Beef!D97),"--",SUM(Beef!D97,Veal!D97,Lamb!D97,Pork!D97))</f>
        <v>3460.8205346744003</v>
      </c>
      <c r="E97" s="60">
        <f>IF(ISTEXT(Beef!E97),"--",SUM(Beef!E97,Veal!E97,Lamb!E97,Pork!E97))</f>
        <v>879.52211999999997</v>
      </c>
      <c r="F97" s="60">
        <f>IF(ISTEXT(Beef!F97),"--",SUM(Beef!F97,Veal!F97,Lamb!F97,Pork!F97))</f>
        <v>49623.792654674398</v>
      </c>
      <c r="G97" s="60">
        <f>IF(ISTEXT(Beef!G97),"--",SUM(Beef!G97,Veal!G97,Lamb!G97,Pork!G97))</f>
        <v>3406.5252738443996</v>
      </c>
      <c r="H97" s="60">
        <f>IF(ISTEXT(Beef!H97),"5",SUM(Beef!H97,Veal!H97,Lamb!H97,Pork!H97))</f>
        <v>133</v>
      </c>
      <c r="I97" s="60">
        <f>IF(ISTEXT(Beef!I97),"--",SUM(Beef!I97,Veal!I97,Lamb!I97,Pork!I97))</f>
        <v>947.79304000000002</v>
      </c>
      <c r="J97" s="60">
        <f>IF(ISTEXT(Beef!J97),"--",SUM(Beef!J97,Veal!J97,Lamb!J97,Pork!J97))</f>
        <v>45136.332405829999</v>
      </c>
      <c r="K97" s="60">
        <f>IF(ISTEXT(Beef!K97),"--",SUM(Beef!K97,Veal!K97,Lamb!K97,Pork!K97))</f>
        <v>33087.274469584096</v>
      </c>
      <c r="L97" s="60">
        <f>IF(ISTEXT(Beef!L97),"--",SUM(Beef!L97,Veal!L97,Lamb!L97,Pork!L97))</f>
        <v>31293.18239984984</v>
      </c>
      <c r="M97" s="51">
        <f>IF(ISTEXT(Beef!M97),"--",SUM(Beef!M97,Veal!M97,Lamb!M97,Pork!M97))</f>
        <v>163.46932403465945</v>
      </c>
      <c r="N97" s="51">
        <f>IF(ISTEXT(Beef!N97),"--",SUM(Beef!N97,Veal!N97,Lamb!N97,Pork!N97))</f>
        <v>119.83149944618762</v>
      </c>
      <c r="O97" s="51">
        <f>IF(ISTEXT(Beef!O97),"--",SUM(Beef!O97,Veal!O97,Lamb!O97,Pork!O97))</f>
        <v>113.33387320446133</v>
      </c>
    </row>
    <row r="98" spans="1:15" ht="12" customHeight="1" x14ac:dyDescent="0.2">
      <c r="A98" s="24">
        <v>1999</v>
      </c>
      <c r="B98" s="50">
        <v>279.29500000000002</v>
      </c>
      <c r="C98" s="60">
        <f>IF(ISTEXT(Beef!C98),"--",SUM(Beef!C98,Veal!C98,Lamb!C98,Pork!C98))</f>
        <v>46284.45</v>
      </c>
      <c r="D98" s="60">
        <f>IF(ISTEXT(Beef!D98),"--",SUM(Beef!D98,Veal!D98,Lamb!D98,Pork!D98))</f>
        <v>3812.5079990012005</v>
      </c>
      <c r="E98" s="60">
        <f>IF(ISTEXT(Beef!E98),"--",SUM(Beef!E98,Veal!E98,Lamb!E98,Pork!E98))</f>
        <v>947.79304000000002</v>
      </c>
      <c r="F98" s="60">
        <f>IF(ISTEXT(Beef!F98),"--",SUM(Beef!F98,Veal!F98,Lamb!F98,Pork!F98))</f>
        <v>51044.751039001203</v>
      </c>
      <c r="G98" s="60">
        <f>IF(ISTEXT(Beef!G98),"--",SUM(Beef!G98,Veal!G98,Lamb!G98,Pork!G98))</f>
        <v>3699.9159273429996</v>
      </c>
      <c r="H98" s="60">
        <f>IF(ISTEXT(Beef!H98),"5",SUM(Beef!H98,Veal!H98,Lamb!H98,Pork!H98))</f>
        <v>133</v>
      </c>
      <c r="I98" s="60">
        <f>IF(ISTEXT(Beef!I98),"--",SUM(Beef!I98,Veal!I98,Lamb!I98,Pork!I98))</f>
        <v>886.12383999999997</v>
      </c>
      <c r="J98" s="60">
        <f>IF(ISTEXT(Beef!J98),"--",SUM(Beef!J98,Veal!J98,Lamb!J98,Pork!J98))</f>
        <v>46325.642397658201</v>
      </c>
      <c r="K98" s="60">
        <f>IF(ISTEXT(Beef!K98),"--",SUM(Beef!K98,Veal!K98,Lamb!K98,Pork!K98))</f>
        <v>33961.051477328394</v>
      </c>
      <c r="L98" s="60">
        <f>IF(ISTEXT(Beef!L98),"--",SUM(Beef!L98,Veal!L98,Lamb!L98,Pork!L98))</f>
        <v>32124.181191330197</v>
      </c>
      <c r="M98" s="51">
        <f>IF(ISTEXT(Beef!M98),"--",SUM(Beef!M98,Veal!M98,Lamb!M98,Pork!M98))</f>
        <v>165.86635062445873</v>
      </c>
      <c r="N98" s="51">
        <f>IF(ISTEXT(Beef!N98),"--",SUM(Beef!N98,Veal!N98,Lamb!N98,Pork!N98))</f>
        <v>121.59562998739109</v>
      </c>
      <c r="O98" s="51">
        <f>IF(ISTEXT(Beef!O98),"--",SUM(Beef!O98,Veal!O98,Lamb!O98,Pork!O98))</f>
        <v>115.01881949669773</v>
      </c>
    </row>
    <row r="99" spans="1:15" ht="12" customHeight="1" x14ac:dyDescent="0.2">
      <c r="A99" s="24">
        <v>2000</v>
      </c>
      <c r="B99" s="50">
        <v>282.38499999999999</v>
      </c>
      <c r="C99" s="60">
        <f>IF(ISTEXT(Beef!C99),"--",SUM(Beef!C99,Veal!C99,Lamb!C99,Pork!C99))</f>
        <v>46299</v>
      </c>
      <c r="D99" s="60">
        <f>IF(ISTEXT(Beef!D99),"--",SUM(Beef!D99,Veal!D99,Lamb!D99,Pork!D99))</f>
        <v>4127.4049999999997</v>
      </c>
      <c r="E99" s="60">
        <f>IF(ISTEXT(Beef!E99),"--",SUM(Beef!E99,Veal!E99,Lamb!E99,Pork!E99))</f>
        <v>886.12380000000007</v>
      </c>
      <c r="F99" s="60">
        <f>IF(ISTEXT(Beef!F99),"--",SUM(Beef!F99,Veal!F99,Lamb!F99,Pork!F99))</f>
        <v>51312.5288</v>
      </c>
      <c r="G99" s="60">
        <f>IF(ISTEXT(Beef!G99),"--",SUM(Beef!G99,Veal!G99,Lamb!G99,Pork!G99))</f>
        <v>3759.9652000000006</v>
      </c>
      <c r="H99" s="60">
        <f>IF(ISTEXT(Beef!H99),"5",SUM(Beef!H99,Veal!H99,Lamb!H99,Pork!H99))</f>
        <v>232</v>
      </c>
      <c r="I99" s="60">
        <f>IF(ISTEXT(Beef!I99),"--",SUM(Beef!I99,Veal!I99,Lamb!I99,Pork!I99))</f>
        <v>996.25890000000004</v>
      </c>
      <c r="J99" s="60">
        <f>IF(ISTEXT(Beef!J99),"--",SUM(Beef!J99,Veal!J99,Lamb!J99,Pork!J99))</f>
        <v>46324.148156000003</v>
      </c>
      <c r="K99" s="60">
        <f>IF(ISTEXT(Beef!K99),"--",SUM(Beef!K99,Veal!K99,Lamb!K99,Pork!K99))</f>
        <v>33929.332643839996</v>
      </c>
      <c r="L99" s="60">
        <f>IF(ISTEXT(Beef!L99),"--",SUM(Beef!L99,Veal!L99,Lamb!L99,Pork!L99))</f>
        <v>32100.499614548004</v>
      </c>
      <c r="M99" s="51">
        <f>IF(ISTEXT(Beef!M99),"--",SUM(Beef!M99,Veal!M99,Lamb!M99,Pork!M99))</f>
        <v>164.04606532216656</v>
      </c>
      <c r="N99" s="51">
        <f>IF(ISTEXT(Beef!N99),"--",SUM(Beef!N99,Veal!N99,Lamb!N99,Pork!N99))</f>
        <v>120.1527441041132</v>
      </c>
      <c r="O99" s="51">
        <f>IF(ISTEXT(Beef!O99),"--",SUM(Beef!O99,Veal!O99,Lamb!O99,Pork!O99))</f>
        <v>113.676362464536</v>
      </c>
    </row>
    <row r="100" spans="1:15" ht="12" customHeight="1" x14ac:dyDescent="0.2">
      <c r="A100" s="25">
        <v>2001</v>
      </c>
      <c r="B100" s="52">
        <v>285.30901899999998</v>
      </c>
      <c r="C100" s="62">
        <f>IF(ISTEXT(Beef!C100),"--",SUM(Beef!C100,Veal!C100,Lamb!C100,Pork!C100))</f>
        <v>45804</v>
      </c>
      <c r="D100" s="62">
        <f>IF(ISTEXT(Beef!D100),"--",SUM(Beef!D100,Veal!D100,Lamb!D100,Pork!D100))</f>
        <v>4259.826</v>
      </c>
      <c r="E100" s="62">
        <f>IF(ISTEXT(Beef!E100),"--",SUM(Beef!E100,Veal!E100,Lamb!E100,Pork!E100))</f>
        <v>996.25890000000004</v>
      </c>
      <c r="F100" s="62">
        <f>IF(ISTEXT(Beef!F100),"--",SUM(Beef!F100,Veal!F100,Lamb!F100,Pork!F100))</f>
        <v>51060.084900000002</v>
      </c>
      <c r="G100" s="62">
        <f>IF(ISTEXT(Beef!G100),"--",SUM(Beef!G100,Veal!G100,Lamb!G100,Pork!G100))</f>
        <v>3815.1052</v>
      </c>
      <c r="H100" s="62">
        <f>IF(ISTEXT(Beef!H100),"5",SUM(Beef!H100,Veal!H100,Lamb!H100,Pork!H100))</f>
        <v>221</v>
      </c>
      <c r="I100" s="62">
        <f>IF(ISTEXT(Beef!I100),"--",SUM(Beef!I100,Veal!I100,Lamb!I100,Pork!I100))</f>
        <v>1137</v>
      </c>
      <c r="J100" s="62">
        <f>IF(ISTEXT(Beef!J100),"--",SUM(Beef!J100,Veal!J100,Lamb!J100,Pork!J100))</f>
        <v>45886.917027000003</v>
      </c>
      <c r="K100" s="62">
        <f>IF(ISTEXT(Beef!K100),"--",SUM(Beef!K100,Veal!K100,Lamb!K100,Pork!K100))</f>
        <v>33615.376136829997</v>
      </c>
      <c r="L100" s="62">
        <f>IF(ISTEXT(Beef!L100),"--",SUM(Beef!L100,Veal!L100,Lamb!L100,Pork!L100))</f>
        <v>31801.409381965997</v>
      </c>
      <c r="M100" s="53">
        <f>IF(ISTEXT(Beef!M100),"--",SUM(Beef!M100,Veal!M100,Lamb!M100,Pork!M100))</f>
        <v>160.83233957283349</v>
      </c>
      <c r="N100" s="53">
        <f>IF(ISTEXT(Beef!N100),"--",SUM(Beef!N100,Veal!N100,Lamb!N100,Pork!N100))</f>
        <v>117.82093764386045</v>
      </c>
      <c r="O100" s="53">
        <f>IF(ISTEXT(Beef!O100),"--",SUM(Beef!O100,Veal!O100,Lamb!O100,Pork!O100))</f>
        <v>111.46303574078743</v>
      </c>
    </row>
    <row r="101" spans="1:15" ht="12" customHeight="1" x14ac:dyDescent="0.2">
      <c r="A101" s="25">
        <v>2002</v>
      </c>
      <c r="B101" s="52">
        <v>288.10481800000002</v>
      </c>
      <c r="C101" s="62">
        <f>IF(ISTEXT(Beef!C101),"--",SUM(Beef!C101,Veal!C101,Lamb!C101,Pork!C101))</f>
        <v>47305.399999999994</v>
      </c>
      <c r="D101" s="62">
        <f>IF(ISTEXT(Beef!D101),"--",SUM(Beef!D101,Veal!D101,Lamb!D101,Pork!D101))</f>
        <v>4448.2578999999996</v>
      </c>
      <c r="E101" s="62">
        <f>IF(ISTEXT(Beef!E101),"--",SUM(Beef!E101,Veal!E101,Lamb!E101,Pork!E101))</f>
        <v>1137</v>
      </c>
      <c r="F101" s="62">
        <f>IF(ISTEXT(Beef!F101),"--",SUM(Beef!F101,Veal!F101,Lamb!F101,Pork!F101))</f>
        <v>52890.657899999991</v>
      </c>
      <c r="G101" s="62">
        <f>IF(ISTEXT(Beef!G101),"--",SUM(Beef!G101,Veal!G101,Lamb!G101,Pork!G101))</f>
        <v>4067.0333000000001</v>
      </c>
      <c r="H101" s="62">
        <f>IF(ISTEXT(Beef!H101),"5",SUM(Beef!H101,Veal!H101,Lamb!H101,Pork!H101))</f>
        <v>194</v>
      </c>
      <c r="I101" s="62">
        <f>IF(ISTEXT(Beef!I101),"--",SUM(Beef!I101,Veal!I101,Lamb!I101,Pork!I101))</f>
        <v>1219</v>
      </c>
      <c r="J101" s="62">
        <f>IF(ISTEXT(Beef!J101),"--",SUM(Beef!J101,Veal!J101,Lamb!J101,Pork!J101))</f>
        <v>47410.561926999995</v>
      </c>
      <c r="K101" s="62">
        <f>IF(ISTEXT(Beef!K101),"--",SUM(Beef!K101,Veal!K101,Lamb!K101,Pork!K101))</f>
        <v>34733.62336903</v>
      </c>
      <c r="L101" s="62">
        <f>IF(ISTEXT(Beef!L101),"--",SUM(Beef!L101,Veal!L101,Lamb!L101,Pork!L101))</f>
        <v>32859.355110966004</v>
      </c>
      <c r="M101" s="53">
        <f>IF(ISTEXT(Beef!M101),"--",SUM(Beef!M101,Veal!M101,Lamb!M101,Pork!M101))</f>
        <v>164.56011480863188</v>
      </c>
      <c r="N101" s="53">
        <f>IF(ISTEXT(Beef!N101),"--",SUM(Beef!N101,Veal!N101,Lamb!N101,Pork!N101))</f>
        <v>120.55898131155166</v>
      </c>
      <c r="O101" s="53">
        <f>IF(ISTEXT(Beef!O101),"--",SUM(Beef!O101,Veal!O101,Lamb!O101,Pork!O101))</f>
        <v>114.05347310424361</v>
      </c>
    </row>
    <row r="102" spans="1:15" ht="12" customHeight="1" x14ac:dyDescent="0.2">
      <c r="A102" s="25">
        <v>2003</v>
      </c>
      <c r="B102" s="52">
        <v>290.81963400000001</v>
      </c>
      <c r="C102" s="62">
        <f>IF(ISTEXT(Beef!C102),"--",SUM(Beef!C102,Veal!C102,Lamb!C102,Pork!C102))</f>
        <v>46709.599999999999</v>
      </c>
      <c r="D102" s="62">
        <f>IF(ISTEXT(Beef!D102),"--",SUM(Beef!D102,Veal!D102,Lamb!D102,Pork!D102))</f>
        <v>4358.8535999999995</v>
      </c>
      <c r="E102" s="62">
        <f>IF(ISTEXT(Beef!E102),"--",SUM(Beef!E102,Veal!E102,Lamb!E102,Pork!E102))</f>
        <v>1219</v>
      </c>
      <c r="F102" s="62">
        <f>IF(ISTEXT(Beef!F102),"--",SUM(Beef!F102,Veal!F102,Lamb!F102,Pork!F102))</f>
        <v>52287.453600000001</v>
      </c>
      <c r="G102" s="62">
        <f>IF(ISTEXT(Beef!G102),"--",SUM(Beef!G102,Veal!G102,Lamb!G102,Pork!G102))</f>
        <v>4241.5411999999997</v>
      </c>
      <c r="H102" s="62">
        <f>IF(ISTEXT(Beef!H102),"5",SUM(Beef!H102,Veal!H102,Lamb!H102,Pork!H102))</f>
        <v>173</v>
      </c>
      <c r="I102" s="62">
        <f>IF(ISTEXT(Beef!I102),"--",SUM(Beef!I102,Veal!I102,Lamb!I102,Pork!I102))</f>
        <v>1033</v>
      </c>
      <c r="J102" s="62">
        <f>IF(ISTEXT(Beef!J102),"--",SUM(Beef!J102,Veal!J102,Lamb!J102,Pork!J102))</f>
        <v>46839.849727000001</v>
      </c>
      <c r="K102" s="62">
        <f>IF(ISTEXT(Beef!K102),"--",SUM(Beef!K102,Veal!K102,Lamb!K102,Pork!K102))</f>
        <v>34354.062907030006</v>
      </c>
      <c r="L102" s="62">
        <f>IF(ISTEXT(Beef!L102),"--",SUM(Beef!L102,Veal!L102,Lamb!L102,Pork!L102))</f>
        <v>32495.569457366004</v>
      </c>
      <c r="M102" s="53">
        <f>IF(ISTEXT(Beef!M102),"--",SUM(Beef!M102,Veal!M102,Lamb!M102,Pork!M102))</f>
        <v>161.06151115986893</v>
      </c>
      <c r="N102" s="53">
        <f>IF(ISTEXT(Beef!N102),"--",SUM(Beef!N102,Veal!N102,Lamb!N102,Pork!N102))</f>
        <v>118.12841669084145</v>
      </c>
      <c r="O102" s="53">
        <f>IF(ISTEXT(Beef!O102),"--",SUM(Beef!O102,Veal!O102,Lamb!O102,Pork!O102))</f>
        <v>111.73788031576301</v>
      </c>
    </row>
    <row r="103" spans="1:15" ht="12" customHeight="1" x14ac:dyDescent="0.2">
      <c r="A103" s="25">
        <v>2004</v>
      </c>
      <c r="B103" s="52">
        <v>293.46318500000001</v>
      </c>
      <c r="C103" s="62">
        <f>IF(ISTEXT(Beef!C103),"--",SUM(Beef!C103,Veal!C103,Lamb!C103,Pork!C103))</f>
        <v>45556.1</v>
      </c>
      <c r="D103" s="62">
        <f>IF(ISTEXT(Beef!D103),"--",SUM(Beef!D103,Veal!D103,Lamb!D103,Pork!D103))</f>
        <v>4959.5482999999995</v>
      </c>
      <c r="E103" s="62">
        <f>IF(ISTEXT(Beef!E103),"--",SUM(Beef!E103,Veal!E103,Lamb!E103,Pork!E103))</f>
        <v>1033</v>
      </c>
      <c r="F103" s="62">
        <f>IF(ISTEXT(Beef!F103),"--",SUM(Beef!F103,Veal!F103,Lamb!F103,Pork!F103))</f>
        <v>51548.648300000001</v>
      </c>
      <c r="G103" s="62">
        <f>IF(ISTEXT(Beef!G103),"--",SUM(Beef!G103,Veal!G103,Lamb!G103,Pork!G103))</f>
        <v>2649.2192999999997</v>
      </c>
      <c r="H103" s="62">
        <f>IF(ISTEXT(Beef!H103),"5",SUM(Beef!H103,Veal!H103,Lamb!H103,Pork!H103))</f>
        <v>256</v>
      </c>
      <c r="I103" s="62">
        <f>IF(ISTEXT(Beef!I103),"--",SUM(Beef!I103,Veal!I103,Lamb!I103,Pork!I103))</f>
        <v>1154.4000000000001</v>
      </c>
      <c r="J103" s="62">
        <f>IF(ISTEXT(Beef!J103),"--",SUM(Beef!J103,Veal!J103,Lamb!J103,Pork!J103))</f>
        <v>47488.966327000002</v>
      </c>
      <c r="K103" s="62">
        <f>IF(ISTEXT(Beef!K103),"--",SUM(Beef!K103,Veal!K103,Lamb!K103,Pork!K103))</f>
        <v>34802.600963030003</v>
      </c>
      <c r="L103" s="62">
        <f>IF(ISTEXT(Beef!L103),"--",SUM(Beef!L103,Veal!L103,Lamb!L103,Pork!L103))</f>
        <v>32926.644713165995</v>
      </c>
      <c r="M103" s="53">
        <f>IF(ISTEXT(Beef!M103),"--",SUM(Beef!M103,Veal!M103,Lamb!M103,Pork!M103))</f>
        <v>161.82256839814505</v>
      </c>
      <c r="N103" s="53">
        <f>IF(ISTEXT(Beef!N103),"--",SUM(Beef!N103,Veal!N103,Lamb!N103,Pork!N103))</f>
        <v>118.59273238321188</v>
      </c>
      <c r="O103" s="53">
        <f>IF(ISTEXT(Beef!O103),"--",SUM(Beef!O103,Veal!O103,Lamb!O103,Pork!O103))</f>
        <v>112.20025678234902</v>
      </c>
    </row>
    <row r="104" spans="1:15" ht="12" customHeight="1" x14ac:dyDescent="0.2">
      <c r="A104" s="25">
        <v>2005</v>
      </c>
      <c r="B104" s="52">
        <v>296.186216</v>
      </c>
      <c r="C104" s="62">
        <f>IF(ISTEXT(Beef!C104),"--",SUM(Beef!C104,Veal!C104,Lamb!C104,Pork!C104))</f>
        <v>45848.5</v>
      </c>
      <c r="D104" s="62">
        <f>IF(ISTEXT(Beef!D104),"--",SUM(Beef!D104,Veal!D104,Lamb!D104,Pork!D104))</f>
        <v>4802.5726999999997</v>
      </c>
      <c r="E104" s="62">
        <f>IF(ISTEXT(Beef!E104),"--",SUM(Beef!E104,Veal!E104,Lamb!E104,Pork!E104))</f>
        <v>1154.4000000000001</v>
      </c>
      <c r="F104" s="62">
        <f>IF(ISTEXT(Beef!F104),"--",SUM(Beef!F104,Veal!F104,Lamb!F104,Pork!F104))</f>
        <v>51805.472699999998</v>
      </c>
      <c r="G104" s="62">
        <f>IF(ISTEXT(Beef!G104),"--",SUM(Beef!G104,Veal!G104,Lamb!G104,Pork!G104))</f>
        <v>3372.5373999999997</v>
      </c>
      <c r="H104" s="62">
        <f>IF(ISTEXT(Beef!H104),"5",SUM(Beef!H104,Veal!H104,Lamb!H104,Pork!H104))</f>
        <v>290.00066569215426</v>
      </c>
      <c r="I104" s="62">
        <f>IF(ISTEXT(Beef!I104),"--",SUM(Beef!I104,Veal!I104,Lamb!I104,Pork!I104))</f>
        <v>1066.0999999999999</v>
      </c>
      <c r="J104" s="62">
        <f>IF(ISTEXT(Beef!J104),"--",SUM(Beef!J104,Veal!J104,Lamb!J104,Pork!J104))</f>
        <v>47076.771961307852</v>
      </c>
      <c r="K104" s="62">
        <f>IF(ISTEXT(Beef!K104),"--",SUM(Beef!K104,Veal!K104,Lamb!K104,Pork!K104))</f>
        <v>34478.763234012142</v>
      </c>
      <c r="L104" s="62">
        <f>IF(ISTEXT(Beef!L104),"--",SUM(Beef!L104,Veal!L104,Lamb!L104,Pork!L104))</f>
        <v>32627.049477197819</v>
      </c>
      <c r="M104" s="53">
        <f>IF(ISTEXT(Beef!M104),"--",SUM(Beef!M104,Veal!M104,Lamb!M104,Pork!M104))</f>
        <v>158.94315608970757</v>
      </c>
      <c r="N104" s="53">
        <f>IF(ISTEXT(Beef!N104),"--",SUM(Beef!N104,Veal!N104,Lamb!N104,Pork!N104))</f>
        <v>116.40907433049533</v>
      </c>
      <c r="O104" s="53">
        <f>IF(ISTEXT(Beef!O104),"--",SUM(Beef!O104,Veal!O104,Lamb!O104,Pork!O104))</f>
        <v>110.15721770522171</v>
      </c>
    </row>
    <row r="105" spans="1:15" ht="12" customHeight="1" x14ac:dyDescent="0.2">
      <c r="A105" s="24">
        <v>2006</v>
      </c>
      <c r="B105" s="50">
        <v>298.99582500000002</v>
      </c>
      <c r="C105" s="60">
        <f>IF(ISTEXT(Beef!C105),"--",SUM(Beef!C105,Veal!C105,Lamb!C105,Pork!C105))</f>
        <v>47675.1</v>
      </c>
      <c r="D105" s="60">
        <f>IF(ISTEXT(Beef!D105),"--",SUM(Beef!D105,Veal!D105,Lamb!D105,Pork!D105))</f>
        <v>4264.7103000000006</v>
      </c>
      <c r="E105" s="60">
        <f>IF(ISTEXT(Beef!E105),"--",SUM(Beef!E105,Veal!E105,Lamb!E105,Pork!E105))</f>
        <v>1066.0999999999999</v>
      </c>
      <c r="F105" s="60">
        <f>IF(ISTEXT(Beef!F105),"--",SUM(Beef!F105,Veal!F105,Lamb!F105,Pork!F105))</f>
        <v>53005.910300000003</v>
      </c>
      <c r="G105" s="60">
        <f>IF(ISTEXT(Beef!G105),"--",SUM(Beef!G105,Veal!G105,Lamb!G105,Pork!G105))</f>
        <v>4158.1810999999998</v>
      </c>
      <c r="H105" s="60">
        <f>IF(ISTEXT(Beef!H105),"5",SUM(Beef!H105,Veal!H105,Lamb!H105,Pork!H105))</f>
        <v>273.89655034999998</v>
      </c>
      <c r="I105" s="60">
        <f>IF(ISTEXT(Beef!I105),"--",SUM(Beef!I105,Veal!I105,Lamb!I105,Pork!I105))</f>
        <v>1144.769</v>
      </c>
      <c r="J105" s="60">
        <f>IF(ISTEXT(Beef!J105),"--",SUM(Beef!J105,Veal!J105,Lamb!J105,Pork!J105))</f>
        <v>47429.000976650001</v>
      </c>
      <c r="K105" s="60">
        <f>IF(ISTEXT(Beef!K105),"--",SUM(Beef!K105,Veal!K105,Lamb!K105,Pork!K105))</f>
        <v>34721.517374514202</v>
      </c>
      <c r="L105" s="60">
        <f>IF(ISTEXT(Beef!L105),"--",SUM(Beef!L105,Veal!L105,Lamb!L105,Pork!L105))</f>
        <v>32860.475338673852</v>
      </c>
      <c r="M105" s="51">
        <f>IF(ISTEXT(Beef!M105),"--",SUM(Beef!M105,Veal!M105,Lamb!M105,Pork!M105))</f>
        <v>158.62763627769718</v>
      </c>
      <c r="N105" s="51">
        <f>IF(ISTEXT(Beef!N105),"--",SUM(Beef!N105,Veal!N105,Lamb!N105,Pork!N105))</f>
        <v>116.12709767607691</v>
      </c>
      <c r="O105" s="51">
        <f>IF(ISTEXT(Beef!O105),"--",SUM(Beef!O105,Veal!O105,Lamb!O105,Pork!O105))</f>
        <v>109.90278990910274</v>
      </c>
    </row>
    <row r="106" spans="1:15" ht="12" customHeight="1" x14ac:dyDescent="0.2">
      <c r="A106" s="24">
        <v>2007</v>
      </c>
      <c r="B106" s="50">
        <v>302.003917</v>
      </c>
      <c r="C106" s="60">
        <f>IF(ISTEXT(Beef!C106),"--",SUM(Beef!C106,Veal!C106,Lamb!C106,Pork!C106))</f>
        <v>48819.6</v>
      </c>
      <c r="D106" s="60">
        <f>IF(ISTEXT(Beef!D106),"--",SUM(Beef!D106,Veal!D106,Lamb!D106,Pork!D106))</f>
        <v>4223.2479999999996</v>
      </c>
      <c r="E106" s="60">
        <f>IF(ISTEXT(Beef!E106),"--",SUM(Beef!E106,Veal!E106,Lamb!E106,Pork!E106))</f>
        <v>1144.769</v>
      </c>
      <c r="F106" s="60">
        <f>IF(ISTEXT(Beef!F106),"--",SUM(Beef!F106,Veal!F106,Lamb!F106,Pork!F106))</f>
        <v>54187.616999999998</v>
      </c>
      <c r="G106" s="60">
        <f>IF(ISTEXT(Beef!G106),"--",SUM(Beef!G106,Veal!G106,Lamb!G106,Pork!G106))</f>
        <v>4584.5709999999999</v>
      </c>
      <c r="H106" s="60">
        <f>IF(ISTEXT(Beef!H106),"5",SUM(Beef!H106,Veal!H106,Lamb!H106,Pork!H106))</f>
        <v>303.27008312422623</v>
      </c>
      <c r="I106" s="60">
        <f>IF(ISTEXT(Beef!I106),"--",SUM(Beef!I106,Veal!I106,Lamb!I106,Pork!I106))</f>
        <v>1168.694</v>
      </c>
      <c r="J106" s="60">
        <f>IF(ISTEXT(Beef!J106),"--",SUM(Beef!J106,Veal!J106,Lamb!J106,Pork!J106))</f>
        <v>48131.01924387578</v>
      </c>
      <c r="K106" s="60">
        <f>IF(ISTEXT(Beef!K106),"--",SUM(Beef!K106,Veal!K106,Lamb!K106,Pork!K106))</f>
        <v>35270.118614300118</v>
      </c>
      <c r="L106" s="60">
        <f>IF(ISTEXT(Beef!L106),"--",SUM(Beef!L106,Veal!L106,Lamb!L106,Pork!L106))</f>
        <v>33371.291162216119</v>
      </c>
      <c r="M106" s="51">
        <f>IF(ISTEXT(Beef!M106),"--",SUM(Beef!M106,Veal!M106,Lamb!M106,Pork!M106))</f>
        <v>159.37216881818051</v>
      </c>
      <c r="N106" s="51">
        <f>IF(ISTEXT(Beef!N106),"--",SUM(Beef!N106,Veal!N106,Lamb!N106,Pork!N106))</f>
        <v>116.78695748274058</v>
      </c>
      <c r="O106" s="51">
        <f>IF(ISTEXT(Beef!O106),"--",SUM(Beef!O106,Veal!O106,Lamb!O106,Pork!O106))</f>
        <v>110.49953091242892</v>
      </c>
    </row>
    <row r="107" spans="1:15" ht="12" customHeight="1" x14ac:dyDescent="0.2">
      <c r="A107" s="24">
        <v>2008</v>
      </c>
      <c r="B107" s="50">
        <v>304.79776099999998</v>
      </c>
      <c r="C107" s="60">
        <f>IF(ISTEXT(Beef!C107),"--",SUM(Beef!C107,Veal!C107,Lamb!C107,Pork!C107))</f>
        <v>50355.5</v>
      </c>
      <c r="D107" s="60">
        <f>IF(ISTEXT(Beef!D107),"--",SUM(Beef!D107,Veal!D107,Lamb!D107,Pork!D107))</f>
        <v>3553.3190000000004</v>
      </c>
      <c r="E107" s="60">
        <f>IF(ISTEXT(Beef!E107),"--",SUM(Beef!E107,Veal!E107,Lamb!E107,Pork!E107))</f>
        <v>1168.694</v>
      </c>
      <c r="F107" s="60">
        <f>IF(ISTEXT(Beef!F107),"--",SUM(Beef!F107,Veal!F107,Lamb!F107,Pork!F107))</f>
        <v>55077.512999999992</v>
      </c>
      <c r="G107" s="60">
        <f>IF(ISTEXT(Beef!G107),"--",SUM(Beef!G107,Veal!G107,Lamb!G107,Pork!G107))</f>
        <v>6659.7024999999994</v>
      </c>
      <c r="H107" s="60">
        <f>IF(ISTEXT(Beef!H107),"5",SUM(Beef!H107,Veal!H107,Lamb!H107,Pork!H107))</f>
        <v>353.71123494005104</v>
      </c>
      <c r="I107" s="60">
        <f>IF(ISTEXT(Beef!I107),"--",SUM(Beef!I107,Veal!I107,Lamb!I107,Pork!I107))</f>
        <v>1306.7323999999999</v>
      </c>
      <c r="J107" s="60">
        <f>IF(ISTEXT(Beef!J107),"--",SUM(Beef!J107,Veal!J107,Lamb!J107,Pork!J107))</f>
        <v>46757.30419205995</v>
      </c>
      <c r="K107" s="60">
        <f>IF(ISTEXT(Beef!K107),"--",SUM(Beef!K107,Veal!K107,Lamb!K107,Pork!K107))</f>
        <v>34274.636329938483</v>
      </c>
      <c r="L107" s="60">
        <f>IF(ISTEXT(Beef!L107),"--",SUM(Beef!L107,Veal!L107,Lamb!L107,Pork!L107))</f>
        <v>32431.928887683236</v>
      </c>
      <c r="M107" s="51">
        <f>IF(ISTEXT(Beef!M107),"--",SUM(Beef!M107,Veal!M107,Lamb!M107,Pork!M107))</f>
        <v>153.4043558543724</v>
      </c>
      <c r="N107" s="51">
        <f>IF(ISTEXT(Beef!N107),"--",SUM(Beef!N107,Veal!N107,Lamb!N107,Pork!N107))</f>
        <v>112.45042029668483</v>
      </c>
      <c r="O107" s="51">
        <f>IF(ISTEXT(Beef!O107),"--",SUM(Beef!O107,Veal!O107,Lamb!O107,Pork!O107))</f>
        <v>106.40474779499196</v>
      </c>
    </row>
    <row r="108" spans="1:15" ht="12" customHeight="1" x14ac:dyDescent="0.2">
      <c r="A108" s="24">
        <v>2009</v>
      </c>
      <c r="B108" s="50">
        <v>307.43940600000002</v>
      </c>
      <c r="C108" s="60">
        <f>IF(ISTEXT(Beef!C108),"--",SUM(Beef!C108,Veal!C108,Lamb!C108,Pork!C108))</f>
        <v>49397.7</v>
      </c>
      <c r="D108" s="60">
        <f>IF(ISTEXT(Beef!D108),"--",SUM(Beef!D108,Veal!D108,Lamb!D108,Pork!D108))</f>
        <v>3631.09</v>
      </c>
      <c r="E108" s="60">
        <f>IF(ISTEXT(Beef!E108),"--",SUM(Beef!E108,Veal!E108,Lamb!E108,Pork!E108))</f>
        <v>1306.7323999999999</v>
      </c>
      <c r="F108" s="60">
        <f>IF(ISTEXT(Beef!F108),"--",SUM(Beef!F108,Veal!F108,Lamb!F108,Pork!F108))</f>
        <v>54335.522400000002</v>
      </c>
      <c r="G108" s="60">
        <f>IF(ISTEXT(Beef!G108),"--",SUM(Beef!G108,Veal!G108,Lamb!G108,Pork!G108))</f>
        <v>6045.1057000000001</v>
      </c>
      <c r="H108" s="60">
        <f>IF(ISTEXT(Beef!H108),"5",SUM(Beef!H108,Veal!H108,Lamb!H108,Pork!H108))</f>
        <v>368.71811872989099</v>
      </c>
      <c r="I108" s="60">
        <f>IF(ISTEXT(Beef!I108),"--",SUM(Beef!I108,Veal!I108,Lamb!I108,Pork!I108))</f>
        <v>1113.9445000000001</v>
      </c>
      <c r="J108" s="60">
        <f>IF(ISTEXT(Beef!J108),"--",SUM(Beef!J108,Veal!J108,Lamb!J108,Pork!J108))</f>
        <v>46807.691408270111</v>
      </c>
      <c r="K108" s="60">
        <f>IF(ISTEXT(Beef!K108),"--",SUM(Beef!K108,Veal!K108,Lamb!K108,Pork!K108))</f>
        <v>34340.523347800437</v>
      </c>
      <c r="L108" s="60">
        <f>IF(ISTEXT(Beef!L108),"--",SUM(Beef!L108,Veal!L108,Lamb!L108,Pork!L108))</f>
        <v>32491.008798678235</v>
      </c>
      <c r="M108" s="51">
        <f>IF(ISTEXT(Beef!M108),"--",SUM(Beef!M108,Veal!M108,Lamb!M108,Pork!M108))</f>
        <v>152.25013610737366</v>
      </c>
      <c r="N108" s="51">
        <f>IF(ISTEXT(Beef!N108),"--",SUM(Beef!N108,Veal!N108,Lamb!N108,Pork!N108))</f>
        <v>111.698509291943</v>
      </c>
      <c r="O108" s="51">
        <f>IF(ISTEXT(Beef!O108),"--",SUM(Beef!O108,Veal!O108,Lamb!O108,Pork!O108))</f>
        <v>105.68264238279927</v>
      </c>
    </row>
    <row r="109" spans="1:15" ht="12" customHeight="1" x14ac:dyDescent="0.2">
      <c r="A109" s="24">
        <v>2010</v>
      </c>
      <c r="B109" s="50">
        <v>309.74127900000002</v>
      </c>
      <c r="C109" s="60">
        <f>IF(ISTEXT(Beef!C109),"--",SUM(Beef!C109,Veal!C109,Lamb!C109,Pork!C109))</f>
        <v>49154.7</v>
      </c>
      <c r="D109" s="60">
        <f>IF(ISTEXT(Beef!D109),"--",SUM(Beef!D109,Veal!D109,Lamb!D109,Pork!D109))</f>
        <v>3323.0159999999996</v>
      </c>
      <c r="E109" s="60">
        <f>IF(ISTEXT(Beef!E109),"--",SUM(Beef!E109,Veal!E109,Lamb!E109,Pork!E109))</f>
        <v>1113.9445000000001</v>
      </c>
      <c r="F109" s="60">
        <f>IF(ISTEXT(Beef!F109),"--",SUM(Beef!F109,Veal!F109,Lamb!F109,Pork!F109))</f>
        <v>53591.660499999998</v>
      </c>
      <c r="G109" s="60">
        <f>IF(ISTEXT(Beef!G109),"--",SUM(Beef!G109,Veal!G109,Lamb!G109,Pork!G109))</f>
        <v>6538.2160000000003</v>
      </c>
      <c r="H109" s="60">
        <f>IF(ISTEXT(Beef!H109),"5",SUM(Beef!H109,Veal!H109,Lamb!H109,Pork!H109))</f>
        <v>359.43055583340811</v>
      </c>
      <c r="I109" s="60">
        <f>IF(ISTEXT(Beef!I109),"--",SUM(Beef!I109,Veal!I109,Lamb!I109,Pork!I109))</f>
        <v>1145.0693000000001</v>
      </c>
      <c r="J109" s="60">
        <f>IF(ISTEXT(Beef!J109),"--",SUM(Beef!J109,Veal!J109,Lamb!J109,Pork!J109))</f>
        <v>45548.881971166593</v>
      </c>
      <c r="K109" s="60">
        <f>IF(ISTEXT(Beef!K109),"--",SUM(Beef!K109,Veal!K109,Lamb!K109,Pork!K109))</f>
        <v>33395.693681565361</v>
      </c>
      <c r="L109" s="60">
        <f>IF(ISTEXT(Beef!L109),"--",SUM(Beef!L109,Veal!L109,Lamb!L109,Pork!L109))</f>
        <v>31601.817669096545</v>
      </c>
      <c r="M109" s="51">
        <f>IF(ISTEXT(Beef!M109),"--",SUM(Beef!M109,Veal!M109,Lamb!M109,Pork!M109))</f>
        <v>147.0546067292716</v>
      </c>
      <c r="N109" s="51">
        <f>IF(ISTEXT(Beef!N109),"--",SUM(Beef!N109,Veal!N109,Lamb!N109,Pork!N109))</f>
        <v>107.8180273206832</v>
      </c>
      <c r="O109" s="51">
        <f>IF(ISTEXT(Beef!O109),"--",SUM(Beef!O109,Veal!O109,Lamb!O109,Pork!O109))</f>
        <v>102.02649698846417</v>
      </c>
    </row>
    <row r="110" spans="1:15" ht="12" customHeight="1" x14ac:dyDescent="0.2">
      <c r="A110" s="92">
        <v>2011</v>
      </c>
      <c r="B110" s="52">
        <v>311.97391399999998</v>
      </c>
      <c r="C110" s="117">
        <f>IF(ISTEXT(Beef!C110),"--",SUM(Beef!C110,Veal!C110,Lamb!C110,Pork!C110))</f>
        <v>49335.199999999997</v>
      </c>
      <c r="D110" s="117">
        <f>IF(ISTEXT(Beef!D110),"--",SUM(Beef!D110,Veal!D110,Lamb!D110,Pork!D110))</f>
        <v>3022.0030000000002</v>
      </c>
      <c r="E110" s="117">
        <f>IF(ISTEXT(Beef!E110),"--",SUM(Beef!E110,Veal!E110,Lamb!E110,Pork!E110))</f>
        <v>1145.0693000000001</v>
      </c>
      <c r="F110" s="117">
        <f>IF(ISTEXT(Beef!F110),"--",SUM(Beef!F110,Veal!F110,Lamb!F110,Pork!F110))</f>
        <v>53502.272299999997</v>
      </c>
      <c r="G110" s="117">
        <f>IF(ISTEXT(Beef!G110),"--",SUM(Beef!G110,Veal!G110,Lamb!G110,Pork!G110))</f>
        <v>7999.9459999999999</v>
      </c>
      <c r="H110" s="117">
        <f>IF(ISTEXT(Beef!H110),"5",SUM(Beef!H110,Veal!H110,Lamb!H110,Pork!H110))</f>
        <v>403.32526850922579</v>
      </c>
      <c r="I110" s="117">
        <f>IF(ISTEXT(Beef!I110),"--",SUM(Beef!I110,Veal!I110,Lamb!I110,Pork!I110))</f>
        <v>1162.0328999999999</v>
      </c>
      <c r="J110" s="117">
        <f>IF(ISTEXT(Beef!J110),"--",SUM(Beef!J110,Veal!J110,Lamb!J110,Pork!J110))</f>
        <v>43936.905458490772</v>
      </c>
      <c r="K110" s="117">
        <f>IF(ISTEXT(Beef!K110),"--",SUM(Beef!K110,Veal!K110,Lamb!K110,Pork!K110))</f>
        <v>32207.296285380566</v>
      </c>
      <c r="L110" s="117">
        <f>IF(ISTEXT(Beef!L110),"--",SUM(Beef!L110,Veal!L110,Lamb!L110,Pork!L110))</f>
        <v>30480.465042043757</v>
      </c>
      <c r="M110" s="118">
        <f>IF(ISTEXT(Beef!M110),"--",SUM(Beef!M110,Veal!M110,Lamb!M110,Pork!M110))</f>
        <v>140.83519001685113</v>
      </c>
      <c r="N110" s="118">
        <f>IF(ISTEXT(Beef!N110),"--",SUM(Beef!N110,Veal!N110,Lamb!N110,Pork!N110))</f>
        <v>103.23714528702732</v>
      </c>
      <c r="O110" s="118">
        <f>IF(ISTEXT(Beef!O110),"--",SUM(Beef!O110,Veal!O110,Lamb!O110,Pork!O110))</f>
        <v>97.701966972930165</v>
      </c>
    </row>
    <row r="111" spans="1:15" ht="12" customHeight="1" x14ac:dyDescent="0.2">
      <c r="A111" s="92">
        <v>2012</v>
      </c>
      <c r="B111" s="52">
        <v>314.16755799999999</v>
      </c>
      <c r="C111" s="117">
        <f>IF(ISTEXT(Beef!C111),"--",SUM(Beef!C111,Veal!C111,Lamb!C111,Pork!C111))</f>
        <v>49542.650000000009</v>
      </c>
      <c r="D111" s="117">
        <f>IF(ISTEXT(Beef!D111),"--",SUM(Beef!D111,Veal!D111,Lamb!D111,Pork!D111))</f>
        <v>3175.1509999999998</v>
      </c>
      <c r="E111" s="117">
        <f>IF(ISTEXT(Beef!E111),"--",SUM(Beef!E111,Veal!E111,Lamb!E111,Pork!E111))</f>
        <v>1162.0328999999999</v>
      </c>
      <c r="F111" s="117">
        <f>IF(ISTEXT(Beef!F111),"--",SUM(Beef!F111,Veal!F111,Lamb!F111,Pork!F111))</f>
        <v>53879.833899999998</v>
      </c>
      <c r="G111" s="117">
        <f>IF(ISTEXT(Beef!G111),"--",SUM(Beef!G111,Veal!G111,Lamb!G111,Pork!G111))</f>
        <v>7842.4960000000001</v>
      </c>
      <c r="H111" s="117">
        <f>IF(ISTEXT(Beef!H111),"5",SUM(Beef!H111,Veal!H111,Lamb!H111,Pork!H111))</f>
        <v>393.62202722049204</v>
      </c>
      <c r="I111" s="117">
        <f>IF(ISTEXT(Beef!I111),"--",SUM(Beef!I111,Veal!I111,Lamb!I111,Pork!I111))</f>
        <v>1259.8200000000002</v>
      </c>
      <c r="J111" s="117">
        <f>IF(ISTEXT(Beef!J111),"--",SUM(Beef!J111,Veal!J111,Lamb!J111,Pork!J111))</f>
        <v>44383.833199779518</v>
      </c>
      <c r="K111" s="117">
        <f>IF(ISTEXT(Beef!K111),"--",SUM(Beef!K111,Veal!K111,Lamb!K111,Pork!K111))</f>
        <v>32536.051093116301</v>
      </c>
      <c r="L111" s="117">
        <f>IF(ISTEXT(Beef!L111),"--",SUM(Beef!L111,Veal!L111,Lamb!L111,Pork!L111))</f>
        <v>30792.455579871501</v>
      </c>
      <c r="M111" s="118">
        <f>IF(ISTEXT(Beef!M111),"--",SUM(Beef!M111,Veal!M111,Lamb!M111,Pork!M111))</f>
        <v>141.27439982131926</v>
      </c>
      <c r="N111" s="118">
        <f>IF(ISTEXT(Beef!N111),"--",SUM(Beef!N111,Veal!N111,Lamb!N111,Pork!N111))</f>
        <v>103.56273353060949</v>
      </c>
      <c r="O111" s="118">
        <f>IF(ISTEXT(Beef!O111),"--",SUM(Beef!O111,Veal!O111,Lamb!O111,Pork!O111))</f>
        <v>98.012843133445045</v>
      </c>
    </row>
    <row r="112" spans="1:15" ht="12" customHeight="1" x14ac:dyDescent="0.2">
      <c r="A112" s="111">
        <v>2013</v>
      </c>
      <c r="B112" s="52">
        <v>316.29476599999998</v>
      </c>
      <c r="C112" s="62">
        <f>IF(ISTEXT(Beef!C112),"--",SUM(Beef!C112,Veal!C112,Lamb!C112,Pork!C112))</f>
        <v>49271.25</v>
      </c>
      <c r="D112" s="62">
        <f>IF(ISTEXT(Beef!D112),"--",SUM(Beef!D112,Veal!D112,Lamb!D112,Pork!D112))</f>
        <v>3302.402</v>
      </c>
      <c r="E112" s="62">
        <f>IF(ISTEXT(Beef!E112),"--",SUM(Beef!E112,Veal!E112,Lamb!E112,Pork!E112))</f>
        <v>1259.8200000000002</v>
      </c>
      <c r="F112" s="62">
        <f>IF(ISTEXT(Beef!F112),"--",SUM(Beef!F112,Veal!F112,Lamb!F112,Pork!F112))</f>
        <v>53833.471999999994</v>
      </c>
      <c r="G112" s="62">
        <f>IF(ISTEXT(Beef!G112),"--",SUM(Beef!G112,Veal!G112,Lamb!G112,Pork!G112))</f>
        <v>7581.5830000000005</v>
      </c>
      <c r="H112" s="62">
        <f>IF(ISTEXT(Beef!H112),"5",SUM(Beef!H112,Veal!H112,Lamb!H112,Pork!H112))</f>
        <v>373.40931665722843</v>
      </c>
      <c r="I112" s="62">
        <f>IF(ISTEXT(Beef!I112),"--",SUM(Beef!I112,Veal!I112,Lamb!I112,Pork!I112))</f>
        <v>1229.6482000000001</v>
      </c>
      <c r="J112" s="62">
        <f>IF(ISTEXT(Beef!J112),"--",SUM(Beef!J112,Veal!J112,Lamb!J112,Pork!J112))</f>
        <v>44648.768810342764</v>
      </c>
      <c r="K112" s="62">
        <f>IF(ISTEXT(Beef!K112),"--",SUM(Beef!K112,Veal!K112,Lamb!K112,Pork!K112))</f>
        <v>32765.086894329273</v>
      </c>
      <c r="L112" s="62">
        <f>IF(ISTEXT(Beef!L112),"--",SUM(Beef!L112,Veal!L112,Lamb!L112,Pork!L112))</f>
        <v>31000.588347812321</v>
      </c>
      <c r="M112" s="53">
        <f>IF(ISTEXT(Beef!M112),"--",SUM(Beef!M112,Veal!M112,Lamb!M112,Pork!M112))</f>
        <v>141.16189583213898</v>
      </c>
      <c r="N112" s="53">
        <f>IF(ISTEXT(Beef!N112),"--",SUM(Beef!N112,Veal!N112,Lamb!N112,Pork!N112))</f>
        <v>103.59035436687965</v>
      </c>
      <c r="O112" s="53">
        <f>IF(ISTEXT(Beef!O112),"--",SUM(Beef!O112,Veal!O112,Lamb!O112,Pork!O112))</f>
        <v>98.011701995132995</v>
      </c>
    </row>
    <row r="113" spans="1:24" ht="12" customHeight="1" x14ac:dyDescent="0.2">
      <c r="A113" s="111">
        <v>2014</v>
      </c>
      <c r="B113" s="52">
        <v>318.576955</v>
      </c>
      <c r="C113" s="62">
        <f>IF(ISTEXT(Beef!C113),"--",SUM(Beef!C113,Veal!C113,Lamb!C113,Pork!C113))</f>
        <v>47434.8</v>
      </c>
      <c r="D113" s="62">
        <f>IF(ISTEXT(Beef!D113),"--",SUM(Beef!D113,Veal!D113,Lamb!D113,Pork!D113))</f>
        <v>4152.8919999999998</v>
      </c>
      <c r="E113" s="62">
        <f>IF(ISTEXT(Beef!E113),"--",SUM(Beef!E113,Veal!E113,Lamb!E113,Pork!E113))</f>
        <v>1229.6482000000001</v>
      </c>
      <c r="F113" s="62">
        <f>IF(ISTEXT(Beef!F113),"--",SUM(Beef!F113,Veal!F113,Lamb!F113,Pork!F113))</f>
        <v>52817.340200000006</v>
      </c>
      <c r="G113" s="62">
        <f>IF(ISTEXT(Beef!G113),"--",SUM(Beef!G113,Veal!G113,Lamb!G113,Pork!G113))</f>
        <v>7672.152</v>
      </c>
      <c r="H113" s="62">
        <f>IF(ISTEXT(Beef!H113),"5",SUM(Beef!H113,Veal!H113,Lamb!H113,Pork!H113))</f>
        <v>351.05408273463451</v>
      </c>
      <c r="I113" s="62">
        <f>IF(ISTEXT(Beef!I113),"--",SUM(Beef!I113,Veal!I113,Lamb!I113,Pork!I113))</f>
        <v>1189.6983</v>
      </c>
      <c r="J113" s="62">
        <f>IF(ISTEXT(Beef!J113),"--",SUM(Beef!J113,Veal!J113,Lamb!J113,Pork!J113))</f>
        <v>43604.373144265366</v>
      </c>
      <c r="K113" s="62">
        <f>IF(ISTEXT(Beef!K113),"--",SUM(Beef!K113,Veal!K113,Lamb!K113,Pork!K113))</f>
        <v>32015.031340275877</v>
      </c>
      <c r="L113" s="62">
        <f>IF(ISTEXT(Beef!L113),"--",SUM(Beef!L113,Veal!L113,Lamb!L113,Pork!L113))</f>
        <v>30286.143312619773</v>
      </c>
      <c r="M113" s="53">
        <f>IF(ISTEXT(Beef!M113),"--",SUM(Beef!M113,Veal!M113,Lamb!M113,Pork!M113))</f>
        <v>136.87233950825279</v>
      </c>
      <c r="N113" s="53">
        <f>IF(ISTEXT(Beef!N113),"--",SUM(Beef!N113,Veal!N113,Lamb!N113,Pork!N113))</f>
        <v>100.49387075181215</v>
      </c>
      <c r="O113" s="53">
        <f>IF(ISTEXT(Beef!O113),"--",SUM(Beef!O113,Veal!O113,Lamb!O113,Pork!O113))</f>
        <v>95.066962117896367</v>
      </c>
    </row>
    <row r="114" spans="1:24" ht="12" customHeight="1" x14ac:dyDescent="0.2">
      <c r="A114" s="92">
        <v>2015</v>
      </c>
      <c r="B114" s="52">
        <v>320.87070299999999</v>
      </c>
      <c r="C114" s="117">
        <f>IF(ISTEXT(Beef!C114),"--",SUM(Beef!C114,Veal!C114,Lamb!C114,Pork!C114))</f>
        <v>48520.4</v>
      </c>
      <c r="D114" s="117">
        <f>IF(ISTEXT(Beef!D114),"--",SUM(Beef!D114,Veal!D114,Lamb!D114,Pork!D114))</f>
        <v>4697.6419999999998</v>
      </c>
      <c r="E114" s="117">
        <f>IF(ISTEXT(Beef!E114),"--",SUM(Beef!E114,Veal!E114,Lamb!E114,Pork!E114))</f>
        <v>1189.6983</v>
      </c>
      <c r="F114" s="117">
        <f>IF(ISTEXT(Beef!F114),"--",SUM(Beef!F114,Veal!F114,Lamb!F114,Pork!F114))</f>
        <v>54407.740300000005</v>
      </c>
      <c r="G114" s="117">
        <f>IF(ISTEXT(Beef!G114),"--",SUM(Beef!G114,Veal!G114,Lamb!G114,Pork!G114))</f>
        <v>7281.6239999999998</v>
      </c>
      <c r="H114" s="117">
        <f>IF(ISTEXT(Beef!H114),"5",SUM(Beef!H114,Veal!H114,Lamb!H114,Pork!H114))</f>
        <v>315.70909673924194</v>
      </c>
      <c r="I114" s="117">
        <f>IF(ISTEXT(Beef!I114),"--",SUM(Beef!I114,Veal!I114,Lamb!I114,Pork!I114))</f>
        <v>1320.3600999999999</v>
      </c>
      <c r="J114" s="117">
        <f>IF(ISTEXT(Beef!J114),"--",SUM(Beef!J114,Veal!J114,Lamb!J114,Pork!J114))</f>
        <v>45489.98443026076</v>
      </c>
      <c r="K114" s="117">
        <f>IF(ISTEXT(Beef!K114),"--",SUM(Beef!K114,Veal!K114,Lamb!K114,Pork!K114))</f>
        <v>33471.106508262848</v>
      </c>
      <c r="L114" s="117">
        <f>IF(ISTEXT(Beef!L114),"--",SUM(Beef!L114,Veal!L114,Lamb!L114,Pork!L114))</f>
        <v>31653.062928661759</v>
      </c>
      <c r="M114" s="118">
        <f>IF(ISTEXT(Beef!M114),"--",SUM(Beef!M114,Veal!M114,Lamb!M114,Pork!M114))</f>
        <v>141.77045147764943</v>
      </c>
      <c r="N114" s="118">
        <f>IF(ISTEXT(Beef!N114),"--",SUM(Beef!N114,Veal!N114,Lamb!N114,Pork!N114))</f>
        <v>104.31337668201778</v>
      </c>
      <c r="O114" s="118">
        <f>IF(ISTEXT(Beef!O114),"--",SUM(Beef!O114,Veal!O114,Lamb!O114,Pork!O114))</f>
        <v>98.647407297455132</v>
      </c>
    </row>
    <row r="115" spans="1:24" ht="12" customHeight="1" x14ac:dyDescent="0.2">
      <c r="A115" s="121">
        <v>2016</v>
      </c>
      <c r="B115" s="50">
        <v>323.16101099999997</v>
      </c>
      <c r="C115" s="122">
        <f>IF(ISTEXT(Beef!C115),"--",SUM(Beef!C115,Veal!C115,Lamb!C115,Pork!C115))</f>
        <v>50481</v>
      </c>
      <c r="D115" s="122">
        <f>IF(ISTEXT(Beef!D115),"--",SUM(Beef!D115,Veal!D115,Lamb!D115,Pork!D115))</f>
        <v>4319.1260000000002</v>
      </c>
      <c r="E115" s="122">
        <f>IF(ISTEXT(Beef!E115),"--",SUM(Beef!E115,Veal!E115,Lamb!E115,Pork!E115))</f>
        <v>1320.3600999999999</v>
      </c>
      <c r="F115" s="122">
        <f>IF(ISTEXT(Beef!F115),"--",SUM(Beef!F115,Veal!F115,Lamb!F115,Pork!F115))</f>
        <v>56120.486100000002</v>
      </c>
      <c r="G115" s="122">
        <f>IF(ISTEXT(Beef!G115),"--",SUM(Beef!G115,Veal!G115,Lamb!G115,Pork!G115))</f>
        <v>7801.0619999999999</v>
      </c>
      <c r="H115" s="122">
        <f>IF(ISTEXT(Beef!H115),"5",SUM(Beef!H115,Veal!H115,Lamb!H115,Pork!H115))</f>
        <v>319.03673211705137</v>
      </c>
      <c r="I115" s="122">
        <f>IF(ISTEXT(Beef!I115),"--",SUM(Beef!I115,Veal!I115,Lamb!I115,Pork!I115))</f>
        <v>1304.3842999999999</v>
      </c>
      <c r="J115" s="122">
        <f>IF(ISTEXT(Beef!J115),"--",SUM(Beef!J115,Veal!J115,Lamb!J115,Pork!J115))</f>
        <v>46695.940394882949</v>
      </c>
      <c r="K115" s="122">
        <f>IF(ISTEXT(Beef!K115),"--",SUM(Beef!K115,Veal!K115,Lamb!K115,Pork!K115))</f>
        <v>34339.905338977493</v>
      </c>
      <c r="L115" s="122">
        <f>IF(ISTEXT(Beef!L115),"--",SUM(Beef!L115,Veal!L115,Lamb!L115,Pork!L115))</f>
        <v>32476.721905311701</v>
      </c>
      <c r="M115" s="123">
        <f>IF(ISTEXT(Beef!M115),"--",SUM(Beef!M115,Veal!M115,Lamb!M115,Pork!M115))</f>
        <v>144.49744494357628</v>
      </c>
      <c r="N115" s="123">
        <f>IF(ISTEXT(Beef!N115),"--",SUM(Beef!N115,Veal!N115,Lamb!N115,Pork!N115))</f>
        <v>106.26252601672142</v>
      </c>
      <c r="O115" s="123">
        <f>IF(ISTEXT(Beef!O115),"--",SUM(Beef!O115,Veal!O115,Lamb!O115,Pork!O115))</f>
        <v>100.49703027235456</v>
      </c>
    </row>
    <row r="116" spans="1:24" ht="12" customHeight="1" x14ac:dyDescent="0.2">
      <c r="A116" s="121">
        <v>2017</v>
      </c>
      <c r="B116" s="50">
        <v>325.20603</v>
      </c>
      <c r="C116" s="122">
        <f>IF(ISTEXT(Beef!C116),"--",SUM(Beef!C116,Veal!C116,Lamb!C116,Pork!C116))</f>
        <v>52078.3</v>
      </c>
      <c r="D116" s="122">
        <f>IF(ISTEXT(Beef!D116),"--",SUM(Beef!D116,Veal!D116,Lamb!D116,Pork!D116))</f>
        <v>4360.5770000000002</v>
      </c>
      <c r="E116" s="122">
        <f>IF(ISTEXT(Beef!E116),"--",SUM(Beef!E116,Veal!E116,Lamb!E116,Pork!E116))</f>
        <v>1304.3842999999999</v>
      </c>
      <c r="F116" s="122">
        <f>IF(ISTEXT(Beef!F116),"--",SUM(Beef!F116,Veal!F116,Lamb!F116,Pork!F116))</f>
        <v>57743.261300000006</v>
      </c>
      <c r="G116" s="122">
        <f>IF(ISTEXT(Beef!G116),"--",SUM(Beef!G116,Veal!G116,Lamb!G116,Pork!G116))</f>
        <v>8497.0519999999997</v>
      </c>
      <c r="H116" s="122">
        <f>IF(ISTEXT(Beef!H116),"5",SUM(Beef!H116,Veal!H116,Lamb!H116,Pork!H116))</f>
        <v>286.21583068108771</v>
      </c>
      <c r="I116" s="122">
        <f>IF(ISTEXT(Beef!I116),"--",SUM(Beef!I116,Veal!I116,Lamb!I116,Pork!I116))</f>
        <v>1246.0439000000001</v>
      </c>
      <c r="J116" s="122">
        <f>IF(ISTEXT(Beef!J116),"--",SUM(Beef!J116,Veal!J116,Lamb!J116,Pork!J116))</f>
        <v>47713.886896318916</v>
      </c>
      <c r="K116" s="122">
        <f>IF(ISTEXT(Beef!K116),"--",SUM(Beef!K116,Veal!K116,Lamb!K116,Pork!K116))</f>
        <v>35068.641587350758</v>
      </c>
      <c r="L116" s="122">
        <f>IF(ISTEXT(Beef!L116),"--",SUM(Beef!L116,Veal!L116,Lamb!L116,Pork!L116))</f>
        <v>33167.728118724124</v>
      </c>
      <c r="M116" s="123">
        <f>IF(ISTEXT(Beef!M116),"--",SUM(Beef!M116,Veal!M116,Lamb!M116,Pork!M116))</f>
        <v>146.71894889623948</v>
      </c>
      <c r="N116" s="123">
        <f>IF(ISTEXT(Beef!N116),"--",SUM(Beef!N116,Veal!N116,Lamb!N116,Pork!N116))</f>
        <v>107.83515172627875</v>
      </c>
      <c r="O116" s="123">
        <f>IF(ISTEXT(Beef!O116),"--",SUM(Beef!O116,Veal!O116,Lamb!O116,Pork!O116))</f>
        <v>101.98989274191541</v>
      </c>
    </row>
    <row r="117" spans="1:24" ht="12" customHeight="1" x14ac:dyDescent="0.2">
      <c r="A117" s="121">
        <v>2018</v>
      </c>
      <c r="B117" s="50">
        <v>326.92397599999998</v>
      </c>
      <c r="C117" s="122">
        <f>IF(ISTEXT(Beef!C117),"--",SUM(Beef!C117,Veal!C117,Lamb!C117,Pork!C117))</f>
        <v>53506.5</v>
      </c>
      <c r="D117" s="122">
        <f>IF(ISTEXT(Beef!D117),"--",SUM(Beef!D117,Veal!D117,Lamb!D117,Pork!D117))</f>
        <v>4312.6499999999996</v>
      </c>
      <c r="E117" s="122">
        <f>IF(ISTEXT(Beef!E117),"--",SUM(Beef!E117,Veal!E117,Lamb!E117,Pork!E117))</f>
        <v>1246.0439000000001</v>
      </c>
      <c r="F117" s="122">
        <f>IF(ISTEXT(Beef!F117),"--",SUM(Beef!F117,Veal!F117,Lamb!F117,Pork!F117))</f>
        <v>59065.193899999998</v>
      </c>
      <c r="G117" s="122">
        <f>IF(ISTEXT(Beef!G117),"--",SUM(Beef!G117,Veal!G117,Lamb!G117,Pork!G117))</f>
        <v>9041.93</v>
      </c>
      <c r="H117" s="122">
        <f>IF(ISTEXT(Beef!H117),"5",SUM(Beef!H117,Veal!H117,Lamb!H117,Pork!H117))</f>
        <v>308.53215633534711</v>
      </c>
      <c r="I117" s="122">
        <f>IF(ISTEXT(Beef!I117),"--",SUM(Beef!I117,Veal!I117,Lamb!I117,Pork!I117))</f>
        <v>1265.6704</v>
      </c>
      <c r="J117" s="122">
        <f>IF(ISTEXT(Beef!J117),"--",SUM(Beef!J117,Veal!J117,Lamb!J117,Pork!J117))</f>
        <v>48448.998670664645</v>
      </c>
      <c r="K117" s="122">
        <f>IF(ISTEXT(Beef!K117),"--",SUM(Beef!K117,Veal!K117,Lamb!K117,Pork!K117))</f>
        <v>35621.526049065491</v>
      </c>
      <c r="L117" s="122">
        <f>IF(ISTEXT(Beef!L117),"--",SUM(Beef!L117,Veal!L117,Lamb!L117,Pork!L117))</f>
        <v>33685.727375106449</v>
      </c>
      <c r="M117" s="123">
        <f>IF(ISTEXT(Beef!M117),"--",SUM(Beef!M117,Veal!M117,Lamb!M117,Pork!M117))</f>
        <v>148.1965295523772</v>
      </c>
      <c r="N117" s="123">
        <f>IF(ISTEXT(Beef!N117),"--",SUM(Beef!N117,Veal!N117,Lamb!N117,Pork!N117))</f>
        <v>108.9596623805453</v>
      </c>
      <c r="O117" s="123">
        <f>IF(ISTEXT(Beef!O117),"--",SUM(Beef!O117,Veal!O117,Lamb!O117,Pork!O117))</f>
        <v>103.03841213257007</v>
      </c>
    </row>
    <row r="118" spans="1:24" ht="12" customHeight="1" x14ac:dyDescent="0.2">
      <c r="A118" s="121">
        <v>2019</v>
      </c>
      <c r="B118" s="50">
        <v>328.475998</v>
      </c>
      <c r="C118" s="122">
        <f>IF(ISTEXT(Beef!C118),"--",SUM(Beef!C118,Veal!C118,Lamb!C118,Pork!C118))</f>
        <v>55108.399999999994</v>
      </c>
      <c r="D118" s="122">
        <f>IF(ISTEXT(Beef!D118),"--",SUM(Beef!D118,Veal!D118,Lamb!D118,Pork!D118))</f>
        <v>4275.66</v>
      </c>
      <c r="E118" s="122">
        <f>IF(ISTEXT(Beef!E118),"--",SUM(Beef!E118,Veal!E118,Lamb!E118,Pork!E118))</f>
        <v>1265.6704</v>
      </c>
      <c r="F118" s="122">
        <f>IF(ISTEXT(Beef!F118),"--",SUM(Beef!F118,Veal!F118,Lamb!F118,Pork!F118))</f>
        <v>60649.730399999993</v>
      </c>
      <c r="G118" s="122">
        <f>IF(ISTEXT(Beef!G118),"--",SUM(Beef!G118,Veal!G118,Lamb!G118,Pork!G118))</f>
        <v>9352.69</v>
      </c>
      <c r="H118" s="122">
        <f>IF(ISTEXT(Beef!H118),"5",SUM(Beef!H118,Veal!H118,Lamb!H118,Pork!H118))</f>
        <v>295.60581941917678</v>
      </c>
      <c r="I118" s="122">
        <f>IF(ISTEXT(Beef!I118),"--",SUM(Beef!I118,Veal!I118,Lamb!I118,Pork!I118))</f>
        <v>1329.5322000000001</v>
      </c>
      <c r="J118" s="122">
        <f>IF(ISTEXT(Beef!J118),"--",SUM(Beef!J118,Veal!J118,Lamb!J118,Pork!J118))</f>
        <v>49671.839707580817</v>
      </c>
      <c r="K118" s="122">
        <f>IF(ISTEXT(Beef!K118),"--",SUM(Beef!K118,Veal!K118,Lamb!K118,Pork!K118))</f>
        <v>36531.896570330311</v>
      </c>
      <c r="L118" s="122">
        <f>IF(ISTEXT(Beef!L118),"--",SUM(Beef!L118,Veal!L118,Lamb!L118,Pork!L118))</f>
        <v>34546.48717755558</v>
      </c>
      <c r="M118" s="123">
        <f>IF(ISTEXT(Beef!M118),"--",SUM(Beef!M118,Veal!M118,Lamb!M118,Pork!M118))</f>
        <v>151.21908452982558</v>
      </c>
      <c r="N118" s="123">
        <f>IF(ISTEXT(Beef!N118),"--",SUM(Beef!N118,Veal!N118,Lamb!N118,Pork!N118))</f>
        <v>111.21633480912753</v>
      </c>
      <c r="O118" s="123">
        <f>IF(ISTEXT(Beef!O118),"--",SUM(Beef!O118,Veal!O118,Lamb!O118,Pork!O118))</f>
        <v>105.17202896984753</v>
      </c>
    </row>
    <row r="119" spans="1:24" ht="12" customHeight="1" x14ac:dyDescent="0.2">
      <c r="A119" s="121">
        <v>2020</v>
      </c>
      <c r="B119" s="50">
        <v>330.11398000000003</v>
      </c>
      <c r="C119" s="122">
        <f>IF(ISTEXT(Beef!C119),"--",SUM(Beef!C119,Veal!C119,Lamb!C119,Pork!C119))</f>
        <v>55773.8</v>
      </c>
      <c r="D119" s="122">
        <f>IF(ISTEXT(Beef!D119),"--",SUM(Beef!D119,Veal!D119,Lamb!D119,Pork!D119))</f>
        <v>4545.0969999999998</v>
      </c>
      <c r="E119" s="122">
        <f>IF(ISTEXT(Beef!E119),"--",SUM(Beef!E119,Veal!E119,Lamb!E119,Pork!E119))</f>
        <v>1329.5322000000001</v>
      </c>
      <c r="F119" s="122">
        <f>IF(ISTEXT(Beef!F119),"--",SUM(Beef!F119,Veal!F119,Lamb!F119,Pork!F119))</f>
        <v>61648.429200000006</v>
      </c>
      <c r="G119" s="122">
        <f>IF(ISTEXT(Beef!G119),"--",SUM(Beef!G119,Veal!G119,Lamb!G119,Pork!G119))</f>
        <v>10233.374</v>
      </c>
      <c r="H119" s="122">
        <f>IF(ISTEXT(Beef!H119),"5",SUM(Beef!H119,Veal!H119,Lamb!H119,Pork!H119))</f>
        <v>292.05441781246873</v>
      </c>
      <c r="I119" s="122">
        <f>IF(ISTEXT(Beef!I119),"--",SUM(Beef!I119,Veal!I119,Lamb!I119,Pork!I119))</f>
        <v>1217.4268</v>
      </c>
      <c r="J119" s="122">
        <f>IF(ISTEXT(Beef!J119),"--",SUM(Beef!J119,Veal!J119,Lamb!J119,Pork!J119))</f>
        <v>49905.511309187539</v>
      </c>
      <c r="K119" s="122">
        <f>IF(ISTEXT(Beef!K119),"--",SUM(Beef!K119,Veal!K119,Lamb!K119,Pork!K119))</f>
        <v>36692.65308504297</v>
      </c>
      <c r="L119" s="122">
        <f>IF(ISTEXT(Beef!L119),"--",SUM(Beef!L119,Veal!L119,Lamb!L119,Pork!L119))</f>
        <v>34697.065290941187</v>
      </c>
      <c r="M119" s="123">
        <f>IF(ISTEXT(Beef!M119),"--",SUM(Beef!M119,Veal!M119,Lamb!M119,Pork!M119))</f>
        <v>151.17660666533277</v>
      </c>
      <c r="N119" s="123">
        <f>IF(ISTEXT(Beef!N119),"--",SUM(Beef!N119,Veal!N119,Lamb!N119,Pork!N119))</f>
        <v>111.15146679047936</v>
      </c>
      <c r="O119" s="123">
        <f>IF(ISTEXT(Beef!O119),"--",SUM(Beef!O119,Veal!O119,Lamb!O119,Pork!O119))</f>
        <v>105.1063190081837</v>
      </c>
    </row>
    <row r="120" spans="1:24" ht="12" customHeight="1" thickBot="1" x14ac:dyDescent="0.25">
      <c r="A120" s="111">
        <v>2021</v>
      </c>
      <c r="B120" s="52">
        <v>332.14052299999997</v>
      </c>
      <c r="C120" s="62">
        <f>IF(ISTEXT(Beef!C120),"--",SUM(Beef!C120,Veal!C120,Lamb!C120,Pork!C120))</f>
        <v>55906.399999999994</v>
      </c>
      <c r="D120" s="62">
        <f>IF(ISTEXT(Beef!D120),"--",SUM(Beef!D120,Veal!D120,Lamb!D120,Pork!D120))</f>
        <v>4890.2669999999998</v>
      </c>
      <c r="E120" s="62">
        <f>IF(ISTEXT(Beef!E120),"--",SUM(Beef!E120,Veal!E120,Lamb!E120,Pork!E120))</f>
        <v>1217.4268</v>
      </c>
      <c r="F120" s="62">
        <f>IF(ISTEXT(Beef!F120),"--",SUM(Beef!F120,Veal!F120,Lamb!F120,Pork!F120))</f>
        <v>62014.093800000002</v>
      </c>
      <c r="G120" s="62">
        <f>IF(ISTEXT(Beef!G120),"--",SUM(Beef!G120,Veal!G120,Lamb!G120,Pork!G120))</f>
        <v>10470.467000000001</v>
      </c>
      <c r="H120" s="62">
        <f>IF(ISTEXT(Beef!H120),"5",SUM(Beef!H120,Veal!H120,Lamb!H120,Pork!H120))</f>
        <v>297.30587192620612</v>
      </c>
      <c r="I120" s="62">
        <f>IF(ISTEXT(Beef!I120),"--",SUM(Beef!I120,Veal!I120,Lamb!I120,Pork!I120))</f>
        <v>1146.8200999999999</v>
      </c>
      <c r="J120" s="62">
        <f>IF(ISTEXT(Beef!J120),"--",SUM(Beef!J120,Veal!J120,Lamb!J120,Pork!J120))</f>
        <v>50099.438155073789</v>
      </c>
      <c r="K120" s="62">
        <f>IF(ISTEXT(Beef!K120),"--",SUM(Beef!K120,Veal!K120,Lamb!K120,Pork!K120))</f>
        <v>36818.476591667408</v>
      </c>
      <c r="L120" s="62">
        <f>IF(ISTEXT(Beef!L120),"--",SUM(Beef!L120,Veal!L120,Lamb!L120,Pork!L120))</f>
        <v>34810.391320794028</v>
      </c>
      <c r="M120" s="53">
        <f>IF(ISTEXT(Beef!M120),"--",SUM(Beef!M120,Veal!M120,Lamb!M120,Pork!M120))</f>
        <v>150.83807811994623</v>
      </c>
      <c r="N120" s="53">
        <f>IF(ISTEXT(Beef!N120),"--",SUM(Beef!N120,Veal!N120,Lamb!N120,Pork!N120))</f>
        <v>110.85210638891964</v>
      </c>
      <c r="O120" s="53">
        <f>IF(ISTEXT(Beef!O120),"--",SUM(Beef!O120,Veal!O120,Lamb!O120,Pork!O120))</f>
        <v>104.80621577390011</v>
      </c>
    </row>
    <row r="121" spans="1:24" ht="12" customHeight="1" thickTop="1" x14ac:dyDescent="0.2">
      <c r="A121" s="164" t="s">
        <v>43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6"/>
      <c r="P121" s="114"/>
      <c r="Q121" s="115"/>
      <c r="R121" s="116"/>
    </row>
    <row r="122" spans="1:24" ht="12" customHeight="1" x14ac:dyDescent="0.2">
      <c r="A122" s="170"/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2"/>
      <c r="P122" s="114"/>
      <c r="Q122" s="115"/>
      <c r="R122" s="116"/>
    </row>
    <row r="123" spans="1:24" ht="12" customHeight="1" x14ac:dyDescent="0.2">
      <c r="A123" s="199" t="s">
        <v>56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</row>
    <row r="125" spans="1:24" ht="12" customHeight="1" x14ac:dyDescent="0.2">
      <c r="A125" s="169" t="s">
        <v>62</v>
      </c>
    </row>
    <row r="127" spans="1:24" ht="12" customHeight="1" x14ac:dyDescent="0.2">
      <c r="G127" s="13">
        <f>SUM(G124:G126)</f>
        <v>0</v>
      </c>
    </row>
  </sheetData>
  <customSheetViews>
    <customSheetView guid="{9CE49E61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1"/>
      <headerFooter alignWithMargins="0"/>
    </customSheetView>
    <customSheetView guid="{9CE49E62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2"/>
      <headerFooter alignWithMargins="0"/>
    </customSheetView>
  </customSheetViews>
  <mergeCells count="22">
    <mergeCell ref="O5:O6"/>
    <mergeCell ref="M5:M6"/>
    <mergeCell ref="D3:D6"/>
    <mergeCell ref="E3:E6"/>
    <mergeCell ref="G3:G6"/>
    <mergeCell ref="J4:L4"/>
    <mergeCell ref="G2:I2"/>
    <mergeCell ref="J2:O3"/>
    <mergeCell ref="A1:M1"/>
    <mergeCell ref="C7:L7"/>
    <mergeCell ref="M7:O7"/>
    <mergeCell ref="A2:A6"/>
    <mergeCell ref="B2:B6"/>
    <mergeCell ref="C3:C6"/>
    <mergeCell ref="F3:F6"/>
    <mergeCell ref="N1:O1"/>
    <mergeCell ref="J5:J6"/>
    <mergeCell ref="K5:K6"/>
    <mergeCell ref="H3:H6"/>
    <mergeCell ref="I3:I6"/>
    <mergeCell ref="N5:N6"/>
    <mergeCell ref="L5:L6"/>
  </mergeCells>
  <phoneticPr fontId="5" type="noConversion"/>
  <printOptions horizontalCentered="1" verticalCentered="1"/>
  <pageMargins left="0.6" right="0.6" top="0.5" bottom="0.5" header="0" footer="0"/>
  <pageSetup scale="92" fitToHeight="3" orientation="landscape" horizontalDpi="300" r:id="rId3"/>
  <headerFooter alignWithMargins="0"/>
  <rowBreaks count="2" manualBreakCount="2">
    <brk id="39" max="14" man="1"/>
    <brk id="68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 fitToPage="1"/>
  </sheetPr>
  <dimension ref="A1:W126"/>
  <sheetViews>
    <sheetView showZeros="0" showOutlineSymbols="0" zoomScaleNormal="100" workbookViewId="0">
      <pane ySplit="7" topLeftCell="A8" activePane="bottomLeft" state="frozen"/>
      <selection sqref="A1:IV1"/>
      <selection pane="bottomLeft" sqref="A1:P1"/>
    </sheetView>
  </sheetViews>
  <sheetFormatPr defaultColWidth="12.83203125" defaultRowHeight="12" customHeight="1" x14ac:dyDescent="0.2"/>
  <cols>
    <col min="1" max="1" width="12.83203125" style="7" customWidth="1"/>
    <col min="2" max="2" width="12.83203125" style="8" customWidth="1"/>
    <col min="3" max="12" width="12.83203125" style="13" customWidth="1"/>
    <col min="13" max="15" width="12.83203125" style="14" customWidth="1"/>
    <col min="16" max="16" width="12.83203125" style="16" customWidth="1"/>
    <col min="17" max="17" width="12.83203125" style="8" customWidth="1"/>
    <col min="18" max="18" width="12.83203125" style="7" customWidth="1"/>
    <col min="19" max="16384" width="12.83203125" style="21"/>
  </cols>
  <sheetData>
    <row r="1" spans="1:18" s="59" customFormat="1" ht="12" customHeight="1" thickBot="1" x14ac:dyDescent="0.25">
      <c r="A1" s="230" t="s">
        <v>49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40" t="s">
        <v>29</v>
      </c>
      <c r="R1" s="240"/>
    </row>
    <row r="2" spans="1:18" ht="12" customHeight="1" thickTop="1" x14ac:dyDescent="0.2">
      <c r="A2" s="211" t="s">
        <v>0</v>
      </c>
      <c r="B2" s="214" t="s">
        <v>48</v>
      </c>
      <c r="C2" s="260" t="s">
        <v>1</v>
      </c>
      <c r="D2" s="261"/>
      <c r="E2" s="261"/>
      <c r="F2" s="262"/>
      <c r="G2" s="238" t="s">
        <v>50</v>
      </c>
      <c r="H2" s="239"/>
      <c r="I2" s="239"/>
      <c r="J2" s="247" t="s">
        <v>51</v>
      </c>
      <c r="K2" s="248"/>
      <c r="L2" s="248"/>
      <c r="M2" s="248"/>
      <c r="N2" s="248"/>
      <c r="O2" s="249"/>
      <c r="P2" s="234" t="s">
        <v>6</v>
      </c>
      <c r="Q2" s="235"/>
      <c r="R2" s="253" t="s">
        <v>44</v>
      </c>
    </row>
    <row r="3" spans="1:18" ht="12" customHeight="1" x14ac:dyDescent="0.2">
      <c r="A3" s="212"/>
      <c r="B3" s="215"/>
      <c r="C3" s="217" t="s">
        <v>30</v>
      </c>
      <c r="D3" s="217" t="s">
        <v>24</v>
      </c>
      <c r="E3" s="217" t="s">
        <v>31</v>
      </c>
      <c r="F3" s="217" t="s">
        <v>25</v>
      </c>
      <c r="G3" s="217" t="s">
        <v>59</v>
      </c>
      <c r="H3" s="217" t="s">
        <v>26</v>
      </c>
      <c r="I3" s="222" t="s">
        <v>27</v>
      </c>
      <c r="J3" s="250"/>
      <c r="K3" s="251"/>
      <c r="L3" s="251"/>
      <c r="M3" s="251"/>
      <c r="N3" s="251"/>
      <c r="O3" s="252"/>
      <c r="P3" s="241" t="s">
        <v>7</v>
      </c>
      <c r="Q3" s="242"/>
      <c r="R3" s="254"/>
    </row>
    <row r="4" spans="1:18" ht="12" customHeight="1" x14ac:dyDescent="0.2">
      <c r="A4" s="212"/>
      <c r="B4" s="215"/>
      <c r="C4" s="218"/>
      <c r="D4" s="218"/>
      <c r="E4" s="218"/>
      <c r="F4" s="263"/>
      <c r="G4" s="218"/>
      <c r="H4" s="218"/>
      <c r="I4" s="218"/>
      <c r="J4" s="227" t="s">
        <v>25</v>
      </c>
      <c r="K4" s="228"/>
      <c r="L4" s="229"/>
      <c r="M4" s="231" t="s">
        <v>16</v>
      </c>
      <c r="N4" s="232"/>
      <c r="O4" s="233"/>
      <c r="P4" s="243" t="s">
        <v>28</v>
      </c>
      <c r="Q4" s="244"/>
      <c r="R4" s="254"/>
    </row>
    <row r="5" spans="1:18" ht="12" customHeight="1" x14ac:dyDescent="0.2">
      <c r="A5" s="212"/>
      <c r="B5" s="215"/>
      <c r="C5" s="218"/>
      <c r="D5" s="218"/>
      <c r="E5" s="218"/>
      <c r="F5" s="263"/>
      <c r="G5" s="218"/>
      <c r="H5" s="218"/>
      <c r="I5" s="218"/>
      <c r="J5" s="256" t="s">
        <v>3</v>
      </c>
      <c r="K5" s="256" t="s">
        <v>4</v>
      </c>
      <c r="L5" s="256" t="s">
        <v>5</v>
      </c>
      <c r="M5" s="265" t="s">
        <v>3</v>
      </c>
      <c r="N5" s="265" t="s">
        <v>4</v>
      </c>
      <c r="O5" s="265" t="s">
        <v>5</v>
      </c>
      <c r="P5" s="236" t="s">
        <v>4</v>
      </c>
      <c r="Q5" s="245" t="s">
        <v>5</v>
      </c>
      <c r="R5" s="254"/>
    </row>
    <row r="6" spans="1:18" ht="12" customHeight="1" x14ac:dyDescent="0.2">
      <c r="A6" s="213"/>
      <c r="B6" s="216"/>
      <c r="C6" s="219"/>
      <c r="D6" s="219"/>
      <c r="E6" s="219"/>
      <c r="F6" s="264"/>
      <c r="G6" s="219"/>
      <c r="H6" s="219"/>
      <c r="I6" s="219"/>
      <c r="J6" s="257"/>
      <c r="K6" s="257"/>
      <c r="L6" s="257"/>
      <c r="M6" s="266"/>
      <c r="N6" s="266"/>
      <c r="O6" s="266"/>
      <c r="P6" s="237"/>
      <c r="Q6" s="246"/>
      <c r="R6" s="255"/>
    </row>
    <row r="7" spans="1:18" ht="12" customHeight="1" x14ac:dyDescent="0.2">
      <c r="A7"/>
      <c r="B7" s="90" t="s">
        <v>32</v>
      </c>
      <c r="C7" s="209" t="s">
        <v>33</v>
      </c>
      <c r="D7" s="209"/>
      <c r="E7" s="209"/>
      <c r="F7" s="209"/>
      <c r="G7" s="209"/>
      <c r="H7" s="209"/>
      <c r="I7" s="209"/>
      <c r="J7" s="209"/>
      <c r="K7" s="209"/>
      <c r="L7" s="209"/>
      <c r="M7" s="210" t="s">
        <v>8</v>
      </c>
      <c r="N7" s="210"/>
      <c r="O7" s="210"/>
      <c r="P7" s="258" t="s">
        <v>34</v>
      </c>
      <c r="Q7" s="259"/>
      <c r="R7" s="119"/>
    </row>
    <row r="8" spans="1:18" ht="12" customHeight="1" x14ac:dyDescent="0.2">
      <c r="A8" s="24">
        <v>1909</v>
      </c>
      <c r="B8" s="50">
        <v>90.49</v>
      </c>
      <c r="C8" s="64">
        <v>6915</v>
      </c>
      <c r="D8" s="64">
        <v>1</v>
      </c>
      <c r="E8" s="60" t="s">
        <v>12</v>
      </c>
      <c r="F8" s="64">
        <f t="shared" ref="F8:F39" si="0">SUM(C8:E8)</f>
        <v>6916</v>
      </c>
      <c r="G8" s="64">
        <v>203</v>
      </c>
      <c r="H8" s="65" t="s">
        <v>9</v>
      </c>
      <c r="I8" s="60" t="s">
        <v>12</v>
      </c>
      <c r="J8" s="64">
        <f t="shared" ref="J8:J39" si="1">F8-SUM(G8:I8)</f>
        <v>6713</v>
      </c>
      <c r="K8" s="64">
        <f t="shared" ref="K8:K39" si="2">J8*P8</f>
        <v>5303.27</v>
      </c>
      <c r="L8" s="64">
        <f>J8*Q8</f>
        <v>4625.2569999999996</v>
      </c>
      <c r="M8" s="26">
        <f t="shared" ref="M8:M39" si="3">IF(J8=0,0,IF(B8=0,0,J8/B8))</f>
        <v>74.184992816885853</v>
      </c>
      <c r="N8" s="26">
        <f t="shared" ref="N8:N39" si="4">IF(K8=0,0,IF(B8=0,0,K8/B8))</f>
        <v>58.606144325339827</v>
      </c>
      <c r="O8" s="26">
        <f>IF(L8=0,0,IF(B8=0,0,L8/B8))</f>
        <v>51.113460050834348</v>
      </c>
      <c r="P8" s="27">
        <v>0.79</v>
      </c>
      <c r="Q8" s="28">
        <v>0.68899999999999995</v>
      </c>
      <c r="R8" s="88" t="s">
        <v>12</v>
      </c>
    </row>
    <row r="9" spans="1:18" ht="12" customHeight="1" x14ac:dyDescent="0.2">
      <c r="A9" s="24">
        <v>1910</v>
      </c>
      <c r="B9" s="50">
        <v>92.406999999999996</v>
      </c>
      <c r="C9" s="64">
        <v>6647</v>
      </c>
      <c r="D9" s="64">
        <v>1</v>
      </c>
      <c r="E9" s="60" t="s">
        <v>12</v>
      </c>
      <c r="F9" s="64">
        <f t="shared" si="0"/>
        <v>6648</v>
      </c>
      <c r="G9" s="64">
        <v>140</v>
      </c>
      <c r="H9" s="65" t="s">
        <v>9</v>
      </c>
      <c r="I9" s="60" t="s">
        <v>12</v>
      </c>
      <c r="J9" s="64">
        <f t="shared" si="1"/>
        <v>6508</v>
      </c>
      <c r="K9" s="64">
        <f t="shared" si="2"/>
        <v>5141.3200000000006</v>
      </c>
      <c r="L9" s="64">
        <f>J9*Q9</f>
        <v>4484.0119999999997</v>
      </c>
      <c r="M9" s="26">
        <f t="shared" si="3"/>
        <v>70.427565011308673</v>
      </c>
      <c r="N9" s="26">
        <f t="shared" si="4"/>
        <v>55.637776358933856</v>
      </c>
      <c r="O9" s="26">
        <f>IF(L9=0,0,IF(B9=0,0,L9/B9))</f>
        <v>48.524592292791674</v>
      </c>
      <c r="P9" s="27">
        <v>0.79</v>
      </c>
      <c r="Q9" s="28">
        <v>0.68899999999999995</v>
      </c>
      <c r="R9" s="88" t="s">
        <v>12</v>
      </c>
    </row>
    <row r="10" spans="1:18" ht="12" customHeight="1" x14ac:dyDescent="0.2">
      <c r="A10" s="25">
        <v>1911</v>
      </c>
      <c r="B10" s="93">
        <v>93.863</v>
      </c>
      <c r="C10" s="66">
        <v>6549</v>
      </c>
      <c r="D10" s="66">
        <v>1</v>
      </c>
      <c r="E10" s="62" t="s">
        <v>12</v>
      </c>
      <c r="F10" s="66">
        <f t="shared" si="0"/>
        <v>6550</v>
      </c>
      <c r="G10" s="66">
        <v>124</v>
      </c>
      <c r="H10" s="67" t="s">
        <v>9</v>
      </c>
      <c r="I10" s="62" t="s">
        <v>12</v>
      </c>
      <c r="J10" s="66">
        <f t="shared" si="1"/>
        <v>6426</v>
      </c>
      <c r="K10" s="66">
        <f t="shared" si="2"/>
        <v>5076.54</v>
      </c>
      <c r="L10" s="66">
        <f t="shared" ref="L10:L48" si="5">J10*Q10</f>
        <v>4427.5139999999992</v>
      </c>
      <c r="M10" s="30">
        <f t="shared" si="3"/>
        <v>68.461481094787089</v>
      </c>
      <c r="N10" s="30">
        <f t="shared" si="4"/>
        <v>54.084570064881795</v>
      </c>
      <c r="O10" s="30">
        <f t="shared" ref="O10:O48" si="6">IF(L10=0,0,IF(B10=0,0,L10/B10))</f>
        <v>47.16996047430829</v>
      </c>
      <c r="P10" s="31">
        <v>0.79</v>
      </c>
      <c r="Q10" s="32">
        <v>0.68899999999999995</v>
      </c>
      <c r="R10" s="89" t="s">
        <v>12</v>
      </c>
    </row>
    <row r="11" spans="1:18" ht="12" customHeight="1" x14ac:dyDescent="0.2">
      <c r="A11" s="25">
        <v>1912</v>
      </c>
      <c r="B11" s="93">
        <v>95.334999999999994</v>
      </c>
      <c r="C11" s="66">
        <v>6234</v>
      </c>
      <c r="D11" s="66">
        <v>3</v>
      </c>
      <c r="E11" s="62" t="s">
        <v>12</v>
      </c>
      <c r="F11" s="66">
        <f t="shared" si="0"/>
        <v>6237</v>
      </c>
      <c r="G11" s="66">
        <v>84</v>
      </c>
      <c r="H11" s="67" t="s">
        <v>9</v>
      </c>
      <c r="I11" s="62" t="s">
        <v>12</v>
      </c>
      <c r="J11" s="66">
        <f t="shared" si="1"/>
        <v>6153</v>
      </c>
      <c r="K11" s="66">
        <f t="shared" si="2"/>
        <v>4860.87</v>
      </c>
      <c r="L11" s="66">
        <f t="shared" si="5"/>
        <v>4239.4169999999995</v>
      </c>
      <c r="M11" s="30">
        <f t="shared" si="3"/>
        <v>64.540829705774385</v>
      </c>
      <c r="N11" s="30">
        <f t="shared" si="4"/>
        <v>50.987255467561759</v>
      </c>
      <c r="O11" s="30">
        <f t="shared" si="6"/>
        <v>44.468631667278544</v>
      </c>
      <c r="P11" s="31">
        <v>0.79</v>
      </c>
      <c r="Q11" s="32">
        <v>0.68899999999999995</v>
      </c>
      <c r="R11" s="89" t="s">
        <v>12</v>
      </c>
    </row>
    <row r="12" spans="1:18" ht="12" customHeight="1" x14ac:dyDescent="0.2">
      <c r="A12" s="25">
        <v>1913</v>
      </c>
      <c r="B12" s="93">
        <v>97.224999999999994</v>
      </c>
      <c r="C12" s="66">
        <v>6182</v>
      </c>
      <c r="D12" s="66">
        <v>42</v>
      </c>
      <c r="E12" s="62" t="s">
        <v>12</v>
      </c>
      <c r="F12" s="66">
        <f t="shared" si="0"/>
        <v>6224</v>
      </c>
      <c r="G12" s="66">
        <v>67</v>
      </c>
      <c r="H12" s="67" t="s">
        <v>9</v>
      </c>
      <c r="I12" s="62" t="s">
        <v>12</v>
      </c>
      <c r="J12" s="66">
        <f t="shared" si="1"/>
        <v>6157</v>
      </c>
      <c r="K12" s="66">
        <f t="shared" si="2"/>
        <v>4864.0300000000007</v>
      </c>
      <c r="L12" s="66">
        <f t="shared" si="5"/>
        <v>4242.1729999999998</v>
      </c>
      <c r="M12" s="30">
        <f t="shared" si="3"/>
        <v>63.327333504757007</v>
      </c>
      <c r="N12" s="30">
        <f t="shared" si="4"/>
        <v>50.028593468758046</v>
      </c>
      <c r="O12" s="30">
        <f t="shared" si="6"/>
        <v>43.632532784777581</v>
      </c>
      <c r="P12" s="31">
        <v>0.79</v>
      </c>
      <c r="Q12" s="32">
        <v>0.68899999999999995</v>
      </c>
      <c r="R12" s="89" t="s">
        <v>12</v>
      </c>
    </row>
    <row r="13" spans="1:18" ht="12" customHeight="1" x14ac:dyDescent="0.2">
      <c r="A13" s="25">
        <v>1914</v>
      </c>
      <c r="B13" s="93">
        <v>99.111000000000004</v>
      </c>
      <c r="C13" s="66">
        <v>6017</v>
      </c>
      <c r="D13" s="66">
        <v>277</v>
      </c>
      <c r="E13" s="62" t="s">
        <v>12</v>
      </c>
      <c r="F13" s="66">
        <f t="shared" si="0"/>
        <v>6294</v>
      </c>
      <c r="G13" s="66">
        <v>150</v>
      </c>
      <c r="H13" s="67" t="s">
        <v>9</v>
      </c>
      <c r="I13" s="62" t="s">
        <v>12</v>
      </c>
      <c r="J13" s="66">
        <f t="shared" si="1"/>
        <v>6144</v>
      </c>
      <c r="K13" s="66">
        <f t="shared" si="2"/>
        <v>4853.76</v>
      </c>
      <c r="L13" s="66">
        <f t="shared" si="5"/>
        <v>4233.2159999999994</v>
      </c>
      <c r="M13" s="30">
        <f t="shared" si="3"/>
        <v>61.991100886884396</v>
      </c>
      <c r="N13" s="30">
        <f t="shared" si="4"/>
        <v>48.972969700638679</v>
      </c>
      <c r="O13" s="30">
        <f t="shared" si="6"/>
        <v>42.711868511063344</v>
      </c>
      <c r="P13" s="31">
        <v>0.79</v>
      </c>
      <c r="Q13" s="32">
        <v>0.68899999999999995</v>
      </c>
      <c r="R13" s="89" t="s">
        <v>12</v>
      </c>
    </row>
    <row r="14" spans="1:18" ht="12" customHeight="1" x14ac:dyDescent="0.2">
      <c r="A14" s="25">
        <v>1915</v>
      </c>
      <c r="B14" s="93">
        <v>100.54600000000001</v>
      </c>
      <c r="C14" s="66">
        <v>6075</v>
      </c>
      <c r="D14" s="66">
        <v>111</v>
      </c>
      <c r="E14" s="62" t="s">
        <v>12</v>
      </c>
      <c r="F14" s="66">
        <f t="shared" si="0"/>
        <v>6186</v>
      </c>
      <c r="G14" s="66">
        <v>518</v>
      </c>
      <c r="H14" s="67" t="s">
        <v>9</v>
      </c>
      <c r="I14" s="62" t="s">
        <v>12</v>
      </c>
      <c r="J14" s="66">
        <f t="shared" si="1"/>
        <v>5668</v>
      </c>
      <c r="K14" s="66">
        <f t="shared" si="2"/>
        <v>4477.72</v>
      </c>
      <c r="L14" s="66">
        <f>J14*Q14</f>
        <v>3905.2519999999995</v>
      </c>
      <c r="M14" s="30">
        <f t="shared" si="3"/>
        <v>56.37220774570843</v>
      </c>
      <c r="N14" s="30">
        <f t="shared" si="4"/>
        <v>44.534044119109659</v>
      </c>
      <c r="O14" s="30">
        <f>IF(L14=0,0,IF(B14=0,0,L14/B14))</f>
        <v>38.840451136793099</v>
      </c>
      <c r="P14" s="31">
        <v>0.79</v>
      </c>
      <c r="Q14" s="32">
        <v>0.68899999999999995</v>
      </c>
      <c r="R14" s="89" t="s">
        <v>12</v>
      </c>
    </row>
    <row r="15" spans="1:18" ht="12" customHeight="1" x14ac:dyDescent="0.2">
      <c r="A15" s="24">
        <v>1916</v>
      </c>
      <c r="B15" s="50">
        <v>101.961</v>
      </c>
      <c r="C15" s="64">
        <v>6460</v>
      </c>
      <c r="D15" s="64">
        <v>21</v>
      </c>
      <c r="E15" s="64">
        <v>148</v>
      </c>
      <c r="F15" s="64">
        <f t="shared" si="0"/>
        <v>6629</v>
      </c>
      <c r="G15" s="64">
        <v>386</v>
      </c>
      <c r="H15" s="65" t="s">
        <v>9</v>
      </c>
      <c r="I15" s="64">
        <v>240</v>
      </c>
      <c r="J15" s="64">
        <f t="shared" si="1"/>
        <v>6003</v>
      </c>
      <c r="K15" s="64">
        <f t="shared" si="2"/>
        <v>4742.37</v>
      </c>
      <c r="L15" s="64">
        <f t="shared" si="5"/>
        <v>4136.067</v>
      </c>
      <c r="M15" s="26">
        <f t="shared" si="3"/>
        <v>58.875452378850738</v>
      </c>
      <c r="N15" s="26">
        <f t="shared" si="4"/>
        <v>46.51160737929208</v>
      </c>
      <c r="O15" s="26">
        <f t="shared" si="6"/>
        <v>40.56518668902816</v>
      </c>
      <c r="P15" s="27">
        <v>0.79</v>
      </c>
      <c r="Q15" s="28">
        <v>0.68899999999999995</v>
      </c>
      <c r="R15" s="88" t="s">
        <v>12</v>
      </c>
    </row>
    <row r="16" spans="1:18" ht="12" customHeight="1" x14ac:dyDescent="0.2">
      <c r="A16" s="24">
        <v>1917</v>
      </c>
      <c r="B16" s="50">
        <v>103.414</v>
      </c>
      <c r="C16" s="64">
        <v>7239</v>
      </c>
      <c r="D16" s="64">
        <v>51</v>
      </c>
      <c r="E16" s="64">
        <v>240</v>
      </c>
      <c r="F16" s="64">
        <f t="shared" si="0"/>
        <v>7530</v>
      </c>
      <c r="G16" s="64">
        <v>488</v>
      </c>
      <c r="H16" s="65" t="s">
        <v>9</v>
      </c>
      <c r="I16" s="64">
        <v>355</v>
      </c>
      <c r="J16" s="64">
        <f t="shared" si="1"/>
        <v>6687</v>
      </c>
      <c r="K16" s="64">
        <f t="shared" si="2"/>
        <v>5282.7300000000005</v>
      </c>
      <c r="L16" s="64">
        <f t="shared" si="5"/>
        <v>4607.3429999999998</v>
      </c>
      <c r="M16" s="26">
        <f t="shared" si="3"/>
        <v>64.662424816755944</v>
      </c>
      <c r="N16" s="26">
        <f t="shared" si="4"/>
        <v>51.083315605237203</v>
      </c>
      <c r="O16" s="26">
        <f t="shared" si="6"/>
        <v>44.55241069874485</v>
      </c>
      <c r="P16" s="27">
        <v>0.79</v>
      </c>
      <c r="Q16" s="28">
        <v>0.68899999999999995</v>
      </c>
      <c r="R16" s="24" t="str">
        <f t="shared" ref="R16:R47" si="7">IF(I15=0,"-",IF(ROUND(E16,0)=ROUND(I15,0),"-","*"))</f>
        <v>-</v>
      </c>
    </row>
    <row r="17" spans="1:18" ht="12" customHeight="1" x14ac:dyDescent="0.2">
      <c r="A17" s="24">
        <v>1918</v>
      </c>
      <c r="B17" s="50">
        <v>104.55</v>
      </c>
      <c r="C17" s="64">
        <v>7726</v>
      </c>
      <c r="D17" s="64">
        <v>375</v>
      </c>
      <c r="E17" s="64">
        <v>355</v>
      </c>
      <c r="F17" s="64">
        <f t="shared" si="0"/>
        <v>8456</v>
      </c>
      <c r="G17" s="64">
        <v>954</v>
      </c>
      <c r="H17" s="65" t="s">
        <v>9</v>
      </c>
      <c r="I17" s="64">
        <v>335</v>
      </c>
      <c r="J17" s="64">
        <f t="shared" si="1"/>
        <v>7167</v>
      </c>
      <c r="K17" s="64">
        <f t="shared" si="2"/>
        <v>5661.93</v>
      </c>
      <c r="L17" s="64">
        <f t="shared" si="5"/>
        <v>4938.0629999999992</v>
      </c>
      <c r="M17" s="26">
        <f t="shared" si="3"/>
        <v>68.550932568149207</v>
      </c>
      <c r="N17" s="26">
        <f t="shared" si="4"/>
        <v>54.155236728837878</v>
      </c>
      <c r="O17" s="26">
        <f t="shared" si="6"/>
        <v>47.231592539454802</v>
      </c>
      <c r="P17" s="27">
        <v>0.79</v>
      </c>
      <c r="Q17" s="28">
        <v>0.68899999999999995</v>
      </c>
      <c r="R17" s="24" t="str">
        <f t="shared" si="7"/>
        <v>-</v>
      </c>
    </row>
    <row r="18" spans="1:18" ht="12" customHeight="1" x14ac:dyDescent="0.2">
      <c r="A18" s="24">
        <v>1919</v>
      </c>
      <c r="B18" s="50">
        <v>105.063</v>
      </c>
      <c r="C18" s="64">
        <v>6756</v>
      </c>
      <c r="D18" s="64">
        <v>76</v>
      </c>
      <c r="E18" s="64">
        <v>335</v>
      </c>
      <c r="F18" s="64">
        <f t="shared" si="0"/>
        <v>7167</v>
      </c>
      <c r="G18" s="64">
        <v>406</v>
      </c>
      <c r="H18" s="65" t="s">
        <v>9</v>
      </c>
      <c r="I18" s="64">
        <v>299</v>
      </c>
      <c r="J18" s="64">
        <f t="shared" si="1"/>
        <v>6462</v>
      </c>
      <c r="K18" s="64">
        <f t="shared" si="2"/>
        <v>5104.9800000000005</v>
      </c>
      <c r="L18" s="64">
        <f t="shared" si="5"/>
        <v>4452.3179999999993</v>
      </c>
      <c r="M18" s="26">
        <f t="shared" si="3"/>
        <v>61.505953570714709</v>
      </c>
      <c r="N18" s="26">
        <f t="shared" si="4"/>
        <v>48.589703320864629</v>
      </c>
      <c r="O18" s="26">
        <f t="shared" si="6"/>
        <v>42.377602010222432</v>
      </c>
      <c r="P18" s="27">
        <v>0.79</v>
      </c>
      <c r="Q18" s="28">
        <v>0.68899999999999995</v>
      </c>
      <c r="R18" s="24" t="str">
        <f t="shared" si="7"/>
        <v>-</v>
      </c>
    </row>
    <row r="19" spans="1:18" ht="12" customHeight="1" x14ac:dyDescent="0.2">
      <c r="A19" s="24">
        <v>1920</v>
      </c>
      <c r="B19" s="50">
        <v>106.461</v>
      </c>
      <c r="C19" s="64">
        <v>6306</v>
      </c>
      <c r="D19" s="64">
        <v>51</v>
      </c>
      <c r="E19" s="64">
        <v>299</v>
      </c>
      <c r="F19" s="64">
        <f t="shared" si="0"/>
        <v>6656</v>
      </c>
      <c r="G19" s="64">
        <v>220</v>
      </c>
      <c r="H19" s="65" t="s">
        <v>9</v>
      </c>
      <c r="I19" s="64">
        <v>143</v>
      </c>
      <c r="J19" s="64">
        <f t="shared" si="1"/>
        <v>6293</v>
      </c>
      <c r="K19" s="64">
        <f t="shared" si="2"/>
        <v>4971.47</v>
      </c>
      <c r="L19" s="64">
        <f>J19*Q19</f>
        <v>4335.8769999999995</v>
      </c>
      <c r="M19" s="26">
        <f t="shared" si="3"/>
        <v>59.110848104000524</v>
      </c>
      <c r="N19" s="26">
        <f t="shared" si="4"/>
        <v>46.697570002160418</v>
      </c>
      <c r="O19" s="26">
        <f>IF(L19=0,0,IF(B19=0,0,L19/B19))</f>
        <v>40.727374343656358</v>
      </c>
      <c r="P19" s="27">
        <v>0.79</v>
      </c>
      <c r="Q19" s="28">
        <v>0.68899999999999995</v>
      </c>
      <c r="R19" s="24" t="str">
        <f t="shared" si="7"/>
        <v>-</v>
      </c>
    </row>
    <row r="20" spans="1:18" ht="12" customHeight="1" x14ac:dyDescent="0.2">
      <c r="A20" s="25">
        <v>1921</v>
      </c>
      <c r="B20" s="93">
        <v>108.538</v>
      </c>
      <c r="C20" s="66">
        <v>6022</v>
      </c>
      <c r="D20" s="66">
        <v>29</v>
      </c>
      <c r="E20" s="66">
        <v>143</v>
      </c>
      <c r="F20" s="66">
        <f t="shared" si="0"/>
        <v>6194</v>
      </c>
      <c r="G20" s="66">
        <v>85</v>
      </c>
      <c r="H20" s="67" t="s">
        <v>9</v>
      </c>
      <c r="I20" s="66">
        <v>85</v>
      </c>
      <c r="J20" s="66">
        <f t="shared" si="1"/>
        <v>6024</v>
      </c>
      <c r="K20" s="66">
        <f t="shared" si="2"/>
        <v>4758.96</v>
      </c>
      <c r="L20" s="66">
        <f t="shared" si="5"/>
        <v>4150.5360000000001</v>
      </c>
      <c r="M20" s="30">
        <f t="shared" si="3"/>
        <v>55.501299084191714</v>
      </c>
      <c r="N20" s="30">
        <f t="shared" si="4"/>
        <v>43.846026276511452</v>
      </c>
      <c r="O20" s="30">
        <f t="shared" si="6"/>
        <v>38.240395069008088</v>
      </c>
      <c r="P20" s="31">
        <v>0.79</v>
      </c>
      <c r="Q20" s="32">
        <v>0.68899999999999995</v>
      </c>
      <c r="R20" s="25" t="str">
        <f t="shared" si="7"/>
        <v>-</v>
      </c>
    </row>
    <row r="21" spans="1:18" ht="12" customHeight="1" x14ac:dyDescent="0.2">
      <c r="A21" s="25">
        <v>1922</v>
      </c>
      <c r="B21" s="93">
        <v>110.04900000000001</v>
      </c>
      <c r="C21" s="66">
        <v>6588</v>
      </c>
      <c r="D21" s="66">
        <v>34</v>
      </c>
      <c r="E21" s="66">
        <v>85</v>
      </c>
      <c r="F21" s="66">
        <f t="shared" si="0"/>
        <v>6707</v>
      </c>
      <c r="G21" s="66">
        <v>88</v>
      </c>
      <c r="H21" s="67" t="s">
        <v>9</v>
      </c>
      <c r="I21" s="66">
        <v>116</v>
      </c>
      <c r="J21" s="66">
        <f t="shared" si="1"/>
        <v>6503</v>
      </c>
      <c r="K21" s="66">
        <f t="shared" si="2"/>
        <v>5137.37</v>
      </c>
      <c r="L21" s="66">
        <f t="shared" si="5"/>
        <v>4480.567</v>
      </c>
      <c r="M21" s="30">
        <f t="shared" si="3"/>
        <v>59.091859080954841</v>
      </c>
      <c r="N21" s="30">
        <f t="shared" si="4"/>
        <v>46.682568673954329</v>
      </c>
      <c r="O21" s="30">
        <f t="shared" si="6"/>
        <v>40.71429090677789</v>
      </c>
      <c r="P21" s="31">
        <v>0.79</v>
      </c>
      <c r="Q21" s="32">
        <v>0.68899999999999995</v>
      </c>
      <c r="R21" s="25" t="str">
        <f t="shared" si="7"/>
        <v>-</v>
      </c>
    </row>
    <row r="22" spans="1:18" ht="12" customHeight="1" x14ac:dyDescent="0.2">
      <c r="A22" s="25">
        <v>1923</v>
      </c>
      <c r="B22" s="93">
        <v>111.947</v>
      </c>
      <c r="C22" s="66">
        <v>6721</v>
      </c>
      <c r="D22" s="66">
        <v>30</v>
      </c>
      <c r="E22" s="66">
        <v>116</v>
      </c>
      <c r="F22" s="66">
        <f t="shared" si="0"/>
        <v>6867</v>
      </c>
      <c r="G22" s="66">
        <v>90</v>
      </c>
      <c r="H22" s="67" t="s">
        <v>9</v>
      </c>
      <c r="I22" s="66">
        <v>106</v>
      </c>
      <c r="J22" s="66">
        <f t="shared" si="1"/>
        <v>6671</v>
      </c>
      <c r="K22" s="66">
        <f t="shared" si="2"/>
        <v>5270.09</v>
      </c>
      <c r="L22" s="66">
        <f t="shared" si="5"/>
        <v>4596.3189999999995</v>
      </c>
      <c r="M22" s="30">
        <f t="shared" si="3"/>
        <v>59.590699170143012</v>
      </c>
      <c r="N22" s="30">
        <f t="shared" si="4"/>
        <v>47.076652344412985</v>
      </c>
      <c r="O22" s="30">
        <f t="shared" si="6"/>
        <v>41.057991728228529</v>
      </c>
      <c r="P22" s="31">
        <v>0.79</v>
      </c>
      <c r="Q22" s="32">
        <v>0.68899999999999995</v>
      </c>
      <c r="R22" s="25" t="str">
        <f t="shared" si="7"/>
        <v>-</v>
      </c>
    </row>
    <row r="23" spans="1:18" ht="12" customHeight="1" x14ac:dyDescent="0.2">
      <c r="A23" s="25">
        <v>1924</v>
      </c>
      <c r="B23" s="93">
        <v>114.10899999999999</v>
      </c>
      <c r="C23" s="66">
        <v>6877</v>
      </c>
      <c r="D23" s="66">
        <v>32</v>
      </c>
      <c r="E23" s="66">
        <v>106</v>
      </c>
      <c r="F23" s="66">
        <f t="shared" si="0"/>
        <v>7015</v>
      </c>
      <c r="G23" s="66">
        <v>86</v>
      </c>
      <c r="H23" s="67" t="s">
        <v>9</v>
      </c>
      <c r="I23" s="66">
        <v>143</v>
      </c>
      <c r="J23" s="66">
        <f t="shared" si="1"/>
        <v>6786</v>
      </c>
      <c r="K23" s="66">
        <f t="shared" si="2"/>
        <v>5360.9400000000005</v>
      </c>
      <c r="L23" s="66">
        <f t="shared" si="5"/>
        <v>4675.5540000000001</v>
      </c>
      <c r="M23" s="30">
        <f t="shared" si="3"/>
        <v>59.469454644243662</v>
      </c>
      <c r="N23" s="30">
        <f t="shared" si="4"/>
        <v>46.980869168952502</v>
      </c>
      <c r="O23" s="30">
        <f t="shared" si="6"/>
        <v>40.974454249883884</v>
      </c>
      <c r="P23" s="31">
        <v>0.79</v>
      </c>
      <c r="Q23" s="32">
        <v>0.68899999999999995</v>
      </c>
      <c r="R23" s="25" t="str">
        <f t="shared" si="7"/>
        <v>-</v>
      </c>
    </row>
    <row r="24" spans="1:18" ht="12" customHeight="1" x14ac:dyDescent="0.2">
      <c r="A24" s="25">
        <v>1925</v>
      </c>
      <c r="B24" s="93">
        <v>115.82899999999999</v>
      </c>
      <c r="C24" s="66">
        <v>6878</v>
      </c>
      <c r="D24" s="66">
        <v>33</v>
      </c>
      <c r="E24" s="66">
        <v>143</v>
      </c>
      <c r="F24" s="66">
        <f t="shared" si="0"/>
        <v>7054</v>
      </c>
      <c r="G24" s="66">
        <v>81</v>
      </c>
      <c r="H24" s="67" t="s">
        <v>9</v>
      </c>
      <c r="I24" s="66">
        <v>85</v>
      </c>
      <c r="J24" s="66">
        <f t="shared" si="1"/>
        <v>6888</v>
      </c>
      <c r="K24" s="66">
        <f t="shared" si="2"/>
        <v>5441.52</v>
      </c>
      <c r="L24" s="66">
        <f>J24*Q24</f>
        <v>4745.8319999999994</v>
      </c>
      <c r="M24" s="30">
        <f t="shared" si="3"/>
        <v>59.46697286517194</v>
      </c>
      <c r="N24" s="30">
        <f t="shared" si="4"/>
        <v>46.978908563485838</v>
      </c>
      <c r="O24" s="30">
        <f>IF(L24=0,0,IF(B24=0,0,L24/B24))</f>
        <v>40.972744304103458</v>
      </c>
      <c r="P24" s="31">
        <v>0.79</v>
      </c>
      <c r="Q24" s="32">
        <v>0.68899999999999995</v>
      </c>
      <c r="R24" s="25" t="str">
        <f t="shared" si="7"/>
        <v>-</v>
      </c>
    </row>
    <row r="25" spans="1:18" ht="12" customHeight="1" x14ac:dyDescent="0.2">
      <c r="A25" s="24">
        <v>1926</v>
      </c>
      <c r="B25" s="50">
        <v>117.39700000000001</v>
      </c>
      <c r="C25" s="64">
        <v>7089</v>
      </c>
      <c r="D25" s="64">
        <v>72</v>
      </c>
      <c r="E25" s="64">
        <v>85</v>
      </c>
      <c r="F25" s="64">
        <f t="shared" si="0"/>
        <v>7246</v>
      </c>
      <c r="G25" s="64">
        <v>71</v>
      </c>
      <c r="H25" s="65" t="s">
        <v>9</v>
      </c>
      <c r="I25" s="64">
        <v>101</v>
      </c>
      <c r="J25" s="64">
        <f t="shared" si="1"/>
        <v>7074</v>
      </c>
      <c r="K25" s="64">
        <f t="shared" si="2"/>
        <v>5588.46</v>
      </c>
      <c r="L25" s="64">
        <f t="shared" si="5"/>
        <v>4873.9859999999999</v>
      </c>
      <c r="M25" s="26">
        <f t="shared" si="3"/>
        <v>60.257076415922036</v>
      </c>
      <c r="N25" s="26">
        <f t="shared" si="4"/>
        <v>47.603090368578414</v>
      </c>
      <c r="O25" s="26">
        <f t="shared" si="6"/>
        <v>41.517125650570286</v>
      </c>
      <c r="P25" s="27">
        <v>0.79</v>
      </c>
      <c r="Q25" s="28">
        <v>0.68899999999999995</v>
      </c>
      <c r="R25" s="24" t="str">
        <f t="shared" si="7"/>
        <v>-</v>
      </c>
    </row>
    <row r="26" spans="1:18" ht="12" customHeight="1" x14ac:dyDescent="0.2">
      <c r="A26" s="24">
        <v>1927</v>
      </c>
      <c r="B26" s="50">
        <v>119.035</v>
      </c>
      <c r="C26" s="64">
        <v>6395</v>
      </c>
      <c r="D26" s="64">
        <v>134</v>
      </c>
      <c r="E26" s="64">
        <v>101</v>
      </c>
      <c r="F26" s="64">
        <f t="shared" si="0"/>
        <v>6630</v>
      </c>
      <c r="G26" s="64">
        <v>69</v>
      </c>
      <c r="H26" s="65" t="s">
        <v>9</v>
      </c>
      <c r="I26" s="64">
        <v>77</v>
      </c>
      <c r="J26" s="64">
        <f t="shared" si="1"/>
        <v>6484</v>
      </c>
      <c r="K26" s="64">
        <f t="shared" si="2"/>
        <v>5122.3600000000006</v>
      </c>
      <c r="L26" s="64">
        <f t="shared" si="5"/>
        <v>4467.4759999999997</v>
      </c>
      <c r="M26" s="26">
        <f t="shared" si="3"/>
        <v>54.47137396564036</v>
      </c>
      <c r="N26" s="26">
        <f t="shared" si="4"/>
        <v>43.032385432855889</v>
      </c>
      <c r="O26" s="26">
        <f t="shared" si="6"/>
        <v>37.530776662326204</v>
      </c>
      <c r="P26" s="27">
        <v>0.79</v>
      </c>
      <c r="Q26" s="28">
        <v>0.68899999999999995</v>
      </c>
      <c r="R26" s="24" t="str">
        <f t="shared" si="7"/>
        <v>-</v>
      </c>
    </row>
    <row r="27" spans="1:18" ht="12" customHeight="1" x14ac:dyDescent="0.2">
      <c r="A27" s="24">
        <v>1928</v>
      </c>
      <c r="B27" s="50">
        <v>120.509</v>
      </c>
      <c r="C27" s="64">
        <v>5771</v>
      </c>
      <c r="D27" s="64">
        <v>182</v>
      </c>
      <c r="E27" s="64">
        <v>77</v>
      </c>
      <c r="F27" s="64">
        <f t="shared" si="0"/>
        <v>6030</v>
      </c>
      <c r="G27" s="64">
        <v>59</v>
      </c>
      <c r="H27" s="65" t="s">
        <v>9</v>
      </c>
      <c r="I27" s="64">
        <v>99</v>
      </c>
      <c r="J27" s="64">
        <f t="shared" si="1"/>
        <v>5872</v>
      </c>
      <c r="K27" s="64">
        <f t="shared" si="2"/>
        <v>4638.88</v>
      </c>
      <c r="L27" s="64">
        <f t="shared" si="5"/>
        <v>4045.8079999999995</v>
      </c>
      <c r="M27" s="26">
        <f t="shared" si="3"/>
        <v>48.726651121492999</v>
      </c>
      <c r="N27" s="26">
        <f t="shared" si="4"/>
        <v>38.494054385979474</v>
      </c>
      <c r="O27" s="26">
        <f t="shared" si="6"/>
        <v>33.572662622708677</v>
      </c>
      <c r="P27" s="27">
        <v>0.79</v>
      </c>
      <c r="Q27" s="28">
        <v>0.68899999999999995</v>
      </c>
      <c r="R27" s="24" t="str">
        <f t="shared" si="7"/>
        <v>-</v>
      </c>
    </row>
    <row r="28" spans="1:18" ht="12" customHeight="1" x14ac:dyDescent="0.2">
      <c r="A28" s="24">
        <v>1929</v>
      </c>
      <c r="B28" s="50">
        <v>121.767</v>
      </c>
      <c r="C28" s="64">
        <v>5871</v>
      </c>
      <c r="D28" s="64">
        <v>246</v>
      </c>
      <c r="E28" s="64">
        <v>99</v>
      </c>
      <c r="F28" s="64">
        <f t="shared" si="0"/>
        <v>6216</v>
      </c>
      <c r="G28" s="64">
        <v>64</v>
      </c>
      <c r="H28" s="65" t="s">
        <v>9</v>
      </c>
      <c r="I28" s="64">
        <v>104</v>
      </c>
      <c r="J28" s="64">
        <f t="shared" si="1"/>
        <v>6048</v>
      </c>
      <c r="K28" s="64">
        <f t="shared" si="2"/>
        <v>4777.92</v>
      </c>
      <c r="L28" s="64">
        <f t="shared" si="5"/>
        <v>4167.0720000000001</v>
      </c>
      <c r="M28" s="26">
        <f t="shared" si="3"/>
        <v>49.668629431619408</v>
      </c>
      <c r="N28" s="26">
        <f t="shared" si="4"/>
        <v>39.238217250979332</v>
      </c>
      <c r="O28" s="26">
        <f t="shared" si="6"/>
        <v>34.221685678385775</v>
      </c>
      <c r="P28" s="27">
        <v>0.79</v>
      </c>
      <c r="Q28" s="28">
        <v>0.68899999999999995</v>
      </c>
      <c r="R28" s="24" t="str">
        <f t="shared" si="7"/>
        <v>-</v>
      </c>
    </row>
    <row r="29" spans="1:18" ht="12" customHeight="1" x14ac:dyDescent="0.2">
      <c r="A29" s="24">
        <v>1930</v>
      </c>
      <c r="B29" s="50">
        <v>123.188</v>
      </c>
      <c r="C29" s="64">
        <v>5917</v>
      </c>
      <c r="D29" s="64">
        <v>134</v>
      </c>
      <c r="E29" s="64">
        <v>104</v>
      </c>
      <c r="F29" s="64">
        <f t="shared" si="0"/>
        <v>6155</v>
      </c>
      <c r="G29" s="64">
        <v>59</v>
      </c>
      <c r="H29" s="65" t="s">
        <v>9</v>
      </c>
      <c r="I29" s="64">
        <v>75</v>
      </c>
      <c r="J29" s="64">
        <f t="shared" si="1"/>
        <v>6021</v>
      </c>
      <c r="K29" s="64">
        <f t="shared" si="2"/>
        <v>4756.59</v>
      </c>
      <c r="L29" s="64">
        <f>J29*Q29</f>
        <v>4148.4690000000001</v>
      </c>
      <c r="M29" s="26">
        <f t="shared" si="3"/>
        <v>48.876513946163584</v>
      </c>
      <c r="N29" s="26">
        <f t="shared" si="4"/>
        <v>38.612446017469232</v>
      </c>
      <c r="O29" s="26">
        <f>IF(L29=0,0,IF(B29=0,0,L29/B29))</f>
        <v>33.675918108906714</v>
      </c>
      <c r="P29" s="27">
        <v>0.79</v>
      </c>
      <c r="Q29" s="28">
        <v>0.68899999999999995</v>
      </c>
      <c r="R29" s="24" t="str">
        <f t="shared" si="7"/>
        <v>-</v>
      </c>
    </row>
    <row r="30" spans="1:18" ht="12" customHeight="1" x14ac:dyDescent="0.2">
      <c r="A30" s="25">
        <v>1931</v>
      </c>
      <c r="B30" s="93">
        <v>124.149</v>
      </c>
      <c r="C30" s="66">
        <v>6009</v>
      </c>
      <c r="D30" s="66">
        <v>52</v>
      </c>
      <c r="E30" s="66">
        <v>75</v>
      </c>
      <c r="F30" s="66">
        <f t="shared" si="0"/>
        <v>6136</v>
      </c>
      <c r="G30" s="66">
        <v>58</v>
      </c>
      <c r="H30" s="67" t="s">
        <v>9</v>
      </c>
      <c r="I30" s="66">
        <v>53</v>
      </c>
      <c r="J30" s="66">
        <f t="shared" si="1"/>
        <v>6025</v>
      </c>
      <c r="K30" s="66">
        <f t="shared" si="2"/>
        <v>4759.75</v>
      </c>
      <c r="L30" s="66">
        <f t="shared" si="5"/>
        <v>4151.2249999999995</v>
      </c>
      <c r="M30" s="30">
        <f t="shared" si="3"/>
        <v>48.530394928674419</v>
      </c>
      <c r="N30" s="30">
        <f t="shared" si="4"/>
        <v>38.33901199365279</v>
      </c>
      <c r="O30" s="30">
        <f t="shared" si="6"/>
        <v>33.437442105856668</v>
      </c>
      <c r="P30" s="31">
        <v>0.79</v>
      </c>
      <c r="Q30" s="32">
        <v>0.68899999999999995</v>
      </c>
      <c r="R30" s="25" t="str">
        <f t="shared" si="7"/>
        <v>-</v>
      </c>
    </row>
    <row r="31" spans="1:18" ht="12" customHeight="1" x14ac:dyDescent="0.2">
      <c r="A31" s="25">
        <v>1932</v>
      </c>
      <c r="B31" s="93">
        <v>124.949</v>
      </c>
      <c r="C31" s="66">
        <v>5789</v>
      </c>
      <c r="D31" s="66">
        <v>63</v>
      </c>
      <c r="E31" s="66">
        <v>53</v>
      </c>
      <c r="F31" s="66">
        <f t="shared" si="0"/>
        <v>5905</v>
      </c>
      <c r="G31" s="66">
        <v>32</v>
      </c>
      <c r="H31" s="67" t="s">
        <v>9</v>
      </c>
      <c r="I31" s="66">
        <v>43</v>
      </c>
      <c r="J31" s="66">
        <f t="shared" si="1"/>
        <v>5830</v>
      </c>
      <c r="K31" s="66">
        <f t="shared" si="2"/>
        <v>4605.7</v>
      </c>
      <c r="L31" s="66">
        <f t="shared" si="5"/>
        <v>4016.87</v>
      </c>
      <c r="M31" s="30">
        <f t="shared" si="3"/>
        <v>46.659036887049915</v>
      </c>
      <c r="N31" s="30">
        <f t="shared" si="4"/>
        <v>36.860639140769436</v>
      </c>
      <c r="O31" s="30">
        <f t="shared" si="6"/>
        <v>32.148076415177393</v>
      </c>
      <c r="P31" s="31">
        <v>0.79</v>
      </c>
      <c r="Q31" s="32">
        <v>0.68899999999999995</v>
      </c>
      <c r="R31" s="25" t="str">
        <f t="shared" si="7"/>
        <v>-</v>
      </c>
    </row>
    <row r="32" spans="1:18" ht="12" customHeight="1" x14ac:dyDescent="0.2">
      <c r="A32" s="25">
        <v>1933</v>
      </c>
      <c r="B32" s="93">
        <v>125.69</v>
      </c>
      <c r="C32" s="66">
        <v>6440</v>
      </c>
      <c r="D32" s="66">
        <v>104</v>
      </c>
      <c r="E32" s="66">
        <v>43</v>
      </c>
      <c r="F32" s="66">
        <f t="shared" si="0"/>
        <v>6587</v>
      </c>
      <c r="G32" s="66">
        <v>39</v>
      </c>
      <c r="H32" s="67" t="s">
        <v>9</v>
      </c>
      <c r="I32" s="66">
        <v>79</v>
      </c>
      <c r="J32" s="66">
        <f t="shared" si="1"/>
        <v>6469</v>
      </c>
      <c r="K32" s="66">
        <f t="shared" si="2"/>
        <v>5110.51</v>
      </c>
      <c r="L32" s="66">
        <f t="shared" si="5"/>
        <v>4457.1409999999996</v>
      </c>
      <c r="M32" s="30">
        <f t="shared" si="3"/>
        <v>51.467897207415071</v>
      </c>
      <c r="N32" s="30">
        <f t="shared" si="4"/>
        <v>40.659638793857908</v>
      </c>
      <c r="O32" s="30">
        <f t="shared" si="6"/>
        <v>35.461381175908983</v>
      </c>
      <c r="P32" s="31">
        <v>0.79</v>
      </c>
      <c r="Q32" s="32">
        <v>0.68899999999999995</v>
      </c>
      <c r="R32" s="25" t="str">
        <f t="shared" si="7"/>
        <v>-</v>
      </c>
    </row>
    <row r="33" spans="1:18" ht="12" customHeight="1" x14ac:dyDescent="0.2">
      <c r="A33" s="25">
        <v>1934</v>
      </c>
      <c r="B33" s="93">
        <v>126.485</v>
      </c>
      <c r="C33" s="66">
        <v>8345</v>
      </c>
      <c r="D33" s="66">
        <v>118</v>
      </c>
      <c r="E33" s="66">
        <v>79</v>
      </c>
      <c r="F33" s="66">
        <f t="shared" si="0"/>
        <v>8542</v>
      </c>
      <c r="G33" s="66">
        <v>56</v>
      </c>
      <c r="H33" s="67" t="s">
        <v>9</v>
      </c>
      <c r="I33" s="66">
        <v>420</v>
      </c>
      <c r="J33" s="66">
        <f t="shared" si="1"/>
        <v>8066</v>
      </c>
      <c r="K33" s="66">
        <f t="shared" si="2"/>
        <v>6372.14</v>
      </c>
      <c r="L33" s="66">
        <f t="shared" si="5"/>
        <v>5557.4739999999993</v>
      </c>
      <c r="M33" s="30">
        <f t="shared" si="3"/>
        <v>63.770407558208483</v>
      </c>
      <c r="N33" s="30">
        <f t="shared" si="4"/>
        <v>50.378621970984703</v>
      </c>
      <c r="O33" s="30">
        <f t="shared" si="6"/>
        <v>43.937810807605636</v>
      </c>
      <c r="P33" s="31">
        <v>0.79</v>
      </c>
      <c r="Q33" s="32">
        <v>0.68899999999999995</v>
      </c>
      <c r="R33" s="25" t="str">
        <f t="shared" si="7"/>
        <v>-</v>
      </c>
    </row>
    <row r="34" spans="1:18" ht="12" customHeight="1" x14ac:dyDescent="0.2">
      <c r="A34" s="25">
        <v>1935</v>
      </c>
      <c r="B34" s="93">
        <v>127.36199999999999</v>
      </c>
      <c r="C34" s="66">
        <v>6608</v>
      </c>
      <c r="D34" s="66">
        <v>201</v>
      </c>
      <c r="E34" s="66">
        <v>420</v>
      </c>
      <c r="F34" s="66">
        <f t="shared" si="0"/>
        <v>7229</v>
      </c>
      <c r="G34" s="66">
        <v>53</v>
      </c>
      <c r="H34" s="67" t="s">
        <v>9</v>
      </c>
      <c r="I34" s="66">
        <v>406</v>
      </c>
      <c r="J34" s="66">
        <f t="shared" si="1"/>
        <v>6770</v>
      </c>
      <c r="K34" s="66">
        <f t="shared" si="2"/>
        <v>5348.3</v>
      </c>
      <c r="L34" s="66">
        <f>J34*Q34</f>
        <v>4664.53</v>
      </c>
      <c r="M34" s="30">
        <f t="shared" si="3"/>
        <v>53.155572305711281</v>
      </c>
      <c r="N34" s="30">
        <f t="shared" si="4"/>
        <v>41.992902121511911</v>
      </c>
      <c r="O34" s="30">
        <f>IF(L34=0,0,IF(B34=0,0,L34/B34))</f>
        <v>36.624189318635068</v>
      </c>
      <c r="P34" s="31">
        <v>0.79</v>
      </c>
      <c r="Q34" s="32">
        <v>0.68899999999999995</v>
      </c>
      <c r="R34" s="25" t="str">
        <f t="shared" si="7"/>
        <v>-</v>
      </c>
    </row>
    <row r="35" spans="1:18" ht="12" customHeight="1" x14ac:dyDescent="0.2">
      <c r="A35" s="24">
        <v>1936</v>
      </c>
      <c r="B35" s="50">
        <v>128.18100000000001</v>
      </c>
      <c r="C35" s="64">
        <v>7358</v>
      </c>
      <c r="D35" s="64">
        <v>226</v>
      </c>
      <c r="E35" s="64">
        <v>406</v>
      </c>
      <c r="F35" s="64">
        <f t="shared" si="0"/>
        <v>7990</v>
      </c>
      <c r="G35" s="64">
        <v>54</v>
      </c>
      <c r="H35" s="65" t="s">
        <v>9</v>
      </c>
      <c r="I35" s="64">
        <v>194</v>
      </c>
      <c r="J35" s="64">
        <f t="shared" si="1"/>
        <v>7742</v>
      </c>
      <c r="K35" s="64">
        <f t="shared" si="2"/>
        <v>6116.18</v>
      </c>
      <c r="L35" s="64">
        <f t="shared" si="5"/>
        <v>5334.2379999999994</v>
      </c>
      <c r="M35" s="26">
        <f t="shared" si="3"/>
        <v>60.398967085605506</v>
      </c>
      <c r="N35" s="26">
        <f t="shared" si="4"/>
        <v>47.715183997628351</v>
      </c>
      <c r="O35" s="26">
        <f t="shared" si="6"/>
        <v>41.614888321982185</v>
      </c>
      <c r="P35" s="27">
        <v>0.79</v>
      </c>
      <c r="Q35" s="28">
        <v>0.68899999999999995</v>
      </c>
      <c r="R35" s="24" t="str">
        <f t="shared" si="7"/>
        <v>-</v>
      </c>
    </row>
    <row r="36" spans="1:18" ht="12" customHeight="1" x14ac:dyDescent="0.2">
      <c r="A36" s="24">
        <v>1937</v>
      </c>
      <c r="B36" s="50">
        <v>128.96100000000001</v>
      </c>
      <c r="C36" s="64">
        <v>6798</v>
      </c>
      <c r="D36" s="64">
        <v>227</v>
      </c>
      <c r="E36" s="64">
        <v>194</v>
      </c>
      <c r="F36" s="64">
        <f t="shared" si="0"/>
        <v>7219</v>
      </c>
      <c r="G36" s="64">
        <v>51</v>
      </c>
      <c r="H36" s="65" t="s">
        <v>9</v>
      </c>
      <c r="I36" s="64">
        <v>61</v>
      </c>
      <c r="J36" s="64">
        <f t="shared" si="1"/>
        <v>7107</v>
      </c>
      <c r="K36" s="64">
        <f t="shared" si="2"/>
        <v>5614.5300000000007</v>
      </c>
      <c r="L36" s="64">
        <f t="shared" si="5"/>
        <v>4896.723</v>
      </c>
      <c r="M36" s="26">
        <f t="shared" si="3"/>
        <v>55.109684323167464</v>
      </c>
      <c r="N36" s="26">
        <f t="shared" si="4"/>
        <v>43.5366506153023</v>
      </c>
      <c r="O36" s="26">
        <f t="shared" si="6"/>
        <v>37.970572498662385</v>
      </c>
      <c r="P36" s="27">
        <v>0.79</v>
      </c>
      <c r="Q36" s="28">
        <v>0.68899999999999995</v>
      </c>
      <c r="R36" s="24" t="str">
        <f t="shared" si="7"/>
        <v>-</v>
      </c>
    </row>
    <row r="37" spans="1:18" ht="12" customHeight="1" x14ac:dyDescent="0.2">
      <c r="A37" s="24">
        <v>1938</v>
      </c>
      <c r="B37" s="50">
        <v>129.96899999999999</v>
      </c>
      <c r="C37" s="64">
        <v>6908</v>
      </c>
      <c r="D37" s="64">
        <v>200</v>
      </c>
      <c r="E37" s="64">
        <v>61</v>
      </c>
      <c r="F37" s="64">
        <f t="shared" si="0"/>
        <v>7169</v>
      </c>
      <c r="G37" s="64">
        <v>53</v>
      </c>
      <c r="H37" s="65" t="s">
        <v>9</v>
      </c>
      <c r="I37" s="64">
        <v>58</v>
      </c>
      <c r="J37" s="64">
        <f t="shared" si="1"/>
        <v>7058</v>
      </c>
      <c r="K37" s="64">
        <f t="shared" si="2"/>
        <v>5575.8200000000006</v>
      </c>
      <c r="L37" s="64">
        <f t="shared" si="5"/>
        <v>4862.9619999999995</v>
      </c>
      <c r="M37" s="26">
        <f t="shared" si="3"/>
        <v>54.305257407535649</v>
      </c>
      <c r="N37" s="26">
        <f t="shared" si="4"/>
        <v>42.901153351953162</v>
      </c>
      <c r="O37" s="26">
        <f t="shared" si="6"/>
        <v>37.416322353792054</v>
      </c>
      <c r="P37" s="27">
        <v>0.79</v>
      </c>
      <c r="Q37" s="28">
        <v>0.68899999999999995</v>
      </c>
      <c r="R37" s="24" t="str">
        <f t="shared" si="7"/>
        <v>-</v>
      </c>
    </row>
    <row r="38" spans="1:18" ht="12" customHeight="1" x14ac:dyDescent="0.2">
      <c r="A38" s="24">
        <v>1939</v>
      </c>
      <c r="B38" s="50">
        <v>131.02799999999999</v>
      </c>
      <c r="C38" s="64">
        <v>7011</v>
      </c>
      <c r="D38" s="64">
        <v>219</v>
      </c>
      <c r="E38" s="64">
        <v>58</v>
      </c>
      <c r="F38" s="64">
        <f t="shared" si="0"/>
        <v>7288</v>
      </c>
      <c r="G38" s="64">
        <v>52</v>
      </c>
      <c r="H38" s="65" t="s">
        <v>9</v>
      </c>
      <c r="I38" s="64">
        <v>77</v>
      </c>
      <c r="J38" s="64">
        <f t="shared" si="1"/>
        <v>7159</v>
      </c>
      <c r="K38" s="64">
        <f t="shared" si="2"/>
        <v>5655.6100000000006</v>
      </c>
      <c r="L38" s="64">
        <f t="shared" si="5"/>
        <v>4932.5509999999995</v>
      </c>
      <c r="M38" s="26">
        <f t="shared" si="3"/>
        <v>54.637176786641028</v>
      </c>
      <c r="N38" s="26">
        <f t="shared" si="4"/>
        <v>43.163369661446417</v>
      </c>
      <c r="O38" s="26">
        <f t="shared" si="6"/>
        <v>37.645014805995665</v>
      </c>
      <c r="P38" s="27">
        <v>0.79</v>
      </c>
      <c r="Q38" s="28">
        <v>0.68899999999999995</v>
      </c>
      <c r="R38" s="24" t="str">
        <f t="shared" si="7"/>
        <v>-</v>
      </c>
    </row>
    <row r="39" spans="1:18" ht="12" customHeight="1" x14ac:dyDescent="0.2">
      <c r="A39" s="24">
        <v>1940</v>
      </c>
      <c r="B39" s="50">
        <v>132.12200000000001</v>
      </c>
      <c r="C39" s="64">
        <v>7175</v>
      </c>
      <c r="D39" s="64">
        <v>168</v>
      </c>
      <c r="E39" s="64">
        <v>77</v>
      </c>
      <c r="F39" s="64">
        <f t="shared" si="0"/>
        <v>7420</v>
      </c>
      <c r="G39" s="64">
        <v>56</v>
      </c>
      <c r="H39" s="65" t="s">
        <v>9</v>
      </c>
      <c r="I39" s="64">
        <v>107</v>
      </c>
      <c r="J39" s="64">
        <f t="shared" si="1"/>
        <v>7257</v>
      </c>
      <c r="K39" s="64">
        <f t="shared" si="2"/>
        <v>5733.0300000000007</v>
      </c>
      <c r="L39" s="64">
        <f>J39*Q39</f>
        <v>5000.0729999999994</v>
      </c>
      <c r="M39" s="26">
        <f t="shared" si="3"/>
        <v>54.926507318993046</v>
      </c>
      <c r="N39" s="26">
        <f t="shared" si="4"/>
        <v>43.391940782004511</v>
      </c>
      <c r="O39" s="26">
        <f>IF(L39=0,0,IF(B39=0,0,L39/B39))</f>
        <v>37.844363542786205</v>
      </c>
      <c r="P39" s="27">
        <v>0.79</v>
      </c>
      <c r="Q39" s="28">
        <v>0.68899999999999995</v>
      </c>
      <c r="R39" s="24" t="str">
        <f t="shared" si="7"/>
        <v>-</v>
      </c>
    </row>
    <row r="40" spans="1:18" ht="12" customHeight="1" x14ac:dyDescent="0.2">
      <c r="A40" s="25">
        <v>1941</v>
      </c>
      <c r="B40" s="93">
        <v>133.40199999999999</v>
      </c>
      <c r="C40" s="66">
        <v>8082</v>
      </c>
      <c r="D40" s="66">
        <v>257</v>
      </c>
      <c r="E40" s="66">
        <v>107</v>
      </c>
      <c r="F40" s="66">
        <f t="shared" ref="F40:F64" si="8">SUM(C40:E40)</f>
        <v>8446</v>
      </c>
      <c r="G40" s="66">
        <v>52</v>
      </c>
      <c r="H40" s="67" t="s">
        <v>9</v>
      </c>
      <c r="I40" s="66">
        <v>137</v>
      </c>
      <c r="J40" s="66">
        <f t="shared" ref="J40:J71" si="9">F40-SUM(G40:I40)</f>
        <v>8257</v>
      </c>
      <c r="K40" s="66">
        <f t="shared" ref="K40:K71" si="10">J40*P40</f>
        <v>6523.0300000000007</v>
      </c>
      <c r="L40" s="66">
        <f t="shared" si="5"/>
        <v>5689.0729999999994</v>
      </c>
      <c r="M40" s="30">
        <f t="shared" ref="M40:M75" si="11">IF(J40=0,0,IF(B40=0,0,J40/B40))</f>
        <v>61.895623753766813</v>
      </c>
      <c r="N40" s="30">
        <f t="shared" ref="N40:N74" si="12">IF(K40=0,0,IF(B40=0,0,K40/B40))</f>
        <v>48.897542765475791</v>
      </c>
      <c r="O40" s="30">
        <f t="shared" si="6"/>
        <v>42.646084766345332</v>
      </c>
      <c r="P40" s="31">
        <v>0.79</v>
      </c>
      <c r="Q40" s="32">
        <v>0.68899999999999995</v>
      </c>
      <c r="R40" s="25" t="str">
        <f t="shared" si="7"/>
        <v>-</v>
      </c>
    </row>
    <row r="41" spans="1:18" ht="12" customHeight="1" x14ac:dyDescent="0.2">
      <c r="A41" s="25">
        <v>1942</v>
      </c>
      <c r="B41" s="93">
        <v>134.86000000000001</v>
      </c>
      <c r="C41" s="66">
        <v>8843</v>
      </c>
      <c r="D41" s="66">
        <v>211</v>
      </c>
      <c r="E41" s="66">
        <v>137</v>
      </c>
      <c r="F41" s="66">
        <f t="shared" si="8"/>
        <v>9191</v>
      </c>
      <c r="G41" s="66">
        <v>55</v>
      </c>
      <c r="H41" s="67" t="s">
        <v>9</v>
      </c>
      <c r="I41" s="66">
        <v>143</v>
      </c>
      <c r="J41" s="66">
        <f t="shared" si="9"/>
        <v>8993</v>
      </c>
      <c r="K41" s="66">
        <f t="shared" si="10"/>
        <v>7104.47</v>
      </c>
      <c r="L41" s="66">
        <f t="shared" si="5"/>
        <v>6196.1769999999997</v>
      </c>
      <c r="M41" s="30">
        <f t="shared" si="11"/>
        <v>66.683968559988131</v>
      </c>
      <c r="N41" s="30">
        <f t="shared" si="12"/>
        <v>52.680335162390627</v>
      </c>
      <c r="O41" s="30">
        <f t="shared" si="6"/>
        <v>45.94525433783182</v>
      </c>
      <c r="P41" s="31">
        <v>0.79</v>
      </c>
      <c r="Q41" s="32">
        <v>0.68899999999999995</v>
      </c>
      <c r="R41" s="25" t="str">
        <f t="shared" si="7"/>
        <v>-</v>
      </c>
    </row>
    <row r="42" spans="1:18" ht="12" customHeight="1" x14ac:dyDescent="0.2">
      <c r="A42" s="25">
        <v>1943</v>
      </c>
      <c r="B42" s="93">
        <v>136.739</v>
      </c>
      <c r="C42" s="66">
        <v>8571</v>
      </c>
      <c r="D42" s="66">
        <v>225</v>
      </c>
      <c r="E42" s="66">
        <v>143</v>
      </c>
      <c r="F42" s="66">
        <f t="shared" si="8"/>
        <v>8939</v>
      </c>
      <c r="G42" s="66">
        <v>90</v>
      </c>
      <c r="H42" s="67" t="s">
        <v>9</v>
      </c>
      <c r="I42" s="66">
        <v>320</v>
      </c>
      <c r="J42" s="66">
        <f t="shared" si="9"/>
        <v>8529</v>
      </c>
      <c r="K42" s="66">
        <f t="shared" si="10"/>
        <v>6737.91</v>
      </c>
      <c r="L42" s="66">
        <f t="shared" si="5"/>
        <v>5876.4809999999998</v>
      </c>
      <c r="M42" s="30">
        <f t="shared" si="11"/>
        <v>62.374304331609856</v>
      </c>
      <c r="N42" s="30">
        <f t="shared" si="12"/>
        <v>49.275700421971784</v>
      </c>
      <c r="O42" s="30">
        <f t="shared" si="6"/>
        <v>42.975895684479184</v>
      </c>
      <c r="P42" s="31">
        <v>0.79</v>
      </c>
      <c r="Q42" s="32">
        <v>0.68899999999999995</v>
      </c>
      <c r="R42" s="25" t="str">
        <f t="shared" si="7"/>
        <v>-</v>
      </c>
    </row>
    <row r="43" spans="1:18" ht="12" customHeight="1" x14ac:dyDescent="0.2">
      <c r="A43" s="25">
        <v>1944</v>
      </c>
      <c r="B43" s="93">
        <v>138.39699999999999</v>
      </c>
      <c r="C43" s="66">
        <v>9112</v>
      </c>
      <c r="D43" s="66">
        <v>189</v>
      </c>
      <c r="E43" s="66">
        <v>320</v>
      </c>
      <c r="F43" s="66">
        <f t="shared" si="8"/>
        <v>9621</v>
      </c>
      <c r="G43" s="66">
        <v>102</v>
      </c>
      <c r="H43" s="67" t="s">
        <v>9</v>
      </c>
      <c r="I43" s="66">
        <v>167</v>
      </c>
      <c r="J43" s="66">
        <f t="shared" si="9"/>
        <v>9352</v>
      </c>
      <c r="K43" s="66">
        <f t="shared" si="10"/>
        <v>7388.08</v>
      </c>
      <c r="L43" s="66">
        <f t="shared" si="5"/>
        <v>6443.5279999999993</v>
      </c>
      <c r="M43" s="30">
        <f t="shared" si="11"/>
        <v>67.573719083506148</v>
      </c>
      <c r="N43" s="30">
        <f t="shared" si="12"/>
        <v>53.383238075969857</v>
      </c>
      <c r="O43" s="30">
        <f t="shared" si="6"/>
        <v>46.558292448535731</v>
      </c>
      <c r="P43" s="31">
        <v>0.79</v>
      </c>
      <c r="Q43" s="32">
        <v>0.68899999999999995</v>
      </c>
      <c r="R43" s="25" t="str">
        <f t="shared" si="7"/>
        <v>-</v>
      </c>
    </row>
    <row r="44" spans="1:18" ht="12" customHeight="1" x14ac:dyDescent="0.2">
      <c r="A44" s="25">
        <v>1945</v>
      </c>
      <c r="B44" s="93">
        <v>139.928</v>
      </c>
      <c r="C44" s="66">
        <v>10276</v>
      </c>
      <c r="D44" s="66">
        <v>127</v>
      </c>
      <c r="E44" s="66">
        <v>167</v>
      </c>
      <c r="F44" s="66">
        <f t="shared" si="8"/>
        <v>10570</v>
      </c>
      <c r="G44" s="66">
        <v>329</v>
      </c>
      <c r="H44" s="67" t="s">
        <v>9</v>
      </c>
      <c r="I44" s="66">
        <v>500</v>
      </c>
      <c r="J44" s="66">
        <f t="shared" si="9"/>
        <v>9741</v>
      </c>
      <c r="K44" s="66">
        <f t="shared" si="10"/>
        <v>7695.39</v>
      </c>
      <c r="L44" s="66">
        <f>J44*Q44</f>
        <v>6711.5489999999991</v>
      </c>
      <c r="M44" s="30">
        <f t="shared" si="11"/>
        <v>69.614373106168884</v>
      </c>
      <c r="N44" s="30">
        <f t="shared" si="12"/>
        <v>54.995354753873421</v>
      </c>
      <c r="O44" s="30">
        <f>IF(L44=0,0,IF(B44=0,0,L44/B44))</f>
        <v>47.964303070150358</v>
      </c>
      <c r="P44" s="31">
        <v>0.79</v>
      </c>
      <c r="Q44" s="32">
        <v>0.68899999999999995</v>
      </c>
      <c r="R44" s="25" t="str">
        <f t="shared" si="7"/>
        <v>-</v>
      </c>
    </row>
    <row r="45" spans="1:18" ht="12" customHeight="1" x14ac:dyDescent="0.2">
      <c r="A45" s="24">
        <v>1946</v>
      </c>
      <c r="B45" s="50">
        <v>141.38900000000001</v>
      </c>
      <c r="C45" s="64">
        <v>9376</v>
      </c>
      <c r="D45" s="64">
        <v>19</v>
      </c>
      <c r="E45" s="64">
        <v>500</v>
      </c>
      <c r="F45" s="64">
        <f t="shared" si="8"/>
        <v>9895</v>
      </c>
      <c r="G45" s="64">
        <v>661</v>
      </c>
      <c r="H45" s="65" t="s">
        <v>9</v>
      </c>
      <c r="I45" s="64">
        <v>154</v>
      </c>
      <c r="J45" s="64">
        <f t="shared" si="9"/>
        <v>9080</v>
      </c>
      <c r="K45" s="64">
        <f t="shared" si="10"/>
        <v>7173.2000000000007</v>
      </c>
      <c r="L45" s="64">
        <f t="shared" si="5"/>
        <v>6256.12</v>
      </c>
      <c r="M45" s="26">
        <f t="shared" si="11"/>
        <v>64.219988825156122</v>
      </c>
      <c r="N45" s="26">
        <f t="shared" si="12"/>
        <v>50.733791171873342</v>
      </c>
      <c r="O45" s="26">
        <f t="shared" si="6"/>
        <v>44.247572300532568</v>
      </c>
      <c r="P45" s="27">
        <v>0.79</v>
      </c>
      <c r="Q45" s="28">
        <v>0.68899999999999995</v>
      </c>
      <c r="R45" s="24" t="str">
        <f t="shared" si="7"/>
        <v>-</v>
      </c>
    </row>
    <row r="46" spans="1:18" ht="12" customHeight="1" x14ac:dyDescent="0.2">
      <c r="A46" s="24">
        <v>1947</v>
      </c>
      <c r="B46" s="50">
        <v>144.126</v>
      </c>
      <c r="C46" s="64">
        <v>10432</v>
      </c>
      <c r="D46" s="64">
        <v>64</v>
      </c>
      <c r="E46" s="64">
        <v>154</v>
      </c>
      <c r="F46" s="64">
        <f t="shared" si="8"/>
        <v>10650</v>
      </c>
      <c r="G46" s="64">
        <v>179</v>
      </c>
      <c r="H46" s="65" t="s">
        <v>9</v>
      </c>
      <c r="I46" s="64">
        <v>169</v>
      </c>
      <c r="J46" s="64">
        <f t="shared" si="9"/>
        <v>10302</v>
      </c>
      <c r="K46" s="64">
        <f t="shared" si="10"/>
        <v>8138.58</v>
      </c>
      <c r="L46" s="64">
        <f t="shared" si="5"/>
        <v>7098.0779999999995</v>
      </c>
      <c r="M46" s="26">
        <f t="shared" si="11"/>
        <v>71.47912243453645</v>
      </c>
      <c r="N46" s="26">
        <f t="shared" si="12"/>
        <v>56.468506723283788</v>
      </c>
      <c r="O46" s="26">
        <f t="shared" si="6"/>
        <v>49.24911535739561</v>
      </c>
      <c r="P46" s="27">
        <v>0.79</v>
      </c>
      <c r="Q46" s="28">
        <v>0.68899999999999995</v>
      </c>
      <c r="R46" s="24" t="str">
        <f t="shared" si="7"/>
        <v>-</v>
      </c>
    </row>
    <row r="47" spans="1:18" ht="12" customHeight="1" x14ac:dyDescent="0.2">
      <c r="A47" s="24">
        <v>1948</v>
      </c>
      <c r="B47" s="50">
        <v>146.631</v>
      </c>
      <c r="C47" s="64">
        <v>9075</v>
      </c>
      <c r="D47" s="64">
        <v>351</v>
      </c>
      <c r="E47" s="64">
        <v>169</v>
      </c>
      <c r="F47" s="64">
        <f t="shared" si="8"/>
        <v>9595</v>
      </c>
      <c r="G47" s="64">
        <v>44</v>
      </c>
      <c r="H47" s="65" t="s">
        <v>9</v>
      </c>
      <c r="I47" s="64">
        <v>149</v>
      </c>
      <c r="J47" s="64">
        <f t="shared" si="9"/>
        <v>9402</v>
      </c>
      <c r="K47" s="64">
        <f t="shared" si="10"/>
        <v>7427.58</v>
      </c>
      <c r="L47" s="64">
        <f t="shared" si="5"/>
        <v>6477.9779999999992</v>
      </c>
      <c r="M47" s="26">
        <f t="shared" si="11"/>
        <v>64.120138306360872</v>
      </c>
      <c r="N47" s="26">
        <f t="shared" si="12"/>
        <v>50.654909262025086</v>
      </c>
      <c r="O47" s="26">
        <f t="shared" si="6"/>
        <v>44.17877529308263</v>
      </c>
      <c r="P47" s="27">
        <v>0.79</v>
      </c>
      <c r="Q47" s="28">
        <v>0.68899999999999995</v>
      </c>
      <c r="R47" s="24" t="str">
        <f t="shared" si="7"/>
        <v>-</v>
      </c>
    </row>
    <row r="48" spans="1:18" ht="12" customHeight="1" x14ac:dyDescent="0.2">
      <c r="A48" s="24">
        <v>1949</v>
      </c>
      <c r="B48" s="50">
        <v>149.18799999999999</v>
      </c>
      <c r="C48" s="64">
        <v>9439</v>
      </c>
      <c r="D48" s="64">
        <v>247</v>
      </c>
      <c r="E48" s="64">
        <v>149</v>
      </c>
      <c r="F48" s="64">
        <f t="shared" si="8"/>
        <v>9835</v>
      </c>
      <c r="G48" s="64">
        <v>27</v>
      </c>
      <c r="H48" s="65" t="s">
        <v>9</v>
      </c>
      <c r="I48" s="64">
        <v>121</v>
      </c>
      <c r="J48" s="64">
        <f t="shared" si="9"/>
        <v>9687</v>
      </c>
      <c r="K48" s="64">
        <f t="shared" si="10"/>
        <v>7652.7300000000005</v>
      </c>
      <c r="L48" s="64">
        <f t="shared" si="5"/>
        <v>6674.3429999999998</v>
      </c>
      <c r="M48" s="26">
        <f t="shared" si="11"/>
        <v>64.931495830763879</v>
      </c>
      <c r="N48" s="26">
        <f t="shared" si="12"/>
        <v>51.295881706303462</v>
      </c>
      <c r="O48" s="26">
        <f t="shared" si="6"/>
        <v>44.737800627396311</v>
      </c>
      <c r="P48" s="27">
        <v>0.79</v>
      </c>
      <c r="Q48" s="28">
        <v>0.68899999999999995</v>
      </c>
      <c r="R48" s="24" t="str">
        <f t="shared" ref="R48:R79" si="13">IF(I47=0,"-",IF(ROUND(E48,0)=ROUND(I47,0),"-","*"))</f>
        <v>-</v>
      </c>
    </row>
    <row r="49" spans="1:18" ht="12" customHeight="1" x14ac:dyDescent="0.2">
      <c r="A49" s="24">
        <v>1950</v>
      </c>
      <c r="B49" s="50">
        <v>151.684</v>
      </c>
      <c r="C49" s="64">
        <v>9534</v>
      </c>
      <c r="D49" s="64">
        <v>338</v>
      </c>
      <c r="E49" s="64">
        <v>121</v>
      </c>
      <c r="F49" s="64">
        <f t="shared" si="8"/>
        <v>9993</v>
      </c>
      <c r="G49" s="64">
        <v>21</v>
      </c>
      <c r="H49" s="65" t="s">
        <v>9</v>
      </c>
      <c r="I49" s="64">
        <v>147</v>
      </c>
      <c r="J49" s="64">
        <f t="shared" si="9"/>
        <v>9825</v>
      </c>
      <c r="K49" s="64">
        <f t="shared" si="10"/>
        <v>7761.75</v>
      </c>
      <c r="L49" s="64">
        <f>J49*Q49</f>
        <v>6769.4249999999993</v>
      </c>
      <c r="M49" s="26">
        <f t="shared" si="11"/>
        <v>64.772817172542915</v>
      </c>
      <c r="N49" s="26">
        <f t="shared" si="12"/>
        <v>51.170525566308903</v>
      </c>
      <c r="O49" s="26">
        <f>IF(L49=0,0,IF(B49=0,0,L49/B49))</f>
        <v>44.628471031882064</v>
      </c>
      <c r="P49" s="27">
        <v>0.79</v>
      </c>
      <c r="Q49" s="28">
        <v>0.68899999999999995</v>
      </c>
      <c r="R49" s="24" t="str">
        <f t="shared" si="13"/>
        <v>-</v>
      </c>
    </row>
    <row r="50" spans="1:18" ht="12" customHeight="1" x14ac:dyDescent="0.2">
      <c r="A50" s="25">
        <v>1951</v>
      </c>
      <c r="B50" s="93">
        <v>154.28700000000001</v>
      </c>
      <c r="C50" s="66">
        <v>8837</v>
      </c>
      <c r="D50" s="66">
        <v>472</v>
      </c>
      <c r="E50" s="66">
        <v>147</v>
      </c>
      <c r="F50" s="66">
        <f t="shared" si="8"/>
        <v>9456</v>
      </c>
      <c r="G50" s="66">
        <v>18</v>
      </c>
      <c r="H50" s="67" t="s">
        <v>9</v>
      </c>
      <c r="I50" s="66">
        <v>218</v>
      </c>
      <c r="J50" s="66">
        <f t="shared" si="9"/>
        <v>9220</v>
      </c>
      <c r="K50" s="66">
        <f t="shared" si="10"/>
        <v>7283.8</v>
      </c>
      <c r="L50" s="66">
        <f t="shared" ref="L50:L71" si="14">J50*Q50</f>
        <v>6352.58</v>
      </c>
      <c r="M50" s="30">
        <f t="shared" si="11"/>
        <v>59.75876126958201</v>
      </c>
      <c r="N50" s="30">
        <f t="shared" si="12"/>
        <v>47.209421402969788</v>
      </c>
      <c r="O50" s="30">
        <f t="shared" ref="O50:O74" si="15">IF(L50=0,0,IF(B50=0,0,L50/B50))</f>
        <v>41.173786514742005</v>
      </c>
      <c r="P50" s="31">
        <v>0.79</v>
      </c>
      <c r="Q50" s="33">
        <v>0.68899999999999995</v>
      </c>
      <c r="R50" s="25" t="str">
        <f t="shared" si="13"/>
        <v>-</v>
      </c>
    </row>
    <row r="51" spans="1:18" ht="12" customHeight="1" x14ac:dyDescent="0.2">
      <c r="A51" s="25">
        <v>1952</v>
      </c>
      <c r="B51" s="93">
        <v>156.95400000000001</v>
      </c>
      <c r="C51" s="66">
        <v>9650</v>
      </c>
      <c r="D51" s="66">
        <v>429</v>
      </c>
      <c r="E51" s="66">
        <v>218</v>
      </c>
      <c r="F51" s="66">
        <f t="shared" si="8"/>
        <v>10297</v>
      </c>
      <c r="G51" s="66">
        <v>29</v>
      </c>
      <c r="H51" s="67" t="s">
        <v>9</v>
      </c>
      <c r="I51" s="66">
        <v>262</v>
      </c>
      <c r="J51" s="66">
        <f t="shared" si="9"/>
        <v>10006</v>
      </c>
      <c r="K51" s="66">
        <f t="shared" si="10"/>
        <v>7904.7400000000007</v>
      </c>
      <c r="L51" s="66">
        <f t="shared" si="14"/>
        <v>6894.1339999999991</v>
      </c>
      <c r="M51" s="30">
        <f t="shared" si="11"/>
        <v>63.751162761063746</v>
      </c>
      <c r="N51" s="30">
        <f t="shared" si="12"/>
        <v>50.363418581240367</v>
      </c>
      <c r="O51" s="30">
        <f t="shared" si="15"/>
        <v>43.92455114237292</v>
      </c>
      <c r="P51" s="31">
        <v>0.79</v>
      </c>
      <c r="Q51" s="33">
        <v>0.68899999999999995</v>
      </c>
      <c r="R51" s="25" t="str">
        <f t="shared" si="13"/>
        <v>-</v>
      </c>
    </row>
    <row r="52" spans="1:18" ht="12" customHeight="1" x14ac:dyDescent="0.2">
      <c r="A52" s="25">
        <v>1953</v>
      </c>
      <c r="B52" s="93">
        <v>159.565</v>
      </c>
      <c r="C52" s="66">
        <v>12407</v>
      </c>
      <c r="D52" s="66">
        <v>271</v>
      </c>
      <c r="E52" s="66">
        <v>262</v>
      </c>
      <c r="F52" s="66">
        <f t="shared" si="8"/>
        <v>12940</v>
      </c>
      <c r="G52" s="66">
        <v>58</v>
      </c>
      <c r="H52" s="67" t="s">
        <v>9</v>
      </c>
      <c r="I52" s="66">
        <v>249</v>
      </c>
      <c r="J52" s="66">
        <f t="shared" si="9"/>
        <v>12633</v>
      </c>
      <c r="K52" s="66">
        <f t="shared" si="10"/>
        <v>9980.07</v>
      </c>
      <c r="L52" s="66">
        <f t="shared" si="14"/>
        <v>8704.1369999999988</v>
      </c>
      <c r="M52" s="30">
        <f t="shared" si="11"/>
        <v>79.171497508852198</v>
      </c>
      <c r="N52" s="30">
        <f t="shared" si="12"/>
        <v>62.545483031993228</v>
      </c>
      <c r="O52" s="30">
        <f t="shared" si="15"/>
        <v>54.549161783599153</v>
      </c>
      <c r="P52" s="31">
        <v>0.79</v>
      </c>
      <c r="Q52" s="33">
        <v>0.68899999999999995</v>
      </c>
      <c r="R52" s="25" t="str">
        <f t="shared" si="13"/>
        <v>-</v>
      </c>
    </row>
    <row r="53" spans="1:18" ht="12" customHeight="1" x14ac:dyDescent="0.2">
      <c r="A53" s="25">
        <v>1954</v>
      </c>
      <c r="B53" s="93">
        <v>162.39099999999999</v>
      </c>
      <c r="C53" s="66">
        <v>12963</v>
      </c>
      <c r="D53" s="66">
        <v>231</v>
      </c>
      <c r="E53" s="66">
        <v>249</v>
      </c>
      <c r="F53" s="66">
        <f t="shared" si="8"/>
        <v>13443</v>
      </c>
      <c r="G53" s="66">
        <v>62</v>
      </c>
      <c r="H53" s="67" t="s">
        <v>9</v>
      </c>
      <c r="I53" s="66">
        <v>188</v>
      </c>
      <c r="J53" s="66">
        <f t="shared" si="9"/>
        <v>13193</v>
      </c>
      <c r="K53" s="66">
        <f t="shared" si="10"/>
        <v>10356.505000000001</v>
      </c>
      <c r="L53" s="66">
        <f t="shared" si="14"/>
        <v>9089.976999999999</v>
      </c>
      <c r="M53" s="30">
        <f t="shared" si="11"/>
        <v>81.242187067017269</v>
      </c>
      <c r="N53" s="30">
        <f t="shared" si="12"/>
        <v>63.775116847608558</v>
      </c>
      <c r="O53" s="30">
        <f t="shared" si="15"/>
        <v>55.975866889174888</v>
      </c>
      <c r="P53" s="31">
        <v>0.78500000000000003</v>
      </c>
      <c r="Q53" s="33">
        <v>0.68899999999999995</v>
      </c>
      <c r="R53" s="25" t="str">
        <f t="shared" si="13"/>
        <v>-</v>
      </c>
    </row>
    <row r="54" spans="1:18" ht="12" customHeight="1" x14ac:dyDescent="0.2">
      <c r="A54" s="25">
        <v>1955</v>
      </c>
      <c r="B54" s="93">
        <v>165.27500000000001</v>
      </c>
      <c r="C54" s="66">
        <v>13569</v>
      </c>
      <c r="D54" s="66">
        <v>229</v>
      </c>
      <c r="E54" s="66">
        <v>188</v>
      </c>
      <c r="F54" s="66">
        <f t="shared" si="8"/>
        <v>13986</v>
      </c>
      <c r="G54" s="66">
        <v>65</v>
      </c>
      <c r="H54" s="67" t="s">
        <v>9</v>
      </c>
      <c r="I54" s="66">
        <v>205</v>
      </c>
      <c r="J54" s="66">
        <f t="shared" si="9"/>
        <v>13716</v>
      </c>
      <c r="K54" s="66">
        <f t="shared" si="10"/>
        <v>10698.48</v>
      </c>
      <c r="L54" s="66">
        <f t="shared" si="14"/>
        <v>9450.3239999999987</v>
      </c>
      <c r="M54" s="30">
        <f t="shared" si="11"/>
        <v>82.988957797610041</v>
      </c>
      <c r="N54" s="30">
        <f t="shared" si="12"/>
        <v>64.731387082135825</v>
      </c>
      <c r="O54" s="30">
        <f t="shared" si="15"/>
        <v>57.179391922553307</v>
      </c>
      <c r="P54" s="31">
        <v>0.78</v>
      </c>
      <c r="Q54" s="33">
        <v>0.68899999999999995</v>
      </c>
      <c r="R54" s="25" t="str">
        <f t="shared" si="13"/>
        <v>-</v>
      </c>
    </row>
    <row r="55" spans="1:18" ht="12" customHeight="1" x14ac:dyDescent="0.2">
      <c r="A55" s="24">
        <v>1956</v>
      </c>
      <c r="B55" s="50">
        <v>168.221</v>
      </c>
      <c r="C55" s="64">
        <v>14462</v>
      </c>
      <c r="D55" s="64">
        <v>211</v>
      </c>
      <c r="E55" s="64">
        <v>205</v>
      </c>
      <c r="F55" s="64">
        <f t="shared" si="8"/>
        <v>14878</v>
      </c>
      <c r="G55" s="64">
        <v>109</v>
      </c>
      <c r="H55" s="65" t="s">
        <v>9</v>
      </c>
      <c r="I55" s="64">
        <v>244</v>
      </c>
      <c r="J55" s="64">
        <f t="shared" si="9"/>
        <v>14525</v>
      </c>
      <c r="K55" s="64">
        <f t="shared" si="10"/>
        <v>11256.875</v>
      </c>
      <c r="L55" s="64">
        <f t="shared" si="14"/>
        <v>10007.724999999999</v>
      </c>
      <c r="M55" s="26">
        <f t="shared" si="11"/>
        <v>86.344748872019551</v>
      </c>
      <c r="N55" s="26">
        <f t="shared" si="12"/>
        <v>66.91718037581515</v>
      </c>
      <c r="O55" s="26">
        <f t="shared" si="15"/>
        <v>59.491531972821456</v>
      </c>
      <c r="P55" s="27">
        <v>0.77500000000000002</v>
      </c>
      <c r="Q55" s="29">
        <v>0.68899999999999995</v>
      </c>
      <c r="R55" s="24" t="str">
        <f t="shared" si="13"/>
        <v>-</v>
      </c>
    </row>
    <row r="56" spans="1:18" ht="12" customHeight="1" x14ac:dyDescent="0.2">
      <c r="A56" s="24">
        <v>1957</v>
      </c>
      <c r="B56" s="50">
        <v>171.274</v>
      </c>
      <c r="C56" s="64">
        <v>14202</v>
      </c>
      <c r="D56" s="64">
        <v>390</v>
      </c>
      <c r="E56" s="64">
        <v>244</v>
      </c>
      <c r="F56" s="64">
        <f t="shared" si="8"/>
        <v>14836</v>
      </c>
      <c r="G56" s="64">
        <v>112</v>
      </c>
      <c r="H56" s="65" t="s">
        <v>9</v>
      </c>
      <c r="I56" s="64">
        <v>134</v>
      </c>
      <c r="J56" s="64">
        <f t="shared" si="9"/>
        <v>14590</v>
      </c>
      <c r="K56" s="64">
        <f t="shared" si="10"/>
        <v>11234.300000000001</v>
      </c>
      <c r="L56" s="64">
        <f t="shared" si="14"/>
        <v>10052.509999999998</v>
      </c>
      <c r="M56" s="26">
        <f t="shared" si="11"/>
        <v>85.185141936312576</v>
      </c>
      <c r="N56" s="26">
        <f t="shared" si="12"/>
        <v>65.592559290960693</v>
      </c>
      <c r="O56" s="26">
        <f t="shared" si="15"/>
        <v>58.692562794119354</v>
      </c>
      <c r="P56" s="27">
        <v>0.77</v>
      </c>
      <c r="Q56" s="29">
        <v>0.68899999999999995</v>
      </c>
      <c r="R56" s="24" t="str">
        <f t="shared" si="13"/>
        <v>-</v>
      </c>
    </row>
    <row r="57" spans="1:18" ht="12" customHeight="1" x14ac:dyDescent="0.2">
      <c r="A57" s="24">
        <v>1958</v>
      </c>
      <c r="B57" s="50">
        <v>174.14099999999999</v>
      </c>
      <c r="C57" s="64">
        <v>13330</v>
      </c>
      <c r="D57" s="64">
        <v>896</v>
      </c>
      <c r="E57" s="64">
        <v>134</v>
      </c>
      <c r="F57" s="64">
        <f t="shared" si="8"/>
        <v>14360</v>
      </c>
      <c r="G57" s="64">
        <v>47</v>
      </c>
      <c r="H57" s="65" t="s">
        <v>9</v>
      </c>
      <c r="I57" s="64">
        <v>174</v>
      </c>
      <c r="J57" s="64">
        <f t="shared" si="9"/>
        <v>14139</v>
      </c>
      <c r="K57" s="64">
        <f t="shared" si="10"/>
        <v>10816.335000000001</v>
      </c>
      <c r="L57" s="64">
        <f t="shared" si="14"/>
        <v>9741.7709999999988</v>
      </c>
      <c r="M57" s="26">
        <f t="shared" si="11"/>
        <v>81.192826502661646</v>
      </c>
      <c r="N57" s="26">
        <f t="shared" si="12"/>
        <v>62.112512274536158</v>
      </c>
      <c r="O57" s="26">
        <f t="shared" si="15"/>
        <v>55.941857460333864</v>
      </c>
      <c r="P57" s="27">
        <v>0.76500000000000001</v>
      </c>
      <c r="Q57" s="29">
        <v>0.68899999999999995</v>
      </c>
      <c r="R57" s="24" t="str">
        <f t="shared" si="13"/>
        <v>-</v>
      </c>
    </row>
    <row r="58" spans="1:18" ht="12" customHeight="1" x14ac:dyDescent="0.2">
      <c r="A58" s="24">
        <v>1959</v>
      </c>
      <c r="B58" s="50">
        <v>177.07300000000001</v>
      </c>
      <c r="C58" s="64">
        <v>13580</v>
      </c>
      <c r="D58" s="64">
        <v>1047</v>
      </c>
      <c r="E58" s="64">
        <v>174</v>
      </c>
      <c r="F58" s="64">
        <f t="shared" si="8"/>
        <v>14801</v>
      </c>
      <c r="G58" s="64">
        <v>51</v>
      </c>
      <c r="H58" s="65" t="s">
        <v>9</v>
      </c>
      <c r="I58" s="64">
        <v>202</v>
      </c>
      <c r="J58" s="64">
        <f t="shared" si="9"/>
        <v>14548</v>
      </c>
      <c r="K58" s="64">
        <f t="shared" si="10"/>
        <v>11056.48</v>
      </c>
      <c r="L58" s="64">
        <f t="shared" si="14"/>
        <v>10023.572</v>
      </c>
      <c r="M58" s="26">
        <f t="shared" si="11"/>
        <v>82.158205937664121</v>
      </c>
      <c r="N58" s="26">
        <f t="shared" si="12"/>
        <v>62.440236512624729</v>
      </c>
      <c r="O58" s="26">
        <f t="shared" si="15"/>
        <v>56.607003891050582</v>
      </c>
      <c r="P58" s="27">
        <v>0.76</v>
      </c>
      <c r="Q58" s="29">
        <v>0.68899999999999995</v>
      </c>
      <c r="R58" s="24" t="str">
        <f t="shared" si="13"/>
        <v>-</v>
      </c>
    </row>
    <row r="59" spans="1:18" ht="12" customHeight="1" x14ac:dyDescent="0.2">
      <c r="A59" s="24">
        <v>1960</v>
      </c>
      <c r="B59" s="50">
        <v>180.67099999999999</v>
      </c>
      <c r="C59" s="64">
        <v>14753</v>
      </c>
      <c r="D59" s="64">
        <v>760</v>
      </c>
      <c r="E59" s="64">
        <v>202</v>
      </c>
      <c r="F59" s="64">
        <f t="shared" si="8"/>
        <v>15715</v>
      </c>
      <c r="G59" s="64">
        <v>55</v>
      </c>
      <c r="H59" s="65" t="s">
        <v>9</v>
      </c>
      <c r="I59" s="64">
        <v>170</v>
      </c>
      <c r="J59" s="64">
        <f t="shared" si="9"/>
        <v>15490</v>
      </c>
      <c r="K59" s="64">
        <f t="shared" si="10"/>
        <v>11694.95</v>
      </c>
      <c r="L59" s="64">
        <f t="shared" si="14"/>
        <v>10672.609999999999</v>
      </c>
      <c r="M59" s="26">
        <f t="shared" si="11"/>
        <v>85.735950982725512</v>
      </c>
      <c r="N59" s="26">
        <f t="shared" si="12"/>
        <v>64.730642991957765</v>
      </c>
      <c r="O59" s="26">
        <f t="shared" si="15"/>
        <v>59.072070227097868</v>
      </c>
      <c r="P59" s="27">
        <v>0.755</v>
      </c>
      <c r="Q59" s="29">
        <v>0.68899999999999995</v>
      </c>
      <c r="R59" s="24" t="str">
        <f t="shared" si="13"/>
        <v>-</v>
      </c>
    </row>
    <row r="60" spans="1:18" ht="12" customHeight="1" x14ac:dyDescent="0.2">
      <c r="A60" s="25">
        <v>1961</v>
      </c>
      <c r="B60" s="93">
        <v>183.691</v>
      </c>
      <c r="C60" s="66">
        <v>15325</v>
      </c>
      <c r="D60" s="66">
        <v>1021</v>
      </c>
      <c r="E60" s="66">
        <v>170</v>
      </c>
      <c r="F60" s="66">
        <f t="shared" si="8"/>
        <v>16516</v>
      </c>
      <c r="G60" s="66">
        <v>56</v>
      </c>
      <c r="H60" s="67" t="s">
        <v>9</v>
      </c>
      <c r="I60" s="66">
        <v>200</v>
      </c>
      <c r="J60" s="66">
        <f t="shared" si="9"/>
        <v>16260</v>
      </c>
      <c r="K60" s="66">
        <f t="shared" si="10"/>
        <v>12195</v>
      </c>
      <c r="L60" s="66">
        <f t="shared" si="14"/>
        <v>11203.14</v>
      </c>
      <c r="M60" s="30">
        <f t="shared" si="11"/>
        <v>88.518218094517422</v>
      </c>
      <c r="N60" s="30">
        <f t="shared" si="12"/>
        <v>66.38866357088807</v>
      </c>
      <c r="O60" s="30">
        <f t="shared" si="15"/>
        <v>60.989052267122503</v>
      </c>
      <c r="P60" s="31">
        <v>0.75</v>
      </c>
      <c r="Q60" s="33">
        <v>0.68899999999999995</v>
      </c>
      <c r="R60" s="25" t="str">
        <f t="shared" si="13"/>
        <v>-</v>
      </c>
    </row>
    <row r="61" spans="1:18" ht="12" customHeight="1" x14ac:dyDescent="0.2">
      <c r="A61" s="25">
        <v>1962</v>
      </c>
      <c r="B61" s="93">
        <v>186.53800000000001</v>
      </c>
      <c r="C61" s="66">
        <v>15322</v>
      </c>
      <c r="D61" s="66">
        <v>1414</v>
      </c>
      <c r="E61" s="66">
        <v>200</v>
      </c>
      <c r="F61" s="66">
        <f t="shared" si="8"/>
        <v>16936</v>
      </c>
      <c r="G61" s="66">
        <v>51</v>
      </c>
      <c r="H61" s="67" t="s">
        <v>9</v>
      </c>
      <c r="I61" s="66">
        <v>189</v>
      </c>
      <c r="J61" s="66">
        <f t="shared" si="9"/>
        <v>16696</v>
      </c>
      <c r="K61" s="66">
        <f t="shared" si="10"/>
        <v>12438.52</v>
      </c>
      <c r="L61" s="66">
        <f t="shared" si="14"/>
        <v>11503.544</v>
      </c>
      <c r="M61" s="30">
        <f t="shared" si="11"/>
        <v>89.504551351467256</v>
      </c>
      <c r="N61" s="30">
        <f t="shared" si="12"/>
        <v>66.680890756843112</v>
      </c>
      <c r="O61" s="30">
        <f t="shared" si="15"/>
        <v>61.668635881160938</v>
      </c>
      <c r="P61" s="31">
        <v>0.745</v>
      </c>
      <c r="Q61" s="33">
        <v>0.68899999999999995</v>
      </c>
      <c r="R61" s="25" t="str">
        <f t="shared" si="13"/>
        <v>-</v>
      </c>
    </row>
    <row r="62" spans="1:18" ht="12" customHeight="1" x14ac:dyDescent="0.2">
      <c r="A62" s="25">
        <v>1963</v>
      </c>
      <c r="B62" s="93">
        <v>189.24199999999999</v>
      </c>
      <c r="C62" s="66">
        <v>16453</v>
      </c>
      <c r="D62" s="66">
        <v>1651</v>
      </c>
      <c r="E62" s="66">
        <v>189</v>
      </c>
      <c r="F62" s="66">
        <f t="shared" si="8"/>
        <v>18293</v>
      </c>
      <c r="G62" s="66">
        <v>52</v>
      </c>
      <c r="H62" s="67" t="s">
        <v>9</v>
      </c>
      <c r="I62" s="66">
        <v>281</v>
      </c>
      <c r="J62" s="66">
        <f t="shared" si="9"/>
        <v>17960</v>
      </c>
      <c r="K62" s="66">
        <f t="shared" si="10"/>
        <v>13290.4</v>
      </c>
      <c r="L62" s="66">
        <f t="shared" si="14"/>
        <v>12374.439999999999</v>
      </c>
      <c r="M62" s="30">
        <f t="shared" si="11"/>
        <v>94.904936536286883</v>
      </c>
      <c r="N62" s="30">
        <f t="shared" si="12"/>
        <v>70.229653036852284</v>
      </c>
      <c r="O62" s="30">
        <f t="shared" si="15"/>
        <v>65.389501273501651</v>
      </c>
      <c r="P62" s="31">
        <v>0.74</v>
      </c>
      <c r="Q62" s="33">
        <v>0.68899999999999995</v>
      </c>
      <c r="R62" s="25" t="str">
        <f t="shared" si="13"/>
        <v>-</v>
      </c>
    </row>
    <row r="63" spans="1:18" ht="12" customHeight="1" x14ac:dyDescent="0.2">
      <c r="A63" s="25">
        <v>1964</v>
      </c>
      <c r="B63" s="93">
        <v>191.88900000000001</v>
      </c>
      <c r="C63" s="66">
        <v>18453</v>
      </c>
      <c r="D63" s="66">
        <v>1068</v>
      </c>
      <c r="E63" s="66">
        <v>281</v>
      </c>
      <c r="F63" s="66">
        <f t="shared" si="8"/>
        <v>19802</v>
      </c>
      <c r="G63" s="66">
        <v>91</v>
      </c>
      <c r="H63" s="67" t="s">
        <v>9</v>
      </c>
      <c r="I63" s="66">
        <v>315</v>
      </c>
      <c r="J63" s="66">
        <f t="shared" si="9"/>
        <v>19396</v>
      </c>
      <c r="K63" s="66">
        <f t="shared" si="10"/>
        <v>14353.039999999999</v>
      </c>
      <c r="L63" s="66">
        <f t="shared" si="14"/>
        <v>13538.407999999999</v>
      </c>
      <c r="M63" s="30">
        <f t="shared" si="11"/>
        <v>101.07926978617846</v>
      </c>
      <c r="N63" s="30">
        <f t="shared" si="12"/>
        <v>74.798659641772062</v>
      </c>
      <c r="O63" s="30">
        <f t="shared" si="15"/>
        <v>70.553330310752557</v>
      </c>
      <c r="P63" s="31">
        <v>0.74</v>
      </c>
      <c r="Q63" s="33">
        <v>0.69799999999999995</v>
      </c>
      <c r="R63" s="25" t="str">
        <f t="shared" si="13"/>
        <v>-</v>
      </c>
    </row>
    <row r="64" spans="1:18" ht="12" customHeight="1" x14ac:dyDescent="0.2">
      <c r="A64" s="25">
        <v>1965</v>
      </c>
      <c r="B64" s="93">
        <v>194.303</v>
      </c>
      <c r="C64" s="66">
        <v>18724</v>
      </c>
      <c r="D64" s="66">
        <v>923</v>
      </c>
      <c r="E64" s="66">
        <v>315</v>
      </c>
      <c r="F64" s="66">
        <f t="shared" si="8"/>
        <v>19962</v>
      </c>
      <c r="G64" s="66">
        <v>91</v>
      </c>
      <c r="H64" s="67" t="s">
        <v>9</v>
      </c>
      <c r="I64" s="66">
        <v>260</v>
      </c>
      <c r="J64" s="66">
        <f t="shared" si="9"/>
        <v>19611</v>
      </c>
      <c r="K64" s="66">
        <f t="shared" si="10"/>
        <v>14512.14</v>
      </c>
      <c r="L64" s="66">
        <f t="shared" si="14"/>
        <v>13688.477999999999</v>
      </c>
      <c r="M64" s="30">
        <f t="shared" si="11"/>
        <v>100.92999078758434</v>
      </c>
      <c r="N64" s="30">
        <f t="shared" si="12"/>
        <v>74.688193182812412</v>
      </c>
      <c r="O64" s="30">
        <f t="shared" si="15"/>
        <v>70.44913356973386</v>
      </c>
      <c r="P64" s="31">
        <v>0.74</v>
      </c>
      <c r="Q64" s="33">
        <v>0.69799999999999995</v>
      </c>
      <c r="R64" s="25" t="str">
        <f t="shared" si="13"/>
        <v>-</v>
      </c>
    </row>
    <row r="65" spans="1:19" ht="12" customHeight="1" x14ac:dyDescent="0.2">
      <c r="A65" s="24">
        <v>1966</v>
      </c>
      <c r="B65" s="50">
        <v>196.56</v>
      </c>
      <c r="C65" s="64">
        <v>19695</v>
      </c>
      <c r="D65" s="64">
        <v>1182</v>
      </c>
      <c r="E65" s="64">
        <v>259.66800000000001</v>
      </c>
      <c r="F65" s="64">
        <f t="shared" ref="F65:F100" si="16">C65+D65+E65</f>
        <v>21136.668000000001</v>
      </c>
      <c r="G65" s="64">
        <v>83</v>
      </c>
      <c r="H65" s="65" t="s">
        <v>9</v>
      </c>
      <c r="I65" s="64">
        <v>306.55799999999999</v>
      </c>
      <c r="J65" s="64">
        <f t="shared" si="9"/>
        <v>20747.11</v>
      </c>
      <c r="K65" s="64">
        <f t="shared" si="10"/>
        <v>15352.8614</v>
      </c>
      <c r="L65" s="64">
        <f t="shared" si="14"/>
        <v>14481.48278</v>
      </c>
      <c r="M65" s="26">
        <f t="shared" si="11"/>
        <v>105.55102767602767</v>
      </c>
      <c r="N65" s="26">
        <f t="shared" si="12"/>
        <v>78.107760480260481</v>
      </c>
      <c r="O65" s="26">
        <f t="shared" si="15"/>
        <v>73.674617317867316</v>
      </c>
      <c r="P65" s="27">
        <v>0.74</v>
      </c>
      <c r="Q65" s="29">
        <v>0.69799999999999995</v>
      </c>
      <c r="R65" s="24" t="str">
        <f t="shared" si="13"/>
        <v>-</v>
      </c>
    </row>
    <row r="66" spans="1:19" ht="12" customHeight="1" x14ac:dyDescent="0.2">
      <c r="A66" s="24">
        <v>1967</v>
      </c>
      <c r="B66" s="50">
        <v>198.71199999999999</v>
      </c>
      <c r="C66" s="64">
        <v>20184</v>
      </c>
      <c r="D66" s="64">
        <v>1313</v>
      </c>
      <c r="E66" s="64">
        <v>306.55799999999999</v>
      </c>
      <c r="F66" s="64">
        <f t="shared" si="16"/>
        <v>21803.558000000001</v>
      </c>
      <c r="G66" s="64">
        <v>88</v>
      </c>
      <c r="H66" s="65" t="s">
        <v>9</v>
      </c>
      <c r="I66" s="64">
        <v>274.67500000000001</v>
      </c>
      <c r="J66" s="64">
        <f t="shared" si="9"/>
        <v>21440.883000000002</v>
      </c>
      <c r="K66" s="64">
        <f t="shared" si="10"/>
        <v>15866.253420000001</v>
      </c>
      <c r="L66" s="64">
        <f t="shared" si="14"/>
        <v>14965.736333999999</v>
      </c>
      <c r="M66" s="26">
        <f t="shared" si="11"/>
        <v>107.89928640444464</v>
      </c>
      <c r="N66" s="26">
        <f t="shared" si="12"/>
        <v>79.845471939289027</v>
      </c>
      <c r="O66" s="26">
        <f t="shared" si="15"/>
        <v>75.313701910302342</v>
      </c>
      <c r="P66" s="27">
        <v>0.74</v>
      </c>
      <c r="Q66" s="29">
        <v>0.69799999999999995</v>
      </c>
      <c r="R66" s="24" t="str">
        <f t="shared" si="13"/>
        <v>-</v>
      </c>
    </row>
    <row r="67" spans="1:19" ht="12" customHeight="1" x14ac:dyDescent="0.2">
      <c r="A67" s="24">
        <v>1968</v>
      </c>
      <c r="B67" s="50">
        <v>200.70599999999999</v>
      </c>
      <c r="C67" s="64">
        <v>20847</v>
      </c>
      <c r="D67" s="64">
        <v>1500</v>
      </c>
      <c r="E67" s="64">
        <v>274.67500000000001</v>
      </c>
      <c r="F67" s="64">
        <f t="shared" si="16"/>
        <v>22621.674999999999</v>
      </c>
      <c r="G67" s="64">
        <v>88</v>
      </c>
      <c r="H67" s="65" t="s">
        <v>9</v>
      </c>
      <c r="I67" s="64">
        <v>296.49700000000001</v>
      </c>
      <c r="J67" s="64">
        <f t="shared" si="9"/>
        <v>22237.178</v>
      </c>
      <c r="K67" s="64">
        <f t="shared" si="10"/>
        <v>16455.511719999999</v>
      </c>
      <c r="L67" s="64">
        <f t="shared" si="14"/>
        <v>15521.550243999998</v>
      </c>
      <c r="M67" s="26">
        <f t="shared" si="11"/>
        <v>110.79478441102907</v>
      </c>
      <c r="N67" s="26">
        <f t="shared" si="12"/>
        <v>81.988140464161503</v>
      </c>
      <c r="O67" s="26">
        <f t="shared" si="15"/>
        <v>77.334759518898281</v>
      </c>
      <c r="P67" s="27">
        <v>0.74</v>
      </c>
      <c r="Q67" s="29">
        <v>0.69799999999999995</v>
      </c>
      <c r="R67" s="24" t="str">
        <f t="shared" si="13"/>
        <v>-</v>
      </c>
    </row>
    <row r="68" spans="1:19" ht="12" customHeight="1" x14ac:dyDescent="0.2">
      <c r="A68" s="24">
        <v>1969</v>
      </c>
      <c r="B68" s="50">
        <v>202.67699999999999</v>
      </c>
      <c r="C68" s="64">
        <v>21125</v>
      </c>
      <c r="D68" s="64">
        <v>1615</v>
      </c>
      <c r="E68" s="64">
        <v>296.49700000000001</v>
      </c>
      <c r="F68" s="64">
        <f t="shared" si="16"/>
        <v>23036.496999999999</v>
      </c>
      <c r="G68" s="64">
        <v>82</v>
      </c>
      <c r="H68" s="65" t="s">
        <v>9</v>
      </c>
      <c r="I68" s="64">
        <v>352.89499999999998</v>
      </c>
      <c r="J68" s="64">
        <f t="shared" si="9"/>
        <v>22601.601999999999</v>
      </c>
      <c r="K68" s="64">
        <f t="shared" si="10"/>
        <v>16725.18548</v>
      </c>
      <c r="L68" s="64">
        <f t="shared" si="14"/>
        <v>15775.918195999999</v>
      </c>
      <c r="M68" s="26">
        <f t="shared" si="11"/>
        <v>111.51537668309675</v>
      </c>
      <c r="N68" s="26">
        <f t="shared" si="12"/>
        <v>82.521378745491603</v>
      </c>
      <c r="O68" s="26">
        <f t="shared" si="15"/>
        <v>77.837732924801529</v>
      </c>
      <c r="P68" s="27">
        <v>0.74</v>
      </c>
      <c r="Q68" s="29">
        <v>0.69799999999999995</v>
      </c>
      <c r="R68" s="24" t="str">
        <f t="shared" si="13"/>
        <v>-</v>
      </c>
    </row>
    <row r="69" spans="1:19" ht="12" customHeight="1" x14ac:dyDescent="0.2">
      <c r="A69" s="24">
        <v>1970</v>
      </c>
      <c r="B69" s="50">
        <v>205.05199999999999</v>
      </c>
      <c r="C69" s="64">
        <v>21684</v>
      </c>
      <c r="D69" s="64">
        <v>1792</v>
      </c>
      <c r="E69" s="64">
        <v>352.89499999999998</v>
      </c>
      <c r="F69" s="64">
        <f t="shared" si="16"/>
        <v>23828.895</v>
      </c>
      <c r="G69" s="64">
        <v>39.954999999999998</v>
      </c>
      <c r="H69" s="65" t="s">
        <v>9</v>
      </c>
      <c r="I69" s="64">
        <v>338.36500000000001</v>
      </c>
      <c r="J69" s="64">
        <f t="shared" si="9"/>
        <v>23450.575000000001</v>
      </c>
      <c r="K69" s="64">
        <f t="shared" si="10"/>
        <v>17353.425500000001</v>
      </c>
      <c r="L69" s="64">
        <f t="shared" si="14"/>
        <v>16368.501349999999</v>
      </c>
      <c r="M69" s="26">
        <f t="shared" si="11"/>
        <v>114.36403936562434</v>
      </c>
      <c r="N69" s="26">
        <f t="shared" si="12"/>
        <v>84.629389130562018</v>
      </c>
      <c r="O69" s="26">
        <f t="shared" si="15"/>
        <v>79.826099477205773</v>
      </c>
      <c r="P69" s="27">
        <v>0.74</v>
      </c>
      <c r="Q69" s="29">
        <v>0.69799999999999995</v>
      </c>
      <c r="R69" s="24" t="str">
        <f t="shared" si="13"/>
        <v>-</v>
      </c>
    </row>
    <row r="70" spans="1:19" ht="12" customHeight="1" x14ac:dyDescent="0.2">
      <c r="A70" s="25">
        <v>1971</v>
      </c>
      <c r="B70" s="93">
        <v>207.661</v>
      </c>
      <c r="C70" s="66">
        <v>21904</v>
      </c>
      <c r="D70" s="66">
        <v>1734</v>
      </c>
      <c r="E70" s="66">
        <v>338.36500000000001</v>
      </c>
      <c r="F70" s="66">
        <f t="shared" si="16"/>
        <v>23976.365000000002</v>
      </c>
      <c r="G70" s="66">
        <v>55.118699999999997</v>
      </c>
      <c r="H70" s="67" t="s">
        <v>9</v>
      </c>
      <c r="I70" s="66">
        <v>365.97199999999998</v>
      </c>
      <c r="J70" s="66">
        <f t="shared" si="9"/>
        <v>23555.274300000001</v>
      </c>
      <c r="K70" s="66">
        <f t="shared" si="10"/>
        <v>17430.902982</v>
      </c>
      <c r="L70" s="66">
        <f t="shared" si="14"/>
        <v>16441.581461400001</v>
      </c>
      <c r="M70" s="30">
        <f t="shared" si="11"/>
        <v>113.43138239727249</v>
      </c>
      <c r="N70" s="30">
        <f t="shared" si="12"/>
        <v>83.939222973981629</v>
      </c>
      <c r="O70" s="30">
        <f t="shared" si="15"/>
        <v>79.175104913296195</v>
      </c>
      <c r="P70" s="31">
        <v>0.74</v>
      </c>
      <c r="Q70" s="33">
        <v>0.69799999999999995</v>
      </c>
      <c r="R70" s="25" t="str">
        <f t="shared" si="13"/>
        <v>-</v>
      </c>
    </row>
    <row r="71" spans="1:19" ht="12" customHeight="1" x14ac:dyDescent="0.2">
      <c r="A71" s="25">
        <v>1972</v>
      </c>
      <c r="B71" s="93">
        <v>209.89599999999999</v>
      </c>
      <c r="C71" s="66">
        <v>22413</v>
      </c>
      <c r="D71" s="66">
        <v>1960</v>
      </c>
      <c r="E71" s="66">
        <v>365.97199999999998</v>
      </c>
      <c r="F71" s="66">
        <f t="shared" si="16"/>
        <v>24738.972000000002</v>
      </c>
      <c r="G71" s="66">
        <v>69.463300000000004</v>
      </c>
      <c r="H71" s="67" t="s">
        <v>9</v>
      </c>
      <c r="I71" s="66">
        <v>476.94436000000002</v>
      </c>
      <c r="J71" s="66">
        <f t="shared" si="9"/>
        <v>24192.564340000001</v>
      </c>
      <c r="K71" s="66">
        <f t="shared" si="10"/>
        <v>17902.4976116</v>
      </c>
      <c r="L71" s="66">
        <f t="shared" si="14"/>
        <v>16886.409909319998</v>
      </c>
      <c r="M71" s="30">
        <f t="shared" si="11"/>
        <v>115.25976836147427</v>
      </c>
      <c r="N71" s="30">
        <f t="shared" si="12"/>
        <v>85.292228587490953</v>
      </c>
      <c r="O71" s="30">
        <f t="shared" si="15"/>
        <v>80.451318316309028</v>
      </c>
      <c r="P71" s="31">
        <v>0.74</v>
      </c>
      <c r="Q71" s="33">
        <v>0.69799999999999995</v>
      </c>
      <c r="R71" s="25" t="str">
        <f t="shared" si="13"/>
        <v>-</v>
      </c>
    </row>
    <row r="72" spans="1:19" ht="12" customHeight="1" x14ac:dyDescent="0.2">
      <c r="A72" s="25">
        <v>1973</v>
      </c>
      <c r="B72" s="93">
        <v>211.90899999999999</v>
      </c>
      <c r="C72" s="66">
        <v>21278</v>
      </c>
      <c r="D72" s="66">
        <v>1990</v>
      </c>
      <c r="E72" s="66">
        <v>476.94436000000002</v>
      </c>
      <c r="F72" s="66">
        <f t="shared" si="16"/>
        <v>23744.944360000001</v>
      </c>
      <c r="G72" s="66">
        <v>106.559</v>
      </c>
      <c r="H72" s="67" t="s">
        <v>9</v>
      </c>
      <c r="I72" s="66">
        <v>580.02719999999999</v>
      </c>
      <c r="J72" s="66">
        <f t="shared" ref="J72:J98" si="17">F72-SUM(G72:I72)</f>
        <v>23058.35816</v>
      </c>
      <c r="K72" s="66">
        <f t="shared" ref="K72:K98" si="18">J72*P72</f>
        <v>17063.185038399999</v>
      </c>
      <c r="L72" s="66">
        <f t="shared" ref="L72:L98" si="19">J72*Q72</f>
        <v>16094.733995679999</v>
      </c>
      <c r="M72" s="30">
        <f t="shared" si="11"/>
        <v>108.8125476501706</v>
      </c>
      <c r="N72" s="30">
        <f t="shared" si="12"/>
        <v>80.521285261126238</v>
      </c>
      <c r="O72" s="30">
        <f t="shared" si="15"/>
        <v>75.951158259819067</v>
      </c>
      <c r="P72" s="31">
        <v>0.74</v>
      </c>
      <c r="Q72" s="33">
        <v>0.69799999999999995</v>
      </c>
      <c r="R72" s="25" t="str">
        <f t="shared" si="13"/>
        <v>-</v>
      </c>
    </row>
    <row r="73" spans="1:19" ht="12" customHeight="1" x14ac:dyDescent="0.2">
      <c r="A73" s="25">
        <v>1974</v>
      </c>
      <c r="B73" s="93">
        <v>213.85400000000001</v>
      </c>
      <c r="C73" s="66">
        <v>23137</v>
      </c>
      <c r="D73" s="66">
        <v>1615</v>
      </c>
      <c r="E73" s="66">
        <v>580.02719999999999</v>
      </c>
      <c r="F73" s="66">
        <f t="shared" si="16"/>
        <v>25332.0272</v>
      </c>
      <c r="G73" s="66">
        <v>73.625</v>
      </c>
      <c r="H73" s="67" t="s">
        <v>9</v>
      </c>
      <c r="I73" s="66">
        <v>518.72364000000005</v>
      </c>
      <c r="J73" s="66">
        <f t="shared" si="17"/>
        <v>24739.67856</v>
      </c>
      <c r="K73" s="66">
        <f t="shared" si="18"/>
        <v>18307.362134399998</v>
      </c>
      <c r="L73" s="66">
        <f t="shared" si="19"/>
        <v>17268.29563488</v>
      </c>
      <c r="M73" s="30">
        <f t="shared" si="11"/>
        <v>115.6848997914465</v>
      </c>
      <c r="N73" s="30">
        <f t="shared" si="12"/>
        <v>85.6068258456704</v>
      </c>
      <c r="O73" s="30">
        <f t="shared" si="15"/>
        <v>80.748060054429658</v>
      </c>
      <c r="P73" s="31">
        <v>0.74</v>
      </c>
      <c r="Q73" s="33">
        <v>0.69799999999999995</v>
      </c>
      <c r="R73" s="25" t="str">
        <f t="shared" si="13"/>
        <v>-</v>
      </c>
    </row>
    <row r="74" spans="1:19" ht="12" customHeight="1" x14ac:dyDescent="0.2">
      <c r="A74" s="25">
        <v>1975</v>
      </c>
      <c r="B74" s="93">
        <v>215.97300000000001</v>
      </c>
      <c r="C74" s="66">
        <v>23975</v>
      </c>
      <c r="D74" s="66">
        <v>1758</v>
      </c>
      <c r="E74" s="66">
        <v>518.72364000000005</v>
      </c>
      <c r="F74" s="66">
        <f t="shared" si="16"/>
        <v>26251.72364</v>
      </c>
      <c r="G74" s="66">
        <v>66.384</v>
      </c>
      <c r="H74" s="67" t="s">
        <v>9</v>
      </c>
      <c r="I74" s="66">
        <v>455.68687999999997</v>
      </c>
      <c r="J74" s="66">
        <f t="shared" si="17"/>
        <v>25729.652760000001</v>
      </c>
      <c r="K74" s="66">
        <f t="shared" si="18"/>
        <v>19039.943042400002</v>
      </c>
      <c r="L74" s="66">
        <f t="shared" si="19"/>
        <v>17959.297626479998</v>
      </c>
      <c r="M74" s="30">
        <f t="shared" si="11"/>
        <v>119.13365448458835</v>
      </c>
      <c r="N74" s="30">
        <f t="shared" si="12"/>
        <v>88.15890431859539</v>
      </c>
      <c r="O74" s="30">
        <f t="shared" si="15"/>
        <v>83.155290830242649</v>
      </c>
      <c r="P74" s="31">
        <v>0.74</v>
      </c>
      <c r="Q74" s="33">
        <v>0.69799999999999995</v>
      </c>
      <c r="R74" s="25" t="str">
        <f t="shared" si="13"/>
        <v>-</v>
      </c>
    </row>
    <row r="75" spans="1:19" ht="12" customHeight="1" x14ac:dyDescent="0.2">
      <c r="A75" s="24">
        <v>1976</v>
      </c>
      <c r="B75" s="50">
        <v>218.035</v>
      </c>
      <c r="C75" s="64">
        <v>25969</v>
      </c>
      <c r="D75" s="64">
        <v>2073.1999999999998</v>
      </c>
      <c r="E75" s="64">
        <v>455.68687999999997</v>
      </c>
      <c r="F75" s="64">
        <f t="shared" si="16"/>
        <v>28497.886880000002</v>
      </c>
      <c r="G75" s="64">
        <v>87.465999999999994</v>
      </c>
      <c r="H75" s="64">
        <v>71</v>
      </c>
      <c r="I75" s="64">
        <v>606.05408</v>
      </c>
      <c r="J75" s="64">
        <f t="shared" si="17"/>
        <v>27733.366800000003</v>
      </c>
      <c r="K75" s="64">
        <f t="shared" si="18"/>
        <v>20522.691432000003</v>
      </c>
      <c r="L75" s="64">
        <f t="shared" si="19"/>
        <v>19357.8900264</v>
      </c>
      <c r="M75" s="26">
        <f t="shared" si="11"/>
        <v>127.1968573852822</v>
      </c>
      <c r="N75" s="26">
        <f t="shared" ref="N75:N98" si="20">IF(K75=0,0,IF(B75=0,0,K75/B75))</f>
        <v>94.12567446510883</v>
      </c>
      <c r="O75" s="26">
        <f t="shared" ref="O75:O98" si="21">IF(L75=0,0,IF(B75=0,0,L75/B75))</f>
        <v>88.783406454926961</v>
      </c>
      <c r="P75" s="27">
        <v>0.74</v>
      </c>
      <c r="Q75" s="29">
        <v>0.69799999999999995</v>
      </c>
      <c r="R75" s="24" t="str">
        <f t="shared" si="13"/>
        <v>-</v>
      </c>
      <c r="S75" s="20"/>
    </row>
    <row r="76" spans="1:19" ht="12" customHeight="1" x14ac:dyDescent="0.2">
      <c r="A76" s="24">
        <v>1977</v>
      </c>
      <c r="B76" s="50">
        <v>220.23899999999998</v>
      </c>
      <c r="C76" s="64">
        <v>25279</v>
      </c>
      <c r="D76" s="64">
        <v>1938.9</v>
      </c>
      <c r="E76" s="64">
        <v>606.05408</v>
      </c>
      <c r="F76" s="64">
        <f t="shared" si="16"/>
        <v>27823.954080000003</v>
      </c>
      <c r="G76" s="64">
        <v>97.591999999999999</v>
      </c>
      <c r="H76" s="64">
        <v>69</v>
      </c>
      <c r="I76" s="64">
        <v>411.65807999999998</v>
      </c>
      <c r="J76" s="64">
        <f t="shared" si="17"/>
        <v>27245.704000000002</v>
      </c>
      <c r="K76" s="64">
        <f t="shared" si="18"/>
        <v>20161.820960000001</v>
      </c>
      <c r="L76" s="64">
        <f t="shared" si="19"/>
        <v>19017.501391999998</v>
      </c>
      <c r="M76" s="26">
        <f t="shared" ref="M76:M98" si="22">IF(J76=0,0,IF(B76=0,0,J76/B76))</f>
        <v>123.70971535468288</v>
      </c>
      <c r="N76" s="26">
        <f t="shared" si="20"/>
        <v>91.545189362465337</v>
      </c>
      <c r="O76" s="26">
        <f t="shared" si="21"/>
        <v>86.349381317568643</v>
      </c>
      <c r="P76" s="27">
        <v>0.74</v>
      </c>
      <c r="Q76" s="29">
        <v>0.69799999999999995</v>
      </c>
      <c r="R76" s="24" t="str">
        <f t="shared" si="13"/>
        <v>-</v>
      </c>
      <c r="S76" s="20"/>
    </row>
    <row r="77" spans="1:19" ht="12" customHeight="1" x14ac:dyDescent="0.2">
      <c r="A77" s="24">
        <v>1978</v>
      </c>
      <c r="B77" s="50">
        <v>222.58500000000001</v>
      </c>
      <c r="C77" s="64">
        <v>24241</v>
      </c>
      <c r="D77" s="64">
        <v>2297.1</v>
      </c>
      <c r="E77" s="64">
        <v>411.65807999999998</v>
      </c>
      <c r="F77" s="64">
        <f t="shared" si="16"/>
        <v>26949.75808</v>
      </c>
      <c r="G77" s="64">
        <v>160.24100000000001</v>
      </c>
      <c r="H77" s="64">
        <v>54</v>
      </c>
      <c r="I77" s="64">
        <v>528.65855999999997</v>
      </c>
      <c r="J77" s="64">
        <f t="shared" si="17"/>
        <v>26206.858519999998</v>
      </c>
      <c r="K77" s="64">
        <f t="shared" si="18"/>
        <v>19393.075304799997</v>
      </c>
      <c r="L77" s="64">
        <f t="shared" si="19"/>
        <v>18292.387246959999</v>
      </c>
      <c r="M77" s="26">
        <f t="shared" si="22"/>
        <v>117.73865498573578</v>
      </c>
      <c r="N77" s="26">
        <f t="shared" si="20"/>
        <v>87.126604689444463</v>
      </c>
      <c r="O77" s="26">
        <f t="shared" si="21"/>
        <v>82.181581180043565</v>
      </c>
      <c r="P77" s="27">
        <v>0.74</v>
      </c>
      <c r="Q77" s="29">
        <v>0.69799999999999995</v>
      </c>
      <c r="R77" s="24" t="str">
        <f t="shared" si="13"/>
        <v>-</v>
      </c>
      <c r="S77" s="20"/>
    </row>
    <row r="78" spans="1:19" ht="12" customHeight="1" x14ac:dyDescent="0.2">
      <c r="A78" s="24">
        <v>1979</v>
      </c>
      <c r="B78" s="50">
        <v>225.05500000000001</v>
      </c>
      <c r="C78" s="64">
        <v>21447</v>
      </c>
      <c r="D78" s="64">
        <v>2404.8000000000002</v>
      </c>
      <c r="E78" s="64">
        <v>528.65855999999997</v>
      </c>
      <c r="F78" s="64">
        <f t="shared" si="16"/>
        <v>24380.458559999999</v>
      </c>
      <c r="G78" s="64">
        <v>166.61</v>
      </c>
      <c r="H78" s="64">
        <v>49</v>
      </c>
      <c r="I78" s="64">
        <v>458.88983999999999</v>
      </c>
      <c r="J78" s="64">
        <f t="shared" si="17"/>
        <v>23705.958719999999</v>
      </c>
      <c r="K78" s="64">
        <f t="shared" si="18"/>
        <v>17542.409452799999</v>
      </c>
      <c r="L78" s="64">
        <f t="shared" si="19"/>
        <v>16546.759186559997</v>
      </c>
      <c r="M78" s="26">
        <f t="shared" si="22"/>
        <v>105.33406820554974</v>
      </c>
      <c r="N78" s="26">
        <f t="shared" si="20"/>
        <v>77.947210472106804</v>
      </c>
      <c r="O78" s="26">
        <f t="shared" si="21"/>
        <v>73.523179607473708</v>
      </c>
      <c r="P78" s="27">
        <v>0.74</v>
      </c>
      <c r="Q78" s="29">
        <v>0.69799999999999995</v>
      </c>
      <c r="R78" s="24" t="str">
        <f t="shared" si="13"/>
        <v>-</v>
      </c>
      <c r="S78" s="20"/>
    </row>
    <row r="79" spans="1:19" ht="12" customHeight="1" x14ac:dyDescent="0.2">
      <c r="A79" s="24">
        <v>1980</v>
      </c>
      <c r="B79" s="50">
        <v>227.726</v>
      </c>
      <c r="C79" s="64">
        <v>21643</v>
      </c>
      <c r="D79" s="64">
        <v>2064</v>
      </c>
      <c r="E79" s="64">
        <v>458.88983999999999</v>
      </c>
      <c r="F79" s="64">
        <f t="shared" si="16"/>
        <v>24165.88984</v>
      </c>
      <c r="G79" s="64">
        <v>173.18</v>
      </c>
      <c r="H79" s="64">
        <v>47</v>
      </c>
      <c r="I79" s="64">
        <v>432.49223999999998</v>
      </c>
      <c r="J79" s="64">
        <f t="shared" si="17"/>
        <v>23513.2176</v>
      </c>
      <c r="K79" s="64">
        <f t="shared" si="18"/>
        <v>17399.781024</v>
      </c>
      <c r="L79" s="64">
        <f t="shared" si="19"/>
        <v>16412.225884799998</v>
      </c>
      <c r="M79" s="26">
        <f t="shared" si="22"/>
        <v>103.25223119011443</v>
      </c>
      <c r="N79" s="26">
        <f t="shared" si="20"/>
        <v>76.406651080684682</v>
      </c>
      <c r="O79" s="26">
        <f t="shared" si="21"/>
        <v>72.070057370699871</v>
      </c>
      <c r="P79" s="27">
        <v>0.74</v>
      </c>
      <c r="Q79" s="29">
        <v>0.69799999999999995</v>
      </c>
      <c r="R79" s="24" t="str">
        <f t="shared" si="13"/>
        <v>-</v>
      </c>
      <c r="S79" s="20"/>
    </row>
    <row r="80" spans="1:19" ht="12" customHeight="1" x14ac:dyDescent="0.2">
      <c r="A80" s="25">
        <v>1981</v>
      </c>
      <c r="B80" s="93">
        <v>229.96600000000001</v>
      </c>
      <c r="C80" s="66">
        <v>22389</v>
      </c>
      <c r="D80" s="66">
        <v>1743</v>
      </c>
      <c r="E80" s="66">
        <v>432.49223999999998</v>
      </c>
      <c r="F80" s="66">
        <f t="shared" si="16"/>
        <v>24564.49224</v>
      </c>
      <c r="G80" s="66">
        <v>215.92099999999999</v>
      </c>
      <c r="H80" s="66">
        <v>36</v>
      </c>
      <c r="I80" s="66">
        <v>335.46307999999999</v>
      </c>
      <c r="J80" s="66">
        <f t="shared" si="17"/>
        <v>23977.10816</v>
      </c>
      <c r="K80" s="66">
        <f t="shared" si="18"/>
        <v>17743.060038399999</v>
      </c>
      <c r="L80" s="66">
        <f t="shared" si="19"/>
        <v>16736.021495679997</v>
      </c>
      <c r="M80" s="30">
        <f t="shared" si="22"/>
        <v>104.26370924397519</v>
      </c>
      <c r="N80" s="30">
        <f t="shared" si="20"/>
        <v>77.155144840541638</v>
      </c>
      <c r="O80" s="30">
        <f t="shared" si="21"/>
        <v>72.776069052294673</v>
      </c>
      <c r="P80" s="31">
        <v>0.74</v>
      </c>
      <c r="Q80" s="33">
        <v>0.69799999999999995</v>
      </c>
      <c r="R80" s="25" t="str">
        <f t="shared" ref="R80:R98" si="23">IF(I79=0,"-",IF(ROUND(E80,0)=ROUND(I79,0),"-","*"))</f>
        <v>-</v>
      </c>
      <c r="S80" s="20"/>
    </row>
    <row r="81" spans="1:19" ht="12" customHeight="1" x14ac:dyDescent="0.2">
      <c r="A81" s="25">
        <v>1982</v>
      </c>
      <c r="B81" s="93">
        <v>232.18799999999999</v>
      </c>
      <c r="C81" s="66">
        <v>22536</v>
      </c>
      <c r="D81" s="66">
        <v>1939.4</v>
      </c>
      <c r="E81" s="66">
        <v>335.46307999999999</v>
      </c>
      <c r="F81" s="66">
        <f t="shared" si="16"/>
        <v>24810.863080000003</v>
      </c>
      <c r="G81" s="66">
        <v>249.744</v>
      </c>
      <c r="H81" s="66">
        <v>55</v>
      </c>
      <c r="I81" s="66">
        <v>387.99191999999999</v>
      </c>
      <c r="J81" s="66">
        <f t="shared" si="17"/>
        <v>24118.127160000004</v>
      </c>
      <c r="K81" s="66">
        <f t="shared" si="18"/>
        <v>17847.414098400004</v>
      </c>
      <c r="L81" s="66">
        <f t="shared" si="19"/>
        <v>16834.452757680003</v>
      </c>
      <c r="M81" s="30">
        <f t="shared" si="22"/>
        <v>103.87327148689857</v>
      </c>
      <c r="N81" s="30">
        <f t="shared" si="20"/>
        <v>76.866220900304953</v>
      </c>
      <c r="O81" s="30">
        <f t="shared" si="21"/>
        <v>72.503543497855205</v>
      </c>
      <c r="P81" s="31">
        <v>0.74</v>
      </c>
      <c r="Q81" s="33">
        <v>0.69799999999999995</v>
      </c>
      <c r="R81" s="25" t="str">
        <f t="shared" si="23"/>
        <v>-</v>
      </c>
      <c r="S81" s="20"/>
    </row>
    <row r="82" spans="1:19" ht="12" customHeight="1" x14ac:dyDescent="0.2">
      <c r="A82" s="25">
        <v>1983</v>
      </c>
      <c r="B82" s="93">
        <v>234.30699999999999</v>
      </c>
      <c r="C82" s="66">
        <v>23243</v>
      </c>
      <c r="D82" s="66">
        <v>1973.787</v>
      </c>
      <c r="E82" s="66">
        <v>387.99191999999999</v>
      </c>
      <c r="F82" s="66">
        <f t="shared" si="16"/>
        <v>25604.778920000001</v>
      </c>
      <c r="G82" s="66">
        <v>272.09530000000001</v>
      </c>
      <c r="H82" s="66">
        <v>40</v>
      </c>
      <c r="I82" s="66">
        <v>428.53336000000002</v>
      </c>
      <c r="J82" s="66">
        <f t="shared" si="17"/>
        <v>24864.150260000002</v>
      </c>
      <c r="K82" s="66">
        <f t="shared" si="18"/>
        <v>18399.4711924</v>
      </c>
      <c r="L82" s="66">
        <f t="shared" si="19"/>
        <v>17355.176881480002</v>
      </c>
      <c r="M82" s="30">
        <f t="shared" si="22"/>
        <v>106.11782942891166</v>
      </c>
      <c r="N82" s="30">
        <f t="shared" si="20"/>
        <v>78.527193777394615</v>
      </c>
      <c r="O82" s="30">
        <f t="shared" si="21"/>
        <v>74.070244941380338</v>
      </c>
      <c r="P82" s="31">
        <v>0.74</v>
      </c>
      <c r="Q82" s="33">
        <v>0.69799999999999995</v>
      </c>
      <c r="R82" s="25" t="str">
        <f t="shared" si="23"/>
        <v>-</v>
      </c>
      <c r="S82" s="20"/>
    </row>
    <row r="83" spans="1:19" ht="12" customHeight="1" x14ac:dyDescent="0.2">
      <c r="A83" s="25">
        <v>1984</v>
      </c>
      <c r="B83" s="93">
        <v>236.34800000000001</v>
      </c>
      <c r="C83" s="66">
        <v>23598</v>
      </c>
      <c r="D83" s="66">
        <v>1823.088</v>
      </c>
      <c r="E83" s="66">
        <v>428.53336000000002</v>
      </c>
      <c r="F83" s="66">
        <f t="shared" si="16"/>
        <v>25849.621360000001</v>
      </c>
      <c r="G83" s="66">
        <v>328.76350000000002</v>
      </c>
      <c r="H83" s="66">
        <v>47</v>
      </c>
      <c r="I83" s="66">
        <v>472.41451999999998</v>
      </c>
      <c r="J83" s="66">
        <f t="shared" si="17"/>
        <v>25001.443340000002</v>
      </c>
      <c r="K83" s="66">
        <f t="shared" si="18"/>
        <v>18501.068071600002</v>
      </c>
      <c r="L83" s="66">
        <f t="shared" si="19"/>
        <v>17451.007451320002</v>
      </c>
      <c r="M83" s="30">
        <f t="shared" si="22"/>
        <v>105.78233511601537</v>
      </c>
      <c r="N83" s="30">
        <f t="shared" si="20"/>
        <v>78.278927985851382</v>
      </c>
      <c r="O83" s="30">
        <f t="shared" si="21"/>
        <v>73.836069910978722</v>
      </c>
      <c r="P83" s="31">
        <v>0.74</v>
      </c>
      <c r="Q83" s="33">
        <v>0.69799999999999995</v>
      </c>
      <c r="R83" s="25" t="str">
        <f t="shared" si="23"/>
        <v>-</v>
      </c>
      <c r="S83" s="20"/>
    </row>
    <row r="84" spans="1:19" ht="12" customHeight="1" x14ac:dyDescent="0.2">
      <c r="A84" s="25">
        <v>1985</v>
      </c>
      <c r="B84" s="93">
        <v>238.46600000000001</v>
      </c>
      <c r="C84" s="66">
        <v>23728</v>
      </c>
      <c r="D84" s="66">
        <v>2070.9209999999998</v>
      </c>
      <c r="E84" s="66">
        <v>472.41451999999998</v>
      </c>
      <c r="F84" s="66">
        <f t="shared" si="16"/>
        <v>26271.335519999997</v>
      </c>
      <c r="G84" s="66">
        <v>328.1678</v>
      </c>
      <c r="H84" s="66">
        <v>51</v>
      </c>
      <c r="I84" s="66">
        <v>419.68615999999997</v>
      </c>
      <c r="J84" s="66">
        <f t="shared" si="17"/>
        <v>25472.481559999997</v>
      </c>
      <c r="K84" s="66">
        <f t="shared" si="18"/>
        <v>18849.636354399998</v>
      </c>
      <c r="L84" s="66">
        <f t="shared" si="19"/>
        <v>17779.792128879995</v>
      </c>
      <c r="M84" s="30">
        <f t="shared" si="22"/>
        <v>106.81808542936936</v>
      </c>
      <c r="N84" s="30">
        <f t="shared" si="20"/>
        <v>79.045383217733331</v>
      </c>
      <c r="O84" s="30">
        <f t="shared" si="21"/>
        <v>74.559023629699809</v>
      </c>
      <c r="P84" s="31">
        <v>0.74</v>
      </c>
      <c r="Q84" s="33">
        <v>0.69799999999999995</v>
      </c>
      <c r="R84" s="25" t="str">
        <f t="shared" si="23"/>
        <v>-</v>
      </c>
      <c r="S84" s="20"/>
    </row>
    <row r="85" spans="1:19" ht="12" customHeight="1" x14ac:dyDescent="0.2">
      <c r="A85" s="24">
        <v>1986</v>
      </c>
      <c r="B85" s="50">
        <v>240.65100000000001</v>
      </c>
      <c r="C85" s="64">
        <v>24371</v>
      </c>
      <c r="D85" s="64">
        <v>2129.2730000000001</v>
      </c>
      <c r="E85" s="64">
        <v>419.68615999999997</v>
      </c>
      <c r="F85" s="64">
        <f t="shared" si="16"/>
        <v>26919.959160000002</v>
      </c>
      <c r="G85" s="64">
        <v>520.87670000000003</v>
      </c>
      <c r="H85" s="64">
        <v>52</v>
      </c>
      <c r="I85" s="64">
        <v>411.54624000000001</v>
      </c>
      <c r="J85" s="64">
        <f t="shared" si="17"/>
        <v>25935.536220000002</v>
      </c>
      <c r="K85" s="64">
        <f t="shared" si="18"/>
        <v>18932.9414406</v>
      </c>
      <c r="L85" s="64">
        <f t="shared" si="19"/>
        <v>17895.5199918</v>
      </c>
      <c r="M85" s="26">
        <f t="shared" si="22"/>
        <v>107.77240161063116</v>
      </c>
      <c r="N85" s="26">
        <f t="shared" si="20"/>
        <v>78.67385317576074</v>
      </c>
      <c r="O85" s="26">
        <f t="shared" si="21"/>
        <v>74.362957111335504</v>
      </c>
      <c r="P85" s="27">
        <v>0.73</v>
      </c>
      <c r="Q85" s="29">
        <v>0.69</v>
      </c>
      <c r="R85" s="24" t="str">
        <f t="shared" si="23"/>
        <v>-</v>
      </c>
      <c r="S85" s="20"/>
    </row>
    <row r="86" spans="1:19" ht="12" customHeight="1" x14ac:dyDescent="0.2">
      <c r="A86" s="24">
        <v>1987</v>
      </c>
      <c r="B86" s="50">
        <v>242.804</v>
      </c>
      <c r="C86" s="64">
        <v>23566</v>
      </c>
      <c r="D86" s="64">
        <v>2269</v>
      </c>
      <c r="E86" s="64">
        <v>411.54624000000001</v>
      </c>
      <c r="F86" s="64">
        <f t="shared" si="16"/>
        <v>26246.54624</v>
      </c>
      <c r="G86" s="64">
        <v>601</v>
      </c>
      <c r="H86" s="64">
        <v>56</v>
      </c>
      <c r="I86" s="64">
        <v>385.57308</v>
      </c>
      <c r="J86" s="64">
        <f t="shared" si="17"/>
        <v>25203.973160000001</v>
      </c>
      <c r="K86" s="64">
        <f t="shared" si="18"/>
        <v>17894.8209436</v>
      </c>
      <c r="L86" s="64">
        <f t="shared" si="19"/>
        <v>16886.6620172</v>
      </c>
      <c r="M86" s="26">
        <f t="shared" si="22"/>
        <v>103.80378066259206</v>
      </c>
      <c r="N86" s="26">
        <f t="shared" si="20"/>
        <v>73.700684270440348</v>
      </c>
      <c r="O86" s="26">
        <f t="shared" si="21"/>
        <v>69.548533043936672</v>
      </c>
      <c r="P86" s="27">
        <v>0.71</v>
      </c>
      <c r="Q86" s="29">
        <v>0.67</v>
      </c>
      <c r="R86" s="24" t="str">
        <f t="shared" si="23"/>
        <v>-</v>
      </c>
      <c r="S86" s="20"/>
    </row>
    <row r="87" spans="1:19" ht="12" customHeight="1" x14ac:dyDescent="0.2">
      <c r="A87" s="24">
        <v>1988</v>
      </c>
      <c r="B87" s="50">
        <v>245.02099999999999</v>
      </c>
      <c r="C87" s="64">
        <v>23589</v>
      </c>
      <c r="D87" s="64">
        <v>2380</v>
      </c>
      <c r="E87" s="64">
        <v>385.57308</v>
      </c>
      <c r="F87" s="64">
        <f t="shared" si="16"/>
        <v>26354.573079999998</v>
      </c>
      <c r="G87" s="64">
        <v>681</v>
      </c>
      <c r="H87" s="64">
        <v>64</v>
      </c>
      <c r="I87" s="64">
        <v>421.76191999999998</v>
      </c>
      <c r="J87" s="64">
        <f t="shared" si="17"/>
        <v>25187.811159999997</v>
      </c>
      <c r="K87" s="64">
        <f t="shared" si="18"/>
        <v>17757.406867799997</v>
      </c>
      <c r="L87" s="64">
        <f t="shared" si="19"/>
        <v>16800.27004372</v>
      </c>
      <c r="M87" s="26">
        <f t="shared" si="22"/>
        <v>102.79858118283738</v>
      </c>
      <c r="N87" s="26">
        <f t="shared" si="20"/>
        <v>72.472999733900352</v>
      </c>
      <c r="O87" s="26">
        <f t="shared" si="21"/>
        <v>68.566653648952538</v>
      </c>
      <c r="P87" s="27">
        <v>0.70499999999999996</v>
      </c>
      <c r="Q87" s="29">
        <v>0.66700000000000004</v>
      </c>
      <c r="R87" s="24" t="str">
        <f t="shared" si="23"/>
        <v>-</v>
      </c>
      <c r="S87" s="20"/>
    </row>
    <row r="88" spans="1:19" ht="12" customHeight="1" x14ac:dyDescent="0.2">
      <c r="A88" s="24">
        <v>1989</v>
      </c>
      <c r="B88" s="50">
        <v>247.34200000000001</v>
      </c>
      <c r="C88" s="64">
        <v>23087</v>
      </c>
      <c r="D88" s="64">
        <v>2179.1874028681</v>
      </c>
      <c r="E88" s="64">
        <v>421.76191999999998</v>
      </c>
      <c r="F88" s="64">
        <f t="shared" si="16"/>
        <v>25687.949322868102</v>
      </c>
      <c r="G88" s="64">
        <v>1135.1973500353999</v>
      </c>
      <c r="H88" s="64">
        <v>61</v>
      </c>
      <c r="I88" s="64">
        <v>334.65915999999999</v>
      </c>
      <c r="J88" s="64">
        <f t="shared" si="17"/>
        <v>24157.092812832703</v>
      </c>
      <c r="K88" s="64">
        <f t="shared" si="18"/>
        <v>17030.750433047055</v>
      </c>
      <c r="L88" s="64">
        <f t="shared" si="19"/>
        <v>16112.780906159414</v>
      </c>
      <c r="M88" s="26">
        <f t="shared" si="22"/>
        <v>97.666764289254161</v>
      </c>
      <c r="N88" s="26">
        <f t="shared" si="20"/>
        <v>68.855068823924171</v>
      </c>
      <c r="O88" s="26">
        <f t="shared" si="21"/>
        <v>65.143731780932526</v>
      </c>
      <c r="P88" s="27">
        <v>0.70499999999999996</v>
      </c>
      <c r="Q88" s="29">
        <v>0.66700000000000004</v>
      </c>
      <c r="R88" s="24" t="str">
        <f t="shared" si="23"/>
        <v>-</v>
      </c>
      <c r="S88" s="20"/>
    </row>
    <row r="89" spans="1:19" ht="12" customHeight="1" x14ac:dyDescent="0.2">
      <c r="A89" s="24">
        <v>1990</v>
      </c>
      <c r="B89" s="50">
        <v>250.13200000000001</v>
      </c>
      <c r="C89" s="64">
        <v>22743</v>
      </c>
      <c r="D89" s="64">
        <v>2356.3327902701999</v>
      </c>
      <c r="E89" s="64">
        <v>334.65915999999999</v>
      </c>
      <c r="F89" s="64">
        <f t="shared" si="16"/>
        <v>25433.9919502702</v>
      </c>
      <c r="G89" s="64">
        <v>1006.34363448</v>
      </c>
      <c r="H89" s="64">
        <v>69</v>
      </c>
      <c r="I89" s="64">
        <v>397.27071999999998</v>
      </c>
      <c r="J89" s="64">
        <f t="shared" si="17"/>
        <v>23961.3775957902</v>
      </c>
      <c r="K89" s="64">
        <f t="shared" si="18"/>
        <v>16892.771205032092</v>
      </c>
      <c r="L89" s="64">
        <f t="shared" si="19"/>
        <v>15982.238856392065</v>
      </c>
      <c r="M89" s="26">
        <f t="shared" si="22"/>
        <v>95.794930659772433</v>
      </c>
      <c r="N89" s="26">
        <f t="shared" si="20"/>
        <v>67.535426115139572</v>
      </c>
      <c r="O89" s="26">
        <f t="shared" si="21"/>
        <v>63.895218750068224</v>
      </c>
      <c r="P89" s="27">
        <v>0.70499999999999996</v>
      </c>
      <c r="Q89" s="29">
        <v>0.66700000000000004</v>
      </c>
      <c r="R89" s="24" t="str">
        <f t="shared" si="23"/>
        <v>-</v>
      </c>
      <c r="S89" s="20"/>
    </row>
    <row r="90" spans="1:19" ht="12" customHeight="1" x14ac:dyDescent="0.2">
      <c r="A90" s="25">
        <v>1991</v>
      </c>
      <c r="B90" s="93">
        <v>253.49299999999999</v>
      </c>
      <c r="C90" s="66">
        <v>22917</v>
      </c>
      <c r="D90" s="66">
        <v>2407.6550824462001</v>
      </c>
      <c r="E90" s="66">
        <v>397.27071999999998</v>
      </c>
      <c r="F90" s="66">
        <f t="shared" si="16"/>
        <v>25721.9258024462</v>
      </c>
      <c r="G90" s="66">
        <v>1188.5214659665</v>
      </c>
      <c r="H90" s="66">
        <v>69</v>
      </c>
      <c r="I90" s="66">
        <v>418.57708000000002</v>
      </c>
      <c r="J90" s="66">
        <f t="shared" si="17"/>
        <v>24045.827256479701</v>
      </c>
      <c r="K90" s="66">
        <f t="shared" si="18"/>
        <v>16832.07907953579</v>
      </c>
      <c r="L90" s="66">
        <f t="shared" si="19"/>
        <v>15942.383471046043</v>
      </c>
      <c r="M90" s="30">
        <f t="shared" si="22"/>
        <v>94.85795369686619</v>
      </c>
      <c r="N90" s="30">
        <f t="shared" si="20"/>
        <v>66.400567587806336</v>
      </c>
      <c r="O90" s="30">
        <f t="shared" si="21"/>
        <v>62.890823301022294</v>
      </c>
      <c r="P90" s="31">
        <v>0.7</v>
      </c>
      <c r="Q90" s="33">
        <v>0.66300000000000003</v>
      </c>
      <c r="R90" s="25" t="str">
        <f t="shared" si="23"/>
        <v>-</v>
      </c>
      <c r="S90" s="20"/>
    </row>
    <row r="91" spans="1:19" ht="12" customHeight="1" x14ac:dyDescent="0.2">
      <c r="A91" s="25">
        <v>1992</v>
      </c>
      <c r="B91" s="93">
        <v>256.89400000000001</v>
      </c>
      <c r="C91" s="66">
        <v>23086</v>
      </c>
      <c r="D91" s="66">
        <v>2440.5625907929002</v>
      </c>
      <c r="E91" s="66">
        <v>418.57708000000002</v>
      </c>
      <c r="F91" s="66">
        <f t="shared" si="16"/>
        <v>25945.139670792898</v>
      </c>
      <c r="G91" s="66">
        <v>1323.7870881376</v>
      </c>
      <c r="H91" s="66">
        <v>76</v>
      </c>
      <c r="I91" s="66">
        <v>359.67099999999999</v>
      </c>
      <c r="J91" s="66">
        <f t="shared" si="17"/>
        <v>24185.681582655299</v>
      </c>
      <c r="K91" s="66">
        <f t="shared" si="18"/>
        <v>16929.977107858707</v>
      </c>
      <c r="L91" s="66">
        <f t="shared" si="19"/>
        <v>16035.106889300465</v>
      </c>
      <c r="M91" s="30">
        <f t="shared" si="22"/>
        <v>94.146541307524885</v>
      </c>
      <c r="N91" s="30">
        <f t="shared" si="20"/>
        <v>65.902578915267412</v>
      </c>
      <c r="O91" s="30">
        <f t="shared" si="21"/>
        <v>62.419156886889006</v>
      </c>
      <c r="P91" s="31">
        <v>0.7</v>
      </c>
      <c r="Q91" s="33">
        <v>0.66300000000000003</v>
      </c>
      <c r="R91" s="25" t="str">
        <f t="shared" si="23"/>
        <v>-</v>
      </c>
      <c r="S91" s="20"/>
    </row>
    <row r="92" spans="1:19" ht="12" customHeight="1" x14ac:dyDescent="0.2">
      <c r="A92" s="25">
        <v>1993</v>
      </c>
      <c r="B92" s="93">
        <v>260.255</v>
      </c>
      <c r="C92" s="66">
        <v>23049.55</v>
      </c>
      <c r="D92" s="66">
        <v>2401.7181599999999</v>
      </c>
      <c r="E92" s="66">
        <v>359.67099999999999</v>
      </c>
      <c r="F92" s="66">
        <f t="shared" si="16"/>
        <v>25810.939159999998</v>
      </c>
      <c r="G92" s="66">
        <v>1275.0139804</v>
      </c>
      <c r="H92" s="66">
        <v>62</v>
      </c>
      <c r="I92" s="66">
        <v>529.12088000000006</v>
      </c>
      <c r="J92" s="66">
        <f t="shared" si="17"/>
        <v>23944.804299599997</v>
      </c>
      <c r="K92" s="66">
        <f t="shared" si="18"/>
        <v>16761.363009719997</v>
      </c>
      <c r="L92" s="66">
        <f t="shared" si="19"/>
        <v>15875.405250634798</v>
      </c>
      <c r="M92" s="30">
        <f t="shared" si="22"/>
        <v>92.005165317092846</v>
      </c>
      <c r="N92" s="30">
        <f t="shared" si="20"/>
        <v>64.403615721964982</v>
      </c>
      <c r="O92" s="30">
        <f t="shared" si="21"/>
        <v>60.999424605232555</v>
      </c>
      <c r="P92" s="31">
        <v>0.7</v>
      </c>
      <c r="Q92" s="33">
        <v>0.66300000000000003</v>
      </c>
      <c r="R92" s="25" t="str">
        <f t="shared" si="23"/>
        <v>-</v>
      </c>
      <c r="S92" s="20"/>
    </row>
    <row r="93" spans="1:19" ht="12" customHeight="1" x14ac:dyDescent="0.2">
      <c r="A93" s="25">
        <v>1994</v>
      </c>
      <c r="B93" s="93">
        <v>263.43599999999998</v>
      </c>
      <c r="C93" s="66">
        <v>24386.2</v>
      </c>
      <c r="D93" s="66">
        <v>2371.6221593</v>
      </c>
      <c r="E93" s="66">
        <v>529.12088000000006</v>
      </c>
      <c r="F93" s="66">
        <f t="shared" si="16"/>
        <v>27286.9430393</v>
      </c>
      <c r="G93" s="66">
        <v>1610.7979410999999</v>
      </c>
      <c r="H93" s="66">
        <v>58</v>
      </c>
      <c r="I93" s="66">
        <v>547.95159999999998</v>
      </c>
      <c r="J93" s="66">
        <f t="shared" si="17"/>
        <v>25070.193498200002</v>
      </c>
      <c r="K93" s="66">
        <f t="shared" si="18"/>
        <v>17423.784481249</v>
      </c>
      <c r="L93" s="66">
        <f t="shared" si="19"/>
        <v>16571.397902310204</v>
      </c>
      <c r="M93" s="30">
        <f t="shared" si="22"/>
        <v>95.166163691370969</v>
      </c>
      <c r="N93" s="30">
        <f t="shared" si="20"/>
        <v>66.140483765502822</v>
      </c>
      <c r="O93" s="30">
        <f t="shared" si="21"/>
        <v>62.904834199996223</v>
      </c>
      <c r="P93" s="31">
        <v>0.69499999999999995</v>
      </c>
      <c r="Q93" s="33">
        <v>0.66100000000000003</v>
      </c>
      <c r="R93" s="25" t="str">
        <f t="shared" si="23"/>
        <v>-</v>
      </c>
      <c r="S93" s="20"/>
    </row>
    <row r="94" spans="1:19" ht="12" customHeight="1" x14ac:dyDescent="0.2">
      <c r="A94" s="25">
        <v>1995</v>
      </c>
      <c r="B94" s="93">
        <v>266.55700000000002</v>
      </c>
      <c r="C94" s="66">
        <v>25222.1</v>
      </c>
      <c r="D94" s="66">
        <v>2103.6859175</v>
      </c>
      <c r="E94" s="66">
        <v>547.95159999999998</v>
      </c>
      <c r="F94" s="66">
        <f t="shared" si="16"/>
        <v>27873.737517499998</v>
      </c>
      <c r="G94" s="66">
        <v>1820.8115253999999</v>
      </c>
      <c r="H94" s="66">
        <v>67</v>
      </c>
      <c r="I94" s="66">
        <v>518.55496000000005</v>
      </c>
      <c r="J94" s="66">
        <f t="shared" si="17"/>
        <v>25467.371032099996</v>
      </c>
      <c r="K94" s="66">
        <f t="shared" si="18"/>
        <v>17699.822867309496</v>
      </c>
      <c r="L94" s="66">
        <f t="shared" si="19"/>
        <v>16935.801736346497</v>
      </c>
      <c r="M94" s="30">
        <f t="shared" si="22"/>
        <v>95.54193299031725</v>
      </c>
      <c r="N94" s="30">
        <f t="shared" si="20"/>
        <v>66.401643428270489</v>
      </c>
      <c r="O94" s="30">
        <f t="shared" si="21"/>
        <v>63.535385438560965</v>
      </c>
      <c r="P94" s="31">
        <v>0.69499999999999995</v>
      </c>
      <c r="Q94" s="33">
        <v>0.66500000000000004</v>
      </c>
      <c r="R94" s="25" t="str">
        <f t="shared" si="23"/>
        <v>-</v>
      </c>
      <c r="S94" s="20"/>
    </row>
    <row r="95" spans="1:19" ht="12" customHeight="1" x14ac:dyDescent="0.2">
      <c r="A95" s="24">
        <v>1996</v>
      </c>
      <c r="B95" s="50">
        <v>269.66699999999997</v>
      </c>
      <c r="C95" s="64">
        <v>25524.9</v>
      </c>
      <c r="D95" s="64">
        <v>2072.7287758000002</v>
      </c>
      <c r="E95" s="64">
        <v>518.55496000000005</v>
      </c>
      <c r="F95" s="64">
        <f t="shared" si="16"/>
        <v>28116.183735800005</v>
      </c>
      <c r="G95" s="64">
        <v>1878.2163191</v>
      </c>
      <c r="H95" s="64">
        <v>56</v>
      </c>
      <c r="I95" s="64">
        <v>377.327</v>
      </c>
      <c r="J95" s="64">
        <f t="shared" si="17"/>
        <v>25804.640416700004</v>
      </c>
      <c r="K95" s="64">
        <f t="shared" si="18"/>
        <v>18063.248291690001</v>
      </c>
      <c r="L95" s="64">
        <f t="shared" si="19"/>
        <v>17263.304438772302</v>
      </c>
      <c r="M95" s="26">
        <f t="shared" si="22"/>
        <v>95.690760889170747</v>
      </c>
      <c r="N95" s="26">
        <f t="shared" si="20"/>
        <v>66.983532622419517</v>
      </c>
      <c r="O95" s="26">
        <f t="shared" si="21"/>
        <v>64.017119034855227</v>
      </c>
      <c r="P95" s="27">
        <v>0.7</v>
      </c>
      <c r="Q95" s="29">
        <v>0.66900000000000004</v>
      </c>
      <c r="R95" s="24" t="str">
        <f t="shared" si="23"/>
        <v>-</v>
      </c>
      <c r="S95" s="20"/>
    </row>
    <row r="96" spans="1:19" ht="12" customHeight="1" x14ac:dyDescent="0.2">
      <c r="A96" s="24">
        <v>1997</v>
      </c>
      <c r="B96" s="50">
        <v>272.91199999999998</v>
      </c>
      <c r="C96" s="64">
        <v>25489.9</v>
      </c>
      <c r="D96" s="64">
        <v>2344.2253045000002</v>
      </c>
      <c r="E96" s="64">
        <v>377.327</v>
      </c>
      <c r="F96" s="64">
        <f t="shared" si="16"/>
        <v>28211.452304500002</v>
      </c>
      <c r="G96" s="64">
        <v>2135.6802896999998</v>
      </c>
      <c r="H96" s="64">
        <v>62</v>
      </c>
      <c r="I96" s="64">
        <v>464.76312000000001</v>
      </c>
      <c r="J96" s="64">
        <f t="shared" si="17"/>
        <v>25549.008894800001</v>
      </c>
      <c r="K96" s="64">
        <f t="shared" si="18"/>
        <v>17884.30622636</v>
      </c>
      <c r="L96" s="64">
        <f t="shared" si="19"/>
        <v>17092.286950621201</v>
      </c>
      <c r="M96" s="26">
        <f t="shared" si="22"/>
        <v>93.616289847276789</v>
      </c>
      <c r="N96" s="26">
        <f t="shared" si="20"/>
        <v>65.531402893093755</v>
      </c>
      <c r="O96" s="26">
        <f t="shared" si="21"/>
        <v>62.629297907828175</v>
      </c>
      <c r="P96" s="27">
        <v>0.7</v>
      </c>
      <c r="Q96" s="29">
        <v>0.66900000000000004</v>
      </c>
      <c r="R96" s="24" t="str">
        <f t="shared" si="23"/>
        <v>-</v>
      </c>
      <c r="S96" s="20"/>
    </row>
    <row r="97" spans="1:19" ht="12" customHeight="1" x14ac:dyDescent="0.2">
      <c r="A97" s="24">
        <v>1998</v>
      </c>
      <c r="B97" s="50">
        <v>276.11500000000001</v>
      </c>
      <c r="C97" s="64">
        <v>25760.45</v>
      </c>
      <c r="D97" s="64">
        <v>2643.1046593000001</v>
      </c>
      <c r="E97" s="64">
        <v>464.76312000000001</v>
      </c>
      <c r="F97" s="64">
        <f t="shared" si="16"/>
        <v>28868.3177793</v>
      </c>
      <c r="G97" s="64">
        <v>2170.6416224999998</v>
      </c>
      <c r="H97" s="64">
        <v>71</v>
      </c>
      <c r="I97" s="64">
        <v>392.66503999999998</v>
      </c>
      <c r="J97" s="64">
        <f t="shared" si="17"/>
        <v>26234.0111168</v>
      </c>
      <c r="K97" s="64">
        <f t="shared" si="18"/>
        <v>18363.807781759999</v>
      </c>
      <c r="L97" s="64">
        <f t="shared" si="19"/>
        <v>17550.553437139202</v>
      </c>
      <c r="M97" s="26">
        <f t="shared" si="22"/>
        <v>95.011176925556384</v>
      </c>
      <c r="N97" s="26">
        <f t="shared" si="20"/>
        <v>66.507823847889455</v>
      </c>
      <c r="O97" s="26">
        <f t="shared" si="21"/>
        <v>63.562477363197225</v>
      </c>
      <c r="P97" s="27">
        <v>0.7</v>
      </c>
      <c r="Q97" s="29">
        <v>0.66900000000000004</v>
      </c>
      <c r="R97" s="24" t="str">
        <f t="shared" si="23"/>
        <v>-</v>
      </c>
      <c r="S97" s="20"/>
    </row>
    <row r="98" spans="1:19" ht="12" customHeight="1" x14ac:dyDescent="0.2">
      <c r="A98" s="24">
        <v>1999</v>
      </c>
      <c r="B98" s="50">
        <v>279.29500000000002</v>
      </c>
      <c r="C98" s="64">
        <v>26493.45</v>
      </c>
      <c r="D98" s="64">
        <v>2873.0680000000002</v>
      </c>
      <c r="E98" s="64">
        <v>392.66503999999998</v>
      </c>
      <c r="F98" s="64">
        <f t="shared" si="16"/>
        <v>29759.18304</v>
      </c>
      <c r="G98" s="64">
        <v>2411.5329999999999</v>
      </c>
      <c r="H98" s="64">
        <v>79</v>
      </c>
      <c r="I98" s="64">
        <v>411.26083999999997</v>
      </c>
      <c r="J98" s="64">
        <f t="shared" si="17"/>
        <v>26857.389200000001</v>
      </c>
      <c r="K98" s="64">
        <f t="shared" si="18"/>
        <v>18800.172439999998</v>
      </c>
      <c r="L98" s="64">
        <f t="shared" si="19"/>
        <v>17967.593374800002</v>
      </c>
      <c r="M98" s="26">
        <f t="shared" si="22"/>
        <v>96.161367729461674</v>
      </c>
      <c r="N98" s="26">
        <f t="shared" si="20"/>
        <v>67.31295741062317</v>
      </c>
      <c r="O98" s="26">
        <f t="shared" si="21"/>
        <v>64.331955011009867</v>
      </c>
      <c r="P98" s="27">
        <v>0.7</v>
      </c>
      <c r="Q98" s="29">
        <v>0.66900000000000004</v>
      </c>
      <c r="R98" s="24" t="str">
        <f t="shared" si="23"/>
        <v>-</v>
      </c>
      <c r="S98" s="20"/>
    </row>
    <row r="99" spans="1:19" ht="12" customHeight="1" x14ac:dyDescent="0.2">
      <c r="A99" s="24">
        <v>2000</v>
      </c>
      <c r="B99" s="50">
        <v>282.38499999999999</v>
      </c>
      <c r="C99" s="64">
        <v>26888</v>
      </c>
      <c r="D99" s="64">
        <v>3032.373</v>
      </c>
      <c r="E99" s="64">
        <v>411.26080000000002</v>
      </c>
      <c r="F99" s="64">
        <f t="shared" si="16"/>
        <v>30331.6338</v>
      </c>
      <c r="G99" s="64">
        <v>2468.4</v>
      </c>
      <c r="H99" s="64">
        <v>92</v>
      </c>
      <c r="I99" s="64">
        <v>525.08090000000004</v>
      </c>
      <c r="J99" s="64">
        <f t="shared" ref="J99:J104" si="24">F99-SUM(G99:I99)</f>
        <v>27246.152900000001</v>
      </c>
      <c r="K99" s="64">
        <f t="shared" ref="K99:K104" si="25">J99*P99</f>
        <v>19072.30703</v>
      </c>
      <c r="L99" s="64">
        <f t="shared" ref="L99:L104" si="26">J99*Q99</f>
        <v>18227.6762901</v>
      </c>
      <c r="M99" s="26">
        <f t="shared" ref="M99:M104" si="27">IF(J99=0,0,IF(B99=0,0,J99/B99))</f>
        <v>96.48583635816351</v>
      </c>
      <c r="N99" s="26">
        <f t="shared" ref="N99:N104" si="28">IF(K99=0,0,IF(B99=0,0,K99/B99))</f>
        <v>67.540085450714457</v>
      </c>
      <c r="O99" s="26">
        <f t="shared" ref="O99:O104" si="29">IF(L99=0,0,IF(B99=0,0,L99/B99))</f>
        <v>64.549024523611379</v>
      </c>
      <c r="P99" s="27">
        <v>0.7</v>
      </c>
      <c r="Q99" s="29">
        <v>0.66900000000000004</v>
      </c>
      <c r="R99" s="24" t="str">
        <f t="shared" ref="R99:R104" si="30">IF(I98=0,"-",IF(ROUND(E99,0)=ROUND(I98,0),"-","*"))</f>
        <v>-</v>
      </c>
    </row>
    <row r="100" spans="1:19" ht="12" customHeight="1" x14ac:dyDescent="0.2">
      <c r="A100" s="25">
        <v>2001</v>
      </c>
      <c r="B100" s="93">
        <v>285.30901899999998</v>
      </c>
      <c r="C100" s="66">
        <v>26212</v>
      </c>
      <c r="D100" s="66">
        <v>3163.3560000000002</v>
      </c>
      <c r="E100" s="66">
        <v>525.08090000000004</v>
      </c>
      <c r="F100" s="66">
        <f t="shared" si="16"/>
        <v>29900.436900000001</v>
      </c>
      <c r="G100" s="66">
        <v>2269.2829999999999</v>
      </c>
      <c r="H100" s="66">
        <v>107</v>
      </c>
      <c r="I100" s="66">
        <v>606</v>
      </c>
      <c r="J100" s="66">
        <f t="shared" si="24"/>
        <v>26918.153900000001</v>
      </c>
      <c r="K100" s="66">
        <f t="shared" si="25"/>
        <v>18842.707729999998</v>
      </c>
      <c r="L100" s="66">
        <f t="shared" si="26"/>
        <v>18008.2449591</v>
      </c>
      <c r="M100" s="30">
        <f t="shared" si="27"/>
        <v>94.347364111893015</v>
      </c>
      <c r="N100" s="30">
        <f t="shared" si="28"/>
        <v>66.043154878325097</v>
      </c>
      <c r="O100" s="30">
        <f t="shared" si="29"/>
        <v>63.118386590856424</v>
      </c>
      <c r="P100" s="31">
        <v>0.7</v>
      </c>
      <c r="Q100" s="33">
        <v>0.66900000000000004</v>
      </c>
      <c r="R100" s="25" t="str">
        <f t="shared" si="30"/>
        <v>-</v>
      </c>
    </row>
    <row r="101" spans="1:19" ht="12" customHeight="1" x14ac:dyDescent="0.2">
      <c r="A101" s="25">
        <v>2002</v>
      </c>
      <c r="B101" s="93">
        <v>288.10481800000002</v>
      </c>
      <c r="C101" s="66">
        <v>27192</v>
      </c>
      <c r="D101" s="66">
        <v>3217.598</v>
      </c>
      <c r="E101" s="66">
        <v>606</v>
      </c>
      <c r="F101" s="66">
        <f t="shared" ref="F101:F107" si="31">C101+D101+E101</f>
        <v>31015.597999999998</v>
      </c>
      <c r="G101" s="66">
        <v>2447.7040000000002</v>
      </c>
      <c r="H101" s="66">
        <v>95</v>
      </c>
      <c r="I101" s="66">
        <v>691</v>
      </c>
      <c r="J101" s="66">
        <f t="shared" si="24"/>
        <v>27781.893999999997</v>
      </c>
      <c r="K101" s="66">
        <f t="shared" si="25"/>
        <v>19447.325799999995</v>
      </c>
      <c r="L101" s="66">
        <f t="shared" si="26"/>
        <v>18586.087086</v>
      </c>
      <c r="M101" s="30">
        <f t="shared" si="27"/>
        <v>96.429813957502077</v>
      </c>
      <c r="N101" s="30">
        <f t="shared" si="28"/>
        <v>67.500869770251441</v>
      </c>
      <c r="O101" s="30">
        <f t="shared" si="29"/>
        <v>64.511545537568892</v>
      </c>
      <c r="P101" s="31">
        <v>0.7</v>
      </c>
      <c r="Q101" s="33">
        <v>0.66900000000000004</v>
      </c>
      <c r="R101" s="25" t="str">
        <f t="shared" si="30"/>
        <v>-</v>
      </c>
    </row>
    <row r="102" spans="1:19" ht="12" customHeight="1" x14ac:dyDescent="0.2">
      <c r="A102" s="25">
        <v>2003</v>
      </c>
      <c r="B102" s="93">
        <v>290.81963400000001</v>
      </c>
      <c r="C102" s="68">
        <v>26339</v>
      </c>
      <c r="D102" s="68">
        <v>3005.91</v>
      </c>
      <c r="E102" s="68">
        <v>691</v>
      </c>
      <c r="F102" s="66">
        <f t="shared" si="31"/>
        <v>30035.91</v>
      </c>
      <c r="G102" s="68">
        <v>2518.248</v>
      </c>
      <c r="H102" s="66">
        <v>72</v>
      </c>
      <c r="I102" s="68">
        <v>518</v>
      </c>
      <c r="J102" s="66">
        <f t="shared" si="24"/>
        <v>26927.662</v>
      </c>
      <c r="K102" s="66">
        <f t="shared" si="25"/>
        <v>18849.363399999998</v>
      </c>
      <c r="L102" s="66">
        <f t="shared" si="26"/>
        <v>18014.605878000002</v>
      </c>
      <c r="M102" s="30">
        <f t="shared" si="27"/>
        <v>92.592311012949011</v>
      </c>
      <c r="N102" s="30">
        <f t="shared" si="28"/>
        <v>64.814617709064294</v>
      </c>
      <c r="O102" s="30">
        <f t="shared" si="29"/>
        <v>61.944256067662891</v>
      </c>
      <c r="P102" s="31">
        <v>0.7</v>
      </c>
      <c r="Q102" s="33">
        <v>0.66900000000000004</v>
      </c>
      <c r="R102" s="25" t="str">
        <f t="shared" si="30"/>
        <v>-</v>
      </c>
    </row>
    <row r="103" spans="1:19" ht="12" customHeight="1" x14ac:dyDescent="0.2">
      <c r="A103" s="25">
        <v>2004</v>
      </c>
      <c r="B103" s="93">
        <v>293.46318500000001</v>
      </c>
      <c r="C103" s="68">
        <v>24650</v>
      </c>
      <c r="D103" s="68">
        <v>3679.232</v>
      </c>
      <c r="E103" s="68">
        <v>518</v>
      </c>
      <c r="F103" s="66">
        <f t="shared" si="31"/>
        <v>28847.232</v>
      </c>
      <c r="G103" s="68">
        <v>460.31400000000002</v>
      </c>
      <c r="H103" s="66">
        <v>107</v>
      </c>
      <c r="I103" s="68">
        <v>637</v>
      </c>
      <c r="J103" s="66">
        <f t="shared" si="24"/>
        <v>27642.918000000001</v>
      </c>
      <c r="K103" s="66">
        <f t="shared" si="25"/>
        <v>19350.042600000001</v>
      </c>
      <c r="L103" s="66">
        <f t="shared" si="26"/>
        <v>18493.112142000002</v>
      </c>
      <c r="M103" s="30">
        <f t="shared" si="27"/>
        <v>94.195522344651167</v>
      </c>
      <c r="N103" s="30">
        <f t="shared" si="28"/>
        <v>65.936865641255821</v>
      </c>
      <c r="O103" s="30">
        <f t="shared" si="29"/>
        <v>63.016804448571634</v>
      </c>
      <c r="P103" s="31">
        <v>0.7</v>
      </c>
      <c r="Q103" s="33">
        <v>0.66900000000000004</v>
      </c>
      <c r="R103" s="25" t="str">
        <f t="shared" si="30"/>
        <v>-</v>
      </c>
    </row>
    <row r="104" spans="1:19" ht="12" customHeight="1" x14ac:dyDescent="0.2">
      <c r="A104" s="25">
        <v>2005</v>
      </c>
      <c r="B104" s="93">
        <v>296.186216</v>
      </c>
      <c r="C104" s="68">
        <v>24786.799999999999</v>
      </c>
      <c r="D104" s="68">
        <v>3598.509</v>
      </c>
      <c r="E104" s="68">
        <v>637</v>
      </c>
      <c r="F104" s="66">
        <f t="shared" si="31"/>
        <v>29022.309000000001</v>
      </c>
      <c r="G104" s="68">
        <v>697.15700000000004</v>
      </c>
      <c r="H104" s="66">
        <v>95.237421603997049</v>
      </c>
      <c r="I104" s="68">
        <v>571</v>
      </c>
      <c r="J104" s="66">
        <f t="shared" si="24"/>
        <v>27658.914578396005</v>
      </c>
      <c r="K104" s="66">
        <f t="shared" si="25"/>
        <v>19361.240204877202</v>
      </c>
      <c r="L104" s="66">
        <f t="shared" si="26"/>
        <v>18503.813852946929</v>
      </c>
      <c r="M104" s="30">
        <f t="shared" si="27"/>
        <v>93.383530644775192</v>
      </c>
      <c r="N104" s="30">
        <f t="shared" si="28"/>
        <v>65.368471451342629</v>
      </c>
      <c r="O104" s="30">
        <f t="shared" si="29"/>
        <v>62.473582001354607</v>
      </c>
      <c r="P104" s="31">
        <v>0.7</v>
      </c>
      <c r="Q104" s="33">
        <v>0.66900000000000004</v>
      </c>
      <c r="R104" s="25" t="str">
        <f t="shared" si="30"/>
        <v>-</v>
      </c>
    </row>
    <row r="105" spans="1:19" ht="12" customHeight="1" x14ac:dyDescent="0.2">
      <c r="A105" s="24">
        <v>2006</v>
      </c>
      <c r="B105" s="50">
        <v>298.99582500000002</v>
      </c>
      <c r="C105" s="69">
        <v>26256.400000000001</v>
      </c>
      <c r="D105" s="69">
        <v>3084.6660000000002</v>
      </c>
      <c r="E105" s="69">
        <v>571</v>
      </c>
      <c r="F105" s="64">
        <f t="shared" si="31"/>
        <v>29912.066000000003</v>
      </c>
      <c r="G105" s="69">
        <v>1144.875</v>
      </c>
      <c r="H105" s="64">
        <v>82.433287050000004</v>
      </c>
      <c r="I105" s="69">
        <v>630</v>
      </c>
      <c r="J105" s="64">
        <f t="shared" ref="J105:J110" si="32">F105-SUM(G105:I105)</f>
        <v>28054.757712950002</v>
      </c>
      <c r="K105" s="64">
        <f t="shared" ref="K105:K110" si="33">J105*P105</f>
        <v>19638.330399065002</v>
      </c>
      <c r="L105" s="64">
        <f t="shared" ref="L105:L110" si="34">J105*Q105</f>
        <v>18768.632909963551</v>
      </c>
      <c r="M105" s="26">
        <f t="shared" ref="M105:M111" si="35">IF(J105=0,0,IF(B105=0,0,J105/B105))</f>
        <v>93.829931280645809</v>
      </c>
      <c r="N105" s="26">
        <f t="shared" ref="N105:N111" si="36">IF(K105=0,0,IF(B105=0,0,K105/B105))</f>
        <v>65.680951896452072</v>
      </c>
      <c r="O105" s="26">
        <f t="shared" ref="O105:O111" si="37">IF(L105=0,0,IF(B105=0,0,L105/B105))</f>
        <v>62.772224026752042</v>
      </c>
      <c r="P105" s="27">
        <v>0.7</v>
      </c>
      <c r="Q105" s="29">
        <v>0.66900000000000004</v>
      </c>
      <c r="R105" s="24" t="str">
        <f t="shared" ref="R105:R111" si="38">IF(I104=0,"-",IF(ROUND(E105,0)=ROUND(I104,0),"-","*"))</f>
        <v>-</v>
      </c>
    </row>
    <row r="106" spans="1:19" ht="12" customHeight="1" x14ac:dyDescent="0.2">
      <c r="A106" s="24">
        <v>2007</v>
      </c>
      <c r="B106" s="50">
        <v>302.003917</v>
      </c>
      <c r="C106" s="69">
        <v>26523.200000000001</v>
      </c>
      <c r="D106" s="69">
        <v>3052.163</v>
      </c>
      <c r="E106" s="69">
        <v>630</v>
      </c>
      <c r="F106" s="64">
        <f t="shared" si="31"/>
        <v>30205.363000000001</v>
      </c>
      <c r="G106" s="69">
        <v>1433.9639999999999</v>
      </c>
      <c r="H106" s="64">
        <v>99.007006360383485</v>
      </c>
      <c r="I106" s="69">
        <v>630</v>
      </c>
      <c r="J106" s="64">
        <f t="shared" si="32"/>
        <v>28042.39199363962</v>
      </c>
      <c r="K106" s="64">
        <f t="shared" si="33"/>
        <v>19629.674395547732</v>
      </c>
      <c r="L106" s="64">
        <f t="shared" si="34"/>
        <v>18760.360243744908</v>
      </c>
      <c r="M106" s="26">
        <f t="shared" si="35"/>
        <v>92.854398287952066</v>
      </c>
      <c r="N106" s="26">
        <f t="shared" si="36"/>
        <v>64.99807880156645</v>
      </c>
      <c r="O106" s="26">
        <f t="shared" si="37"/>
        <v>62.119592454639943</v>
      </c>
      <c r="P106" s="27">
        <v>0.7</v>
      </c>
      <c r="Q106" s="29">
        <v>0.66900000000000004</v>
      </c>
      <c r="R106" s="24" t="str">
        <f t="shared" si="38"/>
        <v>-</v>
      </c>
    </row>
    <row r="107" spans="1:19" ht="12" customHeight="1" x14ac:dyDescent="0.2">
      <c r="A107" s="24">
        <v>2008</v>
      </c>
      <c r="B107" s="50">
        <v>304.79776099999998</v>
      </c>
      <c r="C107" s="69">
        <v>26657.1</v>
      </c>
      <c r="D107" s="69">
        <v>2538.1460000000002</v>
      </c>
      <c r="E107" s="69">
        <v>630</v>
      </c>
      <c r="F107" s="64">
        <f t="shared" si="31"/>
        <v>29825.245999999999</v>
      </c>
      <c r="G107" s="69">
        <v>1996</v>
      </c>
      <c r="H107" s="64">
        <v>132.89432971994458</v>
      </c>
      <c r="I107" s="69">
        <v>642</v>
      </c>
      <c r="J107" s="64">
        <f t="shared" si="32"/>
        <v>27054.351670280055</v>
      </c>
      <c r="K107" s="64">
        <f t="shared" si="33"/>
        <v>18938.046169196037</v>
      </c>
      <c r="L107" s="64">
        <f t="shared" si="34"/>
        <v>18099.361267417356</v>
      </c>
      <c r="M107" s="26">
        <f t="shared" si="35"/>
        <v>88.761648318932558</v>
      </c>
      <c r="N107" s="26">
        <f t="shared" si="36"/>
        <v>62.133153823252783</v>
      </c>
      <c r="O107" s="26">
        <f t="shared" si="37"/>
        <v>59.381542725365875</v>
      </c>
      <c r="P107" s="27">
        <v>0.7</v>
      </c>
      <c r="Q107" s="29">
        <v>0.66900000000000004</v>
      </c>
      <c r="R107" s="24" t="str">
        <f t="shared" si="38"/>
        <v>-</v>
      </c>
    </row>
    <row r="108" spans="1:19" ht="12" customHeight="1" x14ac:dyDescent="0.2">
      <c r="A108" s="24">
        <v>2009</v>
      </c>
      <c r="B108" s="50">
        <v>307.43940600000002</v>
      </c>
      <c r="C108" s="69">
        <v>26055.599999999999</v>
      </c>
      <c r="D108" s="69">
        <v>2626.1570000000002</v>
      </c>
      <c r="E108" s="69">
        <v>642</v>
      </c>
      <c r="F108" s="64">
        <f t="shared" ref="F108:F120" si="39">C108+D108+E108</f>
        <v>29323.756999999998</v>
      </c>
      <c r="G108" s="69">
        <v>1934.7550000000001</v>
      </c>
      <c r="H108" s="64">
        <v>133.03983306668454</v>
      </c>
      <c r="I108" s="69">
        <v>565</v>
      </c>
      <c r="J108" s="64">
        <f t="shared" si="32"/>
        <v>26690.962166933314</v>
      </c>
      <c r="K108" s="64">
        <f t="shared" si="33"/>
        <v>18683.67351685332</v>
      </c>
      <c r="L108" s="64">
        <f t="shared" si="34"/>
        <v>17856.253689678389</v>
      </c>
      <c r="M108" s="26">
        <f t="shared" si="35"/>
        <v>86.816984570069437</v>
      </c>
      <c r="N108" s="26">
        <f t="shared" si="36"/>
        <v>60.771889199048601</v>
      </c>
      <c r="O108" s="26">
        <f t="shared" si="37"/>
        <v>58.080562677376463</v>
      </c>
      <c r="P108" s="27">
        <v>0.7</v>
      </c>
      <c r="Q108" s="29">
        <v>0.66900000000000004</v>
      </c>
      <c r="R108" s="24" t="str">
        <f t="shared" si="38"/>
        <v>-</v>
      </c>
    </row>
    <row r="109" spans="1:19" ht="12" customHeight="1" x14ac:dyDescent="0.2">
      <c r="A109" s="24">
        <v>2010</v>
      </c>
      <c r="B109" s="50">
        <v>309.74127900000002</v>
      </c>
      <c r="C109" s="69">
        <v>26388.5</v>
      </c>
      <c r="D109" s="69">
        <v>2297.9229999999998</v>
      </c>
      <c r="E109" s="69">
        <v>565</v>
      </c>
      <c r="F109" s="64">
        <f t="shared" si="39"/>
        <v>29251.422999999999</v>
      </c>
      <c r="G109" s="69">
        <v>2299.607</v>
      </c>
      <c r="H109" s="64">
        <v>126.98711776570163</v>
      </c>
      <c r="I109" s="69">
        <v>585</v>
      </c>
      <c r="J109" s="64">
        <f t="shared" si="32"/>
        <v>26239.828882234298</v>
      </c>
      <c r="K109" s="64">
        <f t="shared" si="33"/>
        <v>18367.880217564008</v>
      </c>
      <c r="L109" s="64">
        <f t="shared" si="34"/>
        <v>17554.445522214748</v>
      </c>
      <c r="M109" s="26">
        <f t="shared" si="35"/>
        <v>84.715311329990016</v>
      </c>
      <c r="N109" s="26">
        <f t="shared" si="36"/>
        <v>59.300717930993002</v>
      </c>
      <c r="O109" s="26">
        <f t="shared" si="37"/>
        <v>56.674543279763327</v>
      </c>
      <c r="P109" s="27">
        <v>0.7</v>
      </c>
      <c r="Q109" s="29">
        <v>0.66900000000000004</v>
      </c>
      <c r="R109" s="24" t="str">
        <f t="shared" si="38"/>
        <v>-</v>
      </c>
    </row>
    <row r="110" spans="1:19" ht="12" customHeight="1" x14ac:dyDescent="0.2">
      <c r="A110" s="92">
        <v>2011</v>
      </c>
      <c r="B110" s="93">
        <v>311.97391399999998</v>
      </c>
      <c r="C110" s="94">
        <v>26270.3</v>
      </c>
      <c r="D110" s="94">
        <v>2056.5250000000001</v>
      </c>
      <c r="E110" s="94">
        <v>585</v>
      </c>
      <c r="F110" s="95">
        <f t="shared" si="39"/>
        <v>28911.825000000001</v>
      </c>
      <c r="G110" s="94">
        <v>2785.0590000000002</v>
      </c>
      <c r="H110" s="95">
        <v>149.35275595507628</v>
      </c>
      <c r="I110" s="94">
        <v>600.2568</v>
      </c>
      <c r="J110" s="95">
        <f t="shared" si="32"/>
        <v>25377.156444044926</v>
      </c>
      <c r="K110" s="95">
        <f t="shared" si="33"/>
        <v>17764.009510831445</v>
      </c>
      <c r="L110" s="95">
        <f t="shared" si="34"/>
        <v>16977.317661066056</v>
      </c>
      <c r="M110" s="96">
        <f t="shared" si="35"/>
        <v>81.343840959872452</v>
      </c>
      <c r="N110" s="96">
        <f t="shared" si="36"/>
        <v>56.940688671910713</v>
      </c>
      <c r="O110" s="96">
        <f t="shared" si="37"/>
        <v>54.419029602154673</v>
      </c>
      <c r="P110" s="97">
        <v>0.7</v>
      </c>
      <c r="Q110" s="98">
        <v>0.66900000000000004</v>
      </c>
      <c r="R110" s="92" t="str">
        <f t="shared" si="38"/>
        <v>-</v>
      </c>
    </row>
    <row r="111" spans="1:19" ht="12" customHeight="1" x14ac:dyDescent="0.2">
      <c r="A111" s="92">
        <v>2012</v>
      </c>
      <c r="B111" s="93">
        <v>314.16755799999999</v>
      </c>
      <c r="C111" s="94">
        <v>25988.9</v>
      </c>
      <c r="D111" s="94">
        <v>2219.7829999999999</v>
      </c>
      <c r="E111" s="94">
        <v>600.2568</v>
      </c>
      <c r="F111" s="95">
        <f t="shared" si="39"/>
        <v>28808.9398</v>
      </c>
      <c r="G111" s="94">
        <v>2452.4989999999998</v>
      </c>
      <c r="H111" s="95">
        <v>136.04650554756586</v>
      </c>
      <c r="I111" s="94">
        <v>608.25909999999999</v>
      </c>
      <c r="J111" s="95">
        <f t="shared" ref="J111:J116" si="40">F111-SUM(G111:I111)</f>
        <v>25612.135194452436</v>
      </c>
      <c r="K111" s="95">
        <f t="shared" ref="K111:K116" si="41">J111*P111</f>
        <v>17928.494636116702</v>
      </c>
      <c r="L111" s="95">
        <f t="shared" ref="L111:L116" si="42">J111*Q111</f>
        <v>17134.518445088681</v>
      </c>
      <c r="M111" s="96">
        <f t="shared" si="35"/>
        <v>81.523806460157914</v>
      </c>
      <c r="N111" s="96">
        <f t="shared" si="36"/>
        <v>57.066664522110536</v>
      </c>
      <c r="O111" s="96">
        <f t="shared" si="37"/>
        <v>54.539426521845648</v>
      </c>
      <c r="P111" s="97">
        <v>0.7</v>
      </c>
      <c r="Q111" s="98">
        <v>0.66900000000000004</v>
      </c>
      <c r="R111" s="92" t="str">
        <f t="shared" si="38"/>
        <v>-</v>
      </c>
    </row>
    <row r="112" spans="1:19" ht="12" customHeight="1" x14ac:dyDescent="0.2">
      <c r="A112" s="92">
        <v>2013</v>
      </c>
      <c r="B112" s="93">
        <v>316.29476599999998</v>
      </c>
      <c r="C112" s="94">
        <v>25790.3</v>
      </c>
      <c r="D112" s="94">
        <v>2249.6770000000001</v>
      </c>
      <c r="E112" s="94">
        <v>608.25909999999999</v>
      </c>
      <c r="F112" s="95">
        <f t="shared" si="39"/>
        <v>28648.236099999998</v>
      </c>
      <c r="G112" s="94">
        <v>2588.3780000000002</v>
      </c>
      <c r="H112" s="95">
        <v>139.42257239223082</v>
      </c>
      <c r="I112" s="94">
        <v>583.66179999999997</v>
      </c>
      <c r="J112" s="95">
        <f t="shared" si="40"/>
        <v>25336.773727607768</v>
      </c>
      <c r="K112" s="95">
        <f t="shared" si="41"/>
        <v>17735.741609325436</v>
      </c>
      <c r="L112" s="95">
        <f t="shared" si="42"/>
        <v>16950.301623769599</v>
      </c>
      <c r="M112" s="96">
        <f t="shared" ref="M112:M120" si="43">IF(J112=0,0,IF(B112=0,0,J112/B112))</f>
        <v>80.104941501332874</v>
      </c>
      <c r="N112" s="96">
        <f t="shared" ref="N112:N120" si="44">IF(K112=0,0,IF(B112=0,0,K112/B112))</f>
        <v>56.073459050933003</v>
      </c>
      <c r="O112" s="96">
        <f t="shared" ref="O112:O120" si="45">IF(L112=0,0,IF(B112=0,0,L112/B112))</f>
        <v>53.590205864391699</v>
      </c>
      <c r="P112" s="97">
        <v>0.7</v>
      </c>
      <c r="Q112" s="98">
        <v>0.66900000000000004</v>
      </c>
      <c r="R112" s="92" t="str">
        <f t="shared" ref="R112:R120" si="46">IF(I111=0,"-",IF(ROUND(E112,0)=ROUND(I111,0),"-","*"))</f>
        <v>-</v>
      </c>
    </row>
    <row r="113" spans="1:23" ht="12" customHeight="1" x14ac:dyDescent="0.2">
      <c r="A113" s="92">
        <v>2014</v>
      </c>
      <c r="B113" s="93">
        <v>318.576955</v>
      </c>
      <c r="C113" s="94">
        <v>24315.7</v>
      </c>
      <c r="D113" s="94">
        <v>2946.8829999999998</v>
      </c>
      <c r="E113" s="94">
        <v>583.66179999999997</v>
      </c>
      <c r="F113" s="95">
        <f t="shared" si="39"/>
        <v>27846.2448</v>
      </c>
      <c r="G113" s="94">
        <v>2573.7539999999999</v>
      </c>
      <c r="H113" s="95">
        <v>130.56898823794322</v>
      </c>
      <c r="I113" s="94">
        <v>590.71019999999999</v>
      </c>
      <c r="J113" s="95">
        <f t="shared" si="40"/>
        <v>24551.211611762057</v>
      </c>
      <c r="K113" s="95">
        <f t="shared" si="41"/>
        <v>17185.84812823344</v>
      </c>
      <c r="L113" s="95">
        <f t="shared" si="42"/>
        <v>16424.760568268815</v>
      </c>
      <c r="M113" s="96">
        <f t="shared" si="43"/>
        <v>77.065246642721092</v>
      </c>
      <c r="N113" s="96">
        <f t="shared" si="44"/>
        <v>53.945672649904758</v>
      </c>
      <c r="O113" s="96">
        <f t="shared" si="45"/>
        <v>51.556650003980408</v>
      </c>
      <c r="P113" s="97">
        <v>0.7</v>
      </c>
      <c r="Q113" s="98">
        <v>0.66900000000000004</v>
      </c>
      <c r="R113" s="92" t="str">
        <f t="shared" si="46"/>
        <v>-</v>
      </c>
    </row>
    <row r="114" spans="1:23" ht="12" customHeight="1" x14ac:dyDescent="0.2">
      <c r="A114" s="92">
        <v>2015</v>
      </c>
      <c r="B114" s="93">
        <v>320.87070299999999</v>
      </c>
      <c r="C114" s="94">
        <v>23760.400000000001</v>
      </c>
      <c r="D114" s="94">
        <v>3368.3049999999998</v>
      </c>
      <c r="E114" s="94">
        <v>590.71019999999999</v>
      </c>
      <c r="F114" s="95">
        <f t="shared" si="39"/>
        <v>27719.415200000003</v>
      </c>
      <c r="G114" s="94">
        <v>2267.288</v>
      </c>
      <c r="H114" s="95">
        <v>103.63705841821952</v>
      </c>
      <c r="I114" s="94">
        <v>683.15210000000002</v>
      </c>
      <c r="J114" s="95">
        <f t="shared" si="40"/>
        <v>24665.338041581785</v>
      </c>
      <c r="K114" s="95">
        <f t="shared" si="41"/>
        <v>17265.736629107247</v>
      </c>
      <c r="L114" s="95">
        <f t="shared" si="42"/>
        <v>16501.111149818214</v>
      </c>
      <c r="M114" s="96">
        <f t="shared" si="43"/>
        <v>76.870022133437914</v>
      </c>
      <c r="N114" s="96">
        <f t="shared" si="44"/>
        <v>53.809015493406534</v>
      </c>
      <c r="O114" s="96">
        <f t="shared" si="45"/>
        <v>51.426044807269967</v>
      </c>
      <c r="P114" s="97">
        <v>0.7</v>
      </c>
      <c r="Q114" s="98">
        <v>0.66900000000000004</v>
      </c>
      <c r="R114" s="92" t="str">
        <f t="shared" si="46"/>
        <v>-</v>
      </c>
    </row>
    <row r="115" spans="1:23" ht="12" customHeight="1" x14ac:dyDescent="0.2">
      <c r="A115" s="110">
        <v>2016</v>
      </c>
      <c r="B115" s="50">
        <v>323.16101099999997</v>
      </c>
      <c r="C115" s="69">
        <v>25287.9</v>
      </c>
      <c r="D115" s="69">
        <v>3011.7179999999998</v>
      </c>
      <c r="E115" s="69">
        <v>683.15210000000002</v>
      </c>
      <c r="F115" s="64">
        <f t="shared" si="39"/>
        <v>28982.770100000002</v>
      </c>
      <c r="G115" s="69">
        <v>2556.9830000000002</v>
      </c>
      <c r="H115" s="120">
        <v>96.473149209129417</v>
      </c>
      <c r="I115" s="69">
        <v>756.69219999999996</v>
      </c>
      <c r="J115" s="64">
        <f t="shared" si="40"/>
        <v>25572.621750790873</v>
      </c>
      <c r="K115" s="64">
        <f t="shared" si="41"/>
        <v>17900.835225553608</v>
      </c>
      <c r="L115" s="64">
        <f t="shared" si="42"/>
        <v>17108.083951279095</v>
      </c>
      <c r="M115" s="26">
        <f t="shared" si="43"/>
        <v>79.132756985931309</v>
      </c>
      <c r="N115" s="26">
        <f t="shared" si="44"/>
        <v>55.392929890151912</v>
      </c>
      <c r="O115" s="26">
        <f t="shared" si="45"/>
        <v>52.939814423588054</v>
      </c>
      <c r="P115" s="27">
        <v>0.7</v>
      </c>
      <c r="Q115" s="29">
        <v>0.66900000000000004</v>
      </c>
      <c r="R115" s="110" t="str">
        <f t="shared" si="46"/>
        <v>-</v>
      </c>
    </row>
    <row r="116" spans="1:23" ht="12" customHeight="1" x14ac:dyDescent="0.2">
      <c r="A116" s="110">
        <v>2017</v>
      </c>
      <c r="B116" s="50">
        <v>325.20603</v>
      </c>
      <c r="C116" s="124">
        <v>26250.2</v>
      </c>
      <c r="D116" s="124">
        <v>2992.98</v>
      </c>
      <c r="E116" s="124">
        <v>756.69219999999996</v>
      </c>
      <c r="F116" s="64">
        <f t="shared" si="39"/>
        <v>29999.872200000002</v>
      </c>
      <c r="G116" s="124">
        <v>2859.3290000000002</v>
      </c>
      <c r="H116" s="120">
        <v>88.923743166688979</v>
      </c>
      <c r="I116" s="124">
        <v>648.57420000000002</v>
      </c>
      <c r="J116" s="64">
        <f t="shared" si="40"/>
        <v>26403.045256833313</v>
      </c>
      <c r="K116" s="64">
        <f t="shared" si="41"/>
        <v>18482.131679783317</v>
      </c>
      <c r="L116" s="64">
        <f t="shared" si="42"/>
        <v>17663.637276821486</v>
      </c>
      <c r="M116" s="26">
        <f t="shared" si="43"/>
        <v>81.188670630840747</v>
      </c>
      <c r="N116" s="26">
        <f t="shared" si="44"/>
        <v>56.832069441588516</v>
      </c>
      <c r="O116" s="26">
        <f t="shared" si="45"/>
        <v>54.315220652032458</v>
      </c>
      <c r="P116" s="27">
        <v>0.7</v>
      </c>
      <c r="Q116" s="125">
        <v>0.66900000000000004</v>
      </c>
      <c r="R116" s="110" t="str">
        <f t="shared" si="46"/>
        <v>-</v>
      </c>
    </row>
    <row r="117" spans="1:23" ht="12" customHeight="1" x14ac:dyDescent="0.2">
      <c r="A117" s="110">
        <v>2018</v>
      </c>
      <c r="B117" s="50">
        <v>326.92397599999998</v>
      </c>
      <c r="C117" s="124">
        <v>26938.1</v>
      </c>
      <c r="D117" s="124">
        <v>2997.9389999999999</v>
      </c>
      <c r="E117" s="124">
        <v>648.57420000000002</v>
      </c>
      <c r="F117" s="64">
        <f t="shared" si="39"/>
        <v>30584.613199999996</v>
      </c>
      <c r="G117" s="124">
        <v>3159.5259999999998</v>
      </c>
      <c r="H117" s="139">
        <v>92.463257223691585</v>
      </c>
      <c r="I117" s="124">
        <v>661.96990000000005</v>
      </c>
      <c r="J117" s="64">
        <f>F117-SUM(G117:I117)</f>
        <v>26670.654042776303</v>
      </c>
      <c r="K117" s="64">
        <f>J117*P117</f>
        <v>18669.457829943411</v>
      </c>
      <c r="L117" s="64">
        <f>J117*Q117</f>
        <v>17842.667554617346</v>
      </c>
      <c r="M117" s="26">
        <f t="shared" si="43"/>
        <v>81.58059977459807</v>
      </c>
      <c r="N117" s="26">
        <f t="shared" si="44"/>
        <v>57.106419842218642</v>
      </c>
      <c r="O117" s="26">
        <f t="shared" si="45"/>
        <v>54.577421249206104</v>
      </c>
      <c r="P117" s="27">
        <v>0.7</v>
      </c>
      <c r="Q117" s="125">
        <v>0.66900000000000004</v>
      </c>
      <c r="R117" s="110" t="str">
        <f t="shared" si="46"/>
        <v>-</v>
      </c>
    </row>
    <row r="118" spans="1:23" ht="12" customHeight="1" x14ac:dyDescent="0.2">
      <c r="A118" s="110">
        <v>2019</v>
      </c>
      <c r="B118" s="50">
        <v>328.475998</v>
      </c>
      <c r="C118" s="124">
        <v>27224</v>
      </c>
      <c r="D118" s="124">
        <v>3057.8910000000001</v>
      </c>
      <c r="E118" s="124">
        <v>661.96990000000005</v>
      </c>
      <c r="F118" s="139">
        <f t="shared" si="39"/>
        <v>30943.8609</v>
      </c>
      <c r="G118" s="124">
        <v>3026.2269999999999</v>
      </c>
      <c r="H118" s="139">
        <v>94.470589710976242</v>
      </c>
      <c r="I118" s="124">
        <v>642.11239999999998</v>
      </c>
      <c r="J118" s="64">
        <f>F118-SUM(G118:I118)</f>
        <v>27181.050910289025</v>
      </c>
      <c r="K118" s="64">
        <f>J118*P118</f>
        <v>19026.735637202317</v>
      </c>
      <c r="L118" s="64">
        <f>J118*Q118</f>
        <v>18184.123058983358</v>
      </c>
      <c r="M118" s="26">
        <f t="shared" si="43"/>
        <v>82.748971236215027</v>
      </c>
      <c r="N118" s="26">
        <f t="shared" si="44"/>
        <v>57.924279865350513</v>
      </c>
      <c r="O118" s="26">
        <f t="shared" si="45"/>
        <v>55.359061757027852</v>
      </c>
      <c r="P118" s="27">
        <v>0.7</v>
      </c>
      <c r="Q118" s="125">
        <v>0.66900000000000004</v>
      </c>
      <c r="R118" s="110" t="str">
        <f t="shared" si="46"/>
        <v>-</v>
      </c>
    </row>
    <row r="119" spans="1:23" ht="12" customHeight="1" x14ac:dyDescent="0.2">
      <c r="A119" s="110">
        <v>2020</v>
      </c>
      <c r="B119" s="50">
        <v>330.11398000000003</v>
      </c>
      <c r="C119" s="181">
        <v>27243.599999999999</v>
      </c>
      <c r="D119" s="181">
        <v>3339.3290000000002</v>
      </c>
      <c r="E119" s="181">
        <v>642.11239999999998</v>
      </c>
      <c r="F119" s="182">
        <f t="shared" si="39"/>
        <v>31225.041400000002</v>
      </c>
      <c r="G119" s="181">
        <v>2950.6860000000001</v>
      </c>
      <c r="H119" s="182">
        <v>72.632527640526362</v>
      </c>
      <c r="I119" s="181">
        <v>715.65419999999995</v>
      </c>
      <c r="J119" s="183">
        <f>F119-SUM(G119:I119)</f>
        <v>27486.068672359477</v>
      </c>
      <c r="K119" s="183">
        <f>J119*P119</f>
        <v>19240.248070651633</v>
      </c>
      <c r="L119" s="183">
        <f>J119*Q119</f>
        <v>18388.179941808492</v>
      </c>
      <c r="M119" s="184">
        <f t="shared" si="43"/>
        <v>83.262358874833097</v>
      </c>
      <c r="N119" s="184">
        <f t="shared" si="44"/>
        <v>58.283651212383162</v>
      </c>
      <c r="O119" s="184">
        <f t="shared" si="45"/>
        <v>55.702518087263343</v>
      </c>
      <c r="P119" s="185">
        <v>0.7</v>
      </c>
      <c r="Q119" s="186">
        <v>0.66900000000000004</v>
      </c>
      <c r="R119" s="110" t="str">
        <f t="shared" si="46"/>
        <v>-</v>
      </c>
    </row>
    <row r="120" spans="1:23" ht="12" customHeight="1" thickBot="1" x14ac:dyDescent="0.25">
      <c r="A120" s="174">
        <v>2021</v>
      </c>
      <c r="B120" s="175">
        <v>332.14052299999997</v>
      </c>
      <c r="C120" s="176">
        <v>28015.8</v>
      </c>
      <c r="D120" s="176">
        <v>3346.3180000000002</v>
      </c>
      <c r="E120" s="176">
        <v>715.65419999999995</v>
      </c>
      <c r="F120" s="177">
        <f t="shared" si="39"/>
        <v>32077.772199999999</v>
      </c>
      <c r="G120" s="176">
        <v>3440.576</v>
      </c>
      <c r="H120" s="177">
        <v>70.930855197517829</v>
      </c>
      <c r="I120" s="176">
        <v>675.57740000000001</v>
      </c>
      <c r="J120" s="177">
        <f>F120-SUM(G120:I120)</f>
        <v>27890.687944802481</v>
      </c>
      <c r="K120" s="177">
        <f>J120*P120</f>
        <v>19523.481561361736</v>
      </c>
      <c r="L120" s="177">
        <f>J120*Q120</f>
        <v>18658.87023507286</v>
      </c>
      <c r="M120" s="178">
        <f t="shared" si="43"/>
        <v>83.972553824160997</v>
      </c>
      <c r="N120" s="178">
        <f t="shared" si="44"/>
        <v>58.780787676912695</v>
      </c>
      <c r="O120" s="178">
        <f t="shared" si="45"/>
        <v>56.177638508363707</v>
      </c>
      <c r="P120" s="179">
        <v>0.7</v>
      </c>
      <c r="Q120" s="180">
        <v>0.66900000000000004</v>
      </c>
      <c r="R120" s="174" t="str">
        <f t="shared" si="46"/>
        <v>-</v>
      </c>
    </row>
    <row r="121" spans="1:23" ht="12" customHeight="1" thickTop="1" x14ac:dyDescent="0.2">
      <c r="A121" s="21" t="s">
        <v>35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23" ht="12" customHeight="1" x14ac:dyDescent="0.2">
      <c r="A122" s="21" t="s">
        <v>45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23" ht="12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23" ht="12" customHeight="1" x14ac:dyDescent="0.2">
      <c r="A124" s="199" t="s">
        <v>57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</row>
    <row r="125" spans="1:23" ht="12" customHeight="1" x14ac:dyDescent="0.2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</row>
    <row r="126" spans="1:23" ht="12" customHeight="1" x14ac:dyDescent="0.2">
      <c r="A126" s="169" t="s">
        <v>62</v>
      </c>
    </row>
  </sheetData>
  <customSheetViews>
    <customSheetView guid="{54CA0371-B6B1-11D2-8C42-400002400070}" outlineSymbols="0" zeroValues="0" printArea="1" showRuler="0">
      <selection activeCell="A13" sqref="A13"/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1"/>
      <headerFooter alignWithMargins="0"/>
    </customSheetView>
    <customSheetView guid="{E91DC9F9-B471-11D2-8C41-400002400070}" outlineSymbols="0" zeroValues="0" printArea="1" showRuler="0">
      <selection activeCell="A11" sqref="A11:R108"/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2"/>
      <headerFooter alignWithMargins="0"/>
    </customSheetView>
    <customSheetView guid="{BD4FAC51-B78D-11D2-8C45-400002400070}" outlineSymbols="0" zeroValues="0" showRuler="0">
      <selection activeCell="A11" sqref="A11:R108"/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3"/>
      <headerFooter alignWithMargins="0"/>
    </customSheetView>
    <customSheetView guid="{9CE49E61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4"/>
      <headerFooter alignWithMargins="0"/>
    </customSheetView>
    <customSheetView guid="{9CE49E62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5"/>
      <headerFooter alignWithMargins="0"/>
    </customSheetView>
  </customSheetViews>
  <mergeCells count="31">
    <mergeCell ref="P7:Q7"/>
    <mergeCell ref="B2:B6"/>
    <mergeCell ref="C2:F2"/>
    <mergeCell ref="F3:F6"/>
    <mergeCell ref="G3:G6"/>
    <mergeCell ref="M7:O7"/>
    <mergeCell ref="C7:L7"/>
    <mergeCell ref="C3:C6"/>
    <mergeCell ref="D3:D6"/>
    <mergeCell ref="I3:I6"/>
    <mergeCell ref="M5:M6"/>
    <mergeCell ref="N5:N6"/>
    <mergeCell ref="O5:O6"/>
    <mergeCell ref="J5:J6"/>
    <mergeCell ref="K5:K6"/>
    <mergeCell ref="A1:P1"/>
    <mergeCell ref="J4:L4"/>
    <mergeCell ref="M4:O4"/>
    <mergeCell ref="H3:H6"/>
    <mergeCell ref="A2:A6"/>
    <mergeCell ref="P2:Q2"/>
    <mergeCell ref="P5:P6"/>
    <mergeCell ref="E3:E6"/>
    <mergeCell ref="G2:I2"/>
    <mergeCell ref="Q1:R1"/>
    <mergeCell ref="P3:Q3"/>
    <mergeCell ref="P4:Q4"/>
    <mergeCell ref="Q5:Q6"/>
    <mergeCell ref="J2:O3"/>
    <mergeCell ref="R2:R6"/>
    <mergeCell ref="L5:L6"/>
  </mergeCells>
  <phoneticPr fontId="5" type="noConversion"/>
  <printOptions horizontalCentered="1" verticalCentered="1"/>
  <pageMargins left="0.6" right="0.6" top="0.5" bottom="0.5" header="0" footer="0"/>
  <pageSetup scale="95" fitToHeight="3" orientation="landscape" horizontalDpi="300" r:id="rId6"/>
  <headerFooter alignWithMargins="0"/>
  <rowBreaks count="2" manualBreakCount="2">
    <brk id="39" max="17" man="1"/>
    <brk id="68" max="17" man="1"/>
  </rowBreaks>
  <ignoredErrors>
    <ignoredError sqref="H8:H74" numberStoredAsText="1"/>
    <ignoredError sqref="F15:F54 F55:F6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X126"/>
  <sheetViews>
    <sheetView showZeros="0" showOutlineSymbols="0" zoomScaleNormal="100" workbookViewId="0">
      <pane ySplit="7" topLeftCell="A8" activePane="bottomLeft" state="frozen"/>
      <selection sqref="A1:IV1"/>
      <selection pane="bottomLeft" sqref="A1:P1"/>
    </sheetView>
  </sheetViews>
  <sheetFormatPr defaultColWidth="12.83203125" defaultRowHeight="12" customHeight="1" x14ac:dyDescent="0.2"/>
  <cols>
    <col min="1" max="1" width="12.83203125" style="22" customWidth="1"/>
    <col min="2" max="2" width="12.83203125" style="19" customWidth="1"/>
    <col min="3" max="12" width="12.83203125" style="17" customWidth="1"/>
    <col min="13" max="15" width="12.83203125" style="23" customWidth="1"/>
    <col min="16" max="16" width="12.83203125" style="18" customWidth="1"/>
    <col min="17" max="17" width="12.83203125" style="19" customWidth="1"/>
    <col min="18" max="18" width="12.83203125" style="22" customWidth="1"/>
    <col min="19" max="16384" width="12.83203125" style="21"/>
  </cols>
  <sheetData>
    <row r="1" spans="1:18" s="59" customFormat="1" ht="12" customHeight="1" thickBot="1" x14ac:dyDescent="0.25">
      <c r="A1" s="267" t="s">
        <v>52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40" t="s">
        <v>29</v>
      </c>
      <c r="R1" s="240"/>
    </row>
    <row r="2" spans="1:18" ht="12" customHeight="1" thickTop="1" x14ac:dyDescent="0.2">
      <c r="A2" s="211" t="s">
        <v>0</v>
      </c>
      <c r="B2" s="214" t="s">
        <v>17</v>
      </c>
      <c r="C2" s="260" t="s">
        <v>1</v>
      </c>
      <c r="D2" s="261"/>
      <c r="E2" s="261"/>
      <c r="F2" s="262"/>
      <c r="G2" s="238" t="s">
        <v>50</v>
      </c>
      <c r="H2" s="239"/>
      <c r="I2" s="239"/>
      <c r="J2" s="247" t="s">
        <v>51</v>
      </c>
      <c r="K2" s="248"/>
      <c r="L2" s="248"/>
      <c r="M2" s="248"/>
      <c r="N2" s="248"/>
      <c r="O2" s="249"/>
      <c r="P2" s="234" t="s">
        <v>6</v>
      </c>
      <c r="Q2" s="235"/>
      <c r="R2" s="253" t="s">
        <v>44</v>
      </c>
    </row>
    <row r="3" spans="1:18" ht="12" customHeight="1" x14ac:dyDescent="0.2">
      <c r="A3" s="212"/>
      <c r="B3" s="215"/>
      <c r="C3" s="217" t="s">
        <v>30</v>
      </c>
      <c r="D3" s="217" t="s">
        <v>24</v>
      </c>
      <c r="E3" s="217" t="s">
        <v>31</v>
      </c>
      <c r="F3" s="217" t="s">
        <v>25</v>
      </c>
      <c r="G3" s="217" t="s">
        <v>59</v>
      </c>
      <c r="H3" s="217" t="s">
        <v>26</v>
      </c>
      <c r="I3" s="222" t="s">
        <v>27</v>
      </c>
      <c r="J3" s="250"/>
      <c r="K3" s="251"/>
      <c r="L3" s="251"/>
      <c r="M3" s="251"/>
      <c r="N3" s="251"/>
      <c r="O3" s="252"/>
      <c r="P3" s="241" t="s">
        <v>7</v>
      </c>
      <c r="Q3" s="242"/>
      <c r="R3" s="254"/>
    </row>
    <row r="4" spans="1:18" ht="12" customHeight="1" x14ac:dyDescent="0.2">
      <c r="A4" s="212"/>
      <c r="B4" s="215"/>
      <c r="C4" s="218"/>
      <c r="D4" s="218"/>
      <c r="E4" s="218"/>
      <c r="F4" s="263"/>
      <c r="G4" s="218"/>
      <c r="H4" s="218"/>
      <c r="I4" s="218"/>
      <c r="J4" s="227" t="s">
        <v>25</v>
      </c>
      <c r="K4" s="228"/>
      <c r="L4" s="229"/>
      <c r="M4" s="231" t="s">
        <v>16</v>
      </c>
      <c r="N4" s="232"/>
      <c r="O4" s="233"/>
      <c r="P4" s="243" t="s">
        <v>28</v>
      </c>
      <c r="Q4" s="244"/>
      <c r="R4" s="254"/>
    </row>
    <row r="5" spans="1:18" ht="12" customHeight="1" x14ac:dyDescent="0.2">
      <c r="A5" s="212"/>
      <c r="B5" s="215"/>
      <c r="C5" s="218"/>
      <c r="D5" s="218"/>
      <c r="E5" s="218"/>
      <c r="F5" s="263"/>
      <c r="G5" s="218"/>
      <c r="H5" s="218"/>
      <c r="I5" s="218"/>
      <c r="J5" s="256" t="s">
        <v>3</v>
      </c>
      <c r="K5" s="256" t="s">
        <v>4</v>
      </c>
      <c r="L5" s="256" t="s">
        <v>5</v>
      </c>
      <c r="M5" s="265" t="s">
        <v>3</v>
      </c>
      <c r="N5" s="265" t="s">
        <v>4</v>
      </c>
      <c r="O5" s="265" t="s">
        <v>5</v>
      </c>
      <c r="P5" s="236" t="s">
        <v>4</v>
      </c>
      <c r="Q5" s="245" t="s">
        <v>5</v>
      </c>
      <c r="R5" s="254"/>
    </row>
    <row r="6" spans="1:18" ht="12" customHeight="1" x14ac:dyDescent="0.2">
      <c r="A6" s="213"/>
      <c r="B6" s="216"/>
      <c r="C6" s="219"/>
      <c r="D6" s="219"/>
      <c r="E6" s="219"/>
      <c r="F6" s="264"/>
      <c r="G6" s="219"/>
      <c r="H6" s="219"/>
      <c r="I6" s="219"/>
      <c r="J6" s="257"/>
      <c r="K6" s="257"/>
      <c r="L6" s="257"/>
      <c r="M6" s="266"/>
      <c r="N6" s="266"/>
      <c r="O6" s="266"/>
      <c r="P6" s="237"/>
      <c r="Q6" s="246"/>
      <c r="R6" s="255"/>
    </row>
    <row r="7" spans="1:18" ht="12" customHeight="1" x14ac:dyDescent="0.2">
      <c r="A7"/>
      <c r="B7" s="100" t="s">
        <v>36</v>
      </c>
      <c r="C7" s="268" t="s">
        <v>37</v>
      </c>
      <c r="D7" s="268"/>
      <c r="E7" s="268"/>
      <c r="F7" s="268"/>
      <c r="G7" s="268"/>
      <c r="H7" s="268"/>
      <c r="I7" s="268"/>
      <c r="J7" s="268"/>
      <c r="K7" s="268"/>
      <c r="L7" s="268"/>
      <c r="M7" s="269" t="s">
        <v>8</v>
      </c>
      <c r="N7" s="269"/>
      <c r="O7" s="269"/>
      <c r="P7" s="268" t="s">
        <v>38</v>
      </c>
      <c r="Q7" s="268"/>
      <c r="R7" s="268"/>
    </row>
    <row r="8" spans="1:18" ht="12" customHeight="1" x14ac:dyDescent="0.2">
      <c r="A8" s="34">
        <v>1909</v>
      </c>
      <c r="B8" s="54">
        <v>90.49</v>
      </c>
      <c r="C8" s="42">
        <v>660</v>
      </c>
      <c r="D8" s="70" t="s">
        <v>12</v>
      </c>
      <c r="E8" s="70" t="s">
        <v>12</v>
      </c>
      <c r="F8" s="42">
        <f>SUM(C8:E8)</f>
        <v>660</v>
      </c>
      <c r="G8" s="70" t="s">
        <v>12</v>
      </c>
      <c r="H8" s="71" t="s">
        <v>9</v>
      </c>
      <c r="I8" s="70" t="s">
        <v>12</v>
      </c>
      <c r="J8" s="42">
        <f t="shared" ref="J8:J64" si="0">F8-SUM(G8:I8)</f>
        <v>660</v>
      </c>
      <c r="K8" s="42">
        <f t="shared" ref="K8:K64" si="1">J8*P8</f>
        <v>600.6</v>
      </c>
      <c r="L8" s="70">
        <f t="shared" ref="L8:L14" si="2">IF(Q8="--","--",J8*Q8)</f>
        <v>452.1</v>
      </c>
      <c r="M8" s="35">
        <f t="shared" ref="M8:M64" si="3">IF(J8=0,0,IF(B8=0,0,J8/B8))</f>
        <v>7.2936236048182126</v>
      </c>
      <c r="N8" s="35">
        <f t="shared" ref="N8:N64" si="4">IF(K8=0,0,IF(B8=0,0,K8/B8))</f>
        <v>6.6371974803845735</v>
      </c>
      <c r="O8" s="35">
        <f t="shared" ref="O8:O14" si="5">IF(L8=0,0,IF(B8=0,0,L8/B8))</f>
        <v>4.9961321693004761</v>
      </c>
      <c r="P8" s="36">
        <v>0.91</v>
      </c>
      <c r="Q8" s="37">
        <v>0.68500000000000005</v>
      </c>
      <c r="R8" s="86" t="s">
        <v>12</v>
      </c>
    </row>
    <row r="9" spans="1:18" ht="12" customHeight="1" x14ac:dyDescent="0.2">
      <c r="A9" s="34">
        <v>1910</v>
      </c>
      <c r="B9" s="54">
        <v>92.406999999999996</v>
      </c>
      <c r="C9" s="42">
        <v>667</v>
      </c>
      <c r="D9" s="70" t="s">
        <v>12</v>
      </c>
      <c r="E9" s="70" t="s">
        <v>12</v>
      </c>
      <c r="F9" s="42">
        <f t="shared" ref="F9:F72" si="6">SUM(C9:E9)</f>
        <v>667</v>
      </c>
      <c r="G9" s="70" t="s">
        <v>12</v>
      </c>
      <c r="H9" s="71" t="s">
        <v>9</v>
      </c>
      <c r="I9" s="70" t="s">
        <v>12</v>
      </c>
      <c r="J9" s="42">
        <f t="shared" si="0"/>
        <v>667</v>
      </c>
      <c r="K9" s="42">
        <f t="shared" si="1"/>
        <v>606.97</v>
      </c>
      <c r="L9" s="70">
        <f t="shared" si="2"/>
        <v>456.89500000000004</v>
      </c>
      <c r="M9" s="35">
        <f t="shared" si="3"/>
        <v>7.2180678952893178</v>
      </c>
      <c r="N9" s="35">
        <f t="shared" si="4"/>
        <v>6.5684417847132801</v>
      </c>
      <c r="O9" s="35">
        <f t="shared" si="5"/>
        <v>4.9443765082731836</v>
      </c>
      <c r="P9" s="36">
        <v>0.91</v>
      </c>
      <c r="Q9" s="37">
        <v>0.68500000000000005</v>
      </c>
      <c r="R9" s="86" t="s">
        <v>12</v>
      </c>
    </row>
    <row r="10" spans="1:18" ht="12" customHeight="1" x14ac:dyDescent="0.2">
      <c r="A10" s="38">
        <v>1911</v>
      </c>
      <c r="B10" s="55">
        <v>93.863</v>
      </c>
      <c r="C10" s="44">
        <v>666</v>
      </c>
      <c r="D10" s="72" t="s">
        <v>12</v>
      </c>
      <c r="E10" s="72" t="s">
        <v>12</v>
      </c>
      <c r="F10" s="44">
        <f t="shared" si="6"/>
        <v>666</v>
      </c>
      <c r="G10" s="72" t="s">
        <v>12</v>
      </c>
      <c r="H10" s="73" t="s">
        <v>9</v>
      </c>
      <c r="I10" s="72" t="s">
        <v>12</v>
      </c>
      <c r="J10" s="44">
        <f t="shared" si="0"/>
        <v>666</v>
      </c>
      <c r="K10" s="44">
        <f t="shared" si="1"/>
        <v>606.06000000000006</v>
      </c>
      <c r="L10" s="72">
        <f t="shared" si="2"/>
        <v>456.21000000000004</v>
      </c>
      <c r="M10" s="39">
        <f t="shared" si="3"/>
        <v>7.0954476204681294</v>
      </c>
      <c r="N10" s="39">
        <f t="shared" si="4"/>
        <v>6.4568573346259983</v>
      </c>
      <c r="O10" s="39">
        <f t="shared" si="5"/>
        <v>4.8603816200206689</v>
      </c>
      <c r="P10" s="40">
        <v>0.91</v>
      </c>
      <c r="Q10" s="41">
        <v>0.68500000000000005</v>
      </c>
      <c r="R10" s="87" t="s">
        <v>12</v>
      </c>
    </row>
    <row r="11" spans="1:18" ht="12" customHeight="1" x14ac:dyDescent="0.2">
      <c r="A11" s="38">
        <v>1912</v>
      </c>
      <c r="B11" s="55">
        <v>95.334999999999994</v>
      </c>
      <c r="C11" s="44">
        <v>662</v>
      </c>
      <c r="D11" s="72" t="s">
        <v>12</v>
      </c>
      <c r="E11" s="72" t="s">
        <v>12</v>
      </c>
      <c r="F11" s="44">
        <f t="shared" si="6"/>
        <v>662</v>
      </c>
      <c r="G11" s="72" t="s">
        <v>12</v>
      </c>
      <c r="H11" s="73" t="s">
        <v>9</v>
      </c>
      <c r="I11" s="72" t="s">
        <v>12</v>
      </c>
      <c r="J11" s="44">
        <f t="shared" si="0"/>
        <v>662</v>
      </c>
      <c r="K11" s="44">
        <f t="shared" si="1"/>
        <v>602.42000000000007</v>
      </c>
      <c r="L11" s="72">
        <f t="shared" si="2"/>
        <v>453.47</v>
      </c>
      <c r="M11" s="39">
        <f t="shared" si="3"/>
        <v>6.943934546598836</v>
      </c>
      <c r="N11" s="39">
        <f t="shared" si="4"/>
        <v>6.3189804374049414</v>
      </c>
      <c r="O11" s="39">
        <f t="shared" si="5"/>
        <v>4.7565951644202027</v>
      </c>
      <c r="P11" s="40">
        <v>0.91</v>
      </c>
      <c r="Q11" s="41">
        <v>0.68500000000000005</v>
      </c>
      <c r="R11" s="87" t="s">
        <v>12</v>
      </c>
    </row>
    <row r="12" spans="1:18" ht="12" customHeight="1" x14ac:dyDescent="0.2">
      <c r="A12" s="38">
        <v>1913</v>
      </c>
      <c r="B12" s="55">
        <v>97.224999999999994</v>
      </c>
      <c r="C12" s="44">
        <v>608</v>
      </c>
      <c r="D12" s="44">
        <v>1</v>
      </c>
      <c r="E12" s="72" t="s">
        <v>12</v>
      </c>
      <c r="F12" s="44">
        <f t="shared" si="6"/>
        <v>609</v>
      </c>
      <c r="G12" s="72" t="s">
        <v>12</v>
      </c>
      <c r="H12" s="73" t="s">
        <v>9</v>
      </c>
      <c r="I12" s="72" t="s">
        <v>12</v>
      </c>
      <c r="J12" s="44">
        <f t="shared" si="0"/>
        <v>609</v>
      </c>
      <c r="K12" s="44">
        <f t="shared" si="1"/>
        <v>554.19000000000005</v>
      </c>
      <c r="L12" s="72">
        <f t="shared" si="2"/>
        <v>417.16500000000002</v>
      </c>
      <c r="M12" s="39">
        <f t="shared" si="3"/>
        <v>6.263821033684752</v>
      </c>
      <c r="N12" s="39">
        <f t="shared" si="4"/>
        <v>5.700077140653125</v>
      </c>
      <c r="O12" s="39">
        <f t="shared" si="5"/>
        <v>4.2907174080740553</v>
      </c>
      <c r="P12" s="40">
        <v>0.91</v>
      </c>
      <c r="Q12" s="41">
        <v>0.68500000000000005</v>
      </c>
      <c r="R12" s="87" t="s">
        <v>12</v>
      </c>
    </row>
    <row r="13" spans="1:18" ht="12" customHeight="1" x14ac:dyDescent="0.2">
      <c r="A13" s="38">
        <v>1914</v>
      </c>
      <c r="B13" s="55">
        <v>99.111000000000004</v>
      </c>
      <c r="C13" s="44">
        <v>569</v>
      </c>
      <c r="D13" s="44">
        <v>3</v>
      </c>
      <c r="E13" s="72" t="s">
        <v>12</v>
      </c>
      <c r="F13" s="44">
        <f t="shared" si="6"/>
        <v>572</v>
      </c>
      <c r="G13" s="72" t="s">
        <v>12</v>
      </c>
      <c r="H13" s="73" t="s">
        <v>9</v>
      </c>
      <c r="I13" s="72" t="s">
        <v>12</v>
      </c>
      <c r="J13" s="44">
        <f t="shared" si="0"/>
        <v>572</v>
      </c>
      <c r="K13" s="44">
        <f t="shared" si="1"/>
        <v>520.52</v>
      </c>
      <c r="L13" s="72">
        <f t="shared" si="2"/>
        <v>391.82000000000005</v>
      </c>
      <c r="M13" s="39">
        <f t="shared" si="3"/>
        <v>5.7713069185055135</v>
      </c>
      <c r="N13" s="39">
        <f t="shared" si="4"/>
        <v>5.2518892958400176</v>
      </c>
      <c r="O13" s="39">
        <f t="shared" si="5"/>
        <v>3.9533452391762776</v>
      </c>
      <c r="P13" s="40">
        <v>0.91</v>
      </c>
      <c r="Q13" s="41">
        <v>0.68500000000000005</v>
      </c>
      <c r="R13" s="87" t="s">
        <v>12</v>
      </c>
    </row>
    <row r="14" spans="1:18" ht="12" customHeight="1" x14ac:dyDescent="0.2">
      <c r="A14" s="38">
        <v>1915</v>
      </c>
      <c r="B14" s="55">
        <v>100.54600000000001</v>
      </c>
      <c r="C14" s="44">
        <v>590</v>
      </c>
      <c r="D14" s="44">
        <v>1</v>
      </c>
      <c r="E14" s="72" t="s">
        <v>12</v>
      </c>
      <c r="F14" s="44">
        <f t="shared" si="6"/>
        <v>591</v>
      </c>
      <c r="G14" s="72" t="s">
        <v>12</v>
      </c>
      <c r="H14" s="73" t="s">
        <v>9</v>
      </c>
      <c r="I14" s="72" t="s">
        <v>12</v>
      </c>
      <c r="J14" s="44">
        <f t="shared" si="0"/>
        <v>591</v>
      </c>
      <c r="K14" s="44">
        <f t="shared" si="1"/>
        <v>537.81000000000006</v>
      </c>
      <c r="L14" s="72">
        <f t="shared" si="2"/>
        <v>404.83500000000004</v>
      </c>
      <c r="M14" s="39">
        <f t="shared" si="3"/>
        <v>5.8779066298012843</v>
      </c>
      <c r="N14" s="39">
        <f t="shared" si="4"/>
        <v>5.3488950331191694</v>
      </c>
      <c r="O14" s="39">
        <f t="shared" si="5"/>
        <v>4.0263660414138807</v>
      </c>
      <c r="P14" s="40">
        <v>0.91</v>
      </c>
      <c r="Q14" s="41">
        <v>0.68500000000000005</v>
      </c>
      <c r="R14" s="87" t="s">
        <v>12</v>
      </c>
    </row>
    <row r="15" spans="1:18" ht="12" customHeight="1" x14ac:dyDescent="0.2">
      <c r="A15" s="34">
        <v>1916</v>
      </c>
      <c r="B15" s="54">
        <v>101.961</v>
      </c>
      <c r="C15" s="42">
        <v>655</v>
      </c>
      <c r="D15" s="42">
        <v>1</v>
      </c>
      <c r="E15" s="70" t="s">
        <v>12</v>
      </c>
      <c r="F15" s="42">
        <f t="shared" si="6"/>
        <v>656</v>
      </c>
      <c r="G15" s="70" t="s">
        <v>12</v>
      </c>
      <c r="H15" s="71" t="s">
        <v>9</v>
      </c>
      <c r="I15" s="70" t="s">
        <v>12</v>
      </c>
      <c r="J15" s="42">
        <f t="shared" si="0"/>
        <v>656</v>
      </c>
      <c r="K15" s="42">
        <f t="shared" si="1"/>
        <v>596.96</v>
      </c>
      <c r="L15" s="70">
        <f t="shared" ref="L15:L24" si="7">IF(Q15="--","--",J15*Q15)</f>
        <v>449.36</v>
      </c>
      <c r="M15" s="35">
        <f t="shared" si="3"/>
        <v>6.4338325438157726</v>
      </c>
      <c r="N15" s="35">
        <f t="shared" si="4"/>
        <v>5.8547876148723539</v>
      </c>
      <c r="O15" s="35">
        <f t="shared" ref="O15:O49" si="8">IF(L15=0,0,IF(B15=0,0,L15/B15))</f>
        <v>4.4071752925138048</v>
      </c>
      <c r="P15" s="36">
        <v>0.91</v>
      </c>
      <c r="Q15" s="37">
        <v>0.68500000000000005</v>
      </c>
      <c r="R15" s="86" t="s">
        <v>12</v>
      </c>
    </row>
    <row r="16" spans="1:18" ht="12" customHeight="1" x14ac:dyDescent="0.2">
      <c r="A16" s="34">
        <v>1917</v>
      </c>
      <c r="B16" s="54">
        <v>103.414</v>
      </c>
      <c r="C16" s="42">
        <v>744</v>
      </c>
      <c r="D16" s="42">
        <v>1</v>
      </c>
      <c r="E16" s="70" t="s">
        <v>12</v>
      </c>
      <c r="F16" s="42">
        <f t="shared" si="6"/>
        <v>745</v>
      </c>
      <c r="G16" s="70" t="s">
        <v>12</v>
      </c>
      <c r="H16" s="71" t="s">
        <v>9</v>
      </c>
      <c r="I16" s="70" t="s">
        <v>12</v>
      </c>
      <c r="J16" s="42">
        <f t="shared" si="0"/>
        <v>745</v>
      </c>
      <c r="K16" s="42">
        <f t="shared" si="1"/>
        <v>677.95</v>
      </c>
      <c r="L16" s="70">
        <f t="shared" si="7"/>
        <v>510.32500000000005</v>
      </c>
      <c r="M16" s="35">
        <f t="shared" si="3"/>
        <v>7.2040536097627017</v>
      </c>
      <c r="N16" s="35">
        <f t="shared" si="4"/>
        <v>6.555688784884059</v>
      </c>
      <c r="O16" s="35">
        <f t="shared" si="8"/>
        <v>4.9347767226874506</v>
      </c>
      <c r="P16" s="36">
        <v>0.91</v>
      </c>
      <c r="Q16" s="37">
        <v>0.68500000000000005</v>
      </c>
      <c r="R16" s="86" t="s">
        <v>12</v>
      </c>
    </row>
    <row r="17" spans="1:18" ht="12" customHeight="1" x14ac:dyDescent="0.2">
      <c r="A17" s="34">
        <v>1918</v>
      </c>
      <c r="B17" s="54">
        <v>104.55</v>
      </c>
      <c r="C17" s="42">
        <v>760</v>
      </c>
      <c r="D17" s="42">
        <v>1</v>
      </c>
      <c r="E17" s="70" t="s">
        <v>12</v>
      </c>
      <c r="F17" s="42">
        <f t="shared" si="6"/>
        <v>761</v>
      </c>
      <c r="G17" s="70" t="s">
        <v>12</v>
      </c>
      <c r="H17" s="71" t="s">
        <v>9</v>
      </c>
      <c r="I17" s="70" t="s">
        <v>12</v>
      </c>
      <c r="J17" s="42">
        <f t="shared" si="0"/>
        <v>761</v>
      </c>
      <c r="K17" s="42">
        <f t="shared" si="1"/>
        <v>692.51</v>
      </c>
      <c r="L17" s="70">
        <f t="shared" si="7"/>
        <v>521.28500000000008</v>
      </c>
      <c r="M17" s="35">
        <f t="shared" si="3"/>
        <v>7.2788139646102348</v>
      </c>
      <c r="N17" s="35">
        <f t="shared" si="4"/>
        <v>6.6237207077953135</v>
      </c>
      <c r="O17" s="35">
        <f t="shared" si="8"/>
        <v>4.9859875657580117</v>
      </c>
      <c r="P17" s="36">
        <v>0.91</v>
      </c>
      <c r="Q17" s="37">
        <v>0.68500000000000005</v>
      </c>
      <c r="R17" s="86" t="s">
        <v>12</v>
      </c>
    </row>
    <row r="18" spans="1:18" ht="12" customHeight="1" x14ac:dyDescent="0.2">
      <c r="A18" s="34">
        <v>1919</v>
      </c>
      <c r="B18" s="54">
        <v>105.063</v>
      </c>
      <c r="C18" s="42">
        <v>819</v>
      </c>
      <c r="D18" s="42">
        <v>5</v>
      </c>
      <c r="E18" s="70" t="s">
        <v>12</v>
      </c>
      <c r="F18" s="42">
        <f t="shared" si="6"/>
        <v>824</v>
      </c>
      <c r="G18" s="70" t="s">
        <v>12</v>
      </c>
      <c r="H18" s="71" t="s">
        <v>9</v>
      </c>
      <c r="I18" s="70" t="s">
        <v>12</v>
      </c>
      <c r="J18" s="42">
        <f t="shared" si="0"/>
        <v>824</v>
      </c>
      <c r="K18" s="42">
        <f t="shared" si="1"/>
        <v>749.84</v>
      </c>
      <c r="L18" s="70">
        <f t="shared" si="7"/>
        <v>564.44000000000005</v>
      </c>
      <c r="M18" s="35">
        <f t="shared" si="3"/>
        <v>7.8429132996392639</v>
      </c>
      <c r="N18" s="35">
        <f t="shared" si="4"/>
        <v>7.1370511026717303</v>
      </c>
      <c r="O18" s="35">
        <f t="shared" si="8"/>
        <v>5.3723956102528962</v>
      </c>
      <c r="P18" s="36">
        <v>0.91</v>
      </c>
      <c r="Q18" s="37">
        <v>0.68500000000000005</v>
      </c>
      <c r="R18" s="86" t="s">
        <v>12</v>
      </c>
    </row>
    <row r="19" spans="1:18" ht="12" customHeight="1" x14ac:dyDescent="0.2">
      <c r="A19" s="34">
        <v>1920</v>
      </c>
      <c r="B19" s="54">
        <v>106.461</v>
      </c>
      <c r="C19" s="42">
        <v>842</v>
      </c>
      <c r="D19" s="42">
        <v>10</v>
      </c>
      <c r="E19" s="70" t="s">
        <v>12</v>
      </c>
      <c r="F19" s="42">
        <f t="shared" si="6"/>
        <v>852</v>
      </c>
      <c r="G19" s="70" t="s">
        <v>12</v>
      </c>
      <c r="H19" s="71" t="s">
        <v>9</v>
      </c>
      <c r="I19" s="70" t="s">
        <v>12</v>
      </c>
      <c r="J19" s="42">
        <f t="shared" si="0"/>
        <v>852</v>
      </c>
      <c r="K19" s="42">
        <f t="shared" si="1"/>
        <v>775.32</v>
      </c>
      <c r="L19" s="70">
        <f t="shared" si="7"/>
        <v>583.62</v>
      </c>
      <c r="M19" s="35">
        <f t="shared" si="3"/>
        <v>8.0029306506608062</v>
      </c>
      <c r="N19" s="35">
        <f t="shared" si="4"/>
        <v>7.2826668921013331</v>
      </c>
      <c r="O19" s="35">
        <f t="shared" si="8"/>
        <v>5.4820074957026517</v>
      </c>
      <c r="P19" s="36">
        <v>0.91</v>
      </c>
      <c r="Q19" s="37">
        <v>0.68500000000000005</v>
      </c>
      <c r="R19" s="86" t="s">
        <v>12</v>
      </c>
    </row>
    <row r="20" spans="1:18" ht="12" customHeight="1" x14ac:dyDescent="0.2">
      <c r="A20" s="38">
        <v>1921</v>
      </c>
      <c r="B20" s="55">
        <v>108.538</v>
      </c>
      <c r="C20" s="44">
        <v>820</v>
      </c>
      <c r="D20" s="44">
        <v>4</v>
      </c>
      <c r="E20" s="72" t="s">
        <v>12</v>
      </c>
      <c r="F20" s="44">
        <f t="shared" si="6"/>
        <v>824</v>
      </c>
      <c r="G20" s="72" t="s">
        <v>12</v>
      </c>
      <c r="H20" s="73" t="s">
        <v>9</v>
      </c>
      <c r="I20" s="72" t="s">
        <v>12</v>
      </c>
      <c r="J20" s="44">
        <f t="shared" si="0"/>
        <v>824</v>
      </c>
      <c r="K20" s="44">
        <f t="shared" si="1"/>
        <v>749.84</v>
      </c>
      <c r="L20" s="72">
        <f t="shared" si="7"/>
        <v>564.44000000000005</v>
      </c>
      <c r="M20" s="39">
        <f t="shared" si="3"/>
        <v>7.5918111629106857</v>
      </c>
      <c r="N20" s="39">
        <f t="shared" si="4"/>
        <v>6.908548158248724</v>
      </c>
      <c r="O20" s="39">
        <f t="shared" si="8"/>
        <v>5.2003906465938208</v>
      </c>
      <c r="P20" s="40">
        <v>0.91</v>
      </c>
      <c r="Q20" s="41">
        <v>0.68500000000000005</v>
      </c>
      <c r="R20" s="87" t="s">
        <v>12</v>
      </c>
    </row>
    <row r="21" spans="1:18" ht="12" customHeight="1" x14ac:dyDescent="0.2">
      <c r="A21" s="38">
        <v>1922</v>
      </c>
      <c r="B21" s="55">
        <v>110.04900000000001</v>
      </c>
      <c r="C21" s="44">
        <v>852</v>
      </c>
      <c r="D21" s="44">
        <v>6</v>
      </c>
      <c r="E21" s="72" t="s">
        <v>12</v>
      </c>
      <c r="F21" s="44">
        <f t="shared" si="6"/>
        <v>858</v>
      </c>
      <c r="G21" s="72" t="s">
        <v>12</v>
      </c>
      <c r="H21" s="73" t="s">
        <v>9</v>
      </c>
      <c r="I21" s="72" t="s">
        <v>12</v>
      </c>
      <c r="J21" s="44">
        <f t="shared" si="0"/>
        <v>858</v>
      </c>
      <c r="K21" s="44">
        <f t="shared" si="1"/>
        <v>780.78</v>
      </c>
      <c r="L21" s="72">
        <f t="shared" si="7"/>
        <v>587.73</v>
      </c>
      <c r="M21" s="39">
        <f t="shared" si="3"/>
        <v>7.7965270016083741</v>
      </c>
      <c r="N21" s="39">
        <f t="shared" si="4"/>
        <v>7.0948395714636199</v>
      </c>
      <c r="O21" s="39">
        <f t="shared" si="8"/>
        <v>5.3406209961017366</v>
      </c>
      <c r="P21" s="40">
        <v>0.91</v>
      </c>
      <c r="Q21" s="41">
        <v>0.68500000000000005</v>
      </c>
      <c r="R21" s="87" t="s">
        <v>12</v>
      </c>
    </row>
    <row r="22" spans="1:18" ht="12" customHeight="1" x14ac:dyDescent="0.2">
      <c r="A22" s="38">
        <v>1923</v>
      </c>
      <c r="B22" s="55">
        <v>111.947</v>
      </c>
      <c r="C22" s="44">
        <v>916</v>
      </c>
      <c r="D22" s="44">
        <v>3</v>
      </c>
      <c r="E22" s="72" t="s">
        <v>12</v>
      </c>
      <c r="F22" s="44">
        <f t="shared" si="6"/>
        <v>919</v>
      </c>
      <c r="G22" s="72" t="s">
        <v>12</v>
      </c>
      <c r="H22" s="73" t="s">
        <v>9</v>
      </c>
      <c r="I22" s="72" t="s">
        <v>12</v>
      </c>
      <c r="J22" s="44">
        <f t="shared" si="0"/>
        <v>919</v>
      </c>
      <c r="K22" s="44">
        <f t="shared" si="1"/>
        <v>836.29000000000008</v>
      </c>
      <c r="L22" s="72">
        <f t="shared" si="7"/>
        <v>629.5150000000001</v>
      </c>
      <c r="M22" s="39">
        <f t="shared" si="3"/>
        <v>8.2092418733865138</v>
      </c>
      <c r="N22" s="39">
        <f t="shared" si="4"/>
        <v>7.4704101047817275</v>
      </c>
      <c r="O22" s="39">
        <f t="shared" si="8"/>
        <v>5.6233306832697627</v>
      </c>
      <c r="P22" s="40">
        <v>0.91</v>
      </c>
      <c r="Q22" s="41">
        <v>0.68500000000000005</v>
      </c>
      <c r="R22" s="87" t="s">
        <v>12</v>
      </c>
    </row>
    <row r="23" spans="1:18" ht="12" customHeight="1" x14ac:dyDescent="0.2">
      <c r="A23" s="38">
        <v>1924</v>
      </c>
      <c r="B23" s="55">
        <v>114.10899999999999</v>
      </c>
      <c r="C23" s="44">
        <v>972</v>
      </c>
      <c r="D23" s="44">
        <v>5</v>
      </c>
      <c r="E23" s="72" t="s">
        <v>12</v>
      </c>
      <c r="F23" s="44">
        <f t="shared" si="6"/>
        <v>977</v>
      </c>
      <c r="G23" s="72" t="s">
        <v>12</v>
      </c>
      <c r="H23" s="73" t="s">
        <v>9</v>
      </c>
      <c r="I23" s="72" t="s">
        <v>12</v>
      </c>
      <c r="J23" s="44">
        <f t="shared" si="0"/>
        <v>977</v>
      </c>
      <c r="K23" s="44">
        <f t="shared" si="1"/>
        <v>889.07</v>
      </c>
      <c r="L23" s="72">
        <f t="shared" si="7"/>
        <v>669.245</v>
      </c>
      <c r="M23" s="39">
        <f t="shared" si="3"/>
        <v>8.5619889754532945</v>
      </c>
      <c r="N23" s="39">
        <f t="shared" si="4"/>
        <v>7.7914099676624993</v>
      </c>
      <c r="O23" s="39">
        <f t="shared" si="8"/>
        <v>5.8649624481855067</v>
      </c>
      <c r="P23" s="40">
        <v>0.91</v>
      </c>
      <c r="Q23" s="41">
        <v>0.68500000000000005</v>
      </c>
      <c r="R23" s="87" t="s">
        <v>12</v>
      </c>
    </row>
    <row r="24" spans="1:18" ht="12" customHeight="1" x14ac:dyDescent="0.2">
      <c r="A24" s="38">
        <v>1925</v>
      </c>
      <c r="B24" s="55">
        <v>115.82899999999999</v>
      </c>
      <c r="C24" s="44">
        <v>989</v>
      </c>
      <c r="D24" s="44">
        <v>4</v>
      </c>
      <c r="E24" s="72" t="s">
        <v>12</v>
      </c>
      <c r="F24" s="44">
        <f t="shared" si="6"/>
        <v>993</v>
      </c>
      <c r="G24" s="72" t="s">
        <v>12</v>
      </c>
      <c r="H24" s="73" t="s">
        <v>9</v>
      </c>
      <c r="I24" s="72" t="s">
        <v>12</v>
      </c>
      <c r="J24" s="44">
        <f t="shared" si="0"/>
        <v>993</v>
      </c>
      <c r="K24" s="44">
        <f t="shared" si="1"/>
        <v>903.63</v>
      </c>
      <c r="L24" s="72">
        <f t="shared" si="7"/>
        <v>680.20500000000004</v>
      </c>
      <c r="M24" s="39">
        <f t="shared" si="3"/>
        <v>8.5729825863989166</v>
      </c>
      <c r="N24" s="39">
        <f t="shared" si="4"/>
        <v>7.8014141536230133</v>
      </c>
      <c r="O24" s="39">
        <f t="shared" si="8"/>
        <v>5.872493071683258</v>
      </c>
      <c r="P24" s="40">
        <v>0.91</v>
      </c>
      <c r="Q24" s="41">
        <v>0.68500000000000005</v>
      </c>
      <c r="R24" s="87" t="s">
        <v>12</v>
      </c>
    </row>
    <row r="25" spans="1:18" ht="12" customHeight="1" x14ac:dyDescent="0.2">
      <c r="A25" s="34">
        <v>1926</v>
      </c>
      <c r="B25" s="54">
        <v>117.39700000000001</v>
      </c>
      <c r="C25" s="42">
        <v>955</v>
      </c>
      <c r="D25" s="42">
        <v>4</v>
      </c>
      <c r="E25" s="70" t="s">
        <v>12</v>
      </c>
      <c r="F25" s="42">
        <f t="shared" si="6"/>
        <v>959</v>
      </c>
      <c r="G25" s="70" t="s">
        <v>12</v>
      </c>
      <c r="H25" s="71" t="s">
        <v>9</v>
      </c>
      <c r="I25" s="70" t="s">
        <v>12</v>
      </c>
      <c r="J25" s="42">
        <f t="shared" si="0"/>
        <v>959</v>
      </c>
      <c r="K25" s="42">
        <f t="shared" si="1"/>
        <v>872.69</v>
      </c>
      <c r="L25" s="70">
        <f t="shared" ref="L25:L34" si="9">IF(Q25="--","--",J25*Q25)</f>
        <v>656.91500000000008</v>
      </c>
      <c r="M25" s="35">
        <f t="shared" si="3"/>
        <v>8.1688629181324899</v>
      </c>
      <c r="N25" s="35">
        <f t="shared" si="4"/>
        <v>7.4336652555005669</v>
      </c>
      <c r="O25" s="35">
        <f t="shared" si="8"/>
        <v>5.5956710989207563</v>
      </c>
      <c r="P25" s="36">
        <v>0.91</v>
      </c>
      <c r="Q25" s="37">
        <v>0.68500000000000005</v>
      </c>
      <c r="R25" s="86" t="s">
        <v>12</v>
      </c>
    </row>
    <row r="26" spans="1:18" ht="12" customHeight="1" x14ac:dyDescent="0.2">
      <c r="A26" s="34">
        <v>1927</v>
      </c>
      <c r="B26" s="54">
        <v>119.035</v>
      </c>
      <c r="C26" s="42">
        <v>867</v>
      </c>
      <c r="D26" s="42">
        <v>8</v>
      </c>
      <c r="E26" s="70" t="s">
        <v>12</v>
      </c>
      <c r="F26" s="42">
        <f t="shared" si="6"/>
        <v>875</v>
      </c>
      <c r="G26" s="70" t="s">
        <v>12</v>
      </c>
      <c r="H26" s="71" t="s">
        <v>9</v>
      </c>
      <c r="I26" s="70" t="s">
        <v>12</v>
      </c>
      <c r="J26" s="42">
        <f t="shared" si="0"/>
        <v>875</v>
      </c>
      <c r="K26" s="42">
        <f t="shared" si="1"/>
        <v>796.25</v>
      </c>
      <c r="L26" s="70">
        <f t="shared" si="9"/>
        <v>599.375</v>
      </c>
      <c r="M26" s="35">
        <f t="shared" si="3"/>
        <v>7.3507791825933548</v>
      </c>
      <c r="N26" s="35">
        <f t="shared" si="4"/>
        <v>6.6892090561599531</v>
      </c>
      <c r="O26" s="35">
        <f t="shared" si="8"/>
        <v>5.0352837400764479</v>
      </c>
      <c r="P26" s="36">
        <v>0.91</v>
      </c>
      <c r="Q26" s="37">
        <v>0.68500000000000005</v>
      </c>
      <c r="R26" s="86" t="s">
        <v>12</v>
      </c>
    </row>
    <row r="27" spans="1:18" ht="12" customHeight="1" x14ac:dyDescent="0.2">
      <c r="A27" s="34">
        <v>1928</v>
      </c>
      <c r="B27" s="54">
        <v>120.509</v>
      </c>
      <c r="C27" s="42">
        <v>773</v>
      </c>
      <c r="D27" s="42">
        <v>8</v>
      </c>
      <c r="E27" s="70" t="s">
        <v>12</v>
      </c>
      <c r="F27" s="42">
        <f t="shared" si="6"/>
        <v>781</v>
      </c>
      <c r="G27" s="70" t="s">
        <v>12</v>
      </c>
      <c r="H27" s="71" t="s">
        <v>9</v>
      </c>
      <c r="I27" s="70" t="s">
        <v>12</v>
      </c>
      <c r="J27" s="42">
        <f t="shared" si="0"/>
        <v>781</v>
      </c>
      <c r="K27" s="42">
        <f t="shared" si="1"/>
        <v>710.71</v>
      </c>
      <c r="L27" s="70">
        <f t="shared" si="9"/>
        <v>534.98500000000001</v>
      </c>
      <c r="M27" s="35">
        <f t="shared" si="3"/>
        <v>6.4808437544083848</v>
      </c>
      <c r="N27" s="35">
        <f t="shared" si="4"/>
        <v>5.8975678165116303</v>
      </c>
      <c r="O27" s="35">
        <f t="shared" si="8"/>
        <v>4.4393779717697432</v>
      </c>
      <c r="P27" s="36">
        <v>0.91</v>
      </c>
      <c r="Q27" s="37">
        <v>0.68500000000000005</v>
      </c>
      <c r="R27" s="86" t="s">
        <v>12</v>
      </c>
    </row>
    <row r="28" spans="1:18" ht="12" customHeight="1" x14ac:dyDescent="0.2">
      <c r="A28" s="34">
        <v>1929</v>
      </c>
      <c r="B28" s="54">
        <v>121.767</v>
      </c>
      <c r="C28" s="42">
        <v>761</v>
      </c>
      <c r="D28" s="42">
        <v>5</v>
      </c>
      <c r="E28" s="70" t="s">
        <v>12</v>
      </c>
      <c r="F28" s="42">
        <f t="shared" si="6"/>
        <v>766</v>
      </c>
      <c r="G28" s="70" t="s">
        <v>12</v>
      </c>
      <c r="H28" s="71" t="s">
        <v>9</v>
      </c>
      <c r="I28" s="70" t="s">
        <v>12</v>
      </c>
      <c r="J28" s="42">
        <f t="shared" si="0"/>
        <v>766</v>
      </c>
      <c r="K28" s="42">
        <f t="shared" si="1"/>
        <v>697.06000000000006</v>
      </c>
      <c r="L28" s="70">
        <f t="shared" si="9"/>
        <v>524.71</v>
      </c>
      <c r="M28" s="35">
        <f t="shared" si="3"/>
        <v>6.2907027355523253</v>
      </c>
      <c r="N28" s="35">
        <f t="shared" si="4"/>
        <v>5.7245394893526171</v>
      </c>
      <c r="O28" s="35">
        <f t="shared" si="8"/>
        <v>4.3091313738533437</v>
      </c>
      <c r="P28" s="36">
        <v>0.91</v>
      </c>
      <c r="Q28" s="37">
        <v>0.68500000000000005</v>
      </c>
      <c r="R28" s="86" t="s">
        <v>12</v>
      </c>
    </row>
    <row r="29" spans="1:18" ht="12" customHeight="1" x14ac:dyDescent="0.2">
      <c r="A29" s="34">
        <v>1930</v>
      </c>
      <c r="B29" s="54">
        <v>123.188</v>
      </c>
      <c r="C29" s="42">
        <v>792</v>
      </c>
      <c r="D29" s="42">
        <v>2</v>
      </c>
      <c r="E29" s="70" t="s">
        <v>12</v>
      </c>
      <c r="F29" s="42">
        <f t="shared" si="6"/>
        <v>794</v>
      </c>
      <c r="G29" s="70" t="s">
        <v>12</v>
      </c>
      <c r="H29" s="71" t="s">
        <v>9</v>
      </c>
      <c r="I29" s="70" t="s">
        <v>12</v>
      </c>
      <c r="J29" s="42">
        <f t="shared" si="0"/>
        <v>794</v>
      </c>
      <c r="K29" s="42">
        <f t="shared" si="1"/>
        <v>722.54000000000008</v>
      </c>
      <c r="L29" s="70">
        <f t="shared" si="9"/>
        <v>543.89</v>
      </c>
      <c r="M29" s="35">
        <f t="shared" si="3"/>
        <v>6.4454329967204593</v>
      </c>
      <c r="N29" s="35">
        <f t="shared" si="4"/>
        <v>5.8653440270156185</v>
      </c>
      <c r="O29" s="35">
        <f t="shared" si="8"/>
        <v>4.4151216027535147</v>
      </c>
      <c r="P29" s="36">
        <v>0.91</v>
      </c>
      <c r="Q29" s="37">
        <v>0.68500000000000005</v>
      </c>
      <c r="R29" s="86" t="s">
        <v>12</v>
      </c>
    </row>
    <row r="30" spans="1:18" ht="12" customHeight="1" x14ac:dyDescent="0.2">
      <c r="A30" s="38">
        <v>1931</v>
      </c>
      <c r="B30" s="55">
        <v>124.149</v>
      </c>
      <c r="C30" s="44">
        <v>823</v>
      </c>
      <c r="D30" s="44">
        <v>1</v>
      </c>
      <c r="E30" s="72" t="s">
        <v>12</v>
      </c>
      <c r="F30" s="44">
        <f t="shared" si="6"/>
        <v>824</v>
      </c>
      <c r="G30" s="72" t="s">
        <v>12</v>
      </c>
      <c r="H30" s="73" t="s">
        <v>9</v>
      </c>
      <c r="I30" s="72" t="s">
        <v>12</v>
      </c>
      <c r="J30" s="44">
        <f t="shared" si="0"/>
        <v>824</v>
      </c>
      <c r="K30" s="44">
        <f t="shared" si="1"/>
        <v>749.84</v>
      </c>
      <c r="L30" s="72">
        <f t="shared" si="9"/>
        <v>564.44000000000005</v>
      </c>
      <c r="M30" s="39">
        <f t="shared" si="3"/>
        <v>6.6371859620294966</v>
      </c>
      <c r="N30" s="39">
        <f t="shared" si="4"/>
        <v>6.0398392254468423</v>
      </c>
      <c r="O30" s="39">
        <f t="shared" si="8"/>
        <v>4.5464723839902055</v>
      </c>
      <c r="P30" s="40">
        <v>0.91</v>
      </c>
      <c r="Q30" s="41">
        <v>0.68500000000000005</v>
      </c>
      <c r="R30" s="87" t="s">
        <v>12</v>
      </c>
    </row>
    <row r="31" spans="1:18" ht="12" customHeight="1" x14ac:dyDescent="0.2">
      <c r="A31" s="38">
        <v>1932</v>
      </c>
      <c r="B31" s="55">
        <v>124.949</v>
      </c>
      <c r="C31" s="44">
        <v>822</v>
      </c>
      <c r="D31" s="45" t="s">
        <v>12</v>
      </c>
      <c r="E31" s="72" t="s">
        <v>12</v>
      </c>
      <c r="F31" s="44">
        <f t="shared" si="6"/>
        <v>822</v>
      </c>
      <c r="G31" s="72" t="s">
        <v>12</v>
      </c>
      <c r="H31" s="73" t="s">
        <v>9</v>
      </c>
      <c r="I31" s="72" t="s">
        <v>12</v>
      </c>
      <c r="J31" s="44">
        <f t="shared" si="0"/>
        <v>822</v>
      </c>
      <c r="K31" s="44">
        <f t="shared" si="1"/>
        <v>748.02</v>
      </c>
      <c r="L31" s="72">
        <f t="shared" si="9"/>
        <v>563.07000000000005</v>
      </c>
      <c r="M31" s="39">
        <f t="shared" si="3"/>
        <v>6.578684103114071</v>
      </c>
      <c r="N31" s="39">
        <f t="shared" si="4"/>
        <v>5.9866025338338043</v>
      </c>
      <c r="O31" s="39">
        <f t="shared" si="8"/>
        <v>4.5063986106331386</v>
      </c>
      <c r="P31" s="40">
        <v>0.91</v>
      </c>
      <c r="Q31" s="41">
        <v>0.68500000000000005</v>
      </c>
      <c r="R31" s="87" t="s">
        <v>12</v>
      </c>
    </row>
    <row r="32" spans="1:18" ht="12" customHeight="1" x14ac:dyDescent="0.2">
      <c r="A32" s="38">
        <v>1933</v>
      </c>
      <c r="B32" s="55">
        <v>125.69</v>
      </c>
      <c r="C32" s="44">
        <v>891</v>
      </c>
      <c r="D32" s="45" t="s">
        <v>12</v>
      </c>
      <c r="E32" s="72" t="s">
        <v>12</v>
      </c>
      <c r="F32" s="44">
        <f t="shared" si="6"/>
        <v>891</v>
      </c>
      <c r="G32" s="72" t="s">
        <v>12</v>
      </c>
      <c r="H32" s="73" t="s">
        <v>9</v>
      </c>
      <c r="I32" s="72" t="s">
        <v>12</v>
      </c>
      <c r="J32" s="44">
        <f t="shared" si="0"/>
        <v>891</v>
      </c>
      <c r="K32" s="44">
        <f t="shared" si="1"/>
        <v>810.81000000000006</v>
      </c>
      <c r="L32" s="72">
        <f t="shared" si="9"/>
        <v>610.33500000000004</v>
      </c>
      <c r="M32" s="39">
        <f t="shared" si="3"/>
        <v>7.0888694406874055</v>
      </c>
      <c r="N32" s="39">
        <f t="shared" si="4"/>
        <v>6.4508711910255396</v>
      </c>
      <c r="O32" s="39">
        <f t="shared" si="8"/>
        <v>4.8558755668708731</v>
      </c>
      <c r="P32" s="40">
        <v>0.91</v>
      </c>
      <c r="Q32" s="41">
        <v>0.68500000000000005</v>
      </c>
      <c r="R32" s="87" t="s">
        <v>12</v>
      </c>
    </row>
    <row r="33" spans="1:18" ht="12" customHeight="1" x14ac:dyDescent="0.2">
      <c r="A33" s="38">
        <v>1934</v>
      </c>
      <c r="B33" s="55">
        <v>126.485</v>
      </c>
      <c r="C33" s="44">
        <v>1246</v>
      </c>
      <c r="D33" s="45" t="s">
        <v>12</v>
      </c>
      <c r="E33" s="72" t="s">
        <v>12</v>
      </c>
      <c r="F33" s="44">
        <f t="shared" si="6"/>
        <v>1246</v>
      </c>
      <c r="G33" s="72" t="s">
        <v>12</v>
      </c>
      <c r="H33" s="73" t="s">
        <v>9</v>
      </c>
      <c r="I33" s="72">
        <v>64</v>
      </c>
      <c r="J33" s="44">
        <f t="shared" si="0"/>
        <v>1182</v>
      </c>
      <c r="K33" s="44">
        <f t="shared" si="1"/>
        <v>1075.6200000000001</v>
      </c>
      <c r="L33" s="72">
        <f t="shared" si="9"/>
        <v>809.67000000000007</v>
      </c>
      <c r="M33" s="39">
        <f t="shared" si="3"/>
        <v>9.3449816183737209</v>
      </c>
      <c r="N33" s="39">
        <f t="shared" si="4"/>
        <v>8.5039332727200865</v>
      </c>
      <c r="O33" s="39">
        <f t="shared" si="8"/>
        <v>6.4013124085859987</v>
      </c>
      <c r="P33" s="40">
        <v>0.91</v>
      </c>
      <c r="Q33" s="41">
        <v>0.68500000000000005</v>
      </c>
      <c r="R33" s="87" t="s">
        <v>12</v>
      </c>
    </row>
    <row r="34" spans="1:18" ht="12" customHeight="1" x14ac:dyDescent="0.2">
      <c r="A34" s="38">
        <v>1935</v>
      </c>
      <c r="B34" s="55">
        <v>127.36199999999999</v>
      </c>
      <c r="C34" s="44">
        <v>1023</v>
      </c>
      <c r="D34" s="45" t="s">
        <v>12</v>
      </c>
      <c r="E34" s="44">
        <v>64</v>
      </c>
      <c r="F34" s="44">
        <f t="shared" si="6"/>
        <v>1087</v>
      </c>
      <c r="G34" s="72" t="s">
        <v>12</v>
      </c>
      <c r="H34" s="73" t="s">
        <v>9</v>
      </c>
      <c r="I34" s="72" t="s">
        <v>12</v>
      </c>
      <c r="J34" s="44">
        <f t="shared" si="0"/>
        <v>1087</v>
      </c>
      <c r="K34" s="44">
        <f t="shared" si="1"/>
        <v>989.17000000000007</v>
      </c>
      <c r="L34" s="72">
        <f t="shared" si="9"/>
        <v>744.59500000000003</v>
      </c>
      <c r="M34" s="39">
        <f t="shared" si="3"/>
        <v>8.534727783797365</v>
      </c>
      <c r="N34" s="39">
        <f t="shared" si="4"/>
        <v>7.7666022832556028</v>
      </c>
      <c r="O34" s="39">
        <f t="shared" si="8"/>
        <v>5.8462885319011955</v>
      </c>
      <c r="P34" s="40">
        <v>0.91</v>
      </c>
      <c r="Q34" s="41">
        <v>0.68500000000000005</v>
      </c>
      <c r="R34" s="87" t="s">
        <v>12</v>
      </c>
    </row>
    <row r="35" spans="1:18" ht="12" customHeight="1" x14ac:dyDescent="0.2">
      <c r="A35" s="34">
        <v>1936</v>
      </c>
      <c r="B35" s="54">
        <v>128.18100000000001</v>
      </c>
      <c r="C35" s="42">
        <v>1075</v>
      </c>
      <c r="D35" s="43" t="s">
        <v>12</v>
      </c>
      <c r="E35" s="70" t="s">
        <v>12</v>
      </c>
      <c r="F35" s="42">
        <f t="shared" si="6"/>
        <v>1075</v>
      </c>
      <c r="G35" s="70" t="s">
        <v>12</v>
      </c>
      <c r="H35" s="71" t="s">
        <v>9</v>
      </c>
      <c r="I35" s="70" t="s">
        <v>12</v>
      </c>
      <c r="J35" s="42">
        <f t="shared" si="0"/>
        <v>1075</v>
      </c>
      <c r="K35" s="42">
        <f t="shared" si="1"/>
        <v>978.25</v>
      </c>
      <c r="L35" s="70">
        <f t="shared" ref="L35:L49" si="10">IF(Q35="--","--",J35*Q35)</f>
        <v>736.37500000000011</v>
      </c>
      <c r="M35" s="35">
        <f t="shared" si="3"/>
        <v>8.3865783540462306</v>
      </c>
      <c r="N35" s="35">
        <f t="shared" si="4"/>
        <v>7.6317863021820695</v>
      </c>
      <c r="O35" s="35">
        <f t="shared" si="8"/>
        <v>5.7448061725216686</v>
      </c>
      <c r="P35" s="36">
        <v>0.91</v>
      </c>
      <c r="Q35" s="37">
        <v>0.68500000000000005</v>
      </c>
      <c r="R35" s="86" t="s">
        <v>12</v>
      </c>
    </row>
    <row r="36" spans="1:18" ht="12" customHeight="1" x14ac:dyDescent="0.2">
      <c r="A36" s="34">
        <v>1937</v>
      </c>
      <c r="B36" s="54">
        <v>128.96100000000001</v>
      </c>
      <c r="C36" s="42">
        <v>1108</v>
      </c>
      <c r="D36" s="43" t="s">
        <v>12</v>
      </c>
      <c r="E36" s="70" t="s">
        <v>12</v>
      </c>
      <c r="F36" s="42">
        <f t="shared" si="6"/>
        <v>1108</v>
      </c>
      <c r="G36" s="70" t="s">
        <v>12</v>
      </c>
      <c r="H36" s="71" t="s">
        <v>9</v>
      </c>
      <c r="I36" s="70" t="s">
        <v>12</v>
      </c>
      <c r="J36" s="42">
        <f t="shared" si="0"/>
        <v>1108</v>
      </c>
      <c r="K36" s="42">
        <f t="shared" si="1"/>
        <v>1008.2800000000001</v>
      </c>
      <c r="L36" s="70">
        <f t="shared" si="10"/>
        <v>758.98</v>
      </c>
      <c r="M36" s="35">
        <f t="shared" si="3"/>
        <v>8.5917447910608633</v>
      </c>
      <c r="N36" s="35">
        <f t="shared" si="4"/>
        <v>7.8184877598653859</v>
      </c>
      <c r="O36" s="35">
        <f t="shared" si="8"/>
        <v>5.8853451818766906</v>
      </c>
      <c r="P36" s="36">
        <v>0.91</v>
      </c>
      <c r="Q36" s="37">
        <v>0.68500000000000005</v>
      </c>
      <c r="R36" s="86" t="s">
        <v>12</v>
      </c>
    </row>
    <row r="37" spans="1:18" ht="12" customHeight="1" x14ac:dyDescent="0.2">
      <c r="A37" s="34">
        <v>1938</v>
      </c>
      <c r="B37" s="54">
        <v>129.96899999999999</v>
      </c>
      <c r="C37" s="42">
        <v>994</v>
      </c>
      <c r="D37" s="43" t="s">
        <v>12</v>
      </c>
      <c r="E37" s="70" t="s">
        <v>12</v>
      </c>
      <c r="F37" s="42">
        <f t="shared" si="6"/>
        <v>994</v>
      </c>
      <c r="G37" s="70" t="s">
        <v>12</v>
      </c>
      <c r="H37" s="71" t="s">
        <v>9</v>
      </c>
      <c r="I37" s="70" t="s">
        <v>12</v>
      </c>
      <c r="J37" s="42">
        <f t="shared" si="0"/>
        <v>994</v>
      </c>
      <c r="K37" s="42">
        <f t="shared" si="1"/>
        <v>904.54000000000008</v>
      </c>
      <c r="L37" s="70">
        <f t="shared" si="10"/>
        <v>680.8900000000001</v>
      </c>
      <c r="M37" s="35">
        <f t="shared" si="3"/>
        <v>7.6479775946571875</v>
      </c>
      <c r="N37" s="35">
        <f t="shared" si="4"/>
        <v>6.9596596111380418</v>
      </c>
      <c r="O37" s="35">
        <f t="shared" si="8"/>
        <v>5.2388646523401743</v>
      </c>
      <c r="P37" s="36">
        <v>0.91</v>
      </c>
      <c r="Q37" s="37">
        <v>0.68500000000000005</v>
      </c>
      <c r="R37" s="86" t="s">
        <v>12</v>
      </c>
    </row>
    <row r="38" spans="1:18" ht="12" customHeight="1" x14ac:dyDescent="0.2">
      <c r="A38" s="34">
        <v>1939</v>
      </c>
      <c r="B38" s="54">
        <v>131.02799999999999</v>
      </c>
      <c r="C38" s="42">
        <v>991</v>
      </c>
      <c r="D38" s="43" t="s">
        <v>12</v>
      </c>
      <c r="E38" s="70" t="s">
        <v>12</v>
      </c>
      <c r="F38" s="42">
        <f t="shared" si="6"/>
        <v>991</v>
      </c>
      <c r="G38" s="70" t="s">
        <v>12</v>
      </c>
      <c r="H38" s="71" t="s">
        <v>9</v>
      </c>
      <c r="I38" s="70" t="s">
        <v>12</v>
      </c>
      <c r="J38" s="42">
        <f t="shared" si="0"/>
        <v>991</v>
      </c>
      <c r="K38" s="42">
        <f t="shared" si="1"/>
        <v>901.81000000000006</v>
      </c>
      <c r="L38" s="70">
        <f t="shared" si="10"/>
        <v>678.83500000000004</v>
      </c>
      <c r="M38" s="35">
        <f t="shared" si="3"/>
        <v>7.5632689196202341</v>
      </c>
      <c r="N38" s="35">
        <f t="shared" si="4"/>
        <v>6.882574716854414</v>
      </c>
      <c r="O38" s="35">
        <f t="shared" si="8"/>
        <v>5.1808392099398608</v>
      </c>
      <c r="P38" s="36">
        <v>0.91</v>
      </c>
      <c r="Q38" s="37">
        <v>0.68500000000000005</v>
      </c>
      <c r="R38" s="86" t="s">
        <v>12</v>
      </c>
    </row>
    <row r="39" spans="1:18" ht="12" customHeight="1" x14ac:dyDescent="0.2">
      <c r="A39" s="34">
        <v>1940</v>
      </c>
      <c r="B39" s="54">
        <v>132.12200000000001</v>
      </c>
      <c r="C39" s="42">
        <v>981</v>
      </c>
      <c r="D39" s="43" t="s">
        <v>12</v>
      </c>
      <c r="E39" s="70" t="s">
        <v>12</v>
      </c>
      <c r="F39" s="42">
        <f t="shared" si="6"/>
        <v>981</v>
      </c>
      <c r="G39" s="70" t="s">
        <v>12</v>
      </c>
      <c r="H39" s="71" t="s">
        <v>9</v>
      </c>
      <c r="I39" s="70" t="s">
        <v>12</v>
      </c>
      <c r="J39" s="42">
        <f t="shared" si="0"/>
        <v>981</v>
      </c>
      <c r="K39" s="42">
        <f t="shared" si="1"/>
        <v>892.71</v>
      </c>
      <c r="L39" s="70">
        <f t="shared" si="10"/>
        <v>671.98500000000001</v>
      </c>
      <c r="M39" s="35">
        <f t="shared" si="3"/>
        <v>7.4249557227411023</v>
      </c>
      <c r="N39" s="35">
        <f t="shared" si="4"/>
        <v>6.7567097076944034</v>
      </c>
      <c r="O39" s="35">
        <f t="shared" si="8"/>
        <v>5.0860946700776548</v>
      </c>
      <c r="P39" s="36">
        <v>0.91</v>
      </c>
      <c r="Q39" s="37">
        <v>0.68500000000000005</v>
      </c>
      <c r="R39" s="86" t="s">
        <v>12</v>
      </c>
    </row>
    <row r="40" spans="1:18" ht="12" customHeight="1" x14ac:dyDescent="0.2">
      <c r="A40" s="38">
        <v>1941</v>
      </c>
      <c r="B40" s="55">
        <v>133.40199999999999</v>
      </c>
      <c r="C40" s="44">
        <v>1036</v>
      </c>
      <c r="D40" s="45" t="s">
        <v>12</v>
      </c>
      <c r="E40" s="72" t="s">
        <v>12</v>
      </c>
      <c r="F40" s="44">
        <f t="shared" si="6"/>
        <v>1036</v>
      </c>
      <c r="G40" s="44">
        <v>5</v>
      </c>
      <c r="H40" s="73" t="s">
        <v>9</v>
      </c>
      <c r="I40" s="72" t="s">
        <v>12</v>
      </c>
      <c r="J40" s="44">
        <f t="shared" si="0"/>
        <v>1031</v>
      </c>
      <c r="K40" s="44">
        <f t="shared" si="1"/>
        <v>938.21</v>
      </c>
      <c r="L40" s="72">
        <f t="shared" si="10"/>
        <v>706.23500000000001</v>
      </c>
      <c r="M40" s="39">
        <f t="shared" si="3"/>
        <v>7.7285198122966676</v>
      </c>
      <c r="N40" s="39">
        <f t="shared" si="4"/>
        <v>7.0329530291899678</v>
      </c>
      <c r="O40" s="39">
        <f t="shared" si="8"/>
        <v>5.2940360714232177</v>
      </c>
      <c r="P40" s="40">
        <v>0.91</v>
      </c>
      <c r="Q40" s="41">
        <v>0.68500000000000005</v>
      </c>
      <c r="R40" s="87" t="s">
        <v>12</v>
      </c>
    </row>
    <row r="41" spans="1:18" ht="12" customHeight="1" x14ac:dyDescent="0.2">
      <c r="A41" s="38">
        <v>1942</v>
      </c>
      <c r="B41" s="55">
        <v>134.86000000000001</v>
      </c>
      <c r="C41" s="44">
        <v>1151</v>
      </c>
      <c r="D41" s="44">
        <v>1</v>
      </c>
      <c r="E41" s="72" t="s">
        <v>12</v>
      </c>
      <c r="F41" s="44">
        <f t="shared" si="6"/>
        <v>1152</v>
      </c>
      <c r="G41" s="44">
        <v>3</v>
      </c>
      <c r="H41" s="73" t="s">
        <v>9</v>
      </c>
      <c r="I41" s="72" t="s">
        <v>12</v>
      </c>
      <c r="J41" s="44">
        <f t="shared" si="0"/>
        <v>1149</v>
      </c>
      <c r="K41" s="44">
        <f t="shared" si="1"/>
        <v>1045.5900000000001</v>
      </c>
      <c r="L41" s="72">
        <f t="shared" si="10"/>
        <v>787.06500000000005</v>
      </c>
      <c r="M41" s="39">
        <f t="shared" si="3"/>
        <v>8.5199466113006075</v>
      </c>
      <c r="N41" s="39">
        <f t="shared" si="4"/>
        <v>7.7531514162835533</v>
      </c>
      <c r="O41" s="39">
        <f t="shared" si="8"/>
        <v>5.8361634287409165</v>
      </c>
      <c r="P41" s="40">
        <v>0.91</v>
      </c>
      <c r="Q41" s="41">
        <v>0.68500000000000005</v>
      </c>
      <c r="R41" s="87" t="s">
        <v>12</v>
      </c>
    </row>
    <row r="42" spans="1:18" ht="12" customHeight="1" x14ac:dyDescent="0.2">
      <c r="A42" s="38">
        <v>1943</v>
      </c>
      <c r="B42" s="55">
        <v>136.739</v>
      </c>
      <c r="C42" s="44">
        <v>1167</v>
      </c>
      <c r="D42" s="44">
        <v>1</v>
      </c>
      <c r="E42" s="72" t="s">
        <v>12</v>
      </c>
      <c r="F42" s="44">
        <f t="shared" si="6"/>
        <v>1168</v>
      </c>
      <c r="G42" s="44">
        <v>19</v>
      </c>
      <c r="H42" s="73" t="s">
        <v>9</v>
      </c>
      <c r="I42" s="44">
        <v>9</v>
      </c>
      <c r="J42" s="44">
        <f t="shared" si="0"/>
        <v>1140</v>
      </c>
      <c r="K42" s="44">
        <f t="shared" si="1"/>
        <v>1037.4000000000001</v>
      </c>
      <c r="L42" s="72">
        <f t="shared" si="10"/>
        <v>780.90000000000009</v>
      </c>
      <c r="M42" s="39">
        <f t="shared" si="3"/>
        <v>8.337050877949963</v>
      </c>
      <c r="N42" s="39">
        <f t="shared" si="4"/>
        <v>7.5867162989344665</v>
      </c>
      <c r="O42" s="39">
        <f t="shared" si="8"/>
        <v>5.7108798513957248</v>
      </c>
      <c r="P42" s="40">
        <v>0.91</v>
      </c>
      <c r="Q42" s="41">
        <v>0.68500000000000005</v>
      </c>
      <c r="R42" s="87" t="s">
        <v>12</v>
      </c>
    </row>
    <row r="43" spans="1:18" ht="12" customHeight="1" x14ac:dyDescent="0.2">
      <c r="A43" s="38">
        <v>1944</v>
      </c>
      <c r="B43" s="55">
        <v>138.39699999999999</v>
      </c>
      <c r="C43" s="44">
        <v>1738</v>
      </c>
      <c r="D43" s="44">
        <v>1</v>
      </c>
      <c r="E43" s="44">
        <v>9</v>
      </c>
      <c r="F43" s="44">
        <f t="shared" si="6"/>
        <v>1748</v>
      </c>
      <c r="G43" s="44">
        <v>29</v>
      </c>
      <c r="H43" s="73" t="s">
        <v>9</v>
      </c>
      <c r="I43" s="44">
        <v>14</v>
      </c>
      <c r="J43" s="44">
        <f t="shared" si="0"/>
        <v>1705</v>
      </c>
      <c r="K43" s="44">
        <f t="shared" si="1"/>
        <v>1551.55</v>
      </c>
      <c r="L43" s="72">
        <f t="shared" si="10"/>
        <v>1167.9250000000002</v>
      </c>
      <c r="M43" s="39">
        <f t="shared" si="3"/>
        <v>12.319631205878741</v>
      </c>
      <c r="N43" s="39">
        <f t="shared" si="4"/>
        <v>11.210864397349654</v>
      </c>
      <c r="O43" s="39">
        <f t="shared" si="8"/>
        <v>8.4389473760269382</v>
      </c>
      <c r="P43" s="40">
        <v>0.91</v>
      </c>
      <c r="Q43" s="41">
        <v>0.68500000000000005</v>
      </c>
      <c r="R43" s="38" t="str">
        <f t="shared" ref="R43:R67" si="11">IF(I42=0,"-",IF(ROUND(E43,0)=ROUND(I42,0),"-","*"))</f>
        <v>-</v>
      </c>
    </row>
    <row r="44" spans="1:18" ht="12" customHeight="1" x14ac:dyDescent="0.2">
      <c r="A44" s="38">
        <v>1945</v>
      </c>
      <c r="B44" s="55">
        <v>139.928</v>
      </c>
      <c r="C44" s="44">
        <v>1664</v>
      </c>
      <c r="D44" s="44">
        <v>1</v>
      </c>
      <c r="E44" s="44">
        <v>14</v>
      </c>
      <c r="F44" s="44">
        <f t="shared" si="6"/>
        <v>1679</v>
      </c>
      <c r="G44" s="44">
        <v>10</v>
      </c>
      <c r="H44" s="73" t="s">
        <v>9</v>
      </c>
      <c r="I44" s="44">
        <v>23</v>
      </c>
      <c r="J44" s="44">
        <f t="shared" si="0"/>
        <v>1646</v>
      </c>
      <c r="K44" s="44">
        <f t="shared" si="1"/>
        <v>1497.8600000000001</v>
      </c>
      <c r="L44" s="72">
        <f t="shared" si="10"/>
        <v>1127.51</v>
      </c>
      <c r="M44" s="39">
        <f t="shared" si="3"/>
        <v>11.763192498999485</v>
      </c>
      <c r="N44" s="39">
        <f t="shared" si="4"/>
        <v>10.704505174089533</v>
      </c>
      <c r="O44" s="39">
        <f t="shared" si="8"/>
        <v>8.0577868618146482</v>
      </c>
      <c r="P44" s="40">
        <v>0.91</v>
      </c>
      <c r="Q44" s="41">
        <v>0.68500000000000005</v>
      </c>
      <c r="R44" s="38" t="str">
        <f t="shared" si="11"/>
        <v>-</v>
      </c>
    </row>
    <row r="45" spans="1:18" ht="12" customHeight="1" x14ac:dyDescent="0.2">
      <c r="A45" s="34">
        <v>1946</v>
      </c>
      <c r="B45" s="54">
        <v>141.38900000000001</v>
      </c>
      <c r="C45" s="42">
        <v>1443</v>
      </c>
      <c r="D45" s="42">
        <v>1</v>
      </c>
      <c r="E45" s="42">
        <v>23</v>
      </c>
      <c r="F45" s="42">
        <f t="shared" si="6"/>
        <v>1467</v>
      </c>
      <c r="G45" s="42">
        <v>21</v>
      </c>
      <c r="H45" s="71" t="s">
        <v>9</v>
      </c>
      <c r="I45" s="42">
        <v>13</v>
      </c>
      <c r="J45" s="42">
        <f t="shared" si="0"/>
        <v>1433</v>
      </c>
      <c r="K45" s="42">
        <f t="shared" si="1"/>
        <v>1304.03</v>
      </c>
      <c r="L45" s="70">
        <f t="shared" si="10"/>
        <v>981.60500000000013</v>
      </c>
      <c r="M45" s="35">
        <f t="shared" si="3"/>
        <v>10.135159029344573</v>
      </c>
      <c r="N45" s="35">
        <f t="shared" si="4"/>
        <v>9.2229947167035622</v>
      </c>
      <c r="O45" s="35">
        <f t="shared" si="8"/>
        <v>6.9425839351010339</v>
      </c>
      <c r="P45" s="36">
        <v>0.91</v>
      </c>
      <c r="Q45" s="37">
        <v>0.68500000000000005</v>
      </c>
      <c r="R45" s="34" t="str">
        <f t="shared" si="11"/>
        <v>-</v>
      </c>
    </row>
    <row r="46" spans="1:18" ht="12" customHeight="1" x14ac:dyDescent="0.2">
      <c r="A46" s="34">
        <v>1947</v>
      </c>
      <c r="B46" s="54">
        <v>144.126</v>
      </c>
      <c r="C46" s="42">
        <v>1605</v>
      </c>
      <c r="D46" s="43" t="s">
        <v>12</v>
      </c>
      <c r="E46" s="42">
        <v>13</v>
      </c>
      <c r="F46" s="42">
        <f t="shared" si="6"/>
        <v>1618</v>
      </c>
      <c r="G46" s="42">
        <v>18</v>
      </c>
      <c r="H46" s="71" t="s">
        <v>9</v>
      </c>
      <c r="I46" s="42">
        <v>21</v>
      </c>
      <c r="J46" s="42">
        <f t="shared" si="0"/>
        <v>1579</v>
      </c>
      <c r="K46" s="42">
        <f t="shared" si="1"/>
        <v>1436.89</v>
      </c>
      <c r="L46" s="70">
        <f t="shared" si="10"/>
        <v>1081.615</v>
      </c>
      <c r="M46" s="35">
        <f t="shared" si="3"/>
        <v>10.955691547673563</v>
      </c>
      <c r="N46" s="35">
        <f t="shared" si="4"/>
        <v>9.9696793083829434</v>
      </c>
      <c r="O46" s="35">
        <f t="shared" si="8"/>
        <v>7.504648710156391</v>
      </c>
      <c r="P46" s="36">
        <v>0.91</v>
      </c>
      <c r="Q46" s="37">
        <v>0.68500000000000005</v>
      </c>
      <c r="R46" s="34" t="str">
        <f t="shared" si="11"/>
        <v>-</v>
      </c>
    </row>
    <row r="47" spans="1:18" ht="12" customHeight="1" x14ac:dyDescent="0.2">
      <c r="A47" s="34">
        <v>1948</v>
      </c>
      <c r="B47" s="54">
        <v>146.631</v>
      </c>
      <c r="C47" s="42">
        <v>1423</v>
      </c>
      <c r="D47" s="42">
        <v>5</v>
      </c>
      <c r="E47" s="42">
        <v>21</v>
      </c>
      <c r="F47" s="42">
        <f t="shared" si="6"/>
        <v>1449</v>
      </c>
      <c r="G47" s="42">
        <v>4</v>
      </c>
      <c r="H47" s="71" t="s">
        <v>9</v>
      </c>
      <c r="I47" s="42">
        <v>21</v>
      </c>
      <c r="J47" s="42">
        <f t="shared" si="0"/>
        <v>1424</v>
      </c>
      <c r="K47" s="42">
        <f t="shared" si="1"/>
        <v>1295.8400000000001</v>
      </c>
      <c r="L47" s="70">
        <f t="shared" si="10"/>
        <v>975.44</v>
      </c>
      <c r="M47" s="35">
        <f t="shared" si="3"/>
        <v>9.7114525577810973</v>
      </c>
      <c r="N47" s="35">
        <f t="shared" si="4"/>
        <v>8.8374218275807994</v>
      </c>
      <c r="O47" s="35">
        <f t="shared" si="8"/>
        <v>6.6523450020800521</v>
      </c>
      <c r="P47" s="36">
        <v>0.91</v>
      </c>
      <c r="Q47" s="37">
        <v>0.68500000000000005</v>
      </c>
      <c r="R47" s="34" t="str">
        <f t="shared" si="11"/>
        <v>-</v>
      </c>
    </row>
    <row r="48" spans="1:18" ht="12" customHeight="1" x14ac:dyDescent="0.2">
      <c r="A48" s="34">
        <v>1949</v>
      </c>
      <c r="B48" s="54">
        <v>149.18799999999999</v>
      </c>
      <c r="C48" s="42">
        <v>1334</v>
      </c>
      <c r="D48" s="42">
        <v>7</v>
      </c>
      <c r="E48" s="42">
        <v>21</v>
      </c>
      <c r="F48" s="42">
        <f t="shared" si="6"/>
        <v>1362</v>
      </c>
      <c r="G48" s="42">
        <v>2</v>
      </c>
      <c r="H48" s="71" t="s">
        <v>9</v>
      </c>
      <c r="I48" s="42">
        <v>16</v>
      </c>
      <c r="J48" s="42">
        <f t="shared" si="0"/>
        <v>1344</v>
      </c>
      <c r="K48" s="42">
        <f t="shared" si="1"/>
        <v>1223.04</v>
      </c>
      <c r="L48" s="70">
        <f t="shared" si="10"/>
        <v>920.6400000000001</v>
      </c>
      <c r="M48" s="35">
        <f t="shared" si="3"/>
        <v>9.0087674611899082</v>
      </c>
      <c r="N48" s="35">
        <f t="shared" si="4"/>
        <v>8.1979783896828167</v>
      </c>
      <c r="O48" s="35">
        <f t="shared" si="8"/>
        <v>6.1710057109150878</v>
      </c>
      <c r="P48" s="36">
        <v>0.91</v>
      </c>
      <c r="Q48" s="37">
        <v>0.68500000000000005</v>
      </c>
      <c r="R48" s="34" t="str">
        <f t="shared" si="11"/>
        <v>-</v>
      </c>
    </row>
    <row r="49" spans="1:18" ht="12" customHeight="1" x14ac:dyDescent="0.2">
      <c r="A49" s="34">
        <v>1950</v>
      </c>
      <c r="B49" s="54">
        <v>151.684</v>
      </c>
      <c r="C49" s="42">
        <v>1230</v>
      </c>
      <c r="D49" s="42">
        <v>10</v>
      </c>
      <c r="E49" s="42">
        <v>16</v>
      </c>
      <c r="F49" s="42">
        <f t="shared" si="6"/>
        <v>1256</v>
      </c>
      <c r="G49" s="42">
        <v>2</v>
      </c>
      <c r="H49" s="71" t="s">
        <v>9</v>
      </c>
      <c r="I49" s="42">
        <v>14</v>
      </c>
      <c r="J49" s="42">
        <f t="shared" si="0"/>
        <v>1240</v>
      </c>
      <c r="K49" s="42">
        <f t="shared" si="1"/>
        <v>1128.4000000000001</v>
      </c>
      <c r="L49" s="70">
        <f t="shared" si="10"/>
        <v>849.40000000000009</v>
      </c>
      <c r="M49" s="35">
        <f t="shared" si="3"/>
        <v>8.1748899026924402</v>
      </c>
      <c r="N49" s="35">
        <f t="shared" si="4"/>
        <v>7.4391498114501209</v>
      </c>
      <c r="O49" s="35">
        <f t="shared" si="8"/>
        <v>5.5997995833443222</v>
      </c>
      <c r="P49" s="36">
        <v>0.91</v>
      </c>
      <c r="Q49" s="37">
        <v>0.68500000000000005</v>
      </c>
      <c r="R49" s="34" t="str">
        <f t="shared" si="11"/>
        <v>-</v>
      </c>
    </row>
    <row r="50" spans="1:18" ht="12" customHeight="1" x14ac:dyDescent="0.2">
      <c r="A50" s="38">
        <v>1951</v>
      </c>
      <c r="B50" s="55">
        <v>154.28700000000001</v>
      </c>
      <c r="C50" s="44">
        <v>1059</v>
      </c>
      <c r="D50" s="44">
        <v>12</v>
      </c>
      <c r="E50" s="44">
        <v>14</v>
      </c>
      <c r="F50" s="44">
        <f t="shared" si="6"/>
        <v>1085</v>
      </c>
      <c r="G50" s="44">
        <v>2</v>
      </c>
      <c r="H50" s="73" t="s">
        <v>9</v>
      </c>
      <c r="I50" s="44">
        <v>17</v>
      </c>
      <c r="J50" s="44">
        <f t="shared" si="0"/>
        <v>1066</v>
      </c>
      <c r="K50" s="44">
        <f t="shared" si="1"/>
        <v>970.06000000000006</v>
      </c>
      <c r="L50" s="72">
        <f t="shared" ref="L50:L64" si="12">IF(Q50="--","--",J50*Q50)</f>
        <v>730.21</v>
      </c>
      <c r="M50" s="39">
        <f t="shared" si="3"/>
        <v>6.9092016825785709</v>
      </c>
      <c r="N50" s="39">
        <f t="shared" si="4"/>
        <v>6.2873735311464998</v>
      </c>
      <c r="O50" s="39">
        <f t="shared" ref="O50:O64" si="13">IF(L50=0,0,IF(B50=0,0,L50/B50))</f>
        <v>4.732803152566321</v>
      </c>
      <c r="P50" s="40">
        <v>0.91</v>
      </c>
      <c r="Q50" s="41">
        <v>0.68500000000000005</v>
      </c>
      <c r="R50" s="38" t="str">
        <f t="shared" si="11"/>
        <v>-</v>
      </c>
    </row>
    <row r="51" spans="1:18" ht="12" customHeight="1" x14ac:dyDescent="0.2">
      <c r="A51" s="38">
        <v>1952</v>
      </c>
      <c r="B51" s="55">
        <v>156.95400000000001</v>
      </c>
      <c r="C51" s="44">
        <v>1169</v>
      </c>
      <c r="D51" s="45" t="s">
        <v>12</v>
      </c>
      <c r="E51" s="44">
        <v>17</v>
      </c>
      <c r="F51" s="44">
        <f t="shared" si="6"/>
        <v>1186</v>
      </c>
      <c r="G51" s="44">
        <v>1</v>
      </c>
      <c r="H51" s="73" t="s">
        <v>9</v>
      </c>
      <c r="I51" s="44">
        <v>24</v>
      </c>
      <c r="J51" s="44">
        <f t="shared" si="0"/>
        <v>1161</v>
      </c>
      <c r="K51" s="44">
        <f t="shared" si="1"/>
        <v>1056.51</v>
      </c>
      <c r="L51" s="72">
        <f t="shared" si="12"/>
        <v>795.28500000000008</v>
      </c>
      <c r="M51" s="39">
        <f t="shared" si="3"/>
        <v>7.3970717535073964</v>
      </c>
      <c r="N51" s="39">
        <f t="shared" si="4"/>
        <v>6.7313352956917312</v>
      </c>
      <c r="O51" s="39">
        <f t="shared" si="13"/>
        <v>5.0669941511525671</v>
      </c>
      <c r="P51" s="40">
        <v>0.91</v>
      </c>
      <c r="Q51" s="41">
        <v>0.68500000000000005</v>
      </c>
      <c r="R51" s="38" t="str">
        <f t="shared" si="11"/>
        <v>-</v>
      </c>
    </row>
    <row r="52" spans="1:18" ht="12" customHeight="1" x14ac:dyDescent="0.2">
      <c r="A52" s="38">
        <v>1953</v>
      </c>
      <c r="B52" s="55">
        <v>159.565</v>
      </c>
      <c r="C52" s="44">
        <v>1546</v>
      </c>
      <c r="D52" s="45" t="s">
        <v>12</v>
      </c>
      <c r="E52" s="44">
        <v>24</v>
      </c>
      <c r="F52" s="44">
        <f t="shared" si="6"/>
        <v>1570</v>
      </c>
      <c r="G52" s="44">
        <v>2</v>
      </c>
      <c r="H52" s="73" t="s">
        <v>9</v>
      </c>
      <c r="I52" s="44">
        <v>21</v>
      </c>
      <c r="J52" s="44">
        <f t="shared" si="0"/>
        <v>1547</v>
      </c>
      <c r="K52" s="44">
        <f t="shared" si="1"/>
        <v>1407.77</v>
      </c>
      <c r="L52" s="72">
        <f t="shared" si="12"/>
        <v>1059.6950000000002</v>
      </c>
      <c r="M52" s="39">
        <f t="shared" si="3"/>
        <v>9.6951085764422018</v>
      </c>
      <c r="N52" s="39">
        <f t="shared" si="4"/>
        <v>8.8225488045624036</v>
      </c>
      <c r="O52" s="39">
        <f t="shared" si="13"/>
        <v>6.64114937486291</v>
      </c>
      <c r="P52" s="40">
        <v>0.91</v>
      </c>
      <c r="Q52" s="41">
        <v>0.68500000000000005</v>
      </c>
      <c r="R52" s="38" t="str">
        <f t="shared" si="11"/>
        <v>-</v>
      </c>
    </row>
    <row r="53" spans="1:18" ht="12" customHeight="1" x14ac:dyDescent="0.2">
      <c r="A53" s="38">
        <v>1954</v>
      </c>
      <c r="B53" s="55">
        <v>162.39099999999999</v>
      </c>
      <c r="C53" s="44">
        <v>1647</v>
      </c>
      <c r="D53" s="44">
        <v>1</v>
      </c>
      <c r="E53" s="44">
        <v>21</v>
      </c>
      <c r="F53" s="44">
        <f t="shared" si="6"/>
        <v>1669</v>
      </c>
      <c r="G53" s="44">
        <v>2</v>
      </c>
      <c r="H53" s="73" t="s">
        <v>9</v>
      </c>
      <c r="I53" s="44">
        <v>21</v>
      </c>
      <c r="J53" s="44">
        <f t="shared" si="0"/>
        <v>1646</v>
      </c>
      <c r="K53" s="44">
        <f t="shared" si="1"/>
        <v>1484.692</v>
      </c>
      <c r="L53" s="72">
        <f t="shared" si="12"/>
        <v>1127.51</v>
      </c>
      <c r="M53" s="39">
        <f t="shared" si="3"/>
        <v>10.136029706079771</v>
      </c>
      <c r="N53" s="39">
        <f t="shared" si="4"/>
        <v>9.1426987948839535</v>
      </c>
      <c r="O53" s="39">
        <f t="shared" si="13"/>
        <v>6.9431803486646428</v>
      </c>
      <c r="P53" s="40">
        <f>((P$62-P$52)/10)+P52</f>
        <v>0.90200000000000002</v>
      </c>
      <c r="Q53" s="41">
        <v>0.68500000000000005</v>
      </c>
      <c r="R53" s="38" t="str">
        <f t="shared" si="11"/>
        <v>-</v>
      </c>
    </row>
    <row r="54" spans="1:18" ht="12" customHeight="1" x14ac:dyDescent="0.2">
      <c r="A54" s="38">
        <v>1955</v>
      </c>
      <c r="B54" s="55">
        <v>165.27500000000001</v>
      </c>
      <c r="C54" s="44">
        <v>1578</v>
      </c>
      <c r="D54" s="45" t="s">
        <v>12</v>
      </c>
      <c r="E54" s="44">
        <v>21</v>
      </c>
      <c r="F54" s="44">
        <f t="shared" si="6"/>
        <v>1599</v>
      </c>
      <c r="G54" s="44">
        <v>3</v>
      </c>
      <c r="H54" s="73" t="s">
        <v>9</v>
      </c>
      <c r="I54" s="44">
        <v>19</v>
      </c>
      <c r="J54" s="44">
        <f t="shared" si="0"/>
        <v>1577</v>
      </c>
      <c r="K54" s="44">
        <f t="shared" si="1"/>
        <v>1409.838</v>
      </c>
      <c r="L54" s="72">
        <f t="shared" si="12"/>
        <v>1080.2450000000001</v>
      </c>
      <c r="M54" s="39">
        <f t="shared" si="3"/>
        <v>9.541672969293602</v>
      </c>
      <c r="N54" s="39">
        <f t="shared" si="4"/>
        <v>8.5302556345484799</v>
      </c>
      <c r="O54" s="39">
        <f t="shared" si="13"/>
        <v>6.5360459839661171</v>
      </c>
      <c r="P54" s="40">
        <f>((P$62-P$52)/10)+P53</f>
        <v>0.89400000000000002</v>
      </c>
      <c r="Q54" s="41">
        <v>0.68500000000000005</v>
      </c>
      <c r="R54" s="38" t="str">
        <f t="shared" si="11"/>
        <v>-</v>
      </c>
    </row>
    <row r="55" spans="1:18" ht="12" customHeight="1" x14ac:dyDescent="0.2">
      <c r="A55" s="34">
        <v>1956</v>
      </c>
      <c r="B55" s="54">
        <v>168.221</v>
      </c>
      <c r="C55" s="42">
        <v>1632</v>
      </c>
      <c r="D55" s="43" t="s">
        <v>12</v>
      </c>
      <c r="E55" s="42">
        <v>19</v>
      </c>
      <c r="F55" s="42">
        <f t="shared" si="6"/>
        <v>1651</v>
      </c>
      <c r="G55" s="42">
        <v>8</v>
      </c>
      <c r="H55" s="71" t="s">
        <v>9</v>
      </c>
      <c r="I55" s="42">
        <v>20</v>
      </c>
      <c r="J55" s="42">
        <f t="shared" si="0"/>
        <v>1623</v>
      </c>
      <c r="K55" s="42">
        <f t="shared" si="1"/>
        <v>1437.9780000000001</v>
      </c>
      <c r="L55" s="70">
        <f t="shared" si="12"/>
        <v>1111.7550000000001</v>
      </c>
      <c r="M55" s="35">
        <f t="shared" si="3"/>
        <v>9.6480225417754024</v>
      </c>
      <c r="N55" s="35">
        <f t="shared" si="4"/>
        <v>8.5481479720130071</v>
      </c>
      <c r="O55" s="35">
        <f t="shared" si="13"/>
        <v>6.6088954411161511</v>
      </c>
      <c r="P55" s="36">
        <f>((P$62-P$52)/10)+P54</f>
        <v>0.88600000000000001</v>
      </c>
      <c r="Q55" s="37">
        <v>0.68500000000000005</v>
      </c>
      <c r="R55" s="34" t="str">
        <f t="shared" si="11"/>
        <v>-</v>
      </c>
    </row>
    <row r="56" spans="1:18" ht="12" customHeight="1" x14ac:dyDescent="0.2">
      <c r="A56" s="34">
        <v>1957</v>
      </c>
      <c r="B56" s="54">
        <v>171.274</v>
      </c>
      <c r="C56" s="42">
        <v>1526</v>
      </c>
      <c r="D56" s="42">
        <v>5</v>
      </c>
      <c r="E56" s="42">
        <v>20</v>
      </c>
      <c r="F56" s="42">
        <f t="shared" si="6"/>
        <v>1551</v>
      </c>
      <c r="G56" s="42">
        <v>9</v>
      </c>
      <c r="H56" s="71" t="s">
        <v>9</v>
      </c>
      <c r="I56" s="42">
        <v>13</v>
      </c>
      <c r="J56" s="42">
        <f t="shared" si="0"/>
        <v>1529</v>
      </c>
      <c r="K56" s="42">
        <f t="shared" si="1"/>
        <v>1342.462</v>
      </c>
      <c r="L56" s="70">
        <f t="shared" si="12"/>
        <v>1047.365</v>
      </c>
      <c r="M56" s="35">
        <f t="shared" si="3"/>
        <v>8.9272160397958817</v>
      </c>
      <c r="N56" s="35">
        <f t="shared" si="4"/>
        <v>7.8380956829407848</v>
      </c>
      <c r="O56" s="35">
        <f t="shared" si="13"/>
        <v>6.1151429872601799</v>
      </c>
      <c r="P56" s="36">
        <f t="shared" ref="P56:P61" si="14">((P$62-P$52)/10)+P55</f>
        <v>0.878</v>
      </c>
      <c r="Q56" s="37">
        <v>0.68500000000000005</v>
      </c>
      <c r="R56" s="34" t="str">
        <f t="shared" si="11"/>
        <v>-</v>
      </c>
    </row>
    <row r="57" spans="1:18" ht="12" customHeight="1" x14ac:dyDescent="0.2">
      <c r="A57" s="34">
        <v>1958</v>
      </c>
      <c r="B57" s="54">
        <v>174.14099999999999</v>
      </c>
      <c r="C57" s="42">
        <v>1186</v>
      </c>
      <c r="D57" s="42">
        <v>13</v>
      </c>
      <c r="E57" s="42">
        <v>13</v>
      </c>
      <c r="F57" s="42">
        <f t="shared" si="6"/>
        <v>1212</v>
      </c>
      <c r="G57" s="42">
        <v>2</v>
      </c>
      <c r="H57" s="71" t="s">
        <v>9</v>
      </c>
      <c r="I57" s="42">
        <v>16</v>
      </c>
      <c r="J57" s="42">
        <f t="shared" si="0"/>
        <v>1194</v>
      </c>
      <c r="K57" s="42">
        <f t="shared" si="1"/>
        <v>1038.78</v>
      </c>
      <c r="L57" s="70">
        <f t="shared" si="12"/>
        <v>817.8900000000001</v>
      </c>
      <c r="M57" s="35">
        <f t="shared" si="3"/>
        <v>6.8565128258135655</v>
      </c>
      <c r="N57" s="35">
        <f t="shared" si="4"/>
        <v>5.9651661584578015</v>
      </c>
      <c r="O57" s="35">
        <f t="shared" si="13"/>
        <v>4.6967112856822926</v>
      </c>
      <c r="P57" s="36">
        <f t="shared" si="14"/>
        <v>0.87</v>
      </c>
      <c r="Q57" s="37">
        <v>0.68500000000000005</v>
      </c>
      <c r="R57" s="34" t="str">
        <f t="shared" si="11"/>
        <v>-</v>
      </c>
    </row>
    <row r="58" spans="1:18" ht="12" customHeight="1" x14ac:dyDescent="0.2">
      <c r="A58" s="34">
        <v>1959</v>
      </c>
      <c r="B58" s="54">
        <v>177.07300000000001</v>
      </c>
      <c r="C58" s="42">
        <v>1008</v>
      </c>
      <c r="D58" s="42">
        <v>16</v>
      </c>
      <c r="E58" s="42">
        <v>16</v>
      </c>
      <c r="F58" s="42">
        <f t="shared" si="6"/>
        <v>1040</v>
      </c>
      <c r="G58" s="42">
        <v>2</v>
      </c>
      <c r="H58" s="71" t="s">
        <v>9</v>
      </c>
      <c r="I58" s="42">
        <v>10</v>
      </c>
      <c r="J58" s="42">
        <f t="shared" si="0"/>
        <v>1028</v>
      </c>
      <c r="K58" s="42">
        <f t="shared" si="1"/>
        <v>886.13599999999997</v>
      </c>
      <c r="L58" s="70">
        <f t="shared" si="12"/>
        <v>704.18000000000006</v>
      </c>
      <c r="M58" s="35">
        <f t="shared" si="3"/>
        <v>5.8055152394775034</v>
      </c>
      <c r="N58" s="35">
        <f t="shared" si="4"/>
        <v>5.0043541364296074</v>
      </c>
      <c r="O58" s="35">
        <f t="shared" si="13"/>
        <v>3.9767779390420901</v>
      </c>
      <c r="P58" s="36">
        <f t="shared" si="14"/>
        <v>0.86199999999999999</v>
      </c>
      <c r="Q58" s="37">
        <v>0.68500000000000005</v>
      </c>
      <c r="R58" s="34" t="str">
        <f t="shared" si="11"/>
        <v>-</v>
      </c>
    </row>
    <row r="59" spans="1:18" ht="12" customHeight="1" x14ac:dyDescent="0.2">
      <c r="A59" s="34">
        <v>1960</v>
      </c>
      <c r="B59" s="54">
        <v>180.67099999999999</v>
      </c>
      <c r="C59" s="42">
        <v>1109</v>
      </c>
      <c r="D59" s="42">
        <v>15</v>
      </c>
      <c r="E59" s="42">
        <v>10</v>
      </c>
      <c r="F59" s="42">
        <f t="shared" si="6"/>
        <v>1134</v>
      </c>
      <c r="G59" s="42">
        <v>2</v>
      </c>
      <c r="H59" s="71" t="s">
        <v>9</v>
      </c>
      <c r="I59" s="42">
        <v>14</v>
      </c>
      <c r="J59" s="42">
        <f t="shared" si="0"/>
        <v>1118</v>
      </c>
      <c r="K59" s="42">
        <f t="shared" si="1"/>
        <v>954.77199999999993</v>
      </c>
      <c r="L59" s="70">
        <f t="shared" si="12"/>
        <v>765.83</v>
      </c>
      <c r="M59" s="35">
        <f t="shared" si="3"/>
        <v>6.1880434602122092</v>
      </c>
      <c r="N59" s="35">
        <f t="shared" si="4"/>
        <v>5.2845891150212259</v>
      </c>
      <c r="O59" s="35">
        <f t="shared" si="13"/>
        <v>4.2388097702453633</v>
      </c>
      <c r="P59" s="36">
        <f t="shared" si="14"/>
        <v>0.85399999999999998</v>
      </c>
      <c r="Q59" s="37">
        <v>0.68500000000000005</v>
      </c>
      <c r="R59" s="34" t="str">
        <f t="shared" si="11"/>
        <v>-</v>
      </c>
    </row>
    <row r="60" spans="1:18" ht="12" customHeight="1" x14ac:dyDescent="0.2">
      <c r="A60" s="38">
        <v>1961</v>
      </c>
      <c r="B60" s="55">
        <v>183.691</v>
      </c>
      <c r="C60" s="44">
        <v>1044</v>
      </c>
      <c r="D60" s="44">
        <v>16</v>
      </c>
      <c r="E60" s="44">
        <v>14</v>
      </c>
      <c r="F60" s="44">
        <f t="shared" si="6"/>
        <v>1074</v>
      </c>
      <c r="G60" s="44">
        <v>2</v>
      </c>
      <c r="H60" s="73" t="s">
        <v>9</v>
      </c>
      <c r="I60" s="44">
        <v>11</v>
      </c>
      <c r="J60" s="44">
        <f t="shared" si="0"/>
        <v>1061</v>
      </c>
      <c r="K60" s="44">
        <f t="shared" si="1"/>
        <v>897.60599999999999</v>
      </c>
      <c r="L60" s="72">
        <f t="shared" si="12"/>
        <v>726.78500000000008</v>
      </c>
      <c r="M60" s="39">
        <f t="shared" si="3"/>
        <v>5.7760042680370836</v>
      </c>
      <c r="N60" s="39">
        <f t="shared" si="4"/>
        <v>4.8864996107593726</v>
      </c>
      <c r="O60" s="39">
        <f t="shared" si="13"/>
        <v>3.9565629236054027</v>
      </c>
      <c r="P60" s="40">
        <f t="shared" si="14"/>
        <v>0.84599999999999997</v>
      </c>
      <c r="Q60" s="41">
        <v>0.68500000000000005</v>
      </c>
      <c r="R60" s="38" t="str">
        <f t="shared" si="11"/>
        <v>-</v>
      </c>
    </row>
    <row r="61" spans="1:18" ht="12" customHeight="1" x14ac:dyDescent="0.2">
      <c r="A61" s="38">
        <v>1962</v>
      </c>
      <c r="B61" s="55">
        <v>186.53800000000001</v>
      </c>
      <c r="C61" s="44">
        <v>1015</v>
      </c>
      <c r="D61" s="44">
        <v>26</v>
      </c>
      <c r="E61" s="44">
        <v>11</v>
      </c>
      <c r="F61" s="44">
        <f t="shared" si="6"/>
        <v>1052</v>
      </c>
      <c r="G61" s="44">
        <v>2</v>
      </c>
      <c r="H61" s="73" t="s">
        <v>9</v>
      </c>
      <c r="I61" s="44">
        <v>12</v>
      </c>
      <c r="J61" s="44">
        <f t="shared" si="0"/>
        <v>1038</v>
      </c>
      <c r="K61" s="44">
        <f t="shared" si="1"/>
        <v>869.84399999999994</v>
      </c>
      <c r="L61" s="72">
        <f t="shared" si="12"/>
        <v>711.03000000000009</v>
      </c>
      <c r="M61" s="39">
        <f t="shared" si="3"/>
        <v>5.564549850432619</v>
      </c>
      <c r="N61" s="39">
        <f t="shared" si="4"/>
        <v>4.6630927746625348</v>
      </c>
      <c r="O61" s="39">
        <f t="shared" si="13"/>
        <v>3.8117166475463446</v>
      </c>
      <c r="P61" s="40">
        <f t="shared" si="14"/>
        <v>0.83799999999999997</v>
      </c>
      <c r="Q61" s="41">
        <v>0.68500000000000005</v>
      </c>
      <c r="R61" s="38" t="str">
        <f t="shared" si="11"/>
        <v>-</v>
      </c>
    </row>
    <row r="62" spans="1:18" ht="12" customHeight="1" x14ac:dyDescent="0.2">
      <c r="A62" s="38">
        <v>1963</v>
      </c>
      <c r="B62" s="55">
        <v>189.24199999999999</v>
      </c>
      <c r="C62" s="44">
        <v>929</v>
      </c>
      <c r="D62" s="44">
        <v>26</v>
      </c>
      <c r="E62" s="44">
        <v>12</v>
      </c>
      <c r="F62" s="44">
        <f t="shared" si="6"/>
        <v>967</v>
      </c>
      <c r="G62" s="44">
        <v>2</v>
      </c>
      <c r="H62" s="73" t="s">
        <v>9</v>
      </c>
      <c r="I62" s="44">
        <v>13</v>
      </c>
      <c r="J62" s="44">
        <f t="shared" si="0"/>
        <v>952</v>
      </c>
      <c r="K62" s="44">
        <f t="shared" si="1"/>
        <v>790.16</v>
      </c>
      <c r="L62" s="72">
        <f t="shared" si="12"/>
        <v>652.12</v>
      </c>
      <c r="M62" s="39">
        <f t="shared" si="3"/>
        <v>5.0305957451305741</v>
      </c>
      <c r="N62" s="39">
        <f t="shared" si="4"/>
        <v>4.1753944684583759</v>
      </c>
      <c r="O62" s="39">
        <f t="shared" si="13"/>
        <v>3.4459580854144432</v>
      </c>
      <c r="P62" s="40">
        <v>0.83</v>
      </c>
      <c r="Q62" s="41">
        <v>0.68500000000000005</v>
      </c>
      <c r="R62" s="38" t="str">
        <f t="shared" si="11"/>
        <v>-</v>
      </c>
    </row>
    <row r="63" spans="1:18" ht="12" customHeight="1" x14ac:dyDescent="0.2">
      <c r="A63" s="38">
        <v>1964</v>
      </c>
      <c r="B63" s="55">
        <v>191.88900000000001</v>
      </c>
      <c r="C63" s="44">
        <v>1013</v>
      </c>
      <c r="D63" s="44">
        <v>17</v>
      </c>
      <c r="E63" s="44">
        <v>13</v>
      </c>
      <c r="F63" s="44">
        <f t="shared" si="6"/>
        <v>1043</v>
      </c>
      <c r="G63" s="44">
        <v>5</v>
      </c>
      <c r="H63" s="73" t="s">
        <v>9</v>
      </c>
      <c r="I63" s="44">
        <v>13</v>
      </c>
      <c r="J63" s="44">
        <f t="shared" si="0"/>
        <v>1025</v>
      </c>
      <c r="K63" s="44">
        <f t="shared" si="1"/>
        <v>850.75</v>
      </c>
      <c r="L63" s="72">
        <f t="shared" si="12"/>
        <v>702.125</v>
      </c>
      <c r="M63" s="39">
        <f t="shared" si="3"/>
        <v>5.3416297963927057</v>
      </c>
      <c r="N63" s="39">
        <f t="shared" si="4"/>
        <v>4.4335527310059462</v>
      </c>
      <c r="O63" s="39">
        <f t="shared" si="13"/>
        <v>3.6590164105290035</v>
      </c>
      <c r="P63" s="40">
        <v>0.83</v>
      </c>
      <c r="Q63" s="41">
        <v>0.68500000000000005</v>
      </c>
      <c r="R63" s="38" t="str">
        <f t="shared" si="11"/>
        <v>-</v>
      </c>
    </row>
    <row r="64" spans="1:18" ht="12" customHeight="1" x14ac:dyDescent="0.2">
      <c r="A64" s="38">
        <v>1965</v>
      </c>
      <c r="B64" s="55">
        <v>194.303</v>
      </c>
      <c r="C64" s="44">
        <v>1020</v>
      </c>
      <c r="D64" s="44">
        <v>19</v>
      </c>
      <c r="E64" s="44">
        <v>13</v>
      </c>
      <c r="F64" s="44">
        <f t="shared" si="6"/>
        <v>1052</v>
      </c>
      <c r="G64" s="44">
        <v>6</v>
      </c>
      <c r="H64" s="73" t="s">
        <v>9</v>
      </c>
      <c r="I64" s="44">
        <v>10</v>
      </c>
      <c r="J64" s="44">
        <f t="shared" si="0"/>
        <v>1036</v>
      </c>
      <c r="K64" s="44">
        <f t="shared" si="1"/>
        <v>859.88</v>
      </c>
      <c r="L64" s="72">
        <f t="shared" si="12"/>
        <v>709.66000000000008</v>
      </c>
      <c r="M64" s="39">
        <f t="shared" si="3"/>
        <v>5.3318785608045172</v>
      </c>
      <c r="N64" s="39">
        <f t="shared" si="4"/>
        <v>4.4254592054677486</v>
      </c>
      <c r="O64" s="39">
        <f t="shared" si="13"/>
        <v>3.6523368141510946</v>
      </c>
      <c r="P64" s="40">
        <v>0.83</v>
      </c>
      <c r="Q64" s="41">
        <v>0.68500000000000005</v>
      </c>
      <c r="R64" s="38" t="str">
        <f t="shared" si="11"/>
        <v>-</v>
      </c>
    </row>
    <row r="65" spans="1:18" ht="12" customHeight="1" x14ac:dyDescent="0.2">
      <c r="A65" s="34">
        <v>1966</v>
      </c>
      <c r="B65" s="54">
        <v>196.56</v>
      </c>
      <c r="C65" s="42">
        <v>911</v>
      </c>
      <c r="D65" s="42">
        <v>22</v>
      </c>
      <c r="E65" s="42">
        <v>9.5459999999999994</v>
      </c>
      <c r="F65" s="42">
        <f t="shared" si="6"/>
        <v>942.54600000000005</v>
      </c>
      <c r="G65" s="42">
        <v>5</v>
      </c>
      <c r="H65" s="71" t="s">
        <v>9</v>
      </c>
      <c r="I65" s="42">
        <v>10.571</v>
      </c>
      <c r="J65" s="42">
        <f>F65-SUM(G65:I65)</f>
        <v>926.97500000000002</v>
      </c>
      <c r="K65" s="42">
        <f t="shared" ref="K65:K75" si="15">J65*P65</f>
        <v>769.38924999999995</v>
      </c>
      <c r="L65" s="42">
        <f t="shared" ref="L65:L74" si="16">J65*Q65</f>
        <v>634.97787500000004</v>
      </c>
      <c r="M65" s="35">
        <f t="shared" ref="M65:M75" si="17">IF(J65=0,0,IF(B65=0,0,J65/B65))</f>
        <v>4.7159900284900287</v>
      </c>
      <c r="N65" s="35">
        <f t="shared" ref="N65:N74" si="18">IF(K65=0,0,IF(B65=0,0,K65/B65))</f>
        <v>3.9142717236467233</v>
      </c>
      <c r="O65" s="35">
        <f t="shared" ref="O65:O74" si="19">IF(L65=0,0,IF(B65=0,0,L65/B65))</f>
        <v>3.2304531695156697</v>
      </c>
      <c r="P65" s="36">
        <v>0.83</v>
      </c>
      <c r="Q65" s="37">
        <v>0.68500000000000005</v>
      </c>
      <c r="R65" s="34" t="str">
        <f t="shared" si="11"/>
        <v>-</v>
      </c>
    </row>
    <row r="66" spans="1:18" ht="12" customHeight="1" x14ac:dyDescent="0.2">
      <c r="A66" s="34">
        <v>1967</v>
      </c>
      <c r="B66" s="54">
        <v>198.71199999999999</v>
      </c>
      <c r="C66" s="42">
        <v>792</v>
      </c>
      <c r="D66" s="42">
        <v>15</v>
      </c>
      <c r="E66" s="42">
        <v>10.571</v>
      </c>
      <c r="F66" s="42">
        <f t="shared" si="6"/>
        <v>817.57100000000003</v>
      </c>
      <c r="G66" s="42">
        <v>6</v>
      </c>
      <c r="H66" s="71" t="s">
        <v>9</v>
      </c>
      <c r="I66" s="42">
        <v>11.541</v>
      </c>
      <c r="J66" s="42">
        <f>F66-SUM(G66:I66)</f>
        <v>800.03</v>
      </c>
      <c r="K66" s="42">
        <f t="shared" si="15"/>
        <v>664.02489999999989</v>
      </c>
      <c r="L66" s="42">
        <f t="shared" si="16"/>
        <v>548.02055000000007</v>
      </c>
      <c r="M66" s="35">
        <f t="shared" si="17"/>
        <v>4.0260779419461334</v>
      </c>
      <c r="N66" s="35">
        <f t="shared" si="18"/>
        <v>3.34164469181529</v>
      </c>
      <c r="O66" s="35">
        <f t="shared" si="19"/>
        <v>2.7578633902331018</v>
      </c>
      <c r="P66" s="36">
        <v>0.83</v>
      </c>
      <c r="Q66" s="37">
        <v>0.68500000000000005</v>
      </c>
      <c r="R66" s="34" t="str">
        <f t="shared" si="11"/>
        <v>-</v>
      </c>
    </row>
    <row r="67" spans="1:18" ht="12" customHeight="1" x14ac:dyDescent="0.2">
      <c r="A67" s="34">
        <v>1968</v>
      </c>
      <c r="B67" s="54">
        <v>200.70599999999999</v>
      </c>
      <c r="C67" s="42">
        <v>735</v>
      </c>
      <c r="D67" s="42">
        <v>18</v>
      </c>
      <c r="E67" s="42">
        <v>11.541</v>
      </c>
      <c r="F67" s="42">
        <f t="shared" si="6"/>
        <v>764.54100000000005</v>
      </c>
      <c r="G67" s="42">
        <v>6</v>
      </c>
      <c r="H67" s="71" t="s">
        <v>9</v>
      </c>
      <c r="I67" s="42">
        <v>7.4370000000000003</v>
      </c>
      <c r="J67" s="42">
        <f>F67-SUM(G67:I67)</f>
        <v>751.10400000000004</v>
      </c>
      <c r="K67" s="42">
        <f t="shared" si="15"/>
        <v>623.41632000000004</v>
      </c>
      <c r="L67" s="42">
        <f t="shared" si="16"/>
        <v>514.50624000000005</v>
      </c>
      <c r="M67" s="35">
        <f t="shared" si="17"/>
        <v>3.7423096469462802</v>
      </c>
      <c r="N67" s="35">
        <f t="shared" si="18"/>
        <v>3.1061170069654125</v>
      </c>
      <c r="O67" s="35">
        <f t="shared" si="19"/>
        <v>2.563482108158202</v>
      </c>
      <c r="P67" s="36">
        <v>0.83</v>
      </c>
      <c r="Q67" s="37">
        <v>0.68500000000000005</v>
      </c>
      <c r="R67" s="34" t="str">
        <f t="shared" si="11"/>
        <v>-</v>
      </c>
    </row>
    <row r="68" spans="1:18" ht="12" customHeight="1" x14ac:dyDescent="0.2">
      <c r="A68" s="34">
        <v>1969</v>
      </c>
      <c r="B68" s="54">
        <v>202.67699999999999</v>
      </c>
      <c r="C68" s="42">
        <v>673</v>
      </c>
      <c r="D68" s="42">
        <v>25</v>
      </c>
      <c r="E68" s="42">
        <v>7.4370000000000003</v>
      </c>
      <c r="F68" s="42">
        <f t="shared" si="6"/>
        <v>705.43700000000001</v>
      </c>
      <c r="G68" s="42">
        <v>5</v>
      </c>
      <c r="H68" s="71" t="s">
        <v>9</v>
      </c>
      <c r="I68" s="42">
        <v>9.89</v>
      </c>
      <c r="J68" s="42">
        <f t="shared" ref="J68:J98" si="20">F68-SUM(G68:I68)</f>
        <v>690.54700000000003</v>
      </c>
      <c r="K68" s="42">
        <f t="shared" si="15"/>
        <v>573.15400999999997</v>
      </c>
      <c r="L68" s="42">
        <f t="shared" si="16"/>
        <v>473.02469500000007</v>
      </c>
      <c r="M68" s="35">
        <f t="shared" si="17"/>
        <v>3.4071305574880228</v>
      </c>
      <c r="N68" s="35">
        <f t="shared" si="18"/>
        <v>2.8279183627150588</v>
      </c>
      <c r="O68" s="35">
        <f t="shared" si="19"/>
        <v>2.3338844318792962</v>
      </c>
      <c r="P68" s="36">
        <v>0.83</v>
      </c>
      <c r="Q68" s="37">
        <v>0.68500000000000005</v>
      </c>
      <c r="R68" s="34" t="str">
        <f t="shared" ref="R68:R98" si="21">IF(I67=0,"-",IF(ROUND(E68,0)=ROUND(I67,0),"-","*"))</f>
        <v>-</v>
      </c>
    </row>
    <row r="69" spans="1:18" ht="12" customHeight="1" x14ac:dyDescent="0.2">
      <c r="A69" s="34">
        <v>1970</v>
      </c>
      <c r="B69" s="54">
        <v>205.05199999999999</v>
      </c>
      <c r="C69" s="42">
        <v>588</v>
      </c>
      <c r="D69" s="42">
        <v>24</v>
      </c>
      <c r="E69" s="42">
        <v>9.89</v>
      </c>
      <c r="F69" s="42">
        <f t="shared" si="6"/>
        <v>621.89</v>
      </c>
      <c r="G69" s="42">
        <v>0.50321300000000002</v>
      </c>
      <c r="H69" s="71" t="s">
        <v>9</v>
      </c>
      <c r="I69" s="42">
        <v>8.7170000000000005</v>
      </c>
      <c r="J69" s="42">
        <f t="shared" si="20"/>
        <v>612.66978700000004</v>
      </c>
      <c r="K69" s="42">
        <f t="shared" si="15"/>
        <v>508.51592320999998</v>
      </c>
      <c r="L69" s="42">
        <f t="shared" si="16"/>
        <v>419.67880409500009</v>
      </c>
      <c r="M69" s="35">
        <f t="shared" si="17"/>
        <v>2.9878752072644992</v>
      </c>
      <c r="N69" s="35">
        <f t="shared" si="18"/>
        <v>2.4799364220295339</v>
      </c>
      <c r="O69" s="35">
        <f t="shared" si="19"/>
        <v>2.0466945169761823</v>
      </c>
      <c r="P69" s="36">
        <v>0.83</v>
      </c>
      <c r="Q69" s="37">
        <v>0.68500000000000005</v>
      </c>
      <c r="R69" s="34" t="str">
        <f t="shared" si="21"/>
        <v>-</v>
      </c>
    </row>
    <row r="70" spans="1:18" ht="12" customHeight="1" x14ac:dyDescent="0.2">
      <c r="A70" s="38">
        <v>1971</v>
      </c>
      <c r="B70" s="55">
        <v>207.661</v>
      </c>
      <c r="C70" s="44">
        <v>547</v>
      </c>
      <c r="D70" s="44">
        <v>22</v>
      </c>
      <c r="E70" s="44">
        <v>8.7170000000000005</v>
      </c>
      <c r="F70" s="44">
        <f t="shared" si="6"/>
        <v>577.71699999999998</v>
      </c>
      <c r="G70" s="44">
        <v>1.751179</v>
      </c>
      <c r="H70" s="73" t="s">
        <v>9</v>
      </c>
      <c r="I70" s="44">
        <v>8.9640000000000004</v>
      </c>
      <c r="J70" s="44">
        <f t="shared" si="20"/>
        <v>567.00182099999995</v>
      </c>
      <c r="K70" s="44">
        <f t="shared" si="15"/>
        <v>470.61151142999995</v>
      </c>
      <c r="L70" s="44">
        <f t="shared" si="16"/>
        <v>388.39624738499998</v>
      </c>
      <c r="M70" s="39">
        <f t="shared" si="17"/>
        <v>2.7304203533643774</v>
      </c>
      <c r="N70" s="39">
        <f t="shared" si="18"/>
        <v>2.266248893292433</v>
      </c>
      <c r="O70" s="39">
        <f t="shared" si="19"/>
        <v>1.8703379420545985</v>
      </c>
      <c r="P70" s="40">
        <v>0.83</v>
      </c>
      <c r="Q70" s="41">
        <v>0.68500000000000005</v>
      </c>
      <c r="R70" s="38" t="str">
        <f t="shared" si="21"/>
        <v>-</v>
      </c>
    </row>
    <row r="71" spans="1:18" ht="12" customHeight="1" x14ac:dyDescent="0.2">
      <c r="A71" s="38">
        <v>1972</v>
      </c>
      <c r="B71" s="55">
        <v>209.89599999999999</v>
      </c>
      <c r="C71" s="44">
        <v>458</v>
      </c>
      <c r="D71" s="44">
        <v>36</v>
      </c>
      <c r="E71" s="44">
        <v>8.9640000000000004</v>
      </c>
      <c r="F71" s="44">
        <f t="shared" si="6"/>
        <v>502.964</v>
      </c>
      <c r="G71" s="44">
        <v>1.9869650000000001</v>
      </c>
      <c r="H71" s="73" t="s">
        <v>9</v>
      </c>
      <c r="I71" s="44">
        <v>12.606</v>
      </c>
      <c r="J71" s="44">
        <f t="shared" si="20"/>
        <v>488.37103500000001</v>
      </c>
      <c r="K71" s="44">
        <f t="shared" si="15"/>
        <v>405.34795904999999</v>
      </c>
      <c r="L71" s="44">
        <f t="shared" si="16"/>
        <v>334.53415897500003</v>
      </c>
      <c r="M71" s="39">
        <f t="shared" si="17"/>
        <v>2.3267286418035602</v>
      </c>
      <c r="N71" s="39">
        <f t="shared" si="18"/>
        <v>1.9311847726969547</v>
      </c>
      <c r="O71" s="39">
        <f t="shared" si="19"/>
        <v>1.5938091196354387</v>
      </c>
      <c r="P71" s="40">
        <v>0.83</v>
      </c>
      <c r="Q71" s="41">
        <v>0.68500000000000005</v>
      </c>
      <c r="R71" s="38" t="str">
        <f t="shared" si="21"/>
        <v>-</v>
      </c>
    </row>
    <row r="72" spans="1:18" ht="12" customHeight="1" x14ac:dyDescent="0.2">
      <c r="A72" s="38">
        <v>1973</v>
      </c>
      <c r="B72" s="55">
        <v>211.90899999999999</v>
      </c>
      <c r="C72" s="44">
        <v>357</v>
      </c>
      <c r="D72" s="44">
        <v>31</v>
      </c>
      <c r="E72" s="44">
        <v>12.606</v>
      </c>
      <c r="F72" s="44">
        <f t="shared" si="6"/>
        <v>400.60599999999999</v>
      </c>
      <c r="G72" s="44">
        <v>3.4452829999999999</v>
      </c>
      <c r="H72" s="73" t="s">
        <v>9</v>
      </c>
      <c r="I72" s="44">
        <v>11.566000000000001</v>
      </c>
      <c r="J72" s="44">
        <f t="shared" si="20"/>
        <v>385.594717</v>
      </c>
      <c r="K72" s="44">
        <f t="shared" si="15"/>
        <v>320.04361510999996</v>
      </c>
      <c r="L72" s="44">
        <f t="shared" si="16"/>
        <v>264.13238114500001</v>
      </c>
      <c r="M72" s="39">
        <f t="shared" si="17"/>
        <v>1.8196240697657957</v>
      </c>
      <c r="N72" s="39">
        <f t="shared" si="18"/>
        <v>1.5102879779056102</v>
      </c>
      <c r="O72" s="39">
        <f t="shared" si="19"/>
        <v>1.2464424877895701</v>
      </c>
      <c r="P72" s="40">
        <v>0.83</v>
      </c>
      <c r="Q72" s="41">
        <v>0.68500000000000005</v>
      </c>
      <c r="R72" s="38" t="str">
        <f t="shared" si="21"/>
        <v>-</v>
      </c>
    </row>
    <row r="73" spans="1:18" ht="12" customHeight="1" x14ac:dyDescent="0.2">
      <c r="A73" s="38">
        <v>1974</v>
      </c>
      <c r="B73" s="55">
        <v>213.85400000000001</v>
      </c>
      <c r="C73" s="44">
        <v>486</v>
      </c>
      <c r="D73" s="44">
        <v>31</v>
      </c>
      <c r="E73" s="44">
        <v>11.566000000000001</v>
      </c>
      <c r="F73" s="44">
        <f t="shared" ref="F73:F99" si="22">SUM(C73:E73)</f>
        <v>528.56600000000003</v>
      </c>
      <c r="G73" s="44">
        <v>3.1089989999999998</v>
      </c>
      <c r="H73" s="73" t="s">
        <v>9</v>
      </c>
      <c r="I73" s="44">
        <v>13.548</v>
      </c>
      <c r="J73" s="44">
        <f t="shared" si="20"/>
        <v>511.90900100000005</v>
      </c>
      <c r="K73" s="44">
        <f t="shared" si="15"/>
        <v>424.88447083</v>
      </c>
      <c r="L73" s="44">
        <f t="shared" si="16"/>
        <v>350.65766568500004</v>
      </c>
      <c r="M73" s="39">
        <f t="shared" si="17"/>
        <v>2.3937312418752983</v>
      </c>
      <c r="N73" s="39">
        <f t="shared" si="18"/>
        <v>1.9867969307564972</v>
      </c>
      <c r="O73" s="39">
        <f t="shared" si="19"/>
        <v>1.6397059006845793</v>
      </c>
      <c r="P73" s="40">
        <v>0.83</v>
      </c>
      <c r="Q73" s="41">
        <v>0.68500000000000005</v>
      </c>
      <c r="R73" s="38" t="str">
        <f t="shared" si="21"/>
        <v>-</v>
      </c>
    </row>
    <row r="74" spans="1:18" ht="12" customHeight="1" x14ac:dyDescent="0.2">
      <c r="A74" s="38">
        <v>1975</v>
      </c>
      <c r="B74" s="55">
        <v>215.97300000000001</v>
      </c>
      <c r="C74" s="44">
        <v>873</v>
      </c>
      <c r="D74" s="44">
        <v>24</v>
      </c>
      <c r="E74" s="44">
        <v>13.548</v>
      </c>
      <c r="F74" s="44">
        <f t="shared" si="22"/>
        <v>910.548</v>
      </c>
      <c r="G74" s="44">
        <v>2.2239990000000001</v>
      </c>
      <c r="H74" s="73" t="s">
        <v>9</v>
      </c>
      <c r="I74" s="44">
        <v>10.55</v>
      </c>
      <c r="J74" s="44">
        <f t="shared" si="20"/>
        <v>897.774001</v>
      </c>
      <c r="K74" s="44">
        <f t="shared" si="15"/>
        <v>745.15242082999998</v>
      </c>
      <c r="L74" s="44">
        <f t="shared" si="16"/>
        <v>614.97519068500003</v>
      </c>
      <c r="M74" s="39">
        <f t="shared" si="17"/>
        <v>4.1568807258314697</v>
      </c>
      <c r="N74" s="39">
        <f t="shared" si="18"/>
        <v>3.4502110024401196</v>
      </c>
      <c r="O74" s="39">
        <f t="shared" si="19"/>
        <v>2.8474632971945568</v>
      </c>
      <c r="P74" s="40">
        <v>0.83</v>
      </c>
      <c r="Q74" s="41">
        <v>0.68500000000000005</v>
      </c>
      <c r="R74" s="38" t="str">
        <f t="shared" si="21"/>
        <v>-</v>
      </c>
    </row>
    <row r="75" spans="1:18" ht="12" customHeight="1" x14ac:dyDescent="0.2">
      <c r="A75" s="34">
        <v>1976</v>
      </c>
      <c r="B75" s="54">
        <v>218.035</v>
      </c>
      <c r="C75" s="42">
        <v>852</v>
      </c>
      <c r="D75" s="42">
        <v>21.9</v>
      </c>
      <c r="E75" s="42">
        <v>10.55</v>
      </c>
      <c r="F75" s="42">
        <f t="shared" si="22"/>
        <v>884.44999999999993</v>
      </c>
      <c r="G75" s="42">
        <v>2.2029999999999998</v>
      </c>
      <c r="H75" s="42">
        <v>9</v>
      </c>
      <c r="I75" s="42">
        <v>10.616</v>
      </c>
      <c r="J75" s="42">
        <f t="shared" si="20"/>
        <v>862.63099999999997</v>
      </c>
      <c r="K75" s="42">
        <f t="shared" si="15"/>
        <v>715.98372999999992</v>
      </c>
      <c r="L75" s="42">
        <f t="shared" ref="L75:L98" si="23">J75*Q75</f>
        <v>590.90223500000002</v>
      </c>
      <c r="M75" s="35">
        <f t="shared" si="17"/>
        <v>3.9563877359139585</v>
      </c>
      <c r="N75" s="35">
        <f t="shared" ref="N75:N98" si="24">IF(K75=0,0,IF(B75=0,0,K75/B75))</f>
        <v>3.2838018208085855</v>
      </c>
      <c r="O75" s="35">
        <f t="shared" ref="O75:O98" si="25">IF(L75=0,0,IF(B75=0,0,L75/B75))</f>
        <v>2.7101255991010618</v>
      </c>
      <c r="P75" s="36">
        <v>0.83</v>
      </c>
      <c r="Q75" s="37">
        <v>0.68500000000000005</v>
      </c>
      <c r="R75" s="34" t="str">
        <f t="shared" si="21"/>
        <v>-</v>
      </c>
    </row>
    <row r="76" spans="1:18" ht="12" customHeight="1" x14ac:dyDescent="0.2">
      <c r="A76" s="34">
        <v>1977</v>
      </c>
      <c r="B76" s="54">
        <v>220.23899999999998</v>
      </c>
      <c r="C76" s="42">
        <v>833</v>
      </c>
      <c r="D76" s="42">
        <v>23.9</v>
      </c>
      <c r="E76" s="42">
        <v>10.616</v>
      </c>
      <c r="F76" s="42">
        <f t="shared" si="22"/>
        <v>867.51599999999996</v>
      </c>
      <c r="G76" s="42">
        <v>2.3896000000000002</v>
      </c>
      <c r="H76" s="42">
        <v>9</v>
      </c>
      <c r="I76" s="42">
        <v>11.423999999999999</v>
      </c>
      <c r="J76" s="42">
        <f t="shared" si="20"/>
        <v>844.70240000000001</v>
      </c>
      <c r="K76" s="42">
        <f t="shared" ref="K76:K98" si="26">J76*P76</f>
        <v>701.10299199999997</v>
      </c>
      <c r="L76" s="42">
        <f t="shared" si="23"/>
        <v>578.62114400000007</v>
      </c>
      <c r="M76" s="35">
        <f t="shared" ref="M76:M98" si="27">IF(J76=0,0,IF(B76=0,0,J76/B76))</f>
        <v>3.8353897356962214</v>
      </c>
      <c r="N76" s="35">
        <f t="shared" si="24"/>
        <v>3.1833734806278637</v>
      </c>
      <c r="O76" s="35">
        <f t="shared" si="25"/>
        <v>2.6272419689519118</v>
      </c>
      <c r="P76" s="36">
        <v>0.83</v>
      </c>
      <c r="Q76" s="37">
        <v>0.68500000000000005</v>
      </c>
      <c r="R76" s="34" t="str">
        <f t="shared" si="21"/>
        <v>-</v>
      </c>
    </row>
    <row r="77" spans="1:18" ht="12" customHeight="1" x14ac:dyDescent="0.2">
      <c r="A77" s="34">
        <v>1978</v>
      </c>
      <c r="B77" s="54">
        <v>222.58500000000001</v>
      </c>
      <c r="C77" s="42">
        <v>631</v>
      </c>
      <c r="D77" s="42">
        <v>24.6</v>
      </c>
      <c r="E77" s="42">
        <v>11.423999999999999</v>
      </c>
      <c r="F77" s="42">
        <f t="shared" si="22"/>
        <v>667.024</v>
      </c>
      <c r="G77" s="42">
        <v>2.4630999999999998</v>
      </c>
      <c r="H77" s="42">
        <v>4</v>
      </c>
      <c r="I77" s="42">
        <v>9.093</v>
      </c>
      <c r="J77" s="42">
        <f t="shared" si="20"/>
        <v>651.46789999999999</v>
      </c>
      <c r="K77" s="42">
        <f t="shared" si="26"/>
        <v>540.71835699999997</v>
      </c>
      <c r="L77" s="42">
        <f t="shared" si="23"/>
        <v>446.25551150000001</v>
      </c>
      <c r="M77" s="35">
        <f t="shared" si="27"/>
        <v>2.9268275040995575</v>
      </c>
      <c r="N77" s="35">
        <f t="shared" si="24"/>
        <v>2.4292668284026324</v>
      </c>
      <c r="O77" s="35">
        <f t="shared" si="25"/>
        <v>2.0048768403081967</v>
      </c>
      <c r="P77" s="36">
        <v>0.83</v>
      </c>
      <c r="Q77" s="37">
        <v>0.68500000000000005</v>
      </c>
      <c r="R77" s="34" t="str">
        <f t="shared" si="21"/>
        <v>-</v>
      </c>
    </row>
    <row r="78" spans="1:18" ht="12" customHeight="1" x14ac:dyDescent="0.2">
      <c r="A78" s="34">
        <v>1979</v>
      </c>
      <c r="B78" s="54">
        <v>225.05500000000001</v>
      </c>
      <c r="C78" s="42">
        <v>435</v>
      </c>
      <c r="D78" s="42">
        <v>26.6</v>
      </c>
      <c r="E78" s="42">
        <v>9.093</v>
      </c>
      <c r="F78" s="42">
        <f t="shared" si="22"/>
        <v>470.69300000000004</v>
      </c>
      <c r="G78" s="42">
        <v>2.6497000000000002</v>
      </c>
      <c r="H78" s="42">
        <v>2</v>
      </c>
      <c r="I78" s="42">
        <v>10.250999999999999</v>
      </c>
      <c r="J78" s="42">
        <f t="shared" si="20"/>
        <v>455.79230000000007</v>
      </c>
      <c r="K78" s="42">
        <f t="shared" si="26"/>
        <v>378.30760900000001</v>
      </c>
      <c r="L78" s="42">
        <f t="shared" si="23"/>
        <v>312.21772550000009</v>
      </c>
      <c r="M78" s="35">
        <f t="shared" si="27"/>
        <v>2.0252484948123795</v>
      </c>
      <c r="N78" s="35">
        <f t="shared" si="24"/>
        <v>1.6809562506942748</v>
      </c>
      <c r="O78" s="35">
        <f t="shared" si="25"/>
        <v>1.38729521894648</v>
      </c>
      <c r="P78" s="36">
        <v>0.83</v>
      </c>
      <c r="Q78" s="37">
        <v>0.68500000000000005</v>
      </c>
      <c r="R78" s="34" t="str">
        <f t="shared" si="21"/>
        <v>-</v>
      </c>
    </row>
    <row r="79" spans="1:18" ht="12" customHeight="1" x14ac:dyDescent="0.2">
      <c r="A79" s="34">
        <v>1980</v>
      </c>
      <c r="B79" s="54">
        <v>227.726</v>
      </c>
      <c r="C79" s="42">
        <v>400</v>
      </c>
      <c r="D79" s="42">
        <v>21.4</v>
      </c>
      <c r="E79" s="42">
        <v>10.250999999999999</v>
      </c>
      <c r="F79" s="42">
        <f t="shared" si="22"/>
        <v>431.65099999999995</v>
      </c>
      <c r="G79" s="42">
        <v>2.1461999999999999</v>
      </c>
      <c r="H79" s="42">
        <v>1</v>
      </c>
      <c r="I79" s="42">
        <v>9.3699999999999992</v>
      </c>
      <c r="J79" s="42">
        <f t="shared" si="20"/>
        <v>419.13479999999993</v>
      </c>
      <c r="K79" s="42">
        <f t="shared" si="26"/>
        <v>347.8818839999999</v>
      </c>
      <c r="L79" s="42">
        <f t="shared" si="23"/>
        <v>287.10733799999997</v>
      </c>
      <c r="M79" s="35">
        <f t="shared" si="27"/>
        <v>1.8405223821610177</v>
      </c>
      <c r="N79" s="35">
        <f t="shared" si="24"/>
        <v>1.5276335771936445</v>
      </c>
      <c r="O79" s="35">
        <f t="shared" si="25"/>
        <v>1.2607578317802972</v>
      </c>
      <c r="P79" s="36">
        <v>0.83</v>
      </c>
      <c r="Q79" s="37">
        <v>0.68500000000000005</v>
      </c>
      <c r="R79" s="34" t="str">
        <f t="shared" si="21"/>
        <v>-</v>
      </c>
    </row>
    <row r="80" spans="1:18" ht="12" customHeight="1" x14ac:dyDescent="0.2">
      <c r="A80" s="38">
        <v>1981</v>
      </c>
      <c r="B80" s="55">
        <v>229.96600000000001</v>
      </c>
      <c r="C80" s="44">
        <v>435</v>
      </c>
      <c r="D80" s="44">
        <v>18.2</v>
      </c>
      <c r="E80" s="44">
        <v>9.3699999999999992</v>
      </c>
      <c r="F80" s="44">
        <f t="shared" si="22"/>
        <v>462.57</v>
      </c>
      <c r="G80" s="44">
        <v>1.796</v>
      </c>
      <c r="H80" s="44">
        <v>1</v>
      </c>
      <c r="I80" s="44">
        <v>9.3249999999999993</v>
      </c>
      <c r="J80" s="44">
        <f t="shared" si="20"/>
        <v>450.44900000000001</v>
      </c>
      <c r="K80" s="44">
        <f t="shared" si="26"/>
        <v>373.87266999999997</v>
      </c>
      <c r="L80" s="44">
        <f t="shared" si="23"/>
        <v>308.55756500000001</v>
      </c>
      <c r="M80" s="39">
        <f t="shared" si="27"/>
        <v>1.9587634693824305</v>
      </c>
      <c r="N80" s="39">
        <f t="shared" si="24"/>
        <v>1.6257736795874171</v>
      </c>
      <c r="O80" s="39">
        <f t="shared" si="25"/>
        <v>1.3417529765269649</v>
      </c>
      <c r="P80" s="40">
        <v>0.83</v>
      </c>
      <c r="Q80" s="41">
        <v>0.68500000000000005</v>
      </c>
      <c r="R80" s="38" t="str">
        <f t="shared" si="21"/>
        <v>-</v>
      </c>
    </row>
    <row r="81" spans="1:18" ht="12" customHeight="1" x14ac:dyDescent="0.2">
      <c r="A81" s="38">
        <v>1982</v>
      </c>
      <c r="B81" s="55">
        <v>232.18799999999999</v>
      </c>
      <c r="C81" s="44">
        <v>448</v>
      </c>
      <c r="D81" s="44">
        <v>18.8</v>
      </c>
      <c r="E81" s="44">
        <v>9.3249999999999993</v>
      </c>
      <c r="F81" s="44">
        <f t="shared" si="22"/>
        <v>476.125</v>
      </c>
      <c r="G81" s="44">
        <v>1.8756999999999999</v>
      </c>
      <c r="H81" s="44">
        <v>2</v>
      </c>
      <c r="I81" s="44">
        <v>7.3620000000000001</v>
      </c>
      <c r="J81" s="44">
        <f t="shared" si="20"/>
        <v>464.88729999999998</v>
      </c>
      <c r="K81" s="44">
        <f t="shared" si="26"/>
        <v>385.85645899999997</v>
      </c>
      <c r="L81" s="44">
        <f t="shared" si="23"/>
        <v>318.44780050000003</v>
      </c>
      <c r="M81" s="39">
        <f t="shared" si="27"/>
        <v>2.0022020948541699</v>
      </c>
      <c r="N81" s="39">
        <f t="shared" si="24"/>
        <v>1.6618277387289611</v>
      </c>
      <c r="O81" s="39">
        <f t="shared" si="25"/>
        <v>1.3715084349751065</v>
      </c>
      <c r="P81" s="40">
        <v>0.83</v>
      </c>
      <c r="Q81" s="41">
        <v>0.68500000000000005</v>
      </c>
      <c r="R81" s="38" t="str">
        <f t="shared" si="21"/>
        <v>-</v>
      </c>
    </row>
    <row r="82" spans="1:18" ht="12" customHeight="1" x14ac:dyDescent="0.2">
      <c r="A82" s="38">
        <v>1983</v>
      </c>
      <c r="B82" s="55">
        <v>234.30699999999999</v>
      </c>
      <c r="C82" s="44">
        <v>453</v>
      </c>
      <c r="D82" s="44">
        <v>18.540319</v>
      </c>
      <c r="E82" s="44">
        <v>7.3620000000000001</v>
      </c>
      <c r="F82" s="44">
        <f t="shared" si="22"/>
        <v>478.90231900000003</v>
      </c>
      <c r="G82" s="44">
        <v>4.0708500000000001</v>
      </c>
      <c r="H82" s="44">
        <v>1</v>
      </c>
      <c r="I82" s="44">
        <v>9.06</v>
      </c>
      <c r="J82" s="44">
        <f t="shared" si="20"/>
        <v>464.77146900000002</v>
      </c>
      <c r="K82" s="44">
        <f t="shared" si="26"/>
        <v>385.76031927000002</v>
      </c>
      <c r="L82" s="44">
        <f t="shared" si="23"/>
        <v>318.36845626500002</v>
      </c>
      <c r="M82" s="39">
        <f t="shared" si="27"/>
        <v>1.9836004430085317</v>
      </c>
      <c r="N82" s="39">
        <f t="shared" si="24"/>
        <v>1.6463883676970814</v>
      </c>
      <c r="O82" s="39">
        <f t="shared" si="25"/>
        <v>1.3587663034608444</v>
      </c>
      <c r="P82" s="40">
        <v>0.83</v>
      </c>
      <c r="Q82" s="41">
        <v>0.68500000000000005</v>
      </c>
      <c r="R82" s="38" t="str">
        <f t="shared" si="21"/>
        <v>-</v>
      </c>
    </row>
    <row r="83" spans="1:18" ht="12" customHeight="1" x14ac:dyDescent="0.2">
      <c r="A83" s="38">
        <v>1984</v>
      </c>
      <c r="B83" s="55">
        <v>236.34800000000001</v>
      </c>
      <c r="C83" s="44">
        <v>495</v>
      </c>
      <c r="D83" s="44">
        <v>24.102160000000001</v>
      </c>
      <c r="E83" s="44">
        <v>9.06</v>
      </c>
      <c r="F83" s="44">
        <f t="shared" si="22"/>
        <v>528.16215999999997</v>
      </c>
      <c r="G83" s="44">
        <v>5.6630539999999998</v>
      </c>
      <c r="H83" s="44">
        <v>1</v>
      </c>
      <c r="I83" s="44">
        <v>13.837</v>
      </c>
      <c r="J83" s="44">
        <f t="shared" si="20"/>
        <v>507.66210599999999</v>
      </c>
      <c r="K83" s="44">
        <f t="shared" si="26"/>
        <v>421.35954798</v>
      </c>
      <c r="L83" s="44">
        <f t="shared" si="23"/>
        <v>347.74854261000002</v>
      </c>
      <c r="M83" s="39">
        <f t="shared" si="27"/>
        <v>2.1479433124037435</v>
      </c>
      <c r="N83" s="39">
        <f t="shared" si="24"/>
        <v>1.7827929492951071</v>
      </c>
      <c r="O83" s="39">
        <f t="shared" si="25"/>
        <v>1.4713411689965643</v>
      </c>
      <c r="P83" s="40">
        <v>0.83</v>
      </c>
      <c r="Q83" s="41">
        <v>0.68500000000000005</v>
      </c>
      <c r="R83" s="38" t="str">
        <f t="shared" si="21"/>
        <v>-</v>
      </c>
    </row>
    <row r="84" spans="1:18" ht="12" customHeight="1" x14ac:dyDescent="0.2">
      <c r="A84" s="38">
        <v>1985</v>
      </c>
      <c r="B84" s="55">
        <v>238.46600000000001</v>
      </c>
      <c r="C84" s="44">
        <v>515</v>
      </c>
      <c r="D84" s="44">
        <v>19.695687</v>
      </c>
      <c r="E84" s="44">
        <v>13.837</v>
      </c>
      <c r="F84" s="44">
        <f t="shared" si="22"/>
        <v>548.53268700000001</v>
      </c>
      <c r="G84" s="44">
        <v>3.6296539999999999</v>
      </c>
      <c r="H84" s="44">
        <v>1</v>
      </c>
      <c r="I84" s="44">
        <v>11.41</v>
      </c>
      <c r="J84" s="44">
        <f t="shared" si="20"/>
        <v>532.49303299999997</v>
      </c>
      <c r="K84" s="44">
        <f t="shared" si="26"/>
        <v>441.96921738999993</v>
      </c>
      <c r="L84" s="44">
        <f t="shared" si="23"/>
        <v>364.75772760500001</v>
      </c>
      <c r="M84" s="39">
        <f t="shared" si="27"/>
        <v>2.23299352108896</v>
      </c>
      <c r="N84" s="39">
        <f t="shared" si="24"/>
        <v>1.8533846225038366</v>
      </c>
      <c r="O84" s="39">
        <f t="shared" si="25"/>
        <v>1.5296005619459379</v>
      </c>
      <c r="P84" s="40">
        <v>0.83</v>
      </c>
      <c r="Q84" s="41">
        <v>0.68500000000000005</v>
      </c>
      <c r="R84" s="38" t="str">
        <f t="shared" si="21"/>
        <v>-</v>
      </c>
    </row>
    <row r="85" spans="1:18" ht="12" customHeight="1" x14ac:dyDescent="0.2">
      <c r="A85" s="34">
        <v>1986</v>
      </c>
      <c r="B85" s="54">
        <v>240.65100000000001</v>
      </c>
      <c r="C85" s="42">
        <v>524</v>
      </c>
      <c r="D85" s="42">
        <v>26.789042999999999</v>
      </c>
      <c r="E85" s="42">
        <v>11.41</v>
      </c>
      <c r="F85" s="42">
        <f t="shared" si="22"/>
        <v>562.19904299999996</v>
      </c>
      <c r="G85" s="42">
        <v>4.7822950000000004</v>
      </c>
      <c r="H85" s="42">
        <v>1</v>
      </c>
      <c r="I85" s="42">
        <v>6.968</v>
      </c>
      <c r="J85" s="42">
        <f t="shared" si="20"/>
        <v>549.44874799999991</v>
      </c>
      <c r="K85" s="42">
        <f t="shared" si="26"/>
        <v>456.04246083999988</v>
      </c>
      <c r="L85" s="42">
        <f t="shared" si="23"/>
        <v>376.37239237999995</v>
      </c>
      <c r="M85" s="35">
        <f t="shared" si="27"/>
        <v>2.2831766666251121</v>
      </c>
      <c r="N85" s="35">
        <f t="shared" si="24"/>
        <v>1.8950366332988429</v>
      </c>
      <c r="O85" s="35">
        <f t="shared" si="25"/>
        <v>1.563976016638202</v>
      </c>
      <c r="P85" s="36">
        <v>0.83</v>
      </c>
      <c r="Q85" s="37">
        <v>0.68500000000000005</v>
      </c>
      <c r="R85" s="34" t="str">
        <f t="shared" si="21"/>
        <v>-</v>
      </c>
    </row>
    <row r="86" spans="1:18" ht="12" customHeight="1" x14ac:dyDescent="0.2">
      <c r="A86" s="34">
        <v>1987</v>
      </c>
      <c r="B86" s="54">
        <v>242.804</v>
      </c>
      <c r="C86" s="42">
        <v>430</v>
      </c>
      <c r="D86" s="42">
        <v>24</v>
      </c>
      <c r="E86" s="42">
        <v>6.968</v>
      </c>
      <c r="F86" s="42">
        <f t="shared" si="22"/>
        <v>460.96800000000002</v>
      </c>
      <c r="G86" s="42">
        <v>7</v>
      </c>
      <c r="H86" s="42">
        <v>1</v>
      </c>
      <c r="I86" s="42">
        <v>4.157</v>
      </c>
      <c r="J86" s="42">
        <f t="shared" si="20"/>
        <v>448.81100000000004</v>
      </c>
      <c r="K86" s="42">
        <f t="shared" si="26"/>
        <v>372.51312999999999</v>
      </c>
      <c r="L86" s="42">
        <f t="shared" si="23"/>
        <v>307.43553500000007</v>
      </c>
      <c r="M86" s="35">
        <f t="shared" si="27"/>
        <v>1.8484497784221019</v>
      </c>
      <c r="N86" s="35">
        <f t="shared" si="24"/>
        <v>1.5342133160903444</v>
      </c>
      <c r="O86" s="35">
        <f t="shared" si="25"/>
        <v>1.26618809821914</v>
      </c>
      <c r="P86" s="36">
        <v>0.83</v>
      </c>
      <c r="Q86" s="37">
        <v>0.68500000000000005</v>
      </c>
      <c r="R86" s="34" t="str">
        <f t="shared" si="21"/>
        <v>-</v>
      </c>
    </row>
    <row r="87" spans="1:18" ht="12" customHeight="1" x14ac:dyDescent="0.2">
      <c r="A87" s="34">
        <v>1988</v>
      </c>
      <c r="B87" s="54">
        <v>245.02099999999999</v>
      </c>
      <c r="C87" s="42">
        <v>396</v>
      </c>
      <c r="D87" s="42">
        <v>27</v>
      </c>
      <c r="E87" s="42">
        <v>4.157</v>
      </c>
      <c r="F87" s="42">
        <f t="shared" si="22"/>
        <v>427.15699999999998</v>
      </c>
      <c r="G87" s="42">
        <v>10</v>
      </c>
      <c r="H87" s="42">
        <v>2</v>
      </c>
      <c r="I87" s="42">
        <v>5.44</v>
      </c>
      <c r="J87" s="42">
        <f t="shared" si="20"/>
        <v>409.71699999999998</v>
      </c>
      <c r="K87" s="42">
        <f t="shared" si="26"/>
        <v>340.06510999999995</v>
      </c>
      <c r="L87" s="42">
        <f t="shared" si="23"/>
        <v>280.65614500000004</v>
      </c>
      <c r="M87" s="35">
        <f t="shared" si="27"/>
        <v>1.6721709567751335</v>
      </c>
      <c r="N87" s="35">
        <f t="shared" si="24"/>
        <v>1.3879018941233607</v>
      </c>
      <c r="O87" s="35">
        <f t="shared" si="25"/>
        <v>1.1454371053909667</v>
      </c>
      <c r="P87" s="36">
        <v>0.83</v>
      </c>
      <c r="Q87" s="37">
        <v>0.68500000000000005</v>
      </c>
      <c r="R87" s="34" t="str">
        <f t="shared" si="21"/>
        <v>-</v>
      </c>
    </row>
    <row r="88" spans="1:18" ht="12" customHeight="1" x14ac:dyDescent="0.2">
      <c r="A88" s="34">
        <v>1989</v>
      </c>
      <c r="B88" s="54">
        <v>247.34200000000001</v>
      </c>
      <c r="C88" s="42">
        <v>355</v>
      </c>
      <c r="D88" s="43" t="s">
        <v>12</v>
      </c>
      <c r="E88" s="42">
        <v>5.44</v>
      </c>
      <c r="F88" s="42">
        <f t="shared" si="22"/>
        <v>360.44</v>
      </c>
      <c r="G88" s="43" t="s">
        <v>12</v>
      </c>
      <c r="H88" s="43" t="s">
        <v>12</v>
      </c>
      <c r="I88" s="42">
        <v>3.9329999999999998</v>
      </c>
      <c r="J88" s="42">
        <f t="shared" si="20"/>
        <v>356.50700000000001</v>
      </c>
      <c r="K88" s="42">
        <f t="shared" si="26"/>
        <v>295.90080999999998</v>
      </c>
      <c r="L88" s="42">
        <f t="shared" si="23"/>
        <v>244.20729500000002</v>
      </c>
      <c r="M88" s="35">
        <f t="shared" si="27"/>
        <v>1.4413524593477856</v>
      </c>
      <c r="N88" s="35">
        <f t="shared" si="24"/>
        <v>1.196322541258662</v>
      </c>
      <c r="O88" s="35">
        <f t="shared" si="25"/>
        <v>0.98732643465323322</v>
      </c>
      <c r="P88" s="36">
        <v>0.83</v>
      </c>
      <c r="Q88" s="37">
        <v>0.68500000000000005</v>
      </c>
      <c r="R88" s="34" t="str">
        <f t="shared" si="21"/>
        <v>-</v>
      </c>
    </row>
    <row r="89" spans="1:18" ht="12" customHeight="1" x14ac:dyDescent="0.2">
      <c r="A89" s="34">
        <v>1990</v>
      </c>
      <c r="B89" s="54">
        <v>250.13200000000001</v>
      </c>
      <c r="C89" s="42">
        <v>327</v>
      </c>
      <c r="D89" s="43" t="s">
        <v>12</v>
      </c>
      <c r="E89" s="42">
        <v>3.9329999999999998</v>
      </c>
      <c r="F89" s="42">
        <f t="shared" si="22"/>
        <v>330.93299999999999</v>
      </c>
      <c r="G89" s="43" t="s">
        <v>12</v>
      </c>
      <c r="H89" s="43" t="s">
        <v>12</v>
      </c>
      <c r="I89" s="42">
        <v>5.5090000000000003</v>
      </c>
      <c r="J89" s="42">
        <f t="shared" si="20"/>
        <v>325.42399999999998</v>
      </c>
      <c r="K89" s="42">
        <f t="shared" si="26"/>
        <v>270.10191999999995</v>
      </c>
      <c r="L89" s="42">
        <f t="shared" si="23"/>
        <v>222.91543999999999</v>
      </c>
      <c r="M89" s="35">
        <f t="shared" si="27"/>
        <v>1.3010090672125116</v>
      </c>
      <c r="N89" s="35">
        <f t="shared" si="24"/>
        <v>1.0798375257863846</v>
      </c>
      <c r="O89" s="35">
        <f t="shared" si="25"/>
        <v>0.89119121104057053</v>
      </c>
      <c r="P89" s="36">
        <v>0.83</v>
      </c>
      <c r="Q89" s="37">
        <v>0.68500000000000005</v>
      </c>
      <c r="R89" s="34" t="str">
        <f t="shared" si="21"/>
        <v>-</v>
      </c>
    </row>
    <row r="90" spans="1:18" ht="12" customHeight="1" x14ac:dyDescent="0.2">
      <c r="A90" s="38">
        <v>1991</v>
      </c>
      <c r="B90" s="55">
        <v>253.49299999999999</v>
      </c>
      <c r="C90" s="44">
        <v>306</v>
      </c>
      <c r="D90" s="45" t="s">
        <v>12</v>
      </c>
      <c r="E90" s="44">
        <v>5.5090000000000003</v>
      </c>
      <c r="F90" s="44">
        <f t="shared" si="22"/>
        <v>311.50900000000001</v>
      </c>
      <c r="G90" s="45" t="s">
        <v>12</v>
      </c>
      <c r="H90" s="45" t="s">
        <v>12</v>
      </c>
      <c r="I90" s="44">
        <v>6.694</v>
      </c>
      <c r="J90" s="44">
        <f t="shared" si="20"/>
        <v>304.815</v>
      </c>
      <c r="K90" s="44">
        <f t="shared" si="26"/>
        <v>252.99644999999998</v>
      </c>
      <c r="L90" s="44">
        <f t="shared" si="23"/>
        <v>208.79827500000002</v>
      </c>
      <c r="M90" s="39">
        <f t="shared" si="27"/>
        <v>1.2024592395056275</v>
      </c>
      <c r="N90" s="39">
        <f t="shared" si="24"/>
        <v>0.99804116878967064</v>
      </c>
      <c r="O90" s="39">
        <f t="shared" si="25"/>
        <v>0.82368457906135484</v>
      </c>
      <c r="P90" s="40">
        <v>0.83</v>
      </c>
      <c r="Q90" s="41">
        <v>0.68500000000000005</v>
      </c>
      <c r="R90" s="38" t="str">
        <f t="shared" si="21"/>
        <v>-</v>
      </c>
    </row>
    <row r="91" spans="1:18" ht="12" customHeight="1" x14ac:dyDescent="0.2">
      <c r="A91" s="38">
        <v>1992</v>
      </c>
      <c r="B91" s="55">
        <v>256.89400000000001</v>
      </c>
      <c r="C91" s="44">
        <v>310</v>
      </c>
      <c r="D91" s="45" t="s">
        <v>12</v>
      </c>
      <c r="E91" s="44">
        <v>6.694</v>
      </c>
      <c r="F91" s="44">
        <f t="shared" si="22"/>
        <v>316.69400000000002</v>
      </c>
      <c r="G91" s="45" t="s">
        <v>12</v>
      </c>
      <c r="H91" s="45" t="s">
        <v>12</v>
      </c>
      <c r="I91" s="44">
        <v>5.2270000000000003</v>
      </c>
      <c r="J91" s="44">
        <f t="shared" si="20"/>
        <v>311.46700000000004</v>
      </c>
      <c r="K91" s="44">
        <f t="shared" si="26"/>
        <v>258.51761000000005</v>
      </c>
      <c r="L91" s="44">
        <f t="shared" si="23"/>
        <v>213.35489500000006</v>
      </c>
      <c r="M91" s="39">
        <f t="shared" si="27"/>
        <v>1.2124339221624485</v>
      </c>
      <c r="N91" s="39">
        <f t="shared" si="24"/>
        <v>1.0063201553948322</v>
      </c>
      <c r="O91" s="39">
        <f t="shared" si="25"/>
        <v>0.8305172366812773</v>
      </c>
      <c r="P91" s="40">
        <v>0.83</v>
      </c>
      <c r="Q91" s="41">
        <v>0.68500000000000005</v>
      </c>
      <c r="R91" s="38" t="str">
        <f t="shared" si="21"/>
        <v>-</v>
      </c>
    </row>
    <row r="92" spans="1:18" ht="12" customHeight="1" x14ac:dyDescent="0.2">
      <c r="A92" s="38">
        <v>1993</v>
      </c>
      <c r="B92" s="55">
        <v>260.255</v>
      </c>
      <c r="C92" s="44">
        <v>285</v>
      </c>
      <c r="D92" s="45" t="s">
        <v>12</v>
      </c>
      <c r="E92" s="44">
        <v>5.2270000000000003</v>
      </c>
      <c r="F92" s="44">
        <f t="shared" si="22"/>
        <v>290.22699999999998</v>
      </c>
      <c r="G92" s="45" t="s">
        <v>12</v>
      </c>
      <c r="H92" s="45" t="s">
        <v>12</v>
      </c>
      <c r="I92" s="44">
        <v>4.4880000000000004</v>
      </c>
      <c r="J92" s="44">
        <f t="shared" si="20"/>
        <v>285.73899999999998</v>
      </c>
      <c r="K92" s="44">
        <f t="shared" si="26"/>
        <v>237.16336999999996</v>
      </c>
      <c r="L92" s="44">
        <f t="shared" si="23"/>
        <v>195.73121499999999</v>
      </c>
      <c r="M92" s="39">
        <f t="shared" si="27"/>
        <v>1.097919348331444</v>
      </c>
      <c r="N92" s="39">
        <f t="shared" si="24"/>
        <v>0.91127305911509848</v>
      </c>
      <c r="O92" s="39">
        <f t="shared" si="25"/>
        <v>0.75207475360703924</v>
      </c>
      <c r="P92" s="40">
        <v>0.83</v>
      </c>
      <c r="Q92" s="41">
        <v>0.68500000000000005</v>
      </c>
      <c r="R92" s="38" t="str">
        <f t="shared" si="21"/>
        <v>-</v>
      </c>
    </row>
    <row r="93" spans="1:18" ht="12" customHeight="1" x14ac:dyDescent="0.2">
      <c r="A93" s="38">
        <v>1994</v>
      </c>
      <c r="B93" s="55">
        <v>263.43599999999998</v>
      </c>
      <c r="C93" s="44">
        <v>293</v>
      </c>
      <c r="D93" s="45" t="s">
        <v>12</v>
      </c>
      <c r="E93" s="44">
        <v>4.4880000000000004</v>
      </c>
      <c r="F93" s="44">
        <f t="shared" si="22"/>
        <v>297.488</v>
      </c>
      <c r="G93" s="45" t="s">
        <v>12</v>
      </c>
      <c r="H93" s="45" t="s">
        <v>12</v>
      </c>
      <c r="I93" s="44">
        <v>6.702</v>
      </c>
      <c r="J93" s="44">
        <f t="shared" si="20"/>
        <v>290.786</v>
      </c>
      <c r="K93" s="44">
        <f t="shared" si="26"/>
        <v>241.35237999999998</v>
      </c>
      <c r="L93" s="44">
        <f t="shared" si="23"/>
        <v>199.18841</v>
      </c>
      <c r="M93" s="39">
        <f t="shared" si="27"/>
        <v>1.1038202827252162</v>
      </c>
      <c r="N93" s="39">
        <f t="shared" si="24"/>
        <v>0.91617083466192928</v>
      </c>
      <c r="O93" s="39">
        <f t="shared" si="25"/>
        <v>0.75611689366677304</v>
      </c>
      <c r="P93" s="40">
        <v>0.83</v>
      </c>
      <c r="Q93" s="41">
        <v>0.68500000000000005</v>
      </c>
      <c r="R93" s="38" t="str">
        <f t="shared" si="21"/>
        <v>-</v>
      </c>
    </row>
    <row r="94" spans="1:18" ht="12" customHeight="1" x14ac:dyDescent="0.2">
      <c r="A94" s="38">
        <v>1995</v>
      </c>
      <c r="B94" s="55">
        <v>266.55700000000002</v>
      </c>
      <c r="C94" s="44">
        <v>319</v>
      </c>
      <c r="D94" s="72" t="s">
        <v>12</v>
      </c>
      <c r="E94" s="44">
        <v>6.702</v>
      </c>
      <c r="F94" s="44">
        <f t="shared" si="22"/>
        <v>325.702</v>
      </c>
      <c r="G94" s="72" t="s">
        <v>12</v>
      </c>
      <c r="H94" s="72" t="s">
        <v>12</v>
      </c>
      <c r="I94" s="44">
        <v>6.9080000000000004</v>
      </c>
      <c r="J94" s="44">
        <f t="shared" si="20"/>
        <v>318.79399999999998</v>
      </c>
      <c r="K94" s="44">
        <f t="shared" si="26"/>
        <v>264.59902</v>
      </c>
      <c r="L94" s="44">
        <f t="shared" si="23"/>
        <v>218.37389000000002</v>
      </c>
      <c r="M94" s="39">
        <f t="shared" si="27"/>
        <v>1.1959693423920585</v>
      </c>
      <c r="N94" s="39">
        <f t="shared" si="24"/>
        <v>0.99265455418540871</v>
      </c>
      <c r="O94" s="39">
        <f t="shared" si="25"/>
        <v>0.81923899953856028</v>
      </c>
      <c r="P94" s="40">
        <v>0.83</v>
      </c>
      <c r="Q94" s="41">
        <v>0.68500000000000005</v>
      </c>
      <c r="R94" s="38" t="str">
        <f t="shared" si="21"/>
        <v>-</v>
      </c>
    </row>
    <row r="95" spans="1:18" ht="12" customHeight="1" x14ac:dyDescent="0.2">
      <c r="A95" s="34">
        <v>1996</v>
      </c>
      <c r="B95" s="54">
        <v>269.66699999999997</v>
      </c>
      <c r="C95" s="42">
        <v>378</v>
      </c>
      <c r="D95" s="43" t="s">
        <v>12</v>
      </c>
      <c r="E95" s="42">
        <v>6.9080000000000004</v>
      </c>
      <c r="F95" s="42">
        <f t="shared" si="22"/>
        <v>384.90800000000002</v>
      </c>
      <c r="G95" s="43" t="s">
        <v>12</v>
      </c>
      <c r="H95" s="43" t="s">
        <v>12</v>
      </c>
      <c r="I95" s="42">
        <v>7.2729999999999997</v>
      </c>
      <c r="J95" s="42">
        <f t="shared" si="20"/>
        <v>377.63499999999999</v>
      </c>
      <c r="K95" s="42">
        <f t="shared" si="26"/>
        <v>313.43705</v>
      </c>
      <c r="L95" s="42">
        <f t="shared" si="23"/>
        <v>258.67997500000001</v>
      </c>
      <c r="M95" s="35">
        <f t="shared" si="27"/>
        <v>1.4003752776572589</v>
      </c>
      <c r="N95" s="35">
        <f t="shared" si="24"/>
        <v>1.1623114804555248</v>
      </c>
      <c r="O95" s="35">
        <f t="shared" si="25"/>
        <v>0.95925706519522236</v>
      </c>
      <c r="P95" s="36">
        <v>0.83</v>
      </c>
      <c r="Q95" s="37">
        <v>0.68500000000000005</v>
      </c>
      <c r="R95" s="34" t="str">
        <f t="shared" si="21"/>
        <v>-</v>
      </c>
    </row>
    <row r="96" spans="1:18" ht="12" customHeight="1" x14ac:dyDescent="0.2">
      <c r="A96" s="34">
        <v>1997</v>
      </c>
      <c r="B96" s="54">
        <v>272.91199999999998</v>
      </c>
      <c r="C96" s="42">
        <v>334</v>
      </c>
      <c r="D96" s="43" t="s">
        <v>12</v>
      </c>
      <c r="E96" s="42">
        <v>7.2729999999999997</v>
      </c>
      <c r="F96" s="42">
        <f t="shared" si="22"/>
        <v>341.27300000000002</v>
      </c>
      <c r="G96" s="43" t="s">
        <v>12</v>
      </c>
      <c r="H96" s="43" t="s">
        <v>12</v>
      </c>
      <c r="I96" s="42">
        <v>8.0180000000000007</v>
      </c>
      <c r="J96" s="42">
        <f t="shared" si="20"/>
        <v>333.255</v>
      </c>
      <c r="K96" s="42">
        <f t="shared" si="26"/>
        <v>276.60165000000001</v>
      </c>
      <c r="L96" s="42">
        <f t="shared" si="23"/>
        <v>228.27967500000003</v>
      </c>
      <c r="M96" s="35">
        <f t="shared" si="27"/>
        <v>1.2211079029137599</v>
      </c>
      <c r="N96" s="35">
        <f t="shared" si="24"/>
        <v>1.0135195594184208</v>
      </c>
      <c r="O96" s="35">
        <f t="shared" si="25"/>
        <v>0.8364589134959256</v>
      </c>
      <c r="P96" s="36">
        <v>0.83</v>
      </c>
      <c r="Q96" s="37">
        <v>0.68500000000000005</v>
      </c>
      <c r="R96" s="34" t="str">
        <f t="shared" si="21"/>
        <v>-</v>
      </c>
    </row>
    <row r="97" spans="1:18" ht="12" customHeight="1" x14ac:dyDescent="0.2">
      <c r="A97" s="34">
        <v>1998</v>
      </c>
      <c r="B97" s="54">
        <v>276.11500000000001</v>
      </c>
      <c r="C97" s="42">
        <v>262</v>
      </c>
      <c r="D97" s="43" t="s">
        <v>12</v>
      </c>
      <c r="E97" s="42">
        <v>8.0180000000000007</v>
      </c>
      <c r="F97" s="42">
        <f t="shared" si="22"/>
        <v>270.01800000000003</v>
      </c>
      <c r="G97" s="43" t="s">
        <v>12</v>
      </c>
      <c r="H97" s="43" t="s">
        <v>12</v>
      </c>
      <c r="I97" s="42">
        <v>5.407</v>
      </c>
      <c r="J97" s="42">
        <f t="shared" si="20"/>
        <v>264.61100000000005</v>
      </c>
      <c r="K97" s="42">
        <f t="shared" si="26"/>
        <v>219.62713000000002</v>
      </c>
      <c r="L97" s="42">
        <f t="shared" si="23"/>
        <v>181.25853500000005</v>
      </c>
      <c r="M97" s="35">
        <f t="shared" si="27"/>
        <v>0.95833620049617019</v>
      </c>
      <c r="N97" s="35">
        <f t="shared" si="24"/>
        <v>0.79541904641182126</v>
      </c>
      <c r="O97" s="35">
        <f t="shared" si="25"/>
        <v>0.65646029733987665</v>
      </c>
      <c r="P97" s="36">
        <v>0.83</v>
      </c>
      <c r="Q97" s="37">
        <v>0.68500000000000005</v>
      </c>
      <c r="R97" s="34" t="str">
        <f t="shared" si="21"/>
        <v>-</v>
      </c>
    </row>
    <row r="98" spans="1:18" ht="12" customHeight="1" x14ac:dyDescent="0.2">
      <c r="A98" s="34">
        <v>1999</v>
      </c>
      <c r="B98" s="54">
        <v>279.29500000000002</v>
      </c>
      <c r="C98" s="42">
        <v>235</v>
      </c>
      <c r="D98" s="43" t="s">
        <v>12</v>
      </c>
      <c r="E98" s="42">
        <v>5.407</v>
      </c>
      <c r="F98" s="42">
        <f t="shared" si="22"/>
        <v>240.40700000000001</v>
      </c>
      <c r="G98" s="43" t="s">
        <v>12</v>
      </c>
      <c r="H98" s="43" t="s">
        <v>12</v>
      </c>
      <c r="I98" s="42">
        <v>5.1230000000000002</v>
      </c>
      <c r="J98" s="42">
        <f t="shared" si="20"/>
        <v>235.28400000000002</v>
      </c>
      <c r="K98" s="42">
        <f t="shared" si="26"/>
        <v>195.28572</v>
      </c>
      <c r="L98" s="42">
        <f t="shared" si="23"/>
        <v>161.16954000000004</v>
      </c>
      <c r="M98" s="35">
        <f t="shared" si="27"/>
        <v>0.84242109597379122</v>
      </c>
      <c r="N98" s="35">
        <f t="shared" si="24"/>
        <v>0.69920950965824658</v>
      </c>
      <c r="O98" s="35">
        <f t="shared" si="25"/>
        <v>0.57705845074204709</v>
      </c>
      <c r="P98" s="36">
        <v>0.83</v>
      </c>
      <c r="Q98" s="37">
        <v>0.68500000000000005</v>
      </c>
      <c r="R98" s="34" t="str">
        <f t="shared" si="21"/>
        <v>-</v>
      </c>
    </row>
    <row r="99" spans="1:18" ht="12" customHeight="1" x14ac:dyDescent="0.2">
      <c r="A99" s="34">
        <v>2000</v>
      </c>
      <c r="B99" s="54">
        <v>282.38499999999999</v>
      </c>
      <c r="C99" s="42">
        <v>225</v>
      </c>
      <c r="D99" s="43" t="s">
        <v>12</v>
      </c>
      <c r="E99" s="42">
        <v>5.1230000000000002</v>
      </c>
      <c r="F99" s="42">
        <f t="shared" si="22"/>
        <v>230.12299999999999</v>
      </c>
      <c r="G99" s="43" t="s">
        <v>12</v>
      </c>
      <c r="H99" s="43" t="s">
        <v>12</v>
      </c>
      <c r="I99" s="42">
        <v>4.7229999999999999</v>
      </c>
      <c r="J99" s="42">
        <f t="shared" ref="J99:J104" si="28">F99-SUM(G99:I99)</f>
        <v>225.39999999999998</v>
      </c>
      <c r="K99" s="42">
        <f t="shared" ref="K99:K104" si="29">J99*P99</f>
        <v>187.08199999999997</v>
      </c>
      <c r="L99" s="42">
        <f t="shared" ref="L99:L104" si="30">J99*Q99</f>
        <v>154.399</v>
      </c>
      <c r="M99" s="35">
        <f t="shared" ref="M99:M104" si="31">IF(J99=0,0,IF(B99=0,0,J99/B99))</f>
        <v>0.79820103759052352</v>
      </c>
      <c r="N99" s="35">
        <f t="shared" ref="N99:N105" si="32">IF(K99=0,0,IF(B99=0,0,K99/B99))</f>
        <v>0.66250686120013447</v>
      </c>
      <c r="O99" s="35">
        <f t="shared" ref="O99:O104" si="33">IF(L99=0,0,IF(B99=0,0,L99/B99))</f>
        <v>0.5467677107495087</v>
      </c>
      <c r="P99" s="36">
        <v>0.83</v>
      </c>
      <c r="Q99" s="37">
        <v>0.68500000000000005</v>
      </c>
      <c r="R99" s="34" t="str">
        <f t="shared" ref="R99:R104" si="34">IF(I98=0,"-",IF(ROUND(E99,0)=ROUND(I98,0),"-","*"))</f>
        <v>-</v>
      </c>
    </row>
    <row r="100" spans="1:18" ht="12" customHeight="1" x14ac:dyDescent="0.2">
      <c r="A100" s="38">
        <v>2001</v>
      </c>
      <c r="B100" s="55">
        <v>285.30901899999998</v>
      </c>
      <c r="C100" s="44">
        <v>205</v>
      </c>
      <c r="D100" s="45" t="s">
        <v>12</v>
      </c>
      <c r="E100" s="44">
        <v>4.7229999999999999</v>
      </c>
      <c r="F100" s="44">
        <f t="shared" ref="F100:F105" si="35">SUM(C100:E100)</f>
        <v>209.72300000000001</v>
      </c>
      <c r="G100" s="45" t="s">
        <v>12</v>
      </c>
      <c r="H100" s="45" t="s">
        <v>12</v>
      </c>
      <c r="I100" s="44">
        <v>6</v>
      </c>
      <c r="J100" s="44">
        <f t="shared" si="28"/>
        <v>203.72300000000001</v>
      </c>
      <c r="K100" s="44">
        <f t="shared" si="29"/>
        <v>169.09009</v>
      </c>
      <c r="L100" s="44">
        <f t="shared" si="30"/>
        <v>139.55025500000002</v>
      </c>
      <c r="M100" s="39">
        <f t="shared" si="31"/>
        <v>0.7140433229697517</v>
      </c>
      <c r="N100" s="39">
        <f t="shared" si="32"/>
        <v>0.59265595806489391</v>
      </c>
      <c r="O100" s="39">
        <f t="shared" si="33"/>
        <v>0.48911967623427999</v>
      </c>
      <c r="P100" s="40">
        <v>0.83</v>
      </c>
      <c r="Q100" s="41">
        <v>0.68500000000000005</v>
      </c>
      <c r="R100" s="38" t="str">
        <f t="shared" si="34"/>
        <v>-</v>
      </c>
    </row>
    <row r="101" spans="1:18" ht="12" customHeight="1" x14ac:dyDescent="0.2">
      <c r="A101" s="38">
        <v>2002</v>
      </c>
      <c r="B101" s="55">
        <v>288.10481800000002</v>
      </c>
      <c r="C101" s="44">
        <v>205.3</v>
      </c>
      <c r="D101" s="45" t="s">
        <v>12</v>
      </c>
      <c r="E101" s="44">
        <v>6</v>
      </c>
      <c r="F101" s="44">
        <f t="shared" si="35"/>
        <v>211.3</v>
      </c>
      <c r="G101" s="45" t="s">
        <v>12</v>
      </c>
      <c r="H101" s="45" t="s">
        <v>12</v>
      </c>
      <c r="I101" s="44">
        <v>7</v>
      </c>
      <c r="J101" s="44">
        <f t="shared" si="28"/>
        <v>204.3</v>
      </c>
      <c r="K101" s="44">
        <f t="shared" si="29"/>
        <v>169.56899999999999</v>
      </c>
      <c r="L101" s="44">
        <f t="shared" si="30"/>
        <v>139.94550000000001</v>
      </c>
      <c r="M101" s="39">
        <f t="shared" si="31"/>
        <v>0.70911691591356862</v>
      </c>
      <c r="N101" s="39">
        <f t="shared" si="32"/>
        <v>0.58856704020826189</v>
      </c>
      <c r="O101" s="39">
        <f t="shared" si="33"/>
        <v>0.48574508740079453</v>
      </c>
      <c r="P101" s="40">
        <v>0.83</v>
      </c>
      <c r="Q101" s="41">
        <v>0.68500000000000005</v>
      </c>
      <c r="R101" s="38" t="str">
        <f t="shared" si="34"/>
        <v>-</v>
      </c>
    </row>
    <row r="102" spans="1:18" ht="12" customHeight="1" x14ac:dyDescent="0.2">
      <c r="A102" s="38">
        <v>2003</v>
      </c>
      <c r="B102" s="55">
        <v>290.81963400000001</v>
      </c>
      <c r="C102" s="68">
        <v>201.6</v>
      </c>
      <c r="D102" s="45" t="s">
        <v>12</v>
      </c>
      <c r="E102" s="68">
        <v>7</v>
      </c>
      <c r="F102" s="44">
        <f t="shared" si="35"/>
        <v>208.6</v>
      </c>
      <c r="G102" s="45" t="s">
        <v>12</v>
      </c>
      <c r="H102" s="45" t="s">
        <v>12</v>
      </c>
      <c r="I102" s="44">
        <v>5</v>
      </c>
      <c r="J102" s="44">
        <f t="shared" si="28"/>
        <v>203.6</v>
      </c>
      <c r="K102" s="44">
        <f t="shared" si="29"/>
        <v>168.988</v>
      </c>
      <c r="L102" s="44">
        <f t="shared" si="30"/>
        <v>139.46600000000001</v>
      </c>
      <c r="M102" s="39">
        <f t="shared" si="31"/>
        <v>0.70009028345039448</v>
      </c>
      <c r="N102" s="39">
        <f t="shared" si="32"/>
        <v>0.58107493526382747</v>
      </c>
      <c r="O102" s="39">
        <f t="shared" si="33"/>
        <v>0.47956184416352027</v>
      </c>
      <c r="P102" s="40">
        <v>0.83</v>
      </c>
      <c r="Q102" s="41">
        <v>0.68500000000000005</v>
      </c>
      <c r="R102" s="38" t="str">
        <f t="shared" si="34"/>
        <v>-</v>
      </c>
    </row>
    <row r="103" spans="1:18" ht="12" customHeight="1" x14ac:dyDescent="0.2">
      <c r="A103" s="38">
        <v>2004</v>
      </c>
      <c r="B103" s="55">
        <v>293.46318500000001</v>
      </c>
      <c r="C103" s="68">
        <v>176</v>
      </c>
      <c r="D103" s="45" t="s">
        <v>12</v>
      </c>
      <c r="E103" s="68">
        <v>5</v>
      </c>
      <c r="F103" s="44">
        <f t="shared" si="35"/>
        <v>181</v>
      </c>
      <c r="G103" s="45" t="s">
        <v>12</v>
      </c>
      <c r="H103" s="45" t="s">
        <v>12</v>
      </c>
      <c r="I103" s="44">
        <v>4</v>
      </c>
      <c r="J103" s="44">
        <f t="shared" si="28"/>
        <v>177</v>
      </c>
      <c r="K103" s="44">
        <f t="shared" si="29"/>
        <v>146.91</v>
      </c>
      <c r="L103" s="44">
        <f t="shared" si="30"/>
        <v>121.245</v>
      </c>
      <c r="M103" s="39">
        <f t="shared" si="31"/>
        <v>0.60314209429710919</v>
      </c>
      <c r="N103" s="39">
        <f t="shared" si="32"/>
        <v>0.50060793826660055</v>
      </c>
      <c r="O103" s="39">
        <f t="shared" si="33"/>
        <v>0.4131523345935198</v>
      </c>
      <c r="P103" s="40">
        <v>0.83</v>
      </c>
      <c r="Q103" s="41">
        <v>0.68500000000000005</v>
      </c>
      <c r="R103" s="38" t="str">
        <f t="shared" si="34"/>
        <v>-</v>
      </c>
    </row>
    <row r="104" spans="1:18" ht="12" customHeight="1" x14ac:dyDescent="0.2">
      <c r="A104" s="38">
        <v>2005</v>
      </c>
      <c r="B104" s="55">
        <v>296.186216</v>
      </c>
      <c r="C104" s="68">
        <v>165</v>
      </c>
      <c r="D104" s="45" t="s">
        <v>12</v>
      </c>
      <c r="E104" s="68">
        <v>4</v>
      </c>
      <c r="F104" s="44">
        <f t="shared" si="35"/>
        <v>169</v>
      </c>
      <c r="G104" s="45" t="s">
        <v>12</v>
      </c>
      <c r="H104" s="45" t="s">
        <v>12</v>
      </c>
      <c r="I104" s="44">
        <v>5.0999999999999996</v>
      </c>
      <c r="J104" s="44">
        <f t="shared" si="28"/>
        <v>163.9</v>
      </c>
      <c r="K104" s="44">
        <f t="shared" si="29"/>
        <v>136.03700000000001</v>
      </c>
      <c r="L104" s="44">
        <f t="shared" si="30"/>
        <v>112.27150000000002</v>
      </c>
      <c r="M104" s="39">
        <f t="shared" si="31"/>
        <v>0.55336808786537184</v>
      </c>
      <c r="N104" s="39">
        <f t="shared" si="32"/>
        <v>0.45929551292825865</v>
      </c>
      <c r="O104" s="39">
        <f t="shared" si="33"/>
        <v>0.37905714018777975</v>
      </c>
      <c r="P104" s="40">
        <v>0.83</v>
      </c>
      <c r="Q104" s="41">
        <v>0.68500000000000005</v>
      </c>
      <c r="R104" s="38" t="str">
        <f t="shared" si="34"/>
        <v>-</v>
      </c>
    </row>
    <row r="105" spans="1:18" ht="12" customHeight="1" x14ac:dyDescent="0.2">
      <c r="A105" s="34">
        <v>2006</v>
      </c>
      <c r="B105" s="54">
        <v>298.99582500000002</v>
      </c>
      <c r="C105" s="69">
        <v>155.6</v>
      </c>
      <c r="D105" s="43" t="s">
        <v>12</v>
      </c>
      <c r="E105" s="69">
        <v>5.0999999999999996</v>
      </c>
      <c r="F105" s="42">
        <f t="shared" si="35"/>
        <v>160.69999999999999</v>
      </c>
      <c r="G105" s="43" t="s">
        <v>12</v>
      </c>
      <c r="H105" s="43" t="s">
        <v>12</v>
      </c>
      <c r="I105" s="42">
        <v>6</v>
      </c>
      <c r="J105" s="42">
        <f t="shared" ref="J105:J111" si="36">F105-SUM(G105:I105)</f>
        <v>154.69999999999999</v>
      </c>
      <c r="K105" s="42">
        <f t="shared" ref="K105:K111" si="37">J105*P105</f>
        <v>128.40099999999998</v>
      </c>
      <c r="L105" s="42">
        <f t="shared" ref="L105:L111" si="38">J105*Q105</f>
        <v>105.9695</v>
      </c>
      <c r="M105" s="35">
        <f t="shared" ref="M105:M111" si="39">IF(J105=0,0,IF(B105=0,0,J105/B105))</f>
        <v>0.51739852889250204</v>
      </c>
      <c r="N105" s="35">
        <f t="shared" si="32"/>
        <v>0.42944077898077665</v>
      </c>
      <c r="O105" s="35">
        <f t="shared" ref="O105:O111" si="40">IF(L105=0,0,IF(B105=0,0,L105/B105))</f>
        <v>0.35441799229136389</v>
      </c>
      <c r="P105" s="36">
        <v>0.83</v>
      </c>
      <c r="Q105" s="37">
        <v>0.68500000000000005</v>
      </c>
      <c r="R105" s="34" t="str">
        <f t="shared" ref="R105:R111" si="41">IF(I104=0,"-",IF(ROUND(E105,0)=ROUND(I104,0),"-","*"))</f>
        <v>-</v>
      </c>
    </row>
    <row r="106" spans="1:18" ht="12" customHeight="1" x14ac:dyDescent="0.2">
      <c r="A106" s="34">
        <v>2007</v>
      </c>
      <c r="B106" s="54">
        <v>302.003917</v>
      </c>
      <c r="C106" s="69">
        <v>145.5</v>
      </c>
      <c r="D106" s="43" t="s">
        <v>12</v>
      </c>
      <c r="E106" s="69">
        <v>6</v>
      </c>
      <c r="F106" s="42">
        <f t="shared" ref="F106:F120" si="42">SUM(C106:E106)</f>
        <v>151.5</v>
      </c>
      <c r="G106" s="43" t="s">
        <v>12</v>
      </c>
      <c r="H106" s="43" t="s">
        <v>12</v>
      </c>
      <c r="I106" s="42">
        <v>7</v>
      </c>
      <c r="J106" s="42">
        <f t="shared" si="36"/>
        <v>144.5</v>
      </c>
      <c r="K106" s="42">
        <f t="shared" si="37"/>
        <v>119.93499999999999</v>
      </c>
      <c r="L106" s="42">
        <f t="shared" si="38"/>
        <v>98.982500000000002</v>
      </c>
      <c r="M106" s="35">
        <f t="shared" si="39"/>
        <v>0.47847061533311169</v>
      </c>
      <c r="N106" s="35">
        <f t="shared" ref="N106:N111" si="43">IF(K106=0,0,IF(B106=0,0,K106/B106))</f>
        <v>0.3971306107264827</v>
      </c>
      <c r="O106" s="35">
        <f t="shared" si="40"/>
        <v>0.32775237150318154</v>
      </c>
      <c r="P106" s="36">
        <v>0.83</v>
      </c>
      <c r="Q106" s="37">
        <v>0.68500000000000005</v>
      </c>
      <c r="R106" s="34" t="str">
        <f t="shared" si="41"/>
        <v>-</v>
      </c>
    </row>
    <row r="107" spans="1:18" ht="12" customHeight="1" x14ac:dyDescent="0.2">
      <c r="A107" s="34">
        <v>2008</v>
      </c>
      <c r="B107" s="54">
        <v>304.79776099999998</v>
      </c>
      <c r="C107" s="69">
        <v>151.80000000000001</v>
      </c>
      <c r="D107" s="43" t="s">
        <v>12</v>
      </c>
      <c r="E107" s="69">
        <v>7</v>
      </c>
      <c r="F107" s="42">
        <f t="shared" si="42"/>
        <v>158.80000000000001</v>
      </c>
      <c r="G107" s="43" t="s">
        <v>12</v>
      </c>
      <c r="H107" s="43" t="s">
        <v>12</v>
      </c>
      <c r="I107" s="42">
        <v>9.1940000000000008</v>
      </c>
      <c r="J107" s="42">
        <f t="shared" si="36"/>
        <v>149.60600000000002</v>
      </c>
      <c r="K107" s="42">
        <f t="shared" si="37"/>
        <v>124.17298000000001</v>
      </c>
      <c r="L107" s="42">
        <f t="shared" si="38"/>
        <v>102.48011000000002</v>
      </c>
      <c r="M107" s="35">
        <f t="shared" si="39"/>
        <v>0.49083693892357705</v>
      </c>
      <c r="N107" s="35">
        <f t="shared" si="43"/>
        <v>0.40739465930656893</v>
      </c>
      <c r="O107" s="35">
        <f t="shared" si="40"/>
        <v>0.33622330316265031</v>
      </c>
      <c r="P107" s="36">
        <v>0.83</v>
      </c>
      <c r="Q107" s="37">
        <v>0.68500000000000005</v>
      </c>
      <c r="R107" s="34" t="str">
        <f t="shared" si="41"/>
        <v>-</v>
      </c>
    </row>
    <row r="108" spans="1:18" ht="12" customHeight="1" x14ac:dyDescent="0.2">
      <c r="A108" s="34">
        <v>2009</v>
      </c>
      <c r="B108" s="54">
        <v>307.43940600000002</v>
      </c>
      <c r="C108" s="69">
        <v>146.80000000000001</v>
      </c>
      <c r="D108" s="43" t="s">
        <v>12</v>
      </c>
      <c r="E108" s="69">
        <v>9.1940000000000008</v>
      </c>
      <c r="F108" s="42">
        <f t="shared" si="42"/>
        <v>155.994</v>
      </c>
      <c r="G108" s="43" t="s">
        <v>12</v>
      </c>
      <c r="H108" s="43" t="s">
        <v>12</v>
      </c>
      <c r="I108" s="42">
        <v>8.9600000000000009</v>
      </c>
      <c r="J108" s="42">
        <f t="shared" si="36"/>
        <v>147.03399999999999</v>
      </c>
      <c r="K108" s="42">
        <f t="shared" si="37"/>
        <v>122.03821999999998</v>
      </c>
      <c r="L108" s="42">
        <f t="shared" si="38"/>
        <v>100.71829</v>
      </c>
      <c r="M108" s="35">
        <f t="shared" si="39"/>
        <v>0.4782535912133527</v>
      </c>
      <c r="N108" s="35">
        <f t="shared" si="43"/>
        <v>0.39695048070708272</v>
      </c>
      <c r="O108" s="35">
        <f t="shared" si="40"/>
        <v>0.32760370998114663</v>
      </c>
      <c r="P108" s="36">
        <v>0.83</v>
      </c>
      <c r="Q108" s="37">
        <v>0.68500000000000005</v>
      </c>
      <c r="R108" s="34" t="str">
        <f t="shared" si="41"/>
        <v>-</v>
      </c>
    </row>
    <row r="109" spans="1:18" ht="12" customHeight="1" x14ac:dyDescent="0.2">
      <c r="A109" s="34">
        <v>2010</v>
      </c>
      <c r="B109" s="54">
        <v>309.74127900000002</v>
      </c>
      <c r="C109" s="69">
        <v>142.6</v>
      </c>
      <c r="D109" s="43" t="s">
        <v>12</v>
      </c>
      <c r="E109" s="69">
        <v>8.9600000000000009</v>
      </c>
      <c r="F109" s="42">
        <f t="shared" si="42"/>
        <v>151.56</v>
      </c>
      <c r="G109" s="43" t="s">
        <v>12</v>
      </c>
      <c r="H109" s="43" t="s">
        <v>12</v>
      </c>
      <c r="I109" s="42">
        <v>3.8660000000000001</v>
      </c>
      <c r="J109" s="42">
        <f t="shared" si="36"/>
        <v>147.69399999999999</v>
      </c>
      <c r="K109" s="42">
        <f t="shared" si="37"/>
        <v>122.58601999999999</v>
      </c>
      <c r="L109" s="42">
        <f t="shared" si="38"/>
        <v>101.17039</v>
      </c>
      <c r="M109" s="35">
        <f t="shared" si="39"/>
        <v>0.47683021286936694</v>
      </c>
      <c r="N109" s="35">
        <f t="shared" si="43"/>
        <v>0.39576907668157457</v>
      </c>
      <c r="O109" s="35">
        <f t="shared" si="40"/>
        <v>0.3266286958155164</v>
      </c>
      <c r="P109" s="36">
        <v>0.83</v>
      </c>
      <c r="Q109" s="37">
        <v>0.68500000000000005</v>
      </c>
      <c r="R109" s="34" t="str">
        <f t="shared" si="41"/>
        <v>-</v>
      </c>
    </row>
    <row r="110" spans="1:18" ht="12" customHeight="1" x14ac:dyDescent="0.2">
      <c r="A110" s="99">
        <v>2011</v>
      </c>
      <c r="B110" s="55">
        <v>311.97391399999998</v>
      </c>
      <c r="C110" s="94">
        <v>136.30000000000001</v>
      </c>
      <c r="D110" s="101" t="s">
        <v>12</v>
      </c>
      <c r="E110" s="94">
        <v>3.8660000000000001</v>
      </c>
      <c r="F110" s="102">
        <f t="shared" si="42"/>
        <v>140.16600000000003</v>
      </c>
      <c r="G110" s="101" t="s">
        <v>12</v>
      </c>
      <c r="H110" s="101" t="s">
        <v>12</v>
      </c>
      <c r="I110" s="102">
        <v>2.8809999999999998</v>
      </c>
      <c r="J110" s="102">
        <f t="shared" si="36"/>
        <v>137.28500000000003</v>
      </c>
      <c r="K110" s="102">
        <f t="shared" si="37"/>
        <v>113.94655000000002</v>
      </c>
      <c r="L110" s="102">
        <f t="shared" si="38"/>
        <v>94.040225000000021</v>
      </c>
      <c r="M110" s="103">
        <f t="shared" si="39"/>
        <v>0.44005281800580298</v>
      </c>
      <c r="N110" s="103">
        <f t="shared" si="43"/>
        <v>0.36524383894481649</v>
      </c>
      <c r="O110" s="103">
        <f t="shared" si="40"/>
        <v>0.30143618033397507</v>
      </c>
      <c r="P110" s="104">
        <v>0.83</v>
      </c>
      <c r="Q110" s="105">
        <v>0.68500000000000005</v>
      </c>
      <c r="R110" s="99" t="str">
        <f t="shared" si="41"/>
        <v>-</v>
      </c>
    </row>
    <row r="111" spans="1:18" ht="12" customHeight="1" x14ac:dyDescent="0.2">
      <c r="A111" s="99">
        <v>2012</v>
      </c>
      <c r="B111" s="55">
        <v>314.16755799999999</v>
      </c>
      <c r="C111" s="94">
        <v>124.9</v>
      </c>
      <c r="D111" s="101" t="s">
        <v>12</v>
      </c>
      <c r="E111" s="94">
        <v>2.8809999999999998</v>
      </c>
      <c r="F111" s="102">
        <f t="shared" si="42"/>
        <v>127.78100000000001</v>
      </c>
      <c r="G111" s="101" t="s">
        <v>12</v>
      </c>
      <c r="H111" s="101" t="s">
        <v>12</v>
      </c>
      <c r="I111" s="102">
        <v>5.2210000000000001</v>
      </c>
      <c r="J111" s="102">
        <f t="shared" si="36"/>
        <v>122.56</v>
      </c>
      <c r="K111" s="102">
        <f t="shared" si="37"/>
        <v>101.7248</v>
      </c>
      <c r="L111" s="102">
        <f t="shared" si="38"/>
        <v>83.953600000000009</v>
      </c>
      <c r="M111" s="103">
        <f t="shared" si="39"/>
        <v>0.39011029903985189</v>
      </c>
      <c r="N111" s="103">
        <f t="shared" si="43"/>
        <v>0.32379154820307704</v>
      </c>
      <c r="O111" s="103">
        <f t="shared" si="40"/>
        <v>0.26722555484229854</v>
      </c>
      <c r="P111" s="104">
        <v>0.83</v>
      </c>
      <c r="Q111" s="105">
        <v>0.68500000000000005</v>
      </c>
      <c r="R111" s="99" t="str">
        <f t="shared" si="41"/>
        <v>-</v>
      </c>
    </row>
    <row r="112" spans="1:18" ht="12" customHeight="1" x14ac:dyDescent="0.2">
      <c r="A112" s="99">
        <v>2013</v>
      </c>
      <c r="B112" s="55">
        <v>316.29476599999998</v>
      </c>
      <c r="C112" s="94">
        <v>117.3</v>
      </c>
      <c r="D112" s="101" t="s">
        <v>12</v>
      </c>
      <c r="E112" s="94">
        <v>5.2210000000000001</v>
      </c>
      <c r="F112" s="102">
        <f t="shared" si="42"/>
        <v>122.521</v>
      </c>
      <c r="G112" s="101" t="s">
        <v>12</v>
      </c>
      <c r="H112" s="101" t="s">
        <v>12</v>
      </c>
      <c r="I112" s="102">
        <v>3.9569999999999999</v>
      </c>
      <c r="J112" s="102">
        <f t="shared" ref="J112:J120" si="44">F112-SUM(G112:I112)</f>
        <v>118.56400000000001</v>
      </c>
      <c r="K112" s="102">
        <f t="shared" ref="K112:K120" si="45">J112*P112</f>
        <v>98.408119999999997</v>
      </c>
      <c r="L112" s="102">
        <f t="shared" ref="L112:L120" si="46">J112*Q112</f>
        <v>81.216340000000017</v>
      </c>
      <c r="M112" s="103">
        <f t="shared" ref="M112:M120" si="47">IF(J112=0,0,IF(B112=0,0,J112/B112))</f>
        <v>0.37485286746730428</v>
      </c>
      <c r="N112" s="103">
        <f t="shared" ref="N112:N120" si="48">IF(K112=0,0,IF(B112=0,0,K112/B112))</f>
        <v>0.31112787999786251</v>
      </c>
      <c r="O112" s="103">
        <f t="shared" ref="O112:O120" si="49">IF(L112=0,0,IF(B112=0,0,L112/B112))</f>
        <v>0.25677421421510344</v>
      </c>
      <c r="P112" s="104">
        <v>0.83</v>
      </c>
      <c r="Q112" s="105">
        <v>0.68500000000000005</v>
      </c>
      <c r="R112" s="99" t="str">
        <f t="shared" ref="R112:R120" si="50">IF(I111=0,"-",IF(ROUND(E112,0)=ROUND(I111,0),"-","*"))</f>
        <v>-</v>
      </c>
    </row>
    <row r="113" spans="1:24" ht="12" customHeight="1" x14ac:dyDescent="0.2">
      <c r="A113" s="99">
        <v>2014</v>
      </c>
      <c r="B113" s="55">
        <v>318.576955</v>
      </c>
      <c r="C113" s="94">
        <v>100.1</v>
      </c>
      <c r="D113" s="101" t="s">
        <v>12</v>
      </c>
      <c r="E113" s="94">
        <v>3.9569999999999999</v>
      </c>
      <c r="F113" s="102">
        <f t="shared" si="42"/>
        <v>104.05699999999999</v>
      </c>
      <c r="G113" s="101" t="s">
        <v>12</v>
      </c>
      <c r="H113" s="101" t="s">
        <v>12</v>
      </c>
      <c r="I113" s="102">
        <v>6.4349999999999996</v>
      </c>
      <c r="J113" s="102">
        <f t="shared" si="44"/>
        <v>97.621999999999986</v>
      </c>
      <c r="K113" s="102">
        <f t="shared" si="45"/>
        <v>81.026259999999979</v>
      </c>
      <c r="L113" s="102">
        <f t="shared" si="46"/>
        <v>66.871069999999989</v>
      </c>
      <c r="M113" s="103">
        <f t="shared" si="47"/>
        <v>0.30643145547046863</v>
      </c>
      <c r="N113" s="103">
        <f t="shared" si="48"/>
        <v>0.25433810804048895</v>
      </c>
      <c r="O113" s="103">
        <f t="shared" si="49"/>
        <v>0.20990554699727101</v>
      </c>
      <c r="P113" s="104">
        <v>0.83</v>
      </c>
      <c r="Q113" s="105">
        <v>0.68500000000000005</v>
      </c>
      <c r="R113" s="99" t="str">
        <f t="shared" si="50"/>
        <v>-</v>
      </c>
    </row>
    <row r="114" spans="1:24" ht="12" customHeight="1" x14ac:dyDescent="0.2">
      <c r="A114" s="99">
        <v>2015</v>
      </c>
      <c r="B114" s="55">
        <v>320.87070299999999</v>
      </c>
      <c r="C114" s="94">
        <v>87.8</v>
      </c>
      <c r="D114" s="101" t="s">
        <v>12</v>
      </c>
      <c r="E114" s="94">
        <v>6.4349999999999996</v>
      </c>
      <c r="F114" s="102">
        <f t="shared" si="42"/>
        <v>94.234999999999999</v>
      </c>
      <c r="G114" s="101" t="s">
        <v>12</v>
      </c>
      <c r="H114" s="101" t="s">
        <v>12</v>
      </c>
      <c r="I114" s="102">
        <v>6.2350000000000003</v>
      </c>
      <c r="J114" s="102">
        <f t="shared" si="44"/>
        <v>88</v>
      </c>
      <c r="K114" s="102">
        <f t="shared" si="45"/>
        <v>73.039999999999992</v>
      </c>
      <c r="L114" s="102">
        <f t="shared" si="46"/>
        <v>60.28</v>
      </c>
      <c r="M114" s="103">
        <f t="shared" si="47"/>
        <v>0.27425377006139451</v>
      </c>
      <c r="N114" s="103">
        <f t="shared" si="48"/>
        <v>0.22763062915095739</v>
      </c>
      <c r="O114" s="103">
        <f t="shared" si="49"/>
        <v>0.18786383249205524</v>
      </c>
      <c r="P114" s="104">
        <v>0.83</v>
      </c>
      <c r="Q114" s="105">
        <v>0.68500000000000005</v>
      </c>
      <c r="R114" s="99" t="str">
        <f t="shared" si="50"/>
        <v>-</v>
      </c>
    </row>
    <row r="115" spans="1:24" ht="12" customHeight="1" x14ac:dyDescent="0.2">
      <c r="A115" s="126">
        <v>2016</v>
      </c>
      <c r="B115" s="54">
        <v>323.16101099999997</v>
      </c>
      <c r="C115" s="127">
        <v>81.099999999999994</v>
      </c>
      <c r="D115" s="128" t="s">
        <v>12</v>
      </c>
      <c r="E115" s="127">
        <v>6.2350000000000003</v>
      </c>
      <c r="F115" s="129">
        <f t="shared" si="42"/>
        <v>87.334999999999994</v>
      </c>
      <c r="G115" s="128" t="s">
        <v>12</v>
      </c>
      <c r="H115" s="128" t="s">
        <v>12</v>
      </c>
      <c r="I115" s="129">
        <v>14.426</v>
      </c>
      <c r="J115" s="129">
        <f t="shared" si="44"/>
        <v>72.908999999999992</v>
      </c>
      <c r="K115" s="129">
        <f t="shared" si="45"/>
        <v>60.514469999999989</v>
      </c>
      <c r="L115" s="129">
        <f t="shared" si="46"/>
        <v>49.942664999999998</v>
      </c>
      <c r="M115" s="130">
        <f t="shared" si="47"/>
        <v>0.22561199376864186</v>
      </c>
      <c r="N115" s="130">
        <f t="shared" si="48"/>
        <v>0.18725795482797272</v>
      </c>
      <c r="O115" s="130">
        <f t="shared" si="49"/>
        <v>0.15454421573151966</v>
      </c>
      <c r="P115" s="131">
        <v>0.83</v>
      </c>
      <c r="Q115" s="132">
        <v>0.68500000000000005</v>
      </c>
      <c r="R115" s="126" t="str">
        <f t="shared" si="50"/>
        <v>-</v>
      </c>
    </row>
    <row r="116" spans="1:24" ht="12" customHeight="1" x14ac:dyDescent="0.2">
      <c r="A116" s="126">
        <v>2017</v>
      </c>
      <c r="B116" s="54">
        <v>325.20603</v>
      </c>
      <c r="C116" s="127">
        <v>80.099999999999994</v>
      </c>
      <c r="D116" s="128" t="s">
        <v>12</v>
      </c>
      <c r="E116" s="127">
        <v>14.426</v>
      </c>
      <c r="F116" s="129">
        <f t="shared" si="42"/>
        <v>94.525999999999996</v>
      </c>
      <c r="G116" s="128" t="s">
        <v>12</v>
      </c>
      <c r="H116" s="128" t="s">
        <v>12</v>
      </c>
      <c r="I116" s="129">
        <v>16.373000000000001</v>
      </c>
      <c r="J116" s="129">
        <f t="shared" si="44"/>
        <v>78.152999999999992</v>
      </c>
      <c r="K116" s="129">
        <f t="shared" si="45"/>
        <v>64.866989999999987</v>
      </c>
      <c r="L116" s="129">
        <f t="shared" si="46"/>
        <v>53.534804999999999</v>
      </c>
      <c r="M116" s="130">
        <f t="shared" si="47"/>
        <v>0.24031842213995844</v>
      </c>
      <c r="N116" s="130">
        <f t="shared" si="48"/>
        <v>0.1994642903761655</v>
      </c>
      <c r="O116" s="130">
        <f t="shared" si="49"/>
        <v>0.16461811916587155</v>
      </c>
      <c r="P116" s="131">
        <v>0.83</v>
      </c>
      <c r="Q116" s="132">
        <v>0.68500000000000005</v>
      </c>
      <c r="R116" s="126" t="str">
        <f t="shared" si="50"/>
        <v>-</v>
      </c>
    </row>
    <row r="117" spans="1:24" ht="12" customHeight="1" x14ac:dyDescent="0.2">
      <c r="A117" s="126">
        <v>2018</v>
      </c>
      <c r="B117" s="54">
        <v>326.92397599999998</v>
      </c>
      <c r="C117" s="140">
        <v>80.8</v>
      </c>
      <c r="D117" s="128" t="s">
        <v>12</v>
      </c>
      <c r="E117" s="140">
        <v>16.373000000000001</v>
      </c>
      <c r="F117" s="129">
        <f t="shared" si="42"/>
        <v>97.173000000000002</v>
      </c>
      <c r="G117" s="128" t="s">
        <v>12</v>
      </c>
      <c r="H117" s="128" t="s">
        <v>12</v>
      </c>
      <c r="I117" s="141">
        <v>8.2379999999999995</v>
      </c>
      <c r="J117" s="129">
        <f t="shared" si="44"/>
        <v>88.935000000000002</v>
      </c>
      <c r="K117" s="129">
        <f t="shared" si="45"/>
        <v>73.816050000000004</v>
      </c>
      <c r="L117" s="129">
        <f t="shared" si="46"/>
        <v>60.920475000000003</v>
      </c>
      <c r="M117" s="130">
        <f t="shared" si="47"/>
        <v>0.27203572245799434</v>
      </c>
      <c r="N117" s="130">
        <f t="shared" si="48"/>
        <v>0.22578964964013531</v>
      </c>
      <c r="O117" s="130">
        <f t="shared" si="49"/>
        <v>0.18634446988372613</v>
      </c>
      <c r="P117" s="131">
        <v>0.83</v>
      </c>
      <c r="Q117" s="132">
        <v>0.68500000000000005</v>
      </c>
      <c r="R117" s="126" t="str">
        <f t="shared" si="50"/>
        <v>-</v>
      </c>
    </row>
    <row r="118" spans="1:24" ht="12" customHeight="1" x14ac:dyDescent="0.2">
      <c r="A118" s="126">
        <v>2019</v>
      </c>
      <c r="B118" s="145">
        <v>328.475998</v>
      </c>
      <c r="C118" s="140">
        <v>79.2</v>
      </c>
      <c r="D118" s="128" t="s">
        <v>12</v>
      </c>
      <c r="E118" s="128">
        <v>8.2379999999999995</v>
      </c>
      <c r="F118" s="128">
        <f t="shared" si="42"/>
        <v>87.438000000000002</v>
      </c>
      <c r="G118" s="128" t="s">
        <v>12</v>
      </c>
      <c r="H118" s="128" t="s">
        <v>12</v>
      </c>
      <c r="I118" s="128">
        <v>6.1710000000000003</v>
      </c>
      <c r="J118" s="128">
        <f t="shared" si="44"/>
        <v>81.266999999999996</v>
      </c>
      <c r="K118" s="129">
        <f t="shared" si="45"/>
        <v>67.451609999999988</v>
      </c>
      <c r="L118" s="129">
        <f t="shared" si="46"/>
        <v>55.667895000000001</v>
      </c>
      <c r="M118" s="130">
        <f t="shared" si="47"/>
        <v>0.24740620469931565</v>
      </c>
      <c r="N118" s="130">
        <f t="shared" si="48"/>
        <v>0.20534714990043196</v>
      </c>
      <c r="O118" s="130">
        <f t="shared" si="49"/>
        <v>0.16947325021903123</v>
      </c>
      <c r="P118" s="131">
        <v>0.83</v>
      </c>
      <c r="Q118" s="132">
        <v>0.68500000000000005</v>
      </c>
      <c r="R118" s="126" t="str">
        <f t="shared" si="50"/>
        <v>-</v>
      </c>
    </row>
    <row r="119" spans="1:24" ht="12" customHeight="1" x14ac:dyDescent="0.2">
      <c r="A119" s="146">
        <v>2020</v>
      </c>
      <c r="B119" s="54">
        <v>330.11398000000003</v>
      </c>
      <c r="C119" s="147">
        <v>69.3</v>
      </c>
      <c r="D119" s="128" t="s">
        <v>12</v>
      </c>
      <c r="E119" s="148">
        <v>6.1710000000000003</v>
      </c>
      <c r="F119" s="148">
        <f t="shared" si="42"/>
        <v>75.471000000000004</v>
      </c>
      <c r="G119" s="148" t="s">
        <v>12</v>
      </c>
      <c r="H119" s="148" t="s">
        <v>12</v>
      </c>
      <c r="I119" s="148">
        <v>9.375</v>
      </c>
      <c r="J119" s="148">
        <f t="shared" si="44"/>
        <v>66.096000000000004</v>
      </c>
      <c r="K119" s="149">
        <f t="shared" si="45"/>
        <v>54.859679999999997</v>
      </c>
      <c r="L119" s="149">
        <f t="shared" si="46"/>
        <v>45.275760000000005</v>
      </c>
      <c r="M119" s="150">
        <f t="shared" si="47"/>
        <v>0.2002217537106426</v>
      </c>
      <c r="N119" s="150">
        <f t="shared" si="48"/>
        <v>0.16618405557983335</v>
      </c>
      <c r="O119" s="150">
        <f t="shared" si="49"/>
        <v>0.1371519012917902</v>
      </c>
      <c r="P119" s="151">
        <v>0.83</v>
      </c>
      <c r="Q119" s="152">
        <v>0.68500000000000005</v>
      </c>
      <c r="R119" s="146" t="str">
        <f t="shared" si="50"/>
        <v>-</v>
      </c>
    </row>
    <row r="120" spans="1:24" ht="12" customHeight="1" thickBot="1" x14ac:dyDescent="0.25">
      <c r="A120" s="153">
        <v>2021</v>
      </c>
      <c r="B120" s="154">
        <v>332.14052299999997</v>
      </c>
      <c r="C120" s="176">
        <v>58.2</v>
      </c>
      <c r="D120" s="187" t="s">
        <v>12</v>
      </c>
      <c r="E120" s="155">
        <v>9.375</v>
      </c>
      <c r="F120" s="155">
        <f t="shared" si="42"/>
        <v>67.575000000000003</v>
      </c>
      <c r="G120" s="155" t="s">
        <v>12</v>
      </c>
      <c r="H120" s="155" t="s">
        <v>12</v>
      </c>
      <c r="I120" s="155">
        <v>3.577</v>
      </c>
      <c r="J120" s="155">
        <f t="shared" si="44"/>
        <v>63.998000000000005</v>
      </c>
      <c r="K120" s="188">
        <f t="shared" si="45"/>
        <v>53.118340000000003</v>
      </c>
      <c r="L120" s="188">
        <f t="shared" si="46"/>
        <v>43.838630000000009</v>
      </c>
      <c r="M120" s="189">
        <f t="shared" si="47"/>
        <v>0.19268350462614287</v>
      </c>
      <c r="N120" s="189">
        <f t="shared" si="48"/>
        <v>0.15992730883969858</v>
      </c>
      <c r="O120" s="189">
        <f t="shared" si="49"/>
        <v>0.13198820066890787</v>
      </c>
      <c r="P120" s="190">
        <v>0.83</v>
      </c>
      <c r="Q120" s="191">
        <v>0.68500000000000005</v>
      </c>
      <c r="R120" s="153" t="str">
        <f t="shared" si="50"/>
        <v>-</v>
      </c>
    </row>
    <row r="121" spans="1:24" ht="12" customHeight="1" thickTop="1" x14ac:dyDescent="0.2">
      <c r="A121" s="167" t="s">
        <v>39</v>
      </c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</row>
    <row r="122" spans="1:24" ht="12" customHeight="1" x14ac:dyDescent="0.2">
      <c r="A122" s="168" t="s">
        <v>47</v>
      </c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</row>
    <row r="123" spans="1:24" ht="12" customHeight="1" x14ac:dyDescent="0.2">
      <c r="A123" s="168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</row>
    <row r="124" spans="1:24" ht="12" customHeight="1" x14ac:dyDescent="0.2">
      <c r="A124" s="199" t="s">
        <v>60</v>
      </c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</row>
    <row r="126" spans="1:24" ht="12" customHeight="1" x14ac:dyDescent="0.2">
      <c r="A126" s="169" t="s">
        <v>62</v>
      </c>
    </row>
  </sheetData>
  <customSheetViews>
    <customSheetView guid="{54CA0371-B6B1-11D2-8C42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1"/>
      <headerFooter alignWithMargins="0"/>
    </customSheetView>
    <customSheetView guid="{E91DC9F9-B471-11D2-8C41-400002400070}" outlineSymbols="0" zeroValues="0" printArea="1" showRuler="0">
      <selection activeCell="A10" sqref="A10"/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2"/>
      <headerFooter alignWithMargins="0"/>
    </customSheetView>
    <customSheetView guid="{BD4FAC51-B78D-11D2-8C45-400002400070}" outlineSymbols="0" zeroValues="0" showRuler="0" topLeftCell="A76">
      <selection activeCell="C76" sqref="C76"/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3"/>
      <headerFooter alignWithMargins="0"/>
    </customSheetView>
    <customSheetView guid="{9CE49E61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4"/>
      <headerFooter alignWithMargins="0"/>
    </customSheetView>
    <customSheetView guid="{9CE49E62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5"/>
      <headerFooter alignWithMargins="0"/>
    </customSheetView>
  </customSheetViews>
  <mergeCells count="31">
    <mergeCell ref="B2:B6"/>
    <mergeCell ref="P4:Q4"/>
    <mergeCell ref="C2:F2"/>
    <mergeCell ref="C3:C6"/>
    <mergeCell ref="I3:I6"/>
    <mergeCell ref="P2:Q2"/>
    <mergeCell ref="D3:D6"/>
    <mergeCell ref="R2:R6"/>
    <mergeCell ref="J4:L4"/>
    <mergeCell ref="H3:H6"/>
    <mergeCell ref="M7:O7"/>
    <mergeCell ref="C7:L7"/>
    <mergeCell ref="M5:M6"/>
    <mergeCell ref="N5:N6"/>
    <mergeCell ref="E3:E6"/>
    <mergeCell ref="A1:P1"/>
    <mergeCell ref="G2:I2"/>
    <mergeCell ref="J2:O3"/>
    <mergeCell ref="P7:R7"/>
    <mergeCell ref="Q1:R1"/>
    <mergeCell ref="P5:P6"/>
    <mergeCell ref="G3:G6"/>
    <mergeCell ref="O5:O6"/>
    <mergeCell ref="M4:O4"/>
    <mergeCell ref="A2:A6"/>
    <mergeCell ref="Q5:Q6"/>
    <mergeCell ref="F3:F6"/>
    <mergeCell ref="P3:Q3"/>
    <mergeCell ref="J5:J6"/>
    <mergeCell ref="K5:K6"/>
    <mergeCell ref="L5:L6"/>
  </mergeCells>
  <phoneticPr fontId="5" type="noConversion"/>
  <printOptions horizontalCentered="1" verticalCentered="1"/>
  <pageMargins left="0.6" right="0.6" top="0.5" bottom="0.5" header="0" footer="0"/>
  <pageSetup scale="95" fitToHeight="3" orientation="landscape" horizontalDpi="300" r:id="rId6"/>
  <headerFooter alignWithMargins="0"/>
  <rowBreaks count="2" manualBreakCount="2">
    <brk id="39" max="17" man="1"/>
    <brk id="68" max="17" man="1"/>
  </rowBreaks>
  <ignoredErrors>
    <ignoredError sqref="H8:H12 H13:H14 H21:H24 H30:H34 H40:H44 H50:H54 H60:H64 H75:H77 H70:H74 H15:H20 H25:H29 H35:H39 H45:H49 H55:H59 H65:H69" numberStoredAsText="1"/>
    <ignoredError sqref="F43:F73 F74:F8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 fitToPage="1"/>
  </sheetPr>
  <dimension ref="A1:X127"/>
  <sheetViews>
    <sheetView showZeros="0" showOutlineSymbols="0" zoomScaleNormal="100" workbookViewId="0">
      <pane ySplit="7" topLeftCell="A8" activePane="bottomLeft" state="frozen"/>
      <selection sqref="A1:IV1"/>
      <selection pane="bottomLeft" sqref="A1:P1"/>
    </sheetView>
  </sheetViews>
  <sheetFormatPr defaultColWidth="12.83203125" defaultRowHeight="12" customHeight="1" x14ac:dyDescent="0.2"/>
  <cols>
    <col min="1" max="1" width="12.83203125" style="7" customWidth="1"/>
    <col min="2" max="2" width="12.83203125" style="8" customWidth="1"/>
    <col min="3" max="12" width="12.83203125" style="13" customWidth="1"/>
    <col min="13" max="15" width="12.83203125" style="14" customWidth="1"/>
    <col min="16" max="16" width="12.83203125" style="16" customWidth="1"/>
    <col min="17" max="17" width="12.83203125" style="8" customWidth="1"/>
    <col min="18" max="18" width="12.83203125" style="7" customWidth="1"/>
    <col min="19" max="16384" width="12.83203125" style="21"/>
  </cols>
  <sheetData>
    <row r="1" spans="1:18" s="59" customFormat="1" ht="12" customHeight="1" thickBot="1" x14ac:dyDescent="0.25">
      <c r="A1" s="230" t="s">
        <v>53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40" t="s">
        <v>29</v>
      </c>
      <c r="R1" s="240"/>
    </row>
    <row r="2" spans="1:18" ht="12" customHeight="1" thickTop="1" x14ac:dyDescent="0.2">
      <c r="A2" s="211" t="s">
        <v>0</v>
      </c>
      <c r="B2" s="214" t="s">
        <v>48</v>
      </c>
      <c r="C2" s="260" t="s">
        <v>1</v>
      </c>
      <c r="D2" s="261"/>
      <c r="E2" s="261"/>
      <c r="F2" s="262"/>
      <c r="G2" s="238" t="s">
        <v>50</v>
      </c>
      <c r="H2" s="239"/>
      <c r="I2" s="239"/>
      <c r="J2" s="247" t="s">
        <v>51</v>
      </c>
      <c r="K2" s="248"/>
      <c r="L2" s="248"/>
      <c r="M2" s="248"/>
      <c r="N2" s="248"/>
      <c r="O2" s="249"/>
      <c r="P2" s="234" t="s">
        <v>6</v>
      </c>
      <c r="Q2" s="235"/>
      <c r="R2" s="253" t="s">
        <v>44</v>
      </c>
    </row>
    <row r="3" spans="1:18" ht="12" customHeight="1" x14ac:dyDescent="0.2">
      <c r="A3" s="212"/>
      <c r="B3" s="215"/>
      <c r="C3" s="217" t="s">
        <v>30</v>
      </c>
      <c r="D3" s="217" t="s">
        <v>2</v>
      </c>
      <c r="E3" s="217" t="s">
        <v>18</v>
      </c>
      <c r="F3" s="217" t="s">
        <v>19</v>
      </c>
      <c r="G3" s="217" t="s">
        <v>20</v>
      </c>
      <c r="H3" s="217" t="s">
        <v>21</v>
      </c>
      <c r="I3" s="222" t="s">
        <v>22</v>
      </c>
      <c r="J3" s="250"/>
      <c r="K3" s="251"/>
      <c r="L3" s="251"/>
      <c r="M3" s="251"/>
      <c r="N3" s="251"/>
      <c r="O3" s="252"/>
      <c r="P3" s="241" t="s">
        <v>7</v>
      </c>
      <c r="Q3" s="242"/>
      <c r="R3" s="254"/>
    </row>
    <row r="4" spans="1:18" ht="12" customHeight="1" x14ac:dyDescent="0.2">
      <c r="A4" s="212"/>
      <c r="B4" s="215"/>
      <c r="C4" s="218"/>
      <c r="D4" s="218"/>
      <c r="E4" s="218"/>
      <c r="F4" s="263"/>
      <c r="G4" s="218"/>
      <c r="H4" s="218"/>
      <c r="I4" s="218"/>
      <c r="J4" s="227" t="s">
        <v>19</v>
      </c>
      <c r="K4" s="228"/>
      <c r="L4" s="229"/>
      <c r="M4" s="231" t="s">
        <v>16</v>
      </c>
      <c r="N4" s="232"/>
      <c r="O4" s="233"/>
      <c r="P4" s="243" t="s">
        <v>23</v>
      </c>
      <c r="Q4" s="244"/>
      <c r="R4" s="254"/>
    </row>
    <row r="5" spans="1:18" ht="12" customHeight="1" x14ac:dyDescent="0.2">
      <c r="A5" s="212"/>
      <c r="B5" s="215"/>
      <c r="C5" s="218"/>
      <c r="D5" s="218"/>
      <c r="E5" s="218"/>
      <c r="F5" s="263"/>
      <c r="G5" s="218"/>
      <c r="H5" s="218"/>
      <c r="I5" s="218"/>
      <c r="J5" s="256" t="s">
        <v>3</v>
      </c>
      <c r="K5" s="256" t="s">
        <v>4</v>
      </c>
      <c r="L5" s="256" t="s">
        <v>5</v>
      </c>
      <c r="M5" s="265" t="s">
        <v>3</v>
      </c>
      <c r="N5" s="265" t="s">
        <v>4</v>
      </c>
      <c r="O5" s="265" t="s">
        <v>5</v>
      </c>
      <c r="P5" s="236" t="s">
        <v>4</v>
      </c>
      <c r="Q5" s="245" t="s">
        <v>5</v>
      </c>
      <c r="R5" s="254"/>
    </row>
    <row r="6" spans="1:18" ht="12" customHeight="1" x14ac:dyDescent="0.2">
      <c r="A6" s="213"/>
      <c r="B6" s="216"/>
      <c r="C6" s="219"/>
      <c r="D6" s="219"/>
      <c r="E6" s="219"/>
      <c r="F6" s="264"/>
      <c r="G6" s="219"/>
      <c r="H6" s="219"/>
      <c r="I6" s="219"/>
      <c r="J6" s="257"/>
      <c r="K6" s="257"/>
      <c r="L6" s="257"/>
      <c r="M6" s="266"/>
      <c r="N6" s="266"/>
      <c r="O6" s="266"/>
      <c r="P6" s="237"/>
      <c r="Q6" s="246"/>
      <c r="R6" s="255"/>
    </row>
    <row r="7" spans="1:18" ht="12" customHeight="1" x14ac:dyDescent="0.2">
      <c r="A7"/>
      <c r="B7" s="107" t="s">
        <v>32</v>
      </c>
      <c r="C7" s="209" t="s">
        <v>40</v>
      </c>
      <c r="D7" s="209"/>
      <c r="E7" s="209"/>
      <c r="F7" s="209"/>
      <c r="G7" s="209"/>
      <c r="H7" s="209"/>
      <c r="I7" s="209"/>
      <c r="J7" s="209"/>
      <c r="K7" s="209"/>
      <c r="L7" s="209"/>
      <c r="M7" s="210" t="s">
        <v>8</v>
      </c>
      <c r="N7" s="210"/>
      <c r="O7" s="210"/>
      <c r="P7" s="258" t="s">
        <v>38</v>
      </c>
      <c r="Q7" s="259"/>
      <c r="R7" s="119"/>
    </row>
    <row r="8" spans="1:18" ht="12" customHeight="1" x14ac:dyDescent="0.2">
      <c r="A8" s="24">
        <v>1909</v>
      </c>
      <c r="B8" s="50">
        <v>90.49</v>
      </c>
      <c r="C8" s="26">
        <v>608</v>
      </c>
      <c r="D8" s="74" t="s">
        <v>10</v>
      </c>
      <c r="E8" s="51" t="s">
        <v>12</v>
      </c>
      <c r="F8" s="26">
        <f t="shared" ref="F8:F39" si="0">SUM(C8:E8)</f>
        <v>608</v>
      </c>
      <c r="G8" s="75">
        <v>2</v>
      </c>
      <c r="H8" s="76" t="s">
        <v>11</v>
      </c>
      <c r="I8" s="51" t="s">
        <v>12</v>
      </c>
      <c r="J8" s="26">
        <f t="shared" ref="J8:J39" si="1">F8-SUM(G8:I8)</f>
        <v>606</v>
      </c>
      <c r="K8" s="26">
        <f t="shared" ref="K8:K39" si="2">J8*P8</f>
        <v>539.34</v>
      </c>
      <c r="L8" s="51">
        <f t="shared" ref="L8:L19" si="3">IF(Q8="--","--",J8*Q8)</f>
        <v>398.74799999999999</v>
      </c>
      <c r="M8" s="26">
        <f t="shared" ref="M8:M39" si="4">IF(J8=0,0,IF(B8=0,0,J8/B8))</f>
        <v>6.6968725826058133</v>
      </c>
      <c r="N8" s="26">
        <f t="shared" ref="N8:N39" si="5">IF(K8=0,0,IF(B8=0,0,K8/B8))</f>
        <v>5.9602165985191737</v>
      </c>
      <c r="O8" s="26">
        <f t="shared" ref="O8:O19" si="6">IF(L8=0,0,IF(B8=0,0,L8/B8))</f>
        <v>4.4065421593546246</v>
      </c>
      <c r="P8" s="36">
        <v>0.89</v>
      </c>
      <c r="Q8" s="37">
        <v>0.65800000000000003</v>
      </c>
      <c r="R8" s="24" t="s">
        <v>12</v>
      </c>
    </row>
    <row r="9" spans="1:18" ht="12" customHeight="1" x14ac:dyDescent="0.2">
      <c r="A9" s="24">
        <v>1910</v>
      </c>
      <c r="B9" s="50">
        <v>92.406999999999996</v>
      </c>
      <c r="C9" s="26">
        <v>597</v>
      </c>
      <c r="D9" s="75">
        <v>1</v>
      </c>
      <c r="E9" s="51" t="s">
        <v>12</v>
      </c>
      <c r="F9" s="26">
        <f t="shared" si="0"/>
        <v>598</v>
      </c>
      <c r="G9" s="75">
        <v>2</v>
      </c>
      <c r="H9" s="76" t="s">
        <v>11</v>
      </c>
      <c r="I9" s="51" t="s">
        <v>12</v>
      </c>
      <c r="J9" s="26">
        <f t="shared" si="1"/>
        <v>596</v>
      </c>
      <c r="K9" s="26">
        <f t="shared" si="2"/>
        <v>530.44000000000005</v>
      </c>
      <c r="L9" s="51">
        <f t="shared" si="3"/>
        <v>392.16800000000001</v>
      </c>
      <c r="M9" s="26">
        <f t="shared" si="4"/>
        <v>6.4497278344714148</v>
      </c>
      <c r="N9" s="26">
        <f t="shared" si="5"/>
        <v>5.7402577726795601</v>
      </c>
      <c r="O9" s="26">
        <f t="shared" si="6"/>
        <v>4.2439209150821906</v>
      </c>
      <c r="P9" s="36">
        <v>0.89</v>
      </c>
      <c r="Q9" s="37">
        <v>0.65800000000000003</v>
      </c>
      <c r="R9" s="110" t="s">
        <v>12</v>
      </c>
    </row>
    <row r="10" spans="1:18" ht="12" customHeight="1" x14ac:dyDescent="0.2">
      <c r="A10" s="25">
        <v>1911</v>
      </c>
      <c r="B10" s="52">
        <v>93.863</v>
      </c>
      <c r="C10" s="30">
        <v>693</v>
      </c>
      <c r="D10" s="77" t="s">
        <v>10</v>
      </c>
      <c r="E10" s="53" t="s">
        <v>12</v>
      </c>
      <c r="F10" s="30">
        <f t="shared" si="0"/>
        <v>693</v>
      </c>
      <c r="G10" s="78">
        <v>3</v>
      </c>
      <c r="H10" s="79" t="s">
        <v>11</v>
      </c>
      <c r="I10" s="53" t="s">
        <v>12</v>
      </c>
      <c r="J10" s="30">
        <f t="shared" si="1"/>
        <v>690</v>
      </c>
      <c r="K10" s="30">
        <f t="shared" si="2"/>
        <v>614.1</v>
      </c>
      <c r="L10" s="53">
        <f t="shared" si="3"/>
        <v>454.02000000000004</v>
      </c>
      <c r="M10" s="30">
        <f t="shared" si="4"/>
        <v>7.351139426611125</v>
      </c>
      <c r="N10" s="30">
        <f t="shared" si="5"/>
        <v>6.5425140896839009</v>
      </c>
      <c r="O10" s="30">
        <f t="shared" si="6"/>
        <v>4.8370497427101204</v>
      </c>
      <c r="P10" s="40">
        <v>0.89</v>
      </c>
      <c r="Q10" s="41">
        <v>0.65800000000000003</v>
      </c>
      <c r="R10" s="111" t="s">
        <v>12</v>
      </c>
    </row>
    <row r="11" spans="1:18" ht="12" customHeight="1" x14ac:dyDescent="0.2">
      <c r="A11" s="25">
        <v>1912</v>
      </c>
      <c r="B11" s="52">
        <v>95.334999999999994</v>
      </c>
      <c r="C11" s="30">
        <v>735</v>
      </c>
      <c r="D11" s="77" t="s">
        <v>10</v>
      </c>
      <c r="E11" s="53" t="s">
        <v>12</v>
      </c>
      <c r="F11" s="30">
        <f t="shared" si="0"/>
        <v>735</v>
      </c>
      <c r="G11" s="78">
        <v>6</v>
      </c>
      <c r="H11" s="79" t="s">
        <v>11</v>
      </c>
      <c r="I11" s="53" t="s">
        <v>12</v>
      </c>
      <c r="J11" s="30">
        <f t="shared" si="1"/>
        <v>729</v>
      </c>
      <c r="K11" s="30">
        <f t="shared" si="2"/>
        <v>648.81000000000006</v>
      </c>
      <c r="L11" s="53">
        <f t="shared" si="3"/>
        <v>479.68200000000002</v>
      </c>
      <c r="M11" s="30">
        <f t="shared" si="4"/>
        <v>7.6467194629464528</v>
      </c>
      <c r="N11" s="30">
        <f t="shared" si="5"/>
        <v>6.805580322022343</v>
      </c>
      <c r="O11" s="30">
        <f t="shared" si="6"/>
        <v>5.031541406618766</v>
      </c>
      <c r="P11" s="40">
        <v>0.89</v>
      </c>
      <c r="Q11" s="41">
        <v>0.65800000000000003</v>
      </c>
      <c r="R11" s="111" t="s">
        <v>12</v>
      </c>
    </row>
    <row r="12" spans="1:18" ht="12" customHeight="1" x14ac:dyDescent="0.2">
      <c r="A12" s="25">
        <v>1913</v>
      </c>
      <c r="B12" s="52">
        <v>97.224999999999994</v>
      </c>
      <c r="C12" s="30">
        <v>706</v>
      </c>
      <c r="D12" s="30">
        <v>1</v>
      </c>
      <c r="E12" s="53" t="s">
        <v>12</v>
      </c>
      <c r="F12" s="30">
        <f t="shared" si="0"/>
        <v>707</v>
      </c>
      <c r="G12" s="78">
        <v>6</v>
      </c>
      <c r="H12" s="79" t="s">
        <v>11</v>
      </c>
      <c r="I12" s="53" t="s">
        <v>12</v>
      </c>
      <c r="J12" s="30">
        <f t="shared" si="1"/>
        <v>701</v>
      </c>
      <c r="K12" s="30">
        <f t="shared" si="2"/>
        <v>623.89</v>
      </c>
      <c r="L12" s="53">
        <f t="shared" si="3"/>
        <v>461.25800000000004</v>
      </c>
      <c r="M12" s="30">
        <f t="shared" si="4"/>
        <v>7.2100797120082287</v>
      </c>
      <c r="N12" s="30">
        <f t="shared" si="5"/>
        <v>6.416970943687323</v>
      </c>
      <c r="O12" s="30">
        <f t="shared" si="6"/>
        <v>4.7442324505014151</v>
      </c>
      <c r="P12" s="40">
        <v>0.89</v>
      </c>
      <c r="Q12" s="41">
        <v>0.65800000000000003</v>
      </c>
      <c r="R12" s="111" t="s">
        <v>12</v>
      </c>
    </row>
    <row r="13" spans="1:18" ht="12" customHeight="1" x14ac:dyDescent="0.2">
      <c r="A13" s="25">
        <v>1914</v>
      </c>
      <c r="B13" s="52">
        <v>99.111000000000004</v>
      </c>
      <c r="C13" s="30">
        <v>693</v>
      </c>
      <c r="D13" s="30">
        <v>20</v>
      </c>
      <c r="E13" s="53" t="s">
        <v>12</v>
      </c>
      <c r="F13" s="30">
        <f t="shared" si="0"/>
        <v>713</v>
      </c>
      <c r="G13" s="78">
        <v>5</v>
      </c>
      <c r="H13" s="79" t="s">
        <v>11</v>
      </c>
      <c r="I13" s="53" t="s">
        <v>12</v>
      </c>
      <c r="J13" s="30">
        <f t="shared" si="1"/>
        <v>708</v>
      </c>
      <c r="K13" s="30">
        <f t="shared" si="2"/>
        <v>630.12</v>
      </c>
      <c r="L13" s="53">
        <f t="shared" si="3"/>
        <v>465.86400000000003</v>
      </c>
      <c r="M13" s="30">
        <f t="shared" si="4"/>
        <v>7.1435057662620691</v>
      </c>
      <c r="N13" s="30">
        <f t="shared" si="5"/>
        <v>6.3577201319732417</v>
      </c>
      <c r="O13" s="30">
        <f t="shared" si="6"/>
        <v>4.7004267942004416</v>
      </c>
      <c r="P13" s="40">
        <v>0.89</v>
      </c>
      <c r="Q13" s="41">
        <v>0.65800000000000003</v>
      </c>
      <c r="R13" s="111" t="s">
        <v>12</v>
      </c>
    </row>
    <row r="14" spans="1:18" ht="12" customHeight="1" x14ac:dyDescent="0.2">
      <c r="A14" s="25">
        <v>1915</v>
      </c>
      <c r="B14" s="52">
        <v>100.54600000000001</v>
      </c>
      <c r="C14" s="30">
        <v>605</v>
      </c>
      <c r="D14" s="30">
        <v>12</v>
      </c>
      <c r="E14" s="53" t="s">
        <v>12</v>
      </c>
      <c r="F14" s="30">
        <f t="shared" si="0"/>
        <v>617</v>
      </c>
      <c r="G14" s="78">
        <v>5</v>
      </c>
      <c r="H14" s="79" t="s">
        <v>11</v>
      </c>
      <c r="I14" s="53" t="s">
        <v>12</v>
      </c>
      <c r="J14" s="30">
        <f t="shared" si="1"/>
        <v>612</v>
      </c>
      <c r="K14" s="30">
        <f t="shared" si="2"/>
        <v>544.68000000000006</v>
      </c>
      <c r="L14" s="53">
        <f t="shared" si="3"/>
        <v>402.69600000000003</v>
      </c>
      <c r="M14" s="30">
        <f t="shared" si="4"/>
        <v>6.0867662562409244</v>
      </c>
      <c r="N14" s="30">
        <f t="shared" si="5"/>
        <v>5.4172219680544229</v>
      </c>
      <c r="O14" s="30">
        <f t="shared" si="6"/>
        <v>4.0050921966065287</v>
      </c>
      <c r="P14" s="40">
        <v>0.89</v>
      </c>
      <c r="Q14" s="41">
        <v>0.65800000000000003</v>
      </c>
      <c r="R14" s="111" t="s">
        <v>12</v>
      </c>
    </row>
    <row r="15" spans="1:18" ht="12" customHeight="1" x14ac:dyDescent="0.2">
      <c r="A15" s="24">
        <v>1916</v>
      </c>
      <c r="B15" s="50">
        <v>101.961</v>
      </c>
      <c r="C15" s="26">
        <v>585</v>
      </c>
      <c r="D15" s="26">
        <v>16</v>
      </c>
      <c r="E15" s="75">
        <v>5</v>
      </c>
      <c r="F15" s="26">
        <f t="shared" si="0"/>
        <v>606</v>
      </c>
      <c r="G15" s="75">
        <v>6</v>
      </c>
      <c r="H15" s="76" t="s">
        <v>11</v>
      </c>
      <c r="I15" s="75">
        <v>5</v>
      </c>
      <c r="J15" s="26">
        <f t="shared" si="1"/>
        <v>595</v>
      </c>
      <c r="K15" s="26">
        <f t="shared" si="2"/>
        <v>529.54999999999995</v>
      </c>
      <c r="L15" s="51">
        <f t="shared" si="3"/>
        <v>391.51</v>
      </c>
      <c r="M15" s="26">
        <f t="shared" si="4"/>
        <v>5.8355645786133916</v>
      </c>
      <c r="N15" s="26">
        <f t="shared" si="5"/>
        <v>5.1936524749659183</v>
      </c>
      <c r="O15" s="26">
        <f t="shared" si="6"/>
        <v>3.8398014927276116</v>
      </c>
      <c r="P15" s="36">
        <v>0.89</v>
      </c>
      <c r="Q15" s="37">
        <v>0.65800000000000003</v>
      </c>
      <c r="R15" s="110" t="s">
        <v>12</v>
      </c>
    </row>
    <row r="16" spans="1:18" ht="12" customHeight="1" x14ac:dyDescent="0.2">
      <c r="A16" s="24">
        <v>1917</v>
      </c>
      <c r="B16" s="50">
        <v>103.414</v>
      </c>
      <c r="C16" s="26">
        <v>463</v>
      </c>
      <c r="D16" s="26">
        <v>6</v>
      </c>
      <c r="E16" s="75">
        <v>5</v>
      </c>
      <c r="F16" s="26">
        <f t="shared" si="0"/>
        <v>474</v>
      </c>
      <c r="G16" s="75">
        <v>4</v>
      </c>
      <c r="H16" s="76" t="s">
        <v>11</v>
      </c>
      <c r="I16" s="75">
        <v>7</v>
      </c>
      <c r="J16" s="26">
        <f t="shared" si="1"/>
        <v>463</v>
      </c>
      <c r="K16" s="26">
        <f t="shared" si="2"/>
        <v>412.07</v>
      </c>
      <c r="L16" s="51">
        <f t="shared" si="3"/>
        <v>304.654</v>
      </c>
      <c r="M16" s="26">
        <f t="shared" si="4"/>
        <v>4.4771500957317194</v>
      </c>
      <c r="N16" s="26">
        <f t="shared" si="5"/>
        <v>3.98466358520123</v>
      </c>
      <c r="O16" s="26">
        <f t="shared" si="6"/>
        <v>2.9459647629914709</v>
      </c>
      <c r="P16" s="36">
        <v>0.89</v>
      </c>
      <c r="Q16" s="37">
        <v>0.65800000000000003</v>
      </c>
      <c r="R16" s="24" t="str">
        <f t="shared" ref="R16:R42" si="7">IF(I15=0,"-",IF(ROUND(E16,0)=ROUND(I15,0),"-","*"))</f>
        <v>-</v>
      </c>
    </row>
    <row r="17" spans="1:18" ht="12" customHeight="1" x14ac:dyDescent="0.2">
      <c r="A17" s="24">
        <v>1918</v>
      </c>
      <c r="B17" s="50">
        <v>104.55</v>
      </c>
      <c r="C17" s="26">
        <v>506</v>
      </c>
      <c r="D17" s="26">
        <v>1</v>
      </c>
      <c r="E17" s="75">
        <v>7</v>
      </c>
      <c r="F17" s="26">
        <f t="shared" si="0"/>
        <v>514</v>
      </c>
      <c r="G17" s="75">
        <v>2</v>
      </c>
      <c r="H17" s="76" t="s">
        <v>11</v>
      </c>
      <c r="I17" s="75">
        <v>13</v>
      </c>
      <c r="J17" s="26">
        <f t="shared" si="1"/>
        <v>499</v>
      </c>
      <c r="K17" s="26">
        <f t="shared" si="2"/>
        <v>444.11</v>
      </c>
      <c r="L17" s="51">
        <f t="shared" si="3"/>
        <v>328.34200000000004</v>
      </c>
      <c r="M17" s="26">
        <f t="shared" si="4"/>
        <v>4.7728359636537547</v>
      </c>
      <c r="N17" s="26">
        <f t="shared" si="5"/>
        <v>4.2478240076518414</v>
      </c>
      <c r="O17" s="26">
        <f t="shared" si="6"/>
        <v>3.1405260640841708</v>
      </c>
      <c r="P17" s="36">
        <v>0.89</v>
      </c>
      <c r="Q17" s="37">
        <v>0.65800000000000003</v>
      </c>
      <c r="R17" s="24" t="str">
        <f t="shared" si="7"/>
        <v>-</v>
      </c>
    </row>
    <row r="18" spans="1:18" ht="12" customHeight="1" x14ac:dyDescent="0.2">
      <c r="A18" s="24">
        <v>1919</v>
      </c>
      <c r="B18" s="50">
        <v>105.063</v>
      </c>
      <c r="C18" s="26">
        <v>590</v>
      </c>
      <c r="D18" s="26">
        <v>8</v>
      </c>
      <c r="E18" s="75">
        <v>13</v>
      </c>
      <c r="F18" s="26">
        <f t="shared" si="0"/>
        <v>611</v>
      </c>
      <c r="G18" s="75">
        <v>3</v>
      </c>
      <c r="H18" s="76" t="s">
        <v>11</v>
      </c>
      <c r="I18" s="75">
        <v>10</v>
      </c>
      <c r="J18" s="26">
        <f t="shared" si="1"/>
        <v>598</v>
      </c>
      <c r="K18" s="26">
        <f t="shared" si="2"/>
        <v>532.22</v>
      </c>
      <c r="L18" s="51">
        <f t="shared" si="3"/>
        <v>393.48400000000004</v>
      </c>
      <c r="M18" s="26">
        <f t="shared" si="4"/>
        <v>5.6918230014372329</v>
      </c>
      <c r="N18" s="26">
        <f t="shared" si="5"/>
        <v>5.0657224712791376</v>
      </c>
      <c r="O18" s="26">
        <f t="shared" si="6"/>
        <v>3.7452195349456994</v>
      </c>
      <c r="P18" s="36">
        <v>0.89</v>
      </c>
      <c r="Q18" s="37">
        <v>0.65800000000000003</v>
      </c>
      <c r="R18" s="24" t="str">
        <f t="shared" si="7"/>
        <v>-</v>
      </c>
    </row>
    <row r="19" spans="1:18" ht="12" customHeight="1" x14ac:dyDescent="0.2">
      <c r="A19" s="24">
        <v>1920</v>
      </c>
      <c r="B19" s="50">
        <v>106.461</v>
      </c>
      <c r="C19" s="26">
        <v>538</v>
      </c>
      <c r="D19" s="26">
        <v>102</v>
      </c>
      <c r="E19" s="75">
        <v>10</v>
      </c>
      <c r="F19" s="26">
        <f t="shared" si="0"/>
        <v>650</v>
      </c>
      <c r="G19" s="75">
        <v>4</v>
      </c>
      <c r="H19" s="76" t="s">
        <v>11</v>
      </c>
      <c r="I19" s="75">
        <v>68</v>
      </c>
      <c r="J19" s="26">
        <f t="shared" si="1"/>
        <v>578</v>
      </c>
      <c r="K19" s="26">
        <f t="shared" si="2"/>
        <v>514.41999999999996</v>
      </c>
      <c r="L19" s="51">
        <f t="shared" si="3"/>
        <v>380.32400000000001</v>
      </c>
      <c r="M19" s="26">
        <f t="shared" si="4"/>
        <v>5.4292182113637857</v>
      </c>
      <c r="N19" s="26">
        <f t="shared" si="5"/>
        <v>4.8320042081137693</v>
      </c>
      <c r="O19" s="26">
        <f t="shared" si="6"/>
        <v>3.5724255830773712</v>
      </c>
      <c r="P19" s="36">
        <v>0.89</v>
      </c>
      <c r="Q19" s="37">
        <v>0.65800000000000003</v>
      </c>
      <c r="R19" s="24" t="str">
        <f t="shared" si="7"/>
        <v>-</v>
      </c>
    </row>
    <row r="20" spans="1:18" ht="12" customHeight="1" x14ac:dyDescent="0.2">
      <c r="A20" s="25">
        <v>1921</v>
      </c>
      <c r="B20" s="52">
        <v>108.538</v>
      </c>
      <c r="C20" s="30">
        <v>639</v>
      </c>
      <c r="D20" s="30">
        <v>26</v>
      </c>
      <c r="E20" s="78">
        <v>68</v>
      </c>
      <c r="F20" s="30">
        <f t="shared" si="0"/>
        <v>733</v>
      </c>
      <c r="G20" s="78">
        <v>65</v>
      </c>
      <c r="H20" s="79" t="s">
        <v>11</v>
      </c>
      <c r="I20" s="78">
        <v>6</v>
      </c>
      <c r="J20" s="30">
        <f t="shared" si="1"/>
        <v>662</v>
      </c>
      <c r="K20" s="30">
        <f t="shared" si="2"/>
        <v>589.18000000000006</v>
      </c>
      <c r="L20" s="53">
        <f t="shared" ref="L20:L29" si="8">IF(Q20="--","--",J20*Q20)</f>
        <v>435.596</v>
      </c>
      <c r="M20" s="30">
        <f t="shared" si="4"/>
        <v>6.0992463469015465</v>
      </c>
      <c r="N20" s="30">
        <f t="shared" si="5"/>
        <v>5.4283292487423767</v>
      </c>
      <c r="O20" s="30">
        <f t="shared" ref="O20:O29" si="9">IF(L20=0,0,IF(B20=0,0,L20/B20))</f>
        <v>4.0133040962612174</v>
      </c>
      <c r="P20" s="40">
        <v>0.89</v>
      </c>
      <c r="Q20" s="41">
        <v>0.65800000000000003</v>
      </c>
      <c r="R20" s="25" t="str">
        <f t="shared" si="7"/>
        <v>-</v>
      </c>
    </row>
    <row r="21" spans="1:18" ht="12" customHeight="1" x14ac:dyDescent="0.2">
      <c r="A21" s="25">
        <v>1922</v>
      </c>
      <c r="B21" s="52">
        <v>110.04900000000001</v>
      </c>
      <c r="C21" s="30">
        <v>553</v>
      </c>
      <c r="D21" s="30">
        <v>12</v>
      </c>
      <c r="E21" s="78">
        <v>6</v>
      </c>
      <c r="F21" s="30">
        <f t="shared" si="0"/>
        <v>571</v>
      </c>
      <c r="G21" s="78">
        <v>2</v>
      </c>
      <c r="H21" s="79" t="s">
        <v>11</v>
      </c>
      <c r="I21" s="78">
        <v>4</v>
      </c>
      <c r="J21" s="30">
        <f t="shared" si="1"/>
        <v>565</v>
      </c>
      <c r="K21" s="30">
        <f t="shared" si="2"/>
        <v>502.85</v>
      </c>
      <c r="L21" s="53">
        <f t="shared" si="8"/>
        <v>371.77000000000004</v>
      </c>
      <c r="M21" s="30">
        <f t="shared" si="4"/>
        <v>5.1340766385882652</v>
      </c>
      <c r="N21" s="30">
        <f t="shared" si="5"/>
        <v>4.5693282083435562</v>
      </c>
      <c r="O21" s="30">
        <f t="shared" si="9"/>
        <v>3.3782224281910787</v>
      </c>
      <c r="P21" s="40">
        <v>0.89</v>
      </c>
      <c r="Q21" s="41">
        <v>0.65800000000000003</v>
      </c>
      <c r="R21" s="25" t="str">
        <f t="shared" si="7"/>
        <v>-</v>
      </c>
    </row>
    <row r="22" spans="1:18" ht="12" customHeight="1" x14ac:dyDescent="0.2">
      <c r="A22" s="25">
        <v>1923</v>
      </c>
      <c r="B22" s="52">
        <v>111.947</v>
      </c>
      <c r="C22" s="30">
        <v>588</v>
      </c>
      <c r="D22" s="30">
        <v>5</v>
      </c>
      <c r="E22" s="78">
        <v>4</v>
      </c>
      <c r="F22" s="30">
        <f t="shared" si="0"/>
        <v>597</v>
      </c>
      <c r="G22" s="78">
        <v>3</v>
      </c>
      <c r="H22" s="79" t="s">
        <v>11</v>
      </c>
      <c r="I22" s="78">
        <v>2</v>
      </c>
      <c r="J22" s="30">
        <f t="shared" si="1"/>
        <v>592</v>
      </c>
      <c r="K22" s="30">
        <f t="shared" si="2"/>
        <v>526.88</v>
      </c>
      <c r="L22" s="53">
        <f t="shared" si="8"/>
        <v>389.536</v>
      </c>
      <c r="M22" s="30">
        <f t="shared" si="4"/>
        <v>5.2882167454241742</v>
      </c>
      <c r="N22" s="30">
        <f t="shared" si="5"/>
        <v>4.706512903427515</v>
      </c>
      <c r="O22" s="30">
        <f t="shared" si="9"/>
        <v>3.4796466184891064</v>
      </c>
      <c r="P22" s="40">
        <v>0.89</v>
      </c>
      <c r="Q22" s="41">
        <v>0.65800000000000003</v>
      </c>
      <c r="R22" s="25" t="str">
        <f t="shared" si="7"/>
        <v>-</v>
      </c>
    </row>
    <row r="23" spans="1:18" ht="12" customHeight="1" x14ac:dyDescent="0.2">
      <c r="A23" s="25">
        <v>1924</v>
      </c>
      <c r="B23" s="52">
        <v>114.10899999999999</v>
      </c>
      <c r="C23" s="30">
        <v>597</v>
      </c>
      <c r="D23" s="30">
        <v>2</v>
      </c>
      <c r="E23" s="78">
        <v>2</v>
      </c>
      <c r="F23" s="30">
        <f t="shared" si="0"/>
        <v>601</v>
      </c>
      <c r="G23" s="78">
        <v>2</v>
      </c>
      <c r="H23" s="79" t="s">
        <v>11</v>
      </c>
      <c r="I23" s="78">
        <v>3</v>
      </c>
      <c r="J23" s="30">
        <f t="shared" si="1"/>
        <v>596</v>
      </c>
      <c r="K23" s="30">
        <f t="shared" si="2"/>
        <v>530.44000000000005</v>
      </c>
      <c r="L23" s="53">
        <f t="shared" si="8"/>
        <v>392.16800000000001</v>
      </c>
      <c r="M23" s="30">
        <f t="shared" si="4"/>
        <v>5.2230761815457152</v>
      </c>
      <c r="N23" s="30">
        <f t="shared" si="5"/>
        <v>4.6485378015756869</v>
      </c>
      <c r="O23" s="30">
        <f t="shared" si="9"/>
        <v>3.4367841274570807</v>
      </c>
      <c r="P23" s="40">
        <v>0.89</v>
      </c>
      <c r="Q23" s="41">
        <v>0.65800000000000003</v>
      </c>
      <c r="R23" s="25" t="str">
        <f t="shared" si="7"/>
        <v>-</v>
      </c>
    </row>
    <row r="24" spans="1:18" ht="12" customHeight="1" x14ac:dyDescent="0.2">
      <c r="A24" s="25">
        <v>1925</v>
      </c>
      <c r="B24" s="52">
        <v>115.82899999999999</v>
      </c>
      <c r="C24" s="30">
        <v>603</v>
      </c>
      <c r="D24" s="30">
        <v>3</v>
      </c>
      <c r="E24" s="78">
        <v>3</v>
      </c>
      <c r="F24" s="30">
        <f t="shared" si="0"/>
        <v>609</v>
      </c>
      <c r="G24" s="78">
        <v>2</v>
      </c>
      <c r="H24" s="79" t="s">
        <v>11</v>
      </c>
      <c r="I24" s="78">
        <v>2</v>
      </c>
      <c r="J24" s="30">
        <f t="shared" si="1"/>
        <v>605</v>
      </c>
      <c r="K24" s="30">
        <f t="shared" si="2"/>
        <v>538.45000000000005</v>
      </c>
      <c r="L24" s="53">
        <f t="shared" si="8"/>
        <v>398.09000000000003</v>
      </c>
      <c r="M24" s="30">
        <f t="shared" si="4"/>
        <v>5.2232169836569424</v>
      </c>
      <c r="N24" s="30">
        <f t="shared" si="5"/>
        <v>4.6486631154546796</v>
      </c>
      <c r="O24" s="30">
        <f t="shared" si="9"/>
        <v>3.4368767752462688</v>
      </c>
      <c r="P24" s="40">
        <v>0.89</v>
      </c>
      <c r="Q24" s="41">
        <v>0.65800000000000003</v>
      </c>
      <c r="R24" s="25" t="str">
        <f t="shared" si="7"/>
        <v>-</v>
      </c>
    </row>
    <row r="25" spans="1:18" ht="12" customHeight="1" x14ac:dyDescent="0.2">
      <c r="A25" s="24">
        <v>1926</v>
      </c>
      <c r="B25" s="50">
        <v>117.39700000000001</v>
      </c>
      <c r="C25" s="26">
        <v>639</v>
      </c>
      <c r="D25" s="26">
        <v>3</v>
      </c>
      <c r="E25" s="75">
        <v>2</v>
      </c>
      <c r="F25" s="26">
        <f t="shared" si="0"/>
        <v>644</v>
      </c>
      <c r="G25" s="75">
        <v>2</v>
      </c>
      <c r="H25" s="76" t="s">
        <v>11</v>
      </c>
      <c r="I25" s="75">
        <v>5</v>
      </c>
      <c r="J25" s="26">
        <f t="shared" si="1"/>
        <v>637</v>
      </c>
      <c r="K25" s="26">
        <f t="shared" si="2"/>
        <v>566.93000000000006</v>
      </c>
      <c r="L25" s="51">
        <f t="shared" si="8"/>
        <v>419.14600000000002</v>
      </c>
      <c r="M25" s="26">
        <f t="shared" si="4"/>
        <v>5.4260330332120921</v>
      </c>
      <c r="N25" s="26">
        <f t="shared" si="5"/>
        <v>4.8291693995587623</v>
      </c>
      <c r="O25" s="26">
        <f t="shared" si="9"/>
        <v>3.5703297358535568</v>
      </c>
      <c r="P25" s="36">
        <v>0.89</v>
      </c>
      <c r="Q25" s="37">
        <v>0.65800000000000003</v>
      </c>
      <c r="R25" s="24" t="str">
        <f t="shared" si="7"/>
        <v>-</v>
      </c>
    </row>
    <row r="26" spans="1:18" ht="12" customHeight="1" x14ac:dyDescent="0.2">
      <c r="A26" s="24">
        <v>1927</v>
      </c>
      <c r="B26" s="50">
        <v>119.035</v>
      </c>
      <c r="C26" s="26">
        <v>629</v>
      </c>
      <c r="D26" s="26">
        <v>3</v>
      </c>
      <c r="E26" s="75">
        <v>5</v>
      </c>
      <c r="F26" s="26">
        <f t="shared" si="0"/>
        <v>637</v>
      </c>
      <c r="G26" s="75">
        <v>2</v>
      </c>
      <c r="H26" s="76" t="s">
        <v>11</v>
      </c>
      <c r="I26" s="75">
        <v>4</v>
      </c>
      <c r="J26" s="26">
        <f t="shared" si="1"/>
        <v>631</v>
      </c>
      <c r="K26" s="26">
        <f t="shared" si="2"/>
        <v>561.59</v>
      </c>
      <c r="L26" s="51">
        <f t="shared" si="8"/>
        <v>415.19800000000004</v>
      </c>
      <c r="M26" s="26">
        <f t="shared" si="4"/>
        <v>5.3009619019616077</v>
      </c>
      <c r="N26" s="26">
        <f t="shared" si="5"/>
        <v>4.7178560927458317</v>
      </c>
      <c r="O26" s="26">
        <f t="shared" si="9"/>
        <v>3.4880329314907383</v>
      </c>
      <c r="P26" s="36">
        <v>0.89</v>
      </c>
      <c r="Q26" s="37">
        <v>0.65800000000000003</v>
      </c>
      <c r="R26" s="24" t="str">
        <f t="shared" si="7"/>
        <v>-</v>
      </c>
    </row>
    <row r="27" spans="1:18" ht="12" customHeight="1" x14ac:dyDescent="0.2">
      <c r="A27" s="24">
        <v>1928</v>
      </c>
      <c r="B27" s="50">
        <v>120.509</v>
      </c>
      <c r="C27" s="26">
        <v>663</v>
      </c>
      <c r="D27" s="26">
        <v>3</v>
      </c>
      <c r="E27" s="75">
        <v>4</v>
      </c>
      <c r="F27" s="26">
        <f t="shared" si="0"/>
        <v>670</v>
      </c>
      <c r="G27" s="75">
        <v>2</v>
      </c>
      <c r="H27" s="76" t="s">
        <v>11</v>
      </c>
      <c r="I27" s="75">
        <v>6</v>
      </c>
      <c r="J27" s="26">
        <f t="shared" si="1"/>
        <v>662</v>
      </c>
      <c r="K27" s="26">
        <f t="shared" si="2"/>
        <v>589.18000000000006</v>
      </c>
      <c r="L27" s="51">
        <f t="shared" si="8"/>
        <v>435.596</v>
      </c>
      <c r="M27" s="26">
        <f t="shared" si="4"/>
        <v>5.4933656407405254</v>
      </c>
      <c r="N27" s="26">
        <f t="shared" si="5"/>
        <v>4.8890954202590686</v>
      </c>
      <c r="O27" s="26">
        <f t="shared" si="9"/>
        <v>3.614634591607266</v>
      </c>
      <c r="P27" s="36">
        <v>0.89</v>
      </c>
      <c r="Q27" s="37">
        <v>0.65800000000000003</v>
      </c>
      <c r="R27" s="24" t="str">
        <f t="shared" si="7"/>
        <v>-</v>
      </c>
    </row>
    <row r="28" spans="1:18" ht="12" customHeight="1" x14ac:dyDescent="0.2">
      <c r="A28" s="24">
        <v>1929</v>
      </c>
      <c r="B28" s="50">
        <v>121.767</v>
      </c>
      <c r="C28" s="26">
        <v>682</v>
      </c>
      <c r="D28" s="26">
        <v>4</v>
      </c>
      <c r="E28" s="75">
        <v>6</v>
      </c>
      <c r="F28" s="26">
        <f t="shared" si="0"/>
        <v>692</v>
      </c>
      <c r="G28" s="75">
        <v>1</v>
      </c>
      <c r="H28" s="76" t="s">
        <v>11</v>
      </c>
      <c r="I28" s="75">
        <v>5</v>
      </c>
      <c r="J28" s="26">
        <f t="shared" si="1"/>
        <v>686</v>
      </c>
      <c r="K28" s="26">
        <f t="shared" si="2"/>
        <v>610.54</v>
      </c>
      <c r="L28" s="51">
        <f t="shared" si="8"/>
        <v>451.38800000000003</v>
      </c>
      <c r="M28" s="26">
        <f t="shared" si="4"/>
        <v>5.6337102827531274</v>
      </c>
      <c r="N28" s="26">
        <f t="shared" si="5"/>
        <v>5.0140021516502831</v>
      </c>
      <c r="O28" s="26">
        <f t="shared" si="9"/>
        <v>3.7069813660515578</v>
      </c>
      <c r="P28" s="36">
        <v>0.89</v>
      </c>
      <c r="Q28" s="37">
        <v>0.65800000000000003</v>
      </c>
      <c r="R28" s="24" t="str">
        <f t="shared" si="7"/>
        <v>-</v>
      </c>
    </row>
    <row r="29" spans="1:18" ht="12" customHeight="1" x14ac:dyDescent="0.2">
      <c r="A29" s="24">
        <v>1930</v>
      </c>
      <c r="B29" s="50">
        <v>123.188</v>
      </c>
      <c r="C29" s="26">
        <v>825</v>
      </c>
      <c r="D29" s="26">
        <v>1</v>
      </c>
      <c r="E29" s="75">
        <v>5</v>
      </c>
      <c r="F29" s="26">
        <f t="shared" si="0"/>
        <v>831</v>
      </c>
      <c r="G29" s="75">
        <v>2</v>
      </c>
      <c r="H29" s="76" t="s">
        <v>11</v>
      </c>
      <c r="I29" s="75">
        <v>5</v>
      </c>
      <c r="J29" s="26">
        <f t="shared" si="1"/>
        <v>824</v>
      </c>
      <c r="K29" s="26">
        <f t="shared" si="2"/>
        <v>733.36</v>
      </c>
      <c r="L29" s="51">
        <f t="shared" si="8"/>
        <v>542.19200000000001</v>
      </c>
      <c r="M29" s="26">
        <f t="shared" si="4"/>
        <v>6.6889632107023411</v>
      </c>
      <c r="N29" s="26">
        <f t="shared" si="5"/>
        <v>5.9531772575250832</v>
      </c>
      <c r="O29" s="26">
        <f t="shared" si="9"/>
        <v>4.4013377926421402</v>
      </c>
      <c r="P29" s="36">
        <v>0.89</v>
      </c>
      <c r="Q29" s="37">
        <v>0.65800000000000003</v>
      </c>
      <c r="R29" s="24" t="str">
        <f t="shared" si="7"/>
        <v>-</v>
      </c>
    </row>
    <row r="30" spans="1:18" ht="12" customHeight="1" x14ac:dyDescent="0.2">
      <c r="A30" s="25">
        <v>1931</v>
      </c>
      <c r="B30" s="52">
        <v>124.149</v>
      </c>
      <c r="C30" s="30">
        <v>885</v>
      </c>
      <c r="D30" s="77" t="s">
        <v>10</v>
      </c>
      <c r="E30" s="78">
        <v>5</v>
      </c>
      <c r="F30" s="30">
        <f t="shared" si="0"/>
        <v>890</v>
      </c>
      <c r="G30" s="78">
        <v>2</v>
      </c>
      <c r="H30" s="79" t="s">
        <v>11</v>
      </c>
      <c r="I30" s="78">
        <v>2</v>
      </c>
      <c r="J30" s="30">
        <f t="shared" si="1"/>
        <v>886</v>
      </c>
      <c r="K30" s="30">
        <f t="shared" si="2"/>
        <v>788.54</v>
      </c>
      <c r="L30" s="53">
        <f t="shared" ref="L30:L39" si="10">IF(Q30="--","--",J30*Q30)</f>
        <v>582.98800000000006</v>
      </c>
      <c r="M30" s="30">
        <f t="shared" si="4"/>
        <v>7.1365858766482209</v>
      </c>
      <c r="N30" s="30">
        <f t="shared" si="5"/>
        <v>6.3515614302169165</v>
      </c>
      <c r="O30" s="30">
        <f t="shared" ref="O30:O39" si="11">IF(L30=0,0,IF(B30=0,0,L30/B30))</f>
        <v>4.6958735068345296</v>
      </c>
      <c r="P30" s="40">
        <v>0.89</v>
      </c>
      <c r="Q30" s="41">
        <v>0.65800000000000003</v>
      </c>
      <c r="R30" s="25" t="str">
        <f t="shared" si="7"/>
        <v>-</v>
      </c>
    </row>
    <row r="31" spans="1:18" ht="12" customHeight="1" x14ac:dyDescent="0.2">
      <c r="A31" s="25">
        <v>1932</v>
      </c>
      <c r="B31" s="52">
        <v>124.949</v>
      </c>
      <c r="C31" s="30">
        <v>884</v>
      </c>
      <c r="D31" s="77" t="s">
        <v>10</v>
      </c>
      <c r="E31" s="78">
        <v>2</v>
      </c>
      <c r="F31" s="30">
        <f t="shared" si="0"/>
        <v>886</v>
      </c>
      <c r="G31" s="78">
        <v>1</v>
      </c>
      <c r="H31" s="79" t="s">
        <v>11</v>
      </c>
      <c r="I31" s="78">
        <v>3</v>
      </c>
      <c r="J31" s="30">
        <f t="shared" si="1"/>
        <v>882</v>
      </c>
      <c r="K31" s="30">
        <f t="shared" si="2"/>
        <v>784.98</v>
      </c>
      <c r="L31" s="53">
        <f t="shared" si="10"/>
        <v>580.35599999999999</v>
      </c>
      <c r="M31" s="30">
        <f t="shared" si="4"/>
        <v>7.0588800230494044</v>
      </c>
      <c r="N31" s="30">
        <f t="shared" si="5"/>
        <v>6.2824032205139702</v>
      </c>
      <c r="O31" s="30">
        <f t="shared" si="11"/>
        <v>4.6447430551665079</v>
      </c>
      <c r="P31" s="40">
        <v>0.89</v>
      </c>
      <c r="Q31" s="41">
        <v>0.65800000000000003</v>
      </c>
      <c r="R31" s="25" t="str">
        <f t="shared" si="7"/>
        <v>-</v>
      </c>
    </row>
    <row r="32" spans="1:18" ht="12" customHeight="1" x14ac:dyDescent="0.2">
      <c r="A32" s="25">
        <v>1933</v>
      </c>
      <c r="B32" s="52">
        <v>125.69</v>
      </c>
      <c r="C32" s="30">
        <v>852</v>
      </c>
      <c r="D32" s="77" t="s">
        <v>10</v>
      </c>
      <c r="E32" s="78">
        <v>3</v>
      </c>
      <c r="F32" s="30">
        <f t="shared" si="0"/>
        <v>855</v>
      </c>
      <c r="G32" s="78">
        <v>2</v>
      </c>
      <c r="H32" s="79" t="s">
        <v>11</v>
      </c>
      <c r="I32" s="78">
        <v>4</v>
      </c>
      <c r="J32" s="30">
        <f t="shared" si="1"/>
        <v>849</v>
      </c>
      <c r="K32" s="30">
        <f t="shared" si="2"/>
        <v>755.61</v>
      </c>
      <c r="L32" s="53">
        <f t="shared" si="10"/>
        <v>558.64200000000005</v>
      </c>
      <c r="M32" s="30">
        <f t="shared" si="4"/>
        <v>6.7547139788368211</v>
      </c>
      <c r="N32" s="30">
        <f t="shared" si="5"/>
        <v>6.0116954411647709</v>
      </c>
      <c r="O32" s="30">
        <f t="shared" si="11"/>
        <v>4.4446017980746282</v>
      </c>
      <c r="P32" s="40">
        <v>0.89</v>
      </c>
      <c r="Q32" s="41">
        <v>0.65800000000000003</v>
      </c>
      <c r="R32" s="25" t="str">
        <f t="shared" si="7"/>
        <v>-</v>
      </c>
    </row>
    <row r="33" spans="1:18" ht="12" customHeight="1" x14ac:dyDescent="0.2">
      <c r="A33" s="25">
        <v>1934</v>
      </c>
      <c r="B33" s="52">
        <v>126.485</v>
      </c>
      <c r="C33" s="30">
        <v>851</v>
      </c>
      <c r="D33" s="77" t="s">
        <v>10</v>
      </c>
      <c r="E33" s="78">
        <v>4</v>
      </c>
      <c r="F33" s="30">
        <f t="shared" si="0"/>
        <v>855</v>
      </c>
      <c r="G33" s="78">
        <v>2</v>
      </c>
      <c r="H33" s="79" t="s">
        <v>11</v>
      </c>
      <c r="I33" s="30">
        <v>55</v>
      </c>
      <c r="J33" s="30">
        <f t="shared" si="1"/>
        <v>798</v>
      </c>
      <c r="K33" s="30">
        <f t="shared" si="2"/>
        <v>710.22</v>
      </c>
      <c r="L33" s="53">
        <f t="shared" si="10"/>
        <v>525.08400000000006</v>
      </c>
      <c r="M33" s="30">
        <f t="shared" si="4"/>
        <v>6.3090485037751511</v>
      </c>
      <c r="N33" s="30">
        <f t="shared" si="5"/>
        <v>5.6150531683598848</v>
      </c>
      <c r="O33" s="30">
        <f t="shared" si="11"/>
        <v>4.1513539154840498</v>
      </c>
      <c r="P33" s="40">
        <v>0.89</v>
      </c>
      <c r="Q33" s="41">
        <v>0.65800000000000003</v>
      </c>
      <c r="R33" s="25" t="str">
        <f t="shared" si="7"/>
        <v>-</v>
      </c>
    </row>
    <row r="34" spans="1:18" ht="12" customHeight="1" x14ac:dyDescent="0.2">
      <c r="A34" s="25">
        <v>1935</v>
      </c>
      <c r="B34" s="52">
        <v>127.36199999999999</v>
      </c>
      <c r="C34" s="30">
        <v>877</v>
      </c>
      <c r="D34" s="77" t="s">
        <v>10</v>
      </c>
      <c r="E34" s="30">
        <v>55</v>
      </c>
      <c r="F34" s="30">
        <f t="shared" si="0"/>
        <v>932</v>
      </c>
      <c r="G34" s="78">
        <v>2</v>
      </c>
      <c r="H34" s="79" t="s">
        <v>11</v>
      </c>
      <c r="I34" s="78">
        <v>7</v>
      </c>
      <c r="J34" s="30">
        <f t="shared" si="1"/>
        <v>923</v>
      </c>
      <c r="K34" s="30">
        <f t="shared" si="2"/>
        <v>821.47</v>
      </c>
      <c r="L34" s="53">
        <f t="shared" si="10"/>
        <v>607.33400000000006</v>
      </c>
      <c r="M34" s="30">
        <f t="shared" si="4"/>
        <v>7.2470595625068706</v>
      </c>
      <c r="N34" s="30">
        <f t="shared" si="5"/>
        <v>6.4498830106311154</v>
      </c>
      <c r="O34" s="30">
        <f t="shared" si="11"/>
        <v>4.7685651921295209</v>
      </c>
      <c r="P34" s="40">
        <v>0.89</v>
      </c>
      <c r="Q34" s="41">
        <v>0.65800000000000003</v>
      </c>
      <c r="R34" s="25" t="str">
        <f t="shared" si="7"/>
        <v>-</v>
      </c>
    </row>
    <row r="35" spans="1:18" ht="12" customHeight="1" x14ac:dyDescent="0.2">
      <c r="A35" s="24">
        <v>1936</v>
      </c>
      <c r="B35" s="50">
        <v>128.18100000000001</v>
      </c>
      <c r="C35" s="26">
        <v>854</v>
      </c>
      <c r="D35" s="74" t="s">
        <v>10</v>
      </c>
      <c r="E35" s="75">
        <v>7</v>
      </c>
      <c r="F35" s="26">
        <f t="shared" si="0"/>
        <v>861</v>
      </c>
      <c r="G35" s="75">
        <v>2</v>
      </c>
      <c r="H35" s="76" t="s">
        <v>11</v>
      </c>
      <c r="I35" s="75">
        <v>10</v>
      </c>
      <c r="J35" s="26">
        <f t="shared" si="1"/>
        <v>849</v>
      </c>
      <c r="K35" s="26">
        <f t="shared" si="2"/>
        <v>755.61</v>
      </c>
      <c r="L35" s="51">
        <f t="shared" si="10"/>
        <v>558.64200000000005</v>
      </c>
      <c r="M35" s="26">
        <f t="shared" si="4"/>
        <v>6.6234465326374421</v>
      </c>
      <c r="N35" s="26">
        <f t="shared" si="5"/>
        <v>5.8948674140473232</v>
      </c>
      <c r="O35" s="26">
        <f t="shared" si="11"/>
        <v>4.3582278184754371</v>
      </c>
      <c r="P35" s="36">
        <v>0.89</v>
      </c>
      <c r="Q35" s="37">
        <v>0.65800000000000003</v>
      </c>
      <c r="R35" s="24" t="str">
        <f t="shared" si="7"/>
        <v>-</v>
      </c>
    </row>
    <row r="36" spans="1:18" ht="12" customHeight="1" x14ac:dyDescent="0.2">
      <c r="A36" s="24">
        <v>1937</v>
      </c>
      <c r="B36" s="50">
        <v>128.96100000000001</v>
      </c>
      <c r="C36" s="26">
        <v>852</v>
      </c>
      <c r="D36" s="74" t="s">
        <v>10</v>
      </c>
      <c r="E36" s="75">
        <v>10</v>
      </c>
      <c r="F36" s="26">
        <f t="shared" si="0"/>
        <v>862</v>
      </c>
      <c r="G36" s="75">
        <v>2</v>
      </c>
      <c r="H36" s="76" t="s">
        <v>11</v>
      </c>
      <c r="I36" s="75">
        <v>3</v>
      </c>
      <c r="J36" s="26">
        <f t="shared" si="1"/>
        <v>857</v>
      </c>
      <c r="K36" s="26">
        <f t="shared" si="2"/>
        <v>762.73</v>
      </c>
      <c r="L36" s="51">
        <f t="shared" si="10"/>
        <v>563.90600000000006</v>
      </c>
      <c r="M36" s="26">
        <f t="shared" si="4"/>
        <v>6.6454199331580863</v>
      </c>
      <c r="N36" s="26">
        <f t="shared" si="5"/>
        <v>5.9144237405106965</v>
      </c>
      <c r="O36" s="26">
        <f t="shared" si="11"/>
        <v>4.3726863160180214</v>
      </c>
      <c r="P36" s="36">
        <v>0.89</v>
      </c>
      <c r="Q36" s="37">
        <v>0.65800000000000003</v>
      </c>
      <c r="R36" s="24" t="str">
        <f t="shared" si="7"/>
        <v>-</v>
      </c>
    </row>
    <row r="37" spans="1:18" ht="12" customHeight="1" x14ac:dyDescent="0.2">
      <c r="A37" s="24">
        <v>1938</v>
      </c>
      <c r="B37" s="50">
        <v>129.96899999999999</v>
      </c>
      <c r="C37" s="26">
        <v>897</v>
      </c>
      <c r="D37" s="74" t="s">
        <v>10</v>
      </c>
      <c r="E37" s="75">
        <v>3</v>
      </c>
      <c r="F37" s="26">
        <f t="shared" si="0"/>
        <v>900</v>
      </c>
      <c r="G37" s="75">
        <v>2</v>
      </c>
      <c r="H37" s="76" t="s">
        <v>11</v>
      </c>
      <c r="I37" s="75">
        <v>4</v>
      </c>
      <c r="J37" s="26">
        <f t="shared" si="1"/>
        <v>894</v>
      </c>
      <c r="K37" s="26">
        <f t="shared" si="2"/>
        <v>795.66</v>
      </c>
      <c r="L37" s="51">
        <f t="shared" si="10"/>
        <v>588.25200000000007</v>
      </c>
      <c r="M37" s="26">
        <f t="shared" si="4"/>
        <v>6.8785633497218575</v>
      </c>
      <c r="N37" s="26">
        <f t="shared" si="5"/>
        <v>6.1219213812524522</v>
      </c>
      <c r="O37" s="26">
        <f t="shared" si="11"/>
        <v>4.5260946841169822</v>
      </c>
      <c r="P37" s="36">
        <v>0.89</v>
      </c>
      <c r="Q37" s="37">
        <v>0.65800000000000003</v>
      </c>
      <c r="R37" s="24" t="str">
        <f t="shared" si="7"/>
        <v>-</v>
      </c>
    </row>
    <row r="38" spans="1:18" ht="12" customHeight="1" x14ac:dyDescent="0.2">
      <c r="A38" s="24">
        <v>1939</v>
      </c>
      <c r="B38" s="50">
        <v>131.02799999999999</v>
      </c>
      <c r="C38" s="26">
        <v>872</v>
      </c>
      <c r="D38" s="74" t="s">
        <v>10</v>
      </c>
      <c r="E38" s="75">
        <v>4</v>
      </c>
      <c r="F38" s="26">
        <f t="shared" si="0"/>
        <v>876</v>
      </c>
      <c r="G38" s="75">
        <v>2</v>
      </c>
      <c r="H38" s="76" t="s">
        <v>11</v>
      </c>
      <c r="I38" s="75">
        <v>5</v>
      </c>
      <c r="J38" s="26">
        <f t="shared" si="1"/>
        <v>869</v>
      </c>
      <c r="K38" s="26">
        <f t="shared" si="2"/>
        <v>773.41</v>
      </c>
      <c r="L38" s="51">
        <f t="shared" si="10"/>
        <v>571.80200000000002</v>
      </c>
      <c r="M38" s="26">
        <f t="shared" si="4"/>
        <v>6.6321702231584094</v>
      </c>
      <c r="N38" s="26">
        <f t="shared" si="5"/>
        <v>5.902631498610984</v>
      </c>
      <c r="O38" s="26">
        <f t="shared" si="11"/>
        <v>4.3639680068382338</v>
      </c>
      <c r="P38" s="36">
        <v>0.89</v>
      </c>
      <c r="Q38" s="37">
        <v>0.65800000000000003</v>
      </c>
      <c r="R38" s="24" t="str">
        <f t="shared" si="7"/>
        <v>-</v>
      </c>
    </row>
    <row r="39" spans="1:18" ht="12" customHeight="1" x14ac:dyDescent="0.2">
      <c r="A39" s="24">
        <v>1940</v>
      </c>
      <c r="B39" s="50">
        <v>132.12200000000001</v>
      </c>
      <c r="C39" s="26">
        <v>876</v>
      </c>
      <c r="D39" s="74" t="s">
        <v>10</v>
      </c>
      <c r="E39" s="75">
        <v>5</v>
      </c>
      <c r="F39" s="26">
        <f t="shared" si="0"/>
        <v>881</v>
      </c>
      <c r="G39" s="75">
        <v>3</v>
      </c>
      <c r="H39" s="76" t="s">
        <v>11</v>
      </c>
      <c r="I39" s="75">
        <v>5</v>
      </c>
      <c r="J39" s="26">
        <f t="shared" si="1"/>
        <v>873</v>
      </c>
      <c r="K39" s="26">
        <f t="shared" si="2"/>
        <v>776.97</v>
      </c>
      <c r="L39" s="51">
        <f t="shared" si="10"/>
        <v>574.43399999999997</v>
      </c>
      <c r="M39" s="26">
        <f t="shared" si="4"/>
        <v>6.6075294046411646</v>
      </c>
      <c r="N39" s="26">
        <f t="shared" si="5"/>
        <v>5.880701170130636</v>
      </c>
      <c r="O39" s="26">
        <f t="shared" si="11"/>
        <v>4.3477543482538863</v>
      </c>
      <c r="P39" s="36">
        <v>0.89</v>
      </c>
      <c r="Q39" s="37">
        <v>0.65800000000000003</v>
      </c>
      <c r="R39" s="24" t="str">
        <f t="shared" si="7"/>
        <v>-</v>
      </c>
    </row>
    <row r="40" spans="1:18" ht="12" customHeight="1" x14ac:dyDescent="0.2">
      <c r="A40" s="25">
        <v>1941</v>
      </c>
      <c r="B40" s="52">
        <v>133.40199999999999</v>
      </c>
      <c r="C40" s="30">
        <v>923</v>
      </c>
      <c r="D40" s="77" t="s">
        <v>10</v>
      </c>
      <c r="E40" s="78">
        <v>5</v>
      </c>
      <c r="F40" s="30">
        <f t="shared" ref="F40:F71" si="12">SUM(C40:E40)</f>
        <v>928</v>
      </c>
      <c r="G40" s="30">
        <v>6</v>
      </c>
      <c r="H40" s="79" t="s">
        <v>11</v>
      </c>
      <c r="I40" s="78">
        <v>8</v>
      </c>
      <c r="J40" s="30">
        <f t="shared" ref="J40:J71" si="13">F40-SUM(G40:I40)</f>
        <v>914</v>
      </c>
      <c r="K40" s="30">
        <f t="shared" ref="K40:K71" si="14">J40*P40</f>
        <v>813.46</v>
      </c>
      <c r="L40" s="53">
        <f t="shared" ref="L40:L49" si="15">IF(Q40="--","--",J40*Q40)</f>
        <v>601.41200000000003</v>
      </c>
      <c r="M40" s="30">
        <f t="shared" ref="M40:M75" si="16">IF(J40=0,0,IF(B40=0,0,J40/B40))</f>
        <v>6.8514714921815276</v>
      </c>
      <c r="N40" s="30">
        <f t="shared" ref="N40:N74" si="17">IF(K40=0,0,IF(B40=0,0,K40/B40))</f>
        <v>6.0978096280415599</v>
      </c>
      <c r="O40" s="30">
        <f t="shared" ref="O40:O49" si="18">IF(L40=0,0,IF(B40=0,0,L40/B40))</f>
        <v>4.5082682418554452</v>
      </c>
      <c r="P40" s="40">
        <v>0.89</v>
      </c>
      <c r="Q40" s="41">
        <v>0.65800000000000003</v>
      </c>
      <c r="R40" s="25" t="str">
        <f t="shared" si="7"/>
        <v>-</v>
      </c>
    </row>
    <row r="41" spans="1:18" ht="12" customHeight="1" x14ac:dyDescent="0.2">
      <c r="A41" s="25">
        <v>1942</v>
      </c>
      <c r="B41" s="52">
        <v>134.86000000000001</v>
      </c>
      <c r="C41" s="30">
        <v>1042</v>
      </c>
      <c r="D41" s="30">
        <v>1</v>
      </c>
      <c r="E41" s="78">
        <v>8</v>
      </c>
      <c r="F41" s="30">
        <f t="shared" si="12"/>
        <v>1051</v>
      </c>
      <c r="G41" s="30">
        <v>12</v>
      </c>
      <c r="H41" s="79" t="s">
        <v>11</v>
      </c>
      <c r="I41" s="78">
        <v>40</v>
      </c>
      <c r="J41" s="30">
        <f t="shared" si="13"/>
        <v>999</v>
      </c>
      <c r="K41" s="30">
        <f t="shared" si="14"/>
        <v>889.11</v>
      </c>
      <c r="L41" s="53">
        <f t="shared" si="15"/>
        <v>657.34199999999998</v>
      </c>
      <c r="M41" s="30">
        <f t="shared" si="16"/>
        <v>7.4076820406347315</v>
      </c>
      <c r="N41" s="30">
        <f t="shared" si="17"/>
        <v>6.5928370161649115</v>
      </c>
      <c r="O41" s="30">
        <f t="shared" si="18"/>
        <v>4.874254782737653</v>
      </c>
      <c r="P41" s="40">
        <v>0.89</v>
      </c>
      <c r="Q41" s="41">
        <v>0.65800000000000003</v>
      </c>
      <c r="R41" s="25" t="str">
        <f t="shared" si="7"/>
        <v>-</v>
      </c>
    </row>
    <row r="42" spans="1:18" ht="12" customHeight="1" x14ac:dyDescent="0.2">
      <c r="A42" s="25">
        <v>1943</v>
      </c>
      <c r="B42" s="52">
        <v>136.739</v>
      </c>
      <c r="C42" s="30">
        <v>1104</v>
      </c>
      <c r="D42" s="30">
        <v>1</v>
      </c>
      <c r="E42" s="78">
        <v>40</v>
      </c>
      <c r="F42" s="30">
        <f t="shared" si="12"/>
        <v>1145</v>
      </c>
      <c r="G42" s="30">
        <v>129</v>
      </c>
      <c r="H42" s="79" t="s">
        <v>11</v>
      </c>
      <c r="I42" s="30">
        <v>54</v>
      </c>
      <c r="J42" s="30">
        <f t="shared" si="13"/>
        <v>962</v>
      </c>
      <c r="K42" s="30">
        <f t="shared" si="14"/>
        <v>856.18000000000006</v>
      </c>
      <c r="L42" s="53">
        <f t="shared" si="15"/>
        <v>632.99599999999998</v>
      </c>
      <c r="M42" s="30">
        <f t="shared" si="16"/>
        <v>7.0353008285858456</v>
      </c>
      <c r="N42" s="30">
        <f t="shared" si="17"/>
        <v>6.2614177374414028</v>
      </c>
      <c r="O42" s="30">
        <f t="shared" si="18"/>
        <v>4.629227945209486</v>
      </c>
      <c r="P42" s="40">
        <v>0.89</v>
      </c>
      <c r="Q42" s="41">
        <v>0.65800000000000003</v>
      </c>
      <c r="R42" s="25" t="str">
        <f t="shared" si="7"/>
        <v>-</v>
      </c>
    </row>
    <row r="43" spans="1:18" ht="12" customHeight="1" x14ac:dyDescent="0.2">
      <c r="A43" s="25">
        <v>1944</v>
      </c>
      <c r="B43" s="52">
        <v>138.39699999999999</v>
      </c>
      <c r="C43" s="30">
        <v>1024</v>
      </c>
      <c r="D43" s="77" t="s">
        <v>10</v>
      </c>
      <c r="E43" s="30">
        <v>54</v>
      </c>
      <c r="F43" s="30">
        <f t="shared" si="12"/>
        <v>1078</v>
      </c>
      <c r="G43" s="30">
        <v>71</v>
      </c>
      <c r="H43" s="79" t="s">
        <v>11</v>
      </c>
      <c r="I43" s="30">
        <v>32</v>
      </c>
      <c r="J43" s="30">
        <f t="shared" si="13"/>
        <v>975</v>
      </c>
      <c r="K43" s="30">
        <f t="shared" si="14"/>
        <v>867.75</v>
      </c>
      <c r="L43" s="53">
        <f t="shared" si="15"/>
        <v>641.55000000000007</v>
      </c>
      <c r="M43" s="30">
        <f t="shared" si="16"/>
        <v>7.0449503963236202</v>
      </c>
      <c r="N43" s="30">
        <f t="shared" si="17"/>
        <v>6.2700058527280218</v>
      </c>
      <c r="O43" s="30">
        <f t="shared" si="18"/>
        <v>4.6355773607809425</v>
      </c>
      <c r="P43" s="40">
        <v>0.89</v>
      </c>
      <c r="Q43" s="41">
        <v>0.65800000000000003</v>
      </c>
      <c r="R43" s="25" t="str">
        <f t="shared" ref="R43:R74" si="19">IF(I42=0,"-",IF(ROUND(E43,0)=ROUND(I42,0),"-","*"))</f>
        <v>-</v>
      </c>
    </row>
    <row r="44" spans="1:18" ht="12" customHeight="1" x14ac:dyDescent="0.2">
      <c r="A44" s="25">
        <v>1945</v>
      </c>
      <c r="B44" s="52">
        <v>139.928</v>
      </c>
      <c r="C44" s="30">
        <v>1054</v>
      </c>
      <c r="D44" s="77" t="s">
        <v>10</v>
      </c>
      <c r="E44" s="30">
        <v>32</v>
      </c>
      <c r="F44" s="30">
        <f t="shared" si="12"/>
        <v>1086</v>
      </c>
      <c r="G44" s="30">
        <v>28</v>
      </c>
      <c r="H44" s="79" t="s">
        <v>11</v>
      </c>
      <c r="I44" s="30">
        <v>22</v>
      </c>
      <c r="J44" s="30">
        <f t="shared" si="13"/>
        <v>1036</v>
      </c>
      <c r="K44" s="30">
        <f t="shared" si="14"/>
        <v>922.04</v>
      </c>
      <c r="L44" s="53">
        <f t="shared" si="15"/>
        <v>681.68799999999999</v>
      </c>
      <c r="M44" s="30">
        <f t="shared" si="16"/>
        <v>7.4038076725172948</v>
      </c>
      <c r="N44" s="30">
        <f t="shared" si="17"/>
        <v>6.5893888285403923</v>
      </c>
      <c r="O44" s="30">
        <f t="shared" si="18"/>
        <v>4.87170544851638</v>
      </c>
      <c r="P44" s="40">
        <v>0.89</v>
      </c>
      <c r="Q44" s="41">
        <v>0.65800000000000003</v>
      </c>
      <c r="R44" s="25" t="str">
        <f t="shared" si="19"/>
        <v>-</v>
      </c>
    </row>
    <row r="45" spans="1:18" ht="12" customHeight="1" x14ac:dyDescent="0.2">
      <c r="A45" s="24">
        <v>1946</v>
      </c>
      <c r="B45" s="50">
        <v>141.38900000000001</v>
      </c>
      <c r="C45" s="26">
        <v>968</v>
      </c>
      <c r="D45" s="74" t="s">
        <v>10</v>
      </c>
      <c r="E45" s="26">
        <v>22</v>
      </c>
      <c r="F45" s="26">
        <f t="shared" si="12"/>
        <v>990</v>
      </c>
      <c r="G45" s="26">
        <v>21</v>
      </c>
      <c r="H45" s="76" t="s">
        <v>11</v>
      </c>
      <c r="I45" s="26">
        <v>16</v>
      </c>
      <c r="J45" s="26">
        <f t="shared" si="13"/>
        <v>953</v>
      </c>
      <c r="K45" s="26">
        <f t="shared" si="14"/>
        <v>848.17</v>
      </c>
      <c r="L45" s="51">
        <f t="shared" si="15"/>
        <v>627.07400000000007</v>
      </c>
      <c r="M45" s="26">
        <f t="shared" si="16"/>
        <v>6.7402697522438091</v>
      </c>
      <c r="N45" s="26">
        <f t="shared" si="17"/>
        <v>5.9988400794969898</v>
      </c>
      <c r="O45" s="26">
        <f t="shared" si="18"/>
        <v>4.435097496976427</v>
      </c>
      <c r="P45" s="36">
        <v>0.89</v>
      </c>
      <c r="Q45" s="37">
        <v>0.65800000000000003</v>
      </c>
      <c r="R45" s="24" t="str">
        <f t="shared" si="19"/>
        <v>-</v>
      </c>
    </row>
    <row r="46" spans="1:18" ht="12" customHeight="1" x14ac:dyDescent="0.2">
      <c r="A46" s="24">
        <v>1947</v>
      </c>
      <c r="B46" s="50">
        <v>144.126</v>
      </c>
      <c r="C46" s="26">
        <v>799</v>
      </c>
      <c r="D46" s="74" t="s">
        <v>10</v>
      </c>
      <c r="E46" s="26">
        <v>16</v>
      </c>
      <c r="F46" s="26">
        <f t="shared" si="12"/>
        <v>815</v>
      </c>
      <c r="G46" s="26">
        <v>12</v>
      </c>
      <c r="H46" s="76" t="s">
        <v>11</v>
      </c>
      <c r="I46" s="26">
        <v>19</v>
      </c>
      <c r="J46" s="26">
        <f t="shared" si="13"/>
        <v>784</v>
      </c>
      <c r="K46" s="26">
        <f t="shared" si="14"/>
        <v>697.76</v>
      </c>
      <c r="L46" s="51">
        <f t="shared" si="15"/>
        <v>515.87200000000007</v>
      </c>
      <c r="M46" s="26">
        <f t="shared" si="16"/>
        <v>5.4396847203141689</v>
      </c>
      <c r="N46" s="26">
        <f t="shared" si="17"/>
        <v>4.8413194010796108</v>
      </c>
      <c r="O46" s="26">
        <f t="shared" si="18"/>
        <v>3.5793125459667241</v>
      </c>
      <c r="P46" s="36">
        <v>0.89</v>
      </c>
      <c r="Q46" s="37">
        <v>0.65800000000000003</v>
      </c>
      <c r="R46" s="24" t="str">
        <f t="shared" si="19"/>
        <v>-</v>
      </c>
    </row>
    <row r="47" spans="1:18" ht="12" customHeight="1" x14ac:dyDescent="0.2">
      <c r="A47" s="24">
        <v>1948</v>
      </c>
      <c r="B47" s="50">
        <v>146.631</v>
      </c>
      <c r="C47" s="26">
        <v>747</v>
      </c>
      <c r="D47" s="26">
        <v>3</v>
      </c>
      <c r="E47" s="26">
        <v>19</v>
      </c>
      <c r="F47" s="26">
        <f t="shared" si="12"/>
        <v>769</v>
      </c>
      <c r="G47" s="26">
        <v>5</v>
      </c>
      <c r="H47" s="76" t="s">
        <v>11</v>
      </c>
      <c r="I47" s="26">
        <v>26</v>
      </c>
      <c r="J47" s="26">
        <f t="shared" si="13"/>
        <v>738</v>
      </c>
      <c r="K47" s="26">
        <f t="shared" si="14"/>
        <v>656.82</v>
      </c>
      <c r="L47" s="51">
        <f t="shared" si="15"/>
        <v>485.60400000000004</v>
      </c>
      <c r="M47" s="26">
        <f t="shared" si="16"/>
        <v>5.0330421261534051</v>
      </c>
      <c r="N47" s="26">
        <f t="shared" si="17"/>
        <v>4.4794074922765308</v>
      </c>
      <c r="O47" s="26">
        <f t="shared" si="18"/>
        <v>3.3117417190089409</v>
      </c>
      <c r="P47" s="36">
        <v>0.89</v>
      </c>
      <c r="Q47" s="37">
        <v>0.65800000000000003</v>
      </c>
      <c r="R47" s="24" t="str">
        <f t="shared" si="19"/>
        <v>-</v>
      </c>
    </row>
    <row r="48" spans="1:18" ht="12" customHeight="1" x14ac:dyDescent="0.2">
      <c r="A48" s="24">
        <v>1949</v>
      </c>
      <c r="B48" s="50">
        <v>149.18799999999999</v>
      </c>
      <c r="C48" s="26">
        <v>603</v>
      </c>
      <c r="D48" s="26">
        <v>4</v>
      </c>
      <c r="E48" s="26">
        <v>26</v>
      </c>
      <c r="F48" s="26">
        <f t="shared" si="12"/>
        <v>633</v>
      </c>
      <c r="G48" s="26">
        <v>3</v>
      </c>
      <c r="H48" s="76" t="s">
        <v>11</v>
      </c>
      <c r="I48" s="26">
        <v>14</v>
      </c>
      <c r="J48" s="26">
        <f t="shared" si="13"/>
        <v>616</v>
      </c>
      <c r="K48" s="26">
        <f t="shared" si="14"/>
        <v>548.24</v>
      </c>
      <c r="L48" s="51">
        <f t="shared" si="15"/>
        <v>405.32800000000003</v>
      </c>
      <c r="M48" s="26">
        <f t="shared" si="16"/>
        <v>4.1290184197120414</v>
      </c>
      <c r="N48" s="26">
        <f t="shared" si="17"/>
        <v>3.6748263935437171</v>
      </c>
      <c r="O48" s="26">
        <f t="shared" si="18"/>
        <v>2.7168941201705237</v>
      </c>
      <c r="P48" s="36">
        <v>0.89</v>
      </c>
      <c r="Q48" s="37">
        <v>0.65800000000000003</v>
      </c>
      <c r="R48" s="24" t="str">
        <f t="shared" si="19"/>
        <v>-</v>
      </c>
    </row>
    <row r="49" spans="1:18" ht="12" customHeight="1" x14ac:dyDescent="0.2">
      <c r="A49" s="24">
        <v>1950</v>
      </c>
      <c r="B49" s="50">
        <v>151.684</v>
      </c>
      <c r="C49" s="26">
        <v>597</v>
      </c>
      <c r="D49" s="26">
        <v>3</v>
      </c>
      <c r="E49" s="26">
        <v>14</v>
      </c>
      <c r="F49" s="26">
        <f t="shared" si="12"/>
        <v>614</v>
      </c>
      <c r="G49" s="26">
        <v>2</v>
      </c>
      <c r="H49" s="76" t="s">
        <v>11</v>
      </c>
      <c r="I49" s="26">
        <v>10</v>
      </c>
      <c r="J49" s="26">
        <f t="shared" si="13"/>
        <v>602</v>
      </c>
      <c r="K49" s="26">
        <f t="shared" si="14"/>
        <v>535.78</v>
      </c>
      <c r="L49" s="51">
        <f t="shared" si="15"/>
        <v>396.11600000000004</v>
      </c>
      <c r="M49" s="26">
        <f t="shared" si="16"/>
        <v>3.968777194694233</v>
      </c>
      <c r="N49" s="26">
        <f t="shared" si="17"/>
        <v>3.5322117032778668</v>
      </c>
      <c r="O49" s="26">
        <f t="shared" si="18"/>
        <v>2.6114553941088055</v>
      </c>
      <c r="P49" s="36">
        <v>0.89</v>
      </c>
      <c r="Q49" s="37">
        <v>0.65800000000000003</v>
      </c>
      <c r="R49" s="24" t="str">
        <f t="shared" si="19"/>
        <v>-</v>
      </c>
    </row>
    <row r="50" spans="1:18" ht="12" customHeight="1" x14ac:dyDescent="0.2">
      <c r="A50" s="25">
        <v>1951</v>
      </c>
      <c r="B50" s="52">
        <v>154.28700000000001</v>
      </c>
      <c r="C50" s="30">
        <v>521</v>
      </c>
      <c r="D50" s="30">
        <v>7</v>
      </c>
      <c r="E50" s="30">
        <v>10</v>
      </c>
      <c r="F50" s="30">
        <f t="shared" si="12"/>
        <v>538</v>
      </c>
      <c r="G50" s="30">
        <v>1</v>
      </c>
      <c r="H50" s="79" t="s">
        <v>11</v>
      </c>
      <c r="I50" s="30">
        <v>14</v>
      </c>
      <c r="J50" s="30">
        <f t="shared" si="13"/>
        <v>523</v>
      </c>
      <c r="K50" s="30">
        <f t="shared" si="14"/>
        <v>465.47</v>
      </c>
      <c r="L50" s="53">
        <f t="shared" ref="L50:L64" si="20">IF(Q50="--","--",J50*Q50)</f>
        <v>344.13400000000001</v>
      </c>
      <c r="M50" s="30">
        <f t="shared" si="16"/>
        <v>3.3897865665934264</v>
      </c>
      <c r="N50" s="30">
        <f t="shared" si="17"/>
        <v>3.0169100442681498</v>
      </c>
      <c r="O50" s="30">
        <f t="shared" ref="O50:O74" si="21">IF(L50=0,0,IF(B50=0,0,L50/B50))</f>
        <v>2.2304795608184746</v>
      </c>
      <c r="P50" s="40">
        <v>0.89</v>
      </c>
      <c r="Q50" s="41">
        <v>0.65800000000000003</v>
      </c>
      <c r="R50" s="25" t="str">
        <f t="shared" si="19"/>
        <v>-</v>
      </c>
    </row>
    <row r="51" spans="1:18" ht="12" customHeight="1" x14ac:dyDescent="0.2">
      <c r="A51" s="25">
        <v>1952</v>
      </c>
      <c r="B51" s="52">
        <v>156.95400000000001</v>
      </c>
      <c r="C51" s="30">
        <v>648</v>
      </c>
      <c r="D51" s="30">
        <v>6</v>
      </c>
      <c r="E51" s="30">
        <v>14</v>
      </c>
      <c r="F51" s="30">
        <f t="shared" si="12"/>
        <v>668</v>
      </c>
      <c r="G51" s="30">
        <v>1</v>
      </c>
      <c r="H51" s="79" t="s">
        <v>11</v>
      </c>
      <c r="I51" s="30">
        <v>22</v>
      </c>
      <c r="J51" s="30">
        <f t="shared" si="13"/>
        <v>645</v>
      </c>
      <c r="K51" s="30">
        <f t="shared" si="14"/>
        <v>574.04999999999995</v>
      </c>
      <c r="L51" s="53">
        <f t="shared" si="20"/>
        <v>424.41</v>
      </c>
      <c r="M51" s="30">
        <f t="shared" si="16"/>
        <v>4.1094843075041094</v>
      </c>
      <c r="N51" s="30">
        <f t="shared" si="17"/>
        <v>3.6574410336786571</v>
      </c>
      <c r="O51" s="30">
        <f t="shared" si="21"/>
        <v>2.7040406743377039</v>
      </c>
      <c r="P51" s="40">
        <v>0.89</v>
      </c>
      <c r="Q51" s="41">
        <v>0.65800000000000003</v>
      </c>
      <c r="R51" s="25" t="str">
        <f t="shared" si="19"/>
        <v>-</v>
      </c>
    </row>
    <row r="52" spans="1:18" ht="12" customHeight="1" x14ac:dyDescent="0.2">
      <c r="A52" s="25">
        <v>1953</v>
      </c>
      <c r="B52" s="52">
        <v>159.565</v>
      </c>
      <c r="C52" s="30">
        <v>729</v>
      </c>
      <c r="D52" s="30">
        <v>3</v>
      </c>
      <c r="E52" s="30">
        <v>22</v>
      </c>
      <c r="F52" s="30">
        <f t="shared" si="12"/>
        <v>754</v>
      </c>
      <c r="G52" s="30">
        <v>2</v>
      </c>
      <c r="H52" s="79" t="s">
        <v>11</v>
      </c>
      <c r="I52" s="30">
        <v>12</v>
      </c>
      <c r="J52" s="30">
        <f t="shared" si="13"/>
        <v>740</v>
      </c>
      <c r="K52" s="30">
        <f t="shared" si="14"/>
        <v>658.6</v>
      </c>
      <c r="L52" s="53">
        <f t="shared" si="20"/>
        <v>486.92</v>
      </c>
      <c r="M52" s="30">
        <f t="shared" si="16"/>
        <v>4.6376084981042212</v>
      </c>
      <c r="N52" s="30">
        <f t="shared" si="17"/>
        <v>4.1274715633127563</v>
      </c>
      <c r="O52" s="30">
        <f t="shared" si="21"/>
        <v>3.0515463917525776</v>
      </c>
      <c r="P52" s="40">
        <v>0.89</v>
      </c>
      <c r="Q52" s="41">
        <v>0.65800000000000003</v>
      </c>
      <c r="R52" s="25" t="str">
        <f t="shared" si="19"/>
        <v>-</v>
      </c>
    </row>
    <row r="53" spans="1:18" ht="12" customHeight="1" x14ac:dyDescent="0.2">
      <c r="A53" s="25">
        <v>1954</v>
      </c>
      <c r="B53" s="52">
        <v>162.39099999999999</v>
      </c>
      <c r="C53" s="30">
        <v>734</v>
      </c>
      <c r="D53" s="30">
        <v>2</v>
      </c>
      <c r="E53" s="30">
        <v>12</v>
      </c>
      <c r="F53" s="30">
        <f t="shared" si="12"/>
        <v>748</v>
      </c>
      <c r="G53" s="30">
        <v>2</v>
      </c>
      <c r="H53" s="79" t="s">
        <v>11</v>
      </c>
      <c r="I53" s="30">
        <v>10</v>
      </c>
      <c r="J53" s="30">
        <f t="shared" si="13"/>
        <v>736</v>
      </c>
      <c r="K53" s="30">
        <f t="shared" si="14"/>
        <v>655.04</v>
      </c>
      <c r="L53" s="53">
        <f t="shared" si="20"/>
        <v>484.28800000000001</v>
      </c>
      <c r="M53" s="30">
        <f t="shared" si="16"/>
        <v>4.5322708770806264</v>
      </c>
      <c r="N53" s="30">
        <f t="shared" si="17"/>
        <v>4.0337210806017572</v>
      </c>
      <c r="O53" s="30">
        <f t="shared" si="21"/>
        <v>2.9822342371190524</v>
      </c>
      <c r="P53" s="40">
        <v>0.89</v>
      </c>
      <c r="Q53" s="41">
        <v>0.65800000000000003</v>
      </c>
      <c r="R53" s="25" t="str">
        <f t="shared" si="19"/>
        <v>-</v>
      </c>
    </row>
    <row r="54" spans="1:18" ht="12" customHeight="1" x14ac:dyDescent="0.2">
      <c r="A54" s="25">
        <v>1955</v>
      </c>
      <c r="B54" s="52">
        <v>165.27500000000001</v>
      </c>
      <c r="C54" s="30">
        <v>758</v>
      </c>
      <c r="D54" s="30">
        <v>2</v>
      </c>
      <c r="E54" s="30">
        <v>10</v>
      </c>
      <c r="F54" s="30">
        <f t="shared" si="12"/>
        <v>770</v>
      </c>
      <c r="G54" s="30">
        <v>1</v>
      </c>
      <c r="H54" s="79" t="s">
        <v>11</v>
      </c>
      <c r="I54" s="30">
        <v>11</v>
      </c>
      <c r="J54" s="30">
        <f t="shared" si="13"/>
        <v>758</v>
      </c>
      <c r="K54" s="30">
        <f t="shared" si="14"/>
        <v>674.62</v>
      </c>
      <c r="L54" s="53">
        <f t="shared" si="20"/>
        <v>498.76400000000001</v>
      </c>
      <c r="M54" s="30">
        <f t="shared" si="16"/>
        <v>4.5862955679927389</v>
      </c>
      <c r="N54" s="30">
        <f t="shared" si="17"/>
        <v>4.0818030555135376</v>
      </c>
      <c r="O54" s="30">
        <f t="shared" si="21"/>
        <v>3.0177824837392224</v>
      </c>
      <c r="P54" s="40">
        <v>0.89</v>
      </c>
      <c r="Q54" s="41">
        <v>0.65800000000000003</v>
      </c>
      <c r="R54" s="25" t="str">
        <f t="shared" si="19"/>
        <v>-</v>
      </c>
    </row>
    <row r="55" spans="1:18" ht="12" customHeight="1" x14ac:dyDescent="0.2">
      <c r="A55" s="24">
        <v>1956</v>
      </c>
      <c r="B55" s="50">
        <v>168.221</v>
      </c>
      <c r="C55" s="26">
        <v>741</v>
      </c>
      <c r="D55" s="26">
        <v>1</v>
      </c>
      <c r="E55" s="26">
        <v>11</v>
      </c>
      <c r="F55" s="26">
        <f t="shared" si="12"/>
        <v>753</v>
      </c>
      <c r="G55" s="26">
        <v>2</v>
      </c>
      <c r="H55" s="76" t="s">
        <v>11</v>
      </c>
      <c r="I55" s="26">
        <v>12</v>
      </c>
      <c r="J55" s="26">
        <f t="shared" si="13"/>
        <v>739</v>
      </c>
      <c r="K55" s="26">
        <f t="shared" si="14"/>
        <v>657.71</v>
      </c>
      <c r="L55" s="51">
        <f t="shared" si="20"/>
        <v>486.262</v>
      </c>
      <c r="M55" s="26">
        <f t="shared" si="16"/>
        <v>4.3930305966555903</v>
      </c>
      <c r="N55" s="26">
        <f t="shared" si="17"/>
        <v>3.9097972310234752</v>
      </c>
      <c r="O55" s="26">
        <f t="shared" si="21"/>
        <v>2.8906141325993779</v>
      </c>
      <c r="P55" s="36">
        <v>0.89</v>
      </c>
      <c r="Q55" s="37">
        <v>0.65800000000000003</v>
      </c>
      <c r="R55" s="24" t="str">
        <f t="shared" si="19"/>
        <v>-</v>
      </c>
    </row>
    <row r="56" spans="1:18" ht="12" customHeight="1" x14ac:dyDescent="0.2">
      <c r="A56" s="24">
        <v>1957</v>
      </c>
      <c r="B56" s="50">
        <v>171.274</v>
      </c>
      <c r="C56" s="26">
        <v>707</v>
      </c>
      <c r="D56" s="26">
        <v>4</v>
      </c>
      <c r="E56" s="26">
        <v>12</v>
      </c>
      <c r="F56" s="26">
        <f t="shared" si="12"/>
        <v>723</v>
      </c>
      <c r="G56" s="26">
        <v>4</v>
      </c>
      <c r="H56" s="76" t="s">
        <v>11</v>
      </c>
      <c r="I56" s="26">
        <v>5</v>
      </c>
      <c r="J56" s="26">
        <f t="shared" si="13"/>
        <v>714</v>
      </c>
      <c r="K56" s="26">
        <f t="shared" si="14"/>
        <v>635.46</v>
      </c>
      <c r="L56" s="51">
        <f t="shared" si="20"/>
        <v>469.81200000000001</v>
      </c>
      <c r="M56" s="26">
        <f t="shared" si="16"/>
        <v>4.1687588308791756</v>
      </c>
      <c r="N56" s="26">
        <f t="shared" si="17"/>
        <v>3.710195359482467</v>
      </c>
      <c r="O56" s="26">
        <f t="shared" si="21"/>
        <v>2.7430433107184977</v>
      </c>
      <c r="P56" s="36">
        <v>0.89</v>
      </c>
      <c r="Q56" s="37">
        <v>0.65800000000000003</v>
      </c>
      <c r="R56" s="24" t="str">
        <f t="shared" si="19"/>
        <v>-</v>
      </c>
    </row>
    <row r="57" spans="1:18" ht="12" customHeight="1" x14ac:dyDescent="0.2">
      <c r="A57" s="24">
        <v>1958</v>
      </c>
      <c r="B57" s="50">
        <v>174.14099999999999</v>
      </c>
      <c r="C57" s="26">
        <v>688</v>
      </c>
      <c r="D57" s="26">
        <v>41</v>
      </c>
      <c r="E57" s="26">
        <v>5</v>
      </c>
      <c r="F57" s="26">
        <f t="shared" si="12"/>
        <v>734</v>
      </c>
      <c r="G57" s="26">
        <v>2</v>
      </c>
      <c r="H57" s="76" t="s">
        <v>11</v>
      </c>
      <c r="I57" s="26">
        <v>9</v>
      </c>
      <c r="J57" s="26">
        <f t="shared" si="13"/>
        <v>723</v>
      </c>
      <c r="K57" s="26">
        <f t="shared" si="14"/>
        <v>643.47</v>
      </c>
      <c r="L57" s="51">
        <f t="shared" si="20"/>
        <v>475.73400000000004</v>
      </c>
      <c r="M57" s="26">
        <f t="shared" si="16"/>
        <v>4.1518080176408771</v>
      </c>
      <c r="N57" s="26">
        <f t="shared" si="17"/>
        <v>3.6951091357003811</v>
      </c>
      <c r="O57" s="26">
        <f t="shared" si="21"/>
        <v>2.7318896756076976</v>
      </c>
      <c r="P57" s="36">
        <v>0.89</v>
      </c>
      <c r="Q57" s="37">
        <v>0.65800000000000003</v>
      </c>
      <c r="R57" s="24" t="str">
        <f t="shared" si="19"/>
        <v>-</v>
      </c>
    </row>
    <row r="58" spans="1:18" ht="12" customHeight="1" x14ac:dyDescent="0.2">
      <c r="A58" s="24">
        <v>1959</v>
      </c>
      <c r="B58" s="50">
        <v>177.07300000000001</v>
      </c>
      <c r="C58" s="26">
        <v>738</v>
      </c>
      <c r="D58" s="26">
        <v>104</v>
      </c>
      <c r="E58" s="26">
        <v>9</v>
      </c>
      <c r="F58" s="26">
        <f t="shared" si="12"/>
        <v>851</v>
      </c>
      <c r="G58" s="26">
        <v>2</v>
      </c>
      <c r="H58" s="76" t="s">
        <v>11</v>
      </c>
      <c r="I58" s="26">
        <v>15</v>
      </c>
      <c r="J58" s="26">
        <f t="shared" si="13"/>
        <v>834</v>
      </c>
      <c r="K58" s="26">
        <f t="shared" si="14"/>
        <v>742.26</v>
      </c>
      <c r="L58" s="51">
        <f t="shared" si="20"/>
        <v>548.77200000000005</v>
      </c>
      <c r="M58" s="26">
        <f t="shared" si="16"/>
        <v>4.7099218966189085</v>
      </c>
      <c r="N58" s="26">
        <f t="shared" si="17"/>
        <v>4.1918304879908286</v>
      </c>
      <c r="O58" s="26">
        <f t="shared" si="21"/>
        <v>3.099128607975242</v>
      </c>
      <c r="P58" s="36">
        <v>0.89</v>
      </c>
      <c r="Q58" s="37">
        <v>0.65800000000000003</v>
      </c>
      <c r="R58" s="24" t="str">
        <f t="shared" si="19"/>
        <v>-</v>
      </c>
    </row>
    <row r="59" spans="1:18" ht="12" customHeight="1" x14ac:dyDescent="0.2">
      <c r="A59" s="24">
        <v>1960</v>
      </c>
      <c r="B59" s="50">
        <v>180.67099999999999</v>
      </c>
      <c r="C59" s="26">
        <v>768</v>
      </c>
      <c r="D59" s="26">
        <v>87</v>
      </c>
      <c r="E59" s="26">
        <v>15</v>
      </c>
      <c r="F59" s="26">
        <f t="shared" si="12"/>
        <v>870</v>
      </c>
      <c r="G59" s="26">
        <v>2</v>
      </c>
      <c r="H59" s="76" t="s">
        <v>11</v>
      </c>
      <c r="I59" s="26">
        <v>12</v>
      </c>
      <c r="J59" s="26">
        <f t="shared" si="13"/>
        <v>856</v>
      </c>
      <c r="K59" s="26">
        <f t="shared" si="14"/>
        <v>761.84</v>
      </c>
      <c r="L59" s="51">
        <f t="shared" si="20"/>
        <v>563.24800000000005</v>
      </c>
      <c r="M59" s="26">
        <f t="shared" si="16"/>
        <v>4.7378937405560384</v>
      </c>
      <c r="N59" s="26">
        <f t="shared" si="17"/>
        <v>4.2167254290948746</v>
      </c>
      <c r="O59" s="26">
        <f t="shared" si="21"/>
        <v>3.1175340812858736</v>
      </c>
      <c r="P59" s="36">
        <v>0.89</v>
      </c>
      <c r="Q59" s="37">
        <v>0.65800000000000003</v>
      </c>
      <c r="R59" s="24" t="str">
        <f t="shared" si="19"/>
        <v>-</v>
      </c>
    </row>
    <row r="60" spans="1:18" ht="12" customHeight="1" x14ac:dyDescent="0.2">
      <c r="A60" s="25">
        <v>1961</v>
      </c>
      <c r="B60" s="52">
        <v>183.691</v>
      </c>
      <c r="C60" s="30">
        <v>832</v>
      </c>
      <c r="D60" s="30">
        <v>101</v>
      </c>
      <c r="E60" s="30">
        <v>12</v>
      </c>
      <c r="F60" s="30">
        <f t="shared" si="12"/>
        <v>945</v>
      </c>
      <c r="G60" s="30">
        <v>2</v>
      </c>
      <c r="H60" s="79" t="s">
        <v>11</v>
      </c>
      <c r="I60" s="30">
        <v>18</v>
      </c>
      <c r="J60" s="30">
        <f t="shared" si="13"/>
        <v>925</v>
      </c>
      <c r="K60" s="30">
        <f t="shared" si="14"/>
        <v>823.25</v>
      </c>
      <c r="L60" s="53">
        <f t="shared" si="20"/>
        <v>608.65</v>
      </c>
      <c r="M60" s="30">
        <f t="shared" si="16"/>
        <v>5.0356304881567411</v>
      </c>
      <c r="N60" s="30">
        <f t="shared" si="17"/>
        <v>4.4817111344595002</v>
      </c>
      <c r="O60" s="30">
        <f t="shared" si="21"/>
        <v>3.3134448612071359</v>
      </c>
      <c r="P60" s="40">
        <v>0.89</v>
      </c>
      <c r="Q60" s="41">
        <v>0.65800000000000003</v>
      </c>
      <c r="R60" s="25" t="str">
        <f t="shared" si="19"/>
        <v>-</v>
      </c>
    </row>
    <row r="61" spans="1:18" ht="12" customHeight="1" x14ac:dyDescent="0.2">
      <c r="A61" s="25">
        <v>1962</v>
      </c>
      <c r="B61" s="52">
        <v>186.53800000000001</v>
      </c>
      <c r="C61" s="30">
        <v>808</v>
      </c>
      <c r="D61" s="30">
        <v>143</v>
      </c>
      <c r="E61" s="30">
        <v>18</v>
      </c>
      <c r="F61" s="30">
        <f t="shared" si="12"/>
        <v>969</v>
      </c>
      <c r="G61" s="30">
        <v>3</v>
      </c>
      <c r="H61" s="79" t="s">
        <v>11</v>
      </c>
      <c r="I61" s="30">
        <v>15</v>
      </c>
      <c r="J61" s="30">
        <f t="shared" si="13"/>
        <v>951</v>
      </c>
      <c r="K61" s="30">
        <f t="shared" si="14"/>
        <v>846.39</v>
      </c>
      <c r="L61" s="53">
        <f t="shared" si="20"/>
        <v>625.75800000000004</v>
      </c>
      <c r="M61" s="30">
        <f t="shared" si="16"/>
        <v>5.0981569438934695</v>
      </c>
      <c r="N61" s="30">
        <f t="shared" si="17"/>
        <v>4.5373596800651876</v>
      </c>
      <c r="O61" s="30">
        <f t="shared" si="21"/>
        <v>3.354587269081903</v>
      </c>
      <c r="P61" s="40">
        <v>0.89</v>
      </c>
      <c r="Q61" s="41">
        <v>0.65800000000000003</v>
      </c>
      <c r="R61" s="25" t="str">
        <f t="shared" si="19"/>
        <v>-</v>
      </c>
    </row>
    <row r="62" spans="1:18" ht="12" customHeight="1" x14ac:dyDescent="0.2">
      <c r="A62" s="25">
        <v>1963</v>
      </c>
      <c r="B62" s="52">
        <v>189.24199999999999</v>
      </c>
      <c r="C62" s="30">
        <v>770</v>
      </c>
      <c r="D62" s="30">
        <v>145</v>
      </c>
      <c r="E62" s="30">
        <v>15</v>
      </c>
      <c r="F62" s="30">
        <f t="shared" si="12"/>
        <v>930</v>
      </c>
      <c r="G62" s="30">
        <v>1</v>
      </c>
      <c r="H62" s="79" t="s">
        <v>11</v>
      </c>
      <c r="I62" s="30">
        <v>19</v>
      </c>
      <c r="J62" s="30">
        <f t="shared" si="13"/>
        <v>910</v>
      </c>
      <c r="K62" s="30">
        <f t="shared" si="14"/>
        <v>809.9</v>
      </c>
      <c r="L62" s="53">
        <f t="shared" si="20"/>
        <v>598.78</v>
      </c>
      <c r="M62" s="30">
        <f t="shared" si="16"/>
        <v>4.8086576975512836</v>
      </c>
      <c r="N62" s="30">
        <f t="shared" si="17"/>
        <v>4.2797053508206426</v>
      </c>
      <c r="O62" s="30">
        <f t="shared" si="21"/>
        <v>3.1640967649887446</v>
      </c>
      <c r="P62" s="40">
        <v>0.89</v>
      </c>
      <c r="Q62" s="41">
        <v>0.65800000000000003</v>
      </c>
      <c r="R62" s="25" t="str">
        <f t="shared" si="19"/>
        <v>-</v>
      </c>
    </row>
    <row r="63" spans="1:18" ht="12" customHeight="1" x14ac:dyDescent="0.2">
      <c r="A63" s="25">
        <v>1964</v>
      </c>
      <c r="B63" s="52">
        <v>191.88900000000001</v>
      </c>
      <c r="C63" s="30">
        <v>715</v>
      </c>
      <c r="D63" s="30">
        <v>79</v>
      </c>
      <c r="E63" s="30">
        <v>19</v>
      </c>
      <c r="F63" s="30">
        <f t="shared" si="12"/>
        <v>813</v>
      </c>
      <c r="G63" s="30">
        <v>2</v>
      </c>
      <c r="H63" s="79" t="s">
        <v>11</v>
      </c>
      <c r="I63" s="30">
        <v>13</v>
      </c>
      <c r="J63" s="30">
        <f t="shared" si="13"/>
        <v>798</v>
      </c>
      <c r="K63" s="30">
        <f t="shared" si="14"/>
        <v>710.22</v>
      </c>
      <c r="L63" s="53">
        <f t="shared" si="20"/>
        <v>525.08400000000006</v>
      </c>
      <c r="M63" s="30">
        <f t="shared" si="16"/>
        <v>4.1586542219720775</v>
      </c>
      <c r="N63" s="30">
        <f t="shared" si="17"/>
        <v>3.7012022575551491</v>
      </c>
      <c r="O63" s="30">
        <f t="shared" si="21"/>
        <v>2.736394478057627</v>
      </c>
      <c r="P63" s="40">
        <v>0.89</v>
      </c>
      <c r="Q63" s="41">
        <v>0.65800000000000003</v>
      </c>
      <c r="R63" s="25" t="str">
        <f t="shared" si="19"/>
        <v>-</v>
      </c>
    </row>
    <row r="64" spans="1:18" ht="12" customHeight="1" x14ac:dyDescent="0.2">
      <c r="A64" s="25">
        <v>1965</v>
      </c>
      <c r="B64" s="52">
        <v>194.303</v>
      </c>
      <c r="C64" s="30">
        <v>651</v>
      </c>
      <c r="D64" s="30">
        <v>72</v>
      </c>
      <c r="E64" s="30">
        <v>13</v>
      </c>
      <c r="F64" s="30">
        <f t="shared" si="12"/>
        <v>736</v>
      </c>
      <c r="G64" s="30">
        <v>4</v>
      </c>
      <c r="H64" s="79" t="s">
        <v>11</v>
      </c>
      <c r="I64" s="30">
        <v>12</v>
      </c>
      <c r="J64" s="30">
        <f t="shared" si="13"/>
        <v>720</v>
      </c>
      <c r="K64" s="30">
        <f t="shared" si="14"/>
        <v>640.79999999999995</v>
      </c>
      <c r="L64" s="53">
        <f t="shared" si="20"/>
        <v>473.76000000000005</v>
      </c>
      <c r="M64" s="30">
        <f t="shared" si="16"/>
        <v>3.7055526677405908</v>
      </c>
      <c r="N64" s="30">
        <f t="shared" si="17"/>
        <v>3.2979418742891258</v>
      </c>
      <c r="O64" s="30">
        <f t="shared" si="21"/>
        <v>2.438253655373309</v>
      </c>
      <c r="P64" s="40">
        <v>0.89</v>
      </c>
      <c r="Q64" s="41">
        <v>0.65800000000000003</v>
      </c>
      <c r="R64" s="25" t="str">
        <f t="shared" si="19"/>
        <v>-</v>
      </c>
    </row>
    <row r="65" spans="1:18" ht="12" customHeight="1" x14ac:dyDescent="0.2">
      <c r="A65" s="24">
        <v>1966</v>
      </c>
      <c r="B65" s="50">
        <v>196.56</v>
      </c>
      <c r="C65" s="35">
        <v>650</v>
      </c>
      <c r="D65" s="35">
        <v>136</v>
      </c>
      <c r="E65" s="35">
        <v>11.781000000000001</v>
      </c>
      <c r="F65" s="26">
        <f t="shared" si="12"/>
        <v>797.78099999999995</v>
      </c>
      <c r="G65" s="35">
        <v>5</v>
      </c>
      <c r="H65" s="76" t="s">
        <v>11</v>
      </c>
      <c r="I65" s="35">
        <v>17.21</v>
      </c>
      <c r="J65" s="26">
        <f t="shared" si="13"/>
        <v>775.57099999999991</v>
      </c>
      <c r="K65" s="26">
        <f t="shared" si="14"/>
        <v>690.2581899999999</v>
      </c>
      <c r="L65" s="26">
        <f t="shared" ref="L65:L98" si="22">J65*Q65</f>
        <v>510.32571799999994</v>
      </c>
      <c r="M65" s="26">
        <f t="shared" si="16"/>
        <v>3.9457214082214076</v>
      </c>
      <c r="N65" s="26">
        <f t="shared" si="17"/>
        <v>3.5116920533170526</v>
      </c>
      <c r="O65" s="26">
        <f t="shared" si="21"/>
        <v>2.5962846866096863</v>
      </c>
      <c r="P65" s="36">
        <v>0.89</v>
      </c>
      <c r="Q65" s="37">
        <v>0.65800000000000003</v>
      </c>
      <c r="R65" s="24" t="str">
        <f t="shared" si="19"/>
        <v>-</v>
      </c>
    </row>
    <row r="66" spans="1:18" ht="12" customHeight="1" x14ac:dyDescent="0.2">
      <c r="A66" s="24">
        <v>1967</v>
      </c>
      <c r="B66" s="50">
        <v>198.71199999999999</v>
      </c>
      <c r="C66" s="35">
        <v>646</v>
      </c>
      <c r="D66" s="35">
        <v>121</v>
      </c>
      <c r="E66" s="35">
        <v>17.21</v>
      </c>
      <c r="F66" s="26">
        <f t="shared" si="12"/>
        <v>784.21</v>
      </c>
      <c r="G66" s="35">
        <v>6</v>
      </c>
      <c r="H66" s="76" t="s">
        <v>11</v>
      </c>
      <c r="I66" s="35">
        <v>15.308</v>
      </c>
      <c r="J66" s="26">
        <f t="shared" si="13"/>
        <v>762.90200000000004</v>
      </c>
      <c r="K66" s="26">
        <f t="shared" si="14"/>
        <v>678.98278000000005</v>
      </c>
      <c r="L66" s="26">
        <f t="shared" si="22"/>
        <v>501.98951600000004</v>
      </c>
      <c r="M66" s="26">
        <f t="shared" si="16"/>
        <v>3.8392346712830632</v>
      </c>
      <c r="N66" s="26">
        <f t="shared" si="17"/>
        <v>3.4169188574419262</v>
      </c>
      <c r="O66" s="26">
        <f t="shared" si="21"/>
        <v>2.5262164137042555</v>
      </c>
      <c r="P66" s="36">
        <v>0.89</v>
      </c>
      <c r="Q66" s="37">
        <v>0.65800000000000003</v>
      </c>
      <c r="R66" s="24" t="str">
        <f t="shared" si="19"/>
        <v>-</v>
      </c>
    </row>
    <row r="67" spans="1:18" ht="12" customHeight="1" x14ac:dyDescent="0.2">
      <c r="A67" s="24">
        <v>1968</v>
      </c>
      <c r="B67" s="50">
        <v>200.70599999999999</v>
      </c>
      <c r="C67" s="35">
        <v>602</v>
      </c>
      <c r="D67" s="35">
        <v>147</v>
      </c>
      <c r="E67" s="35">
        <v>15.308</v>
      </c>
      <c r="F67" s="26">
        <f t="shared" si="12"/>
        <v>764.30799999999999</v>
      </c>
      <c r="G67" s="35">
        <v>7</v>
      </c>
      <c r="H67" s="76" t="s">
        <v>11</v>
      </c>
      <c r="I67" s="35">
        <v>14.138999999999999</v>
      </c>
      <c r="J67" s="26">
        <f t="shared" si="13"/>
        <v>743.16899999999998</v>
      </c>
      <c r="K67" s="26">
        <f t="shared" si="14"/>
        <v>661.42040999999995</v>
      </c>
      <c r="L67" s="26">
        <f t="shared" si="22"/>
        <v>489.005202</v>
      </c>
      <c r="M67" s="26">
        <f t="shared" si="16"/>
        <v>3.7027742070491168</v>
      </c>
      <c r="N67" s="26">
        <f t="shared" si="17"/>
        <v>3.2954690442737138</v>
      </c>
      <c r="O67" s="26">
        <f t="shared" si="21"/>
        <v>2.4364254282383189</v>
      </c>
      <c r="P67" s="36">
        <v>0.89</v>
      </c>
      <c r="Q67" s="37">
        <v>0.65800000000000003</v>
      </c>
      <c r="R67" s="24" t="str">
        <f t="shared" si="19"/>
        <v>-</v>
      </c>
    </row>
    <row r="68" spans="1:18" ht="12" customHeight="1" x14ac:dyDescent="0.2">
      <c r="A68" s="24">
        <v>1969</v>
      </c>
      <c r="B68" s="50">
        <v>202.67699999999999</v>
      </c>
      <c r="C68" s="35">
        <v>551</v>
      </c>
      <c r="D68" s="35">
        <v>153</v>
      </c>
      <c r="E68" s="35">
        <v>14.138999999999999</v>
      </c>
      <c r="F68" s="26">
        <f t="shared" si="12"/>
        <v>718.13900000000001</v>
      </c>
      <c r="G68" s="35">
        <v>6</v>
      </c>
      <c r="H68" s="76" t="s">
        <v>11</v>
      </c>
      <c r="I68" s="35">
        <v>16.134</v>
      </c>
      <c r="J68" s="26">
        <f t="shared" si="13"/>
        <v>696.005</v>
      </c>
      <c r="K68" s="26">
        <f t="shared" si="14"/>
        <v>619.44444999999996</v>
      </c>
      <c r="L68" s="26">
        <f t="shared" si="22"/>
        <v>457.97129000000001</v>
      </c>
      <c r="M68" s="26">
        <f t="shared" si="16"/>
        <v>3.4340601054880429</v>
      </c>
      <c r="N68" s="26">
        <f t="shared" si="17"/>
        <v>3.0563134938843577</v>
      </c>
      <c r="O68" s="26">
        <f t="shared" si="21"/>
        <v>2.2596115494111322</v>
      </c>
      <c r="P68" s="36">
        <v>0.89</v>
      </c>
      <c r="Q68" s="37">
        <v>0.65800000000000003</v>
      </c>
      <c r="R68" s="24" t="str">
        <f t="shared" si="19"/>
        <v>-</v>
      </c>
    </row>
    <row r="69" spans="1:18" ht="12" customHeight="1" x14ac:dyDescent="0.2">
      <c r="A69" s="24">
        <v>1970</v>
      </c>
      <c r="B69" s="50">
        <v>205.05199999999999</v>
      </c>
      <c r="C69" s="35">
        <v>551</v>
      </c>
      <c r="D69" s="35">
        <v>122</v>
      </c>
      <c r="E69" s="35">
        <v>16.134</v>
      </c>
      <c r="F69" s="26">
        <f t="shared" si="12"/>
        <v>689.13400000000001</v>
      </c>
      <c r="G69" s="35">
        <v>1.1348560000000001</v>
      </c>
      <c r="H69" s="76" t="s">
        <v>11</v>
      </c>
      <c r="I69" s="35">
        <v>19.335999999999999</v>
      </c>
      <c r="J69" s="26">
        <f t="shared" si="13"/>
        <v>668.66314399999999</v>
      </c>
      <c r="K69" s="26">
        <f t="shared" si="14"/>
        <v>595.11019815999998</v>
      </c>
      <c r="L69" s="26">
        <f t="shared" si="22"/>
        <v>439.980348752</v>
      </c>
      <c r="M69" s="26">
        <f t="shared" si="16"/>
        <v>3.2609442677954861</v>
      </c>
      <c r="N69" s="26">
        <f t="shared" si="17"/>
        <v>2.9022403983379825</v>
      </c>
      <c r="O69" s="26">
        <f t="shared" si="21"/>
        <v>2.1457013282094297</v>
      </c>
      <c r="P69" s="36">
        <v>0.89</v>
      </c>
      <c r="Q69" s="37">
        <v>0.65800000000000003</v>
      </c>
      <c r="R69" s="24" t="str">
        <f t="shared" si="19"/>
        <v>-</v>
      </c>
    </row>
    <row r="70" spans="1:18" ht="12" customHeight="1" x14ac:dyDescent="0.2">
      <c r="A70" s="25">
        <v>1971</v>
      </c>
      <c r="B70" s="52">
        <v>207.661</v>
      </c>
      <c r="C70" s="39">
        <v>555</v>
      </c>
      <c r="D70" s="39">
        <v>103</v>
      </c>
      <c r="E70" s="39">
        <v>19.335999999999999</v>
      </c>
      <c r="F70" s="30">
        <f t="shared" si="12"/>
        <v>677.33600000000001</v>
      </c>
      <c r="G70" s="39">
        <v>1.3813279999999999</v>
      </c>
      <c r="H70" s="79" t="s">
        <v>11</v>
      </c>
      <c r="I70" s="39">
        <v>19.260000000000002</v>
      </c>
      <c r="J70" s="30">
        <f t="shared" si="13"/>
        <v>656.69467199999997</v>
      </c>
      <c r="K70" s="30">
        <f t="shared" si="14"/>
        <v>584.45825807999995</v>
      </c>
      <c r="L70" s="30">
        <f t="shared" si="22"/>
        <v>432.10509417600002</v>
      </c>
      <c r="M70" s="30">
        <f t="shared" si="16"/>
        <v>3.1623399290189296</v>
      </c>
      <c r="N70" s="30">
        <f t="shared" si="17"/>
        <v>2.8144825368268473</v>
      </c>
      <c r="O70" s="30">
        <f t="shared" si="21"/>
        <v>2.0808196732944562</v>
      </c>
      <c r="P70" s="40">
        <v>0.89</v>
      </c>
      <c r="Q70" s="41">
        <v>0.65800000000000003</v>
      </c>
      <c r="R70" s="25" t="str">
        <f t="shared" si="19"/>
        <v>-</v>
      </c>
    </row>
    <row r="71" spans="1:18" ht="12" customHeight="1" x14ac:dyDescent="0.2">
      <c r="A71" s="25">
        <v>1972</v>
      </c>
      <c r="B71" s="52">
        <v>209.89599999999999</v>
      </c>
      <c r="C71" s="39">
        <v>543</v>
      </c>
      <c r="D71" s="39">
        <v>148</v>
      </c>
      <c r="E71" s="39">
        <v>19.260000000000002</v>
      </c>
      <c r="F71" s="30">
        <f t="shared" si="12"/>
        <v>710.26</v>
      </c>
      <c r="G71" s="39">
        <v>1.3729420000000001</v>
      </c>
      <c r="H71" s="79" t="s">
        <v>11</v>
      </c>
      <c r="I71" s="39">
        <v>15.704000000000001</v>
      </c>
      <c r="J71" s="30">
        <f t="shared" si="13"/>
        <v>693.18305799999996</v>
      </c>
      <c r="K71" s="30">
        <f t="shared" si="14"/>
        <v>616.93292162</v>
      </c>
      <c r="L71" s="30">
        <f t="shared" si="22"/>
        <v>456.114452164</v>
      </c>
      <c r="M71" s="30">
        <f t="shared" si="16"/>
        <v>3.3025072321530664</v>
      </c>
      <c r="N71" s="30">
        <f t="shared" si="17"/>
        <v>2.9392314366162293</v>
      </c>
      <c r="O71" s="30">
        <f t="shared" si="21"/>
        <v>2.1730497587567177</v>
      </c>
      <c r="P71" s="40">
        <v>0.89</v>
      </c>
      <c r="Q71" s="41">
        <v>0.65800000000000003</v>
      </c>
      <c r="R71" s="25" t="str">
        <f t="shared" si="19"/>
        <v>-</v>
      </c>
    </row>
    <row r="72" spans="1:18" ht="12" customHeight="1" x14ac:dyDescent="0.2">
      <c r="A72" s="25">
        <v>1973</v>
      </c>
      <c r="B72" s="52">
        <v>211.90899999999999</v>
      </c>
      <c r="C72" s="39">
        <v>512</v>
      </c>
      <c r="D72" s="39">
        <v>53</v>
      </c>
      <c r="E72" s="39">
        <v>15.704000000000001</v>
      </c>
      <c r="F72" s="30">
        <f t="shared" ref="F72:F99" si="23">SUM(C72:E72)</f>
        <v>580.70399999999995</v>
      </c>
      <c r="G72" s="39">
        <v>1.8379110000000001</v>
      </c>
      <c r="H72" s="79" t="s">
        <v>11</v>
      </c>
      <c r="I72" s="39">
        <v>15.034000000000001</v>
      </c>
      <c r="J72" s="30">
        <f t="shared" ref="J72:J88" si="24">F72-SUM(G72:I72)</f>
        <v>563.832089</v>
      </c>
      <c r="K72" s="30">
        <f t="shared" ref="K72:K98" si="25">J72*P72</f>
        <v>501.81055921000001</v>
      </c>
      <c r="L72" s="30">
        <f t="shared" si="22"/>
        <v>371.00151456200001</v>
      </c>
      <c r="M72" s="30">
        <f t="shared" si="16"/>
        <v>2.660727430170498</v>
      </c>
      <c r="N72" s="30">
        <f t="shared" si="17"/>
        <v>2.3680474128517432</v>
      </c>
      <c r="O72" s="30">
        <f t="shared" si="21"/>
        <v>1.7507586490521876</v>
      </c>
      <c r="P72" s="40">
        <v>0.89</v>
      </c>
      <c r="Q72" s="41">
        <v>0.65800000000000003</v>
      </c>
      <c r="R72" s="25" t="str">
        <f t="shared" si="19"/>
        <v>-</v>
      </c>
    </row>
    <row r="73" spans="1:18" ht="12" customHeight="1" x14ac:dyDescent="0.2">
      <c r="A73" s="25">
        <v>1974</v>
      </c>
      <c r="B73" s="52">
        <v>213.85400000000001</v>
      </c>
      <c r="C73" s="39">
        <v>464</v>
      </c>
      <c r="D73" s="39">
        <v>26</v>
      </c>
      <c r="E73" s="39">
        <v>15.034000000000001</v>
      </c>
      <c r="F73" s="30">
        <f t="shared" si="23"/>
        <v>505.03399999999999</v>
      </c>
      <c r="G73" s="39">
        <v>2.6930010000000002</v>
      </c>
      <c r="H73" s="79" t="s">
        <v>11</v>
      </c>
      <c r="I73" s="39">
        <v>13.69</v>
      </c>
      <c r="J73" s="30">
        <f t="shared" si="24"/>
        <v>488.65099900000001</v>
      </c>
      <c r="K73" s="30">
        <f t="shared" si="25"/>
        <v>434.89938911000002</v>
      </c>
      <c r="L73" s="30">
        <f t="shared" si="22"/>
        <v>321.53235734200001</v>
      </c>
      <c r="M73" s="30">
        <f t="shared" si="16"/>
        <v>2.2849747912126963</v>
      </c>
      <c r="N73" s="30">
        <f t="shared" si="17"/>
        <v>2.0336275641792998</v>
      </c>
      <c r="O73" s="30">
        <f t="shared" si="21"/>
        <v>1.5035134126179543</v>
      </c>
      <c r="P73" s="40">
        <v>0.89</v>
      </c>
      <c r="Q73" s="41">
        <v>0.65800000000000003</v>
      </c>
      <c r="R73" s="25" t="str">
        <f t="shared" si="19"/>
        <v>-</v>
      </c>
    </row>
    <row r="74" spans="1:18" ht="12" customHeight="1" x14ac:dyDescent="0.2">
      <c r="A74" s="25">
        <v>1975</v>
      </c>
      <c r="B74" s="52">
        <v>215.97300000000001</v>
      </c>
      <c r="C74" s="39">
        <v>411</v>
      </c>
      <c r="D74" s="39">
        <v>27</v>
      </c>
      <c r="E74" s="39">
        <v>13.69</v>
      </c>
      <c r="F74" s="30">
        <f t="shared" si="23"/>
        <v>451.69</v>
      </c>
      <c r="G74" s="39">
        <v>3.05</v>
      </c>
      <c r="H74" s="79" t="s">
        <v>11</v>
      </c>
      <c r="I74" s="39">
        <v>11.785</v>
      </c>
      <c r="J74" s="30">
        <f t="shared" si="24"/>
        <v>436.85500000000002</v>
      </c>
      <c r="K74" s="30">
        <f t="shared" si="25"/>
        <v>388.80095</v>
      </c>
      <c r="L74" s="30">
        <f t="shared" si="22"/>
        <v>287.45059000000003</v>
      </c>
      <c r="M74" s="30">
        <f t="shared" si="16"/>
        <v>2.0227296930634848</v>
      </c>
      <c r="N74" s="30">
        <f t="shared" si="17"/>
        <v>1.8002294268265013</v>
      </c>
      <c r="O74" s="30">
        <f t="shared" si="21"/>
        <v>1.3309561380357731</v>
      </c>
      <c r="P74" s="40">
        <v>0.89</v>
      </c>
      <c r="Q74" s="41">
        <v>0.65800000000000003</v>
      </c>
      <c r="R74" s="25" t="str">
        <f t="shared" si="19"/>
        <v>-</v>
      </c>
    </row>
    <row r="75" spans="1:18" ht="12" customHeight="1" x14ac:dyDescent="0.2">
      <c r="A75" s="24">
        <v>1976</v>
      </c>
      <c r="B75" s="50">
        <v>218.035</v>
      </c>
      <c r="C75" s="35">
        <v>371</v>
      </c>
      <c r="D75" s="35">
        <v>36.299999999999997</v>
      </c>
      <c r="E75" s="35">
        <v>11.785</v>
      </c>
      <c r="F75" s="26">
        <f t="shared" si="23"/>
        <v>419.08500000000004</v>
      </c>
      <c r="G75" s="35">
        <v>3.8340000000000001</v>
      </c>
      <c r="H75" s="35">
        <v>3</v>
      </c>
      <c r="I75" s="35">
        <v>14.535</v>
      </c>
      <c r="J75" s="26">
        <f t="shared" si="24"/>
        <v>397.71600000000001</v>
      </c>
      <c r="K75" s="26">
        <f t="shared" si="25"/>
        <v>353.96724</v>
      </c>
      <c r="L75" s="26">
        <f t="shared" si="22"/>
        <v>261.69712800000002</v>
      </c>
      <c r="M75" s="26">
        <f t="shared" si="16"/>
        <v>1.8240924622193686</v>
      </c>
      <c r="N75" s="26">
        <f t="shared" ref="N75:N98" si="26">IF(K75=0,0,IF(B75=0,0,K75/B75))</f>
        <v>1.623442291375238</v>
      </c>
      <c r="O75" s="26">
        <f t="shared" ref="O75:O98" si="27">IF(L75=0,0,IF(B75=0,0,L75/B75))</f>
        <v>1.2002528401403445</v>
      </c>
      <c r="P75" s="36">
        <v>0.89</v>
      </c>
      <c r="Q75" s="37">
        <v>0.65800000000000003</v>
      </c>
      <c r="R75" s="24" t="str">
        <f t="shared" ref="R75:R98" si="28">IF(I74=0,"-",IF(ROUND(E75,0)=ROUND(I74,0),"-","*"))</f>
        <v>-</v>
      </c>
    </row>
    <row r="76" spans="1:18" ht="12" customHeight="1" x14ac:dyDescent="0.2">
      <c r="A76" s="24">
        <v>1977</v>
      </c>
      <c r="B76" s="50">
        <v>220.23899999999998</v>
      </c>
      <c r="C76" s="35">
        <v>350</v>
      </c>
      <c r="D76" s="35">
        <v>22.5</v>
      </c>
      <c r="E76" s="35">
        <v>14.535</v>
      </c>
      <c r="F76" s="26">
        <f t="shared" si="23"/>
        <v>387.03500000000003</v>
      </c>
      <c r="G76" s="35">
        <v>4.5949999999999998</v>
      </c>
      <c r="H76" s="35">
        <v>2</v>
      </c>
      <c r="I76" s="35">
        <v>10.096</v>
      </c>
      <c r="J76" s="26">
        <f t="shared" si="24"/>
        <v>370.34400000000005</v>
      </c>
      <c r="K76" s="26">
        <f t="shared" si="25"/>
        <v>329.60616000000005</v>
      </c>
      <c r="L76" s="26">
        <f t="shared" si="22"/>
        <v>243.68635200000006</v>
      </c>
      <c r="M76" s="26">
        <f t="shared" ref="M76:M98" si="29">IF(J76=0,0,IF(B76=0,0,J76/B76))</f>
        <v>1.6815550379360609</v>
      </c>
      <c r="N76" s="26">
        <f t="shared" si="26"/>
        <v>1.4965839837630941</v>
      </c>
      <c r="O76" s="26">
        <f t="shared" si="27"/>
        <v>1.106463214961928</v>
      </c>
      <c r="P76" s="36">
        <v>0.89</v>
      </c>
      <c r="Q76" s="37">
        <v>0.65800000000000003</v>
      </c>
      <c r="R76" s="24" t="str">
        <f t="shared" si="28"/>
        <v>-</v>
      </c>
    </row>
    <row r="77" spans="1:18" ht="12" customHeight="1" x14ac:dyDescent="0.2">
      <c r="A77" s="24">
        <v>1978</v>
      </c>
      <c r="B77" s="50">
        <v>222.58500000000001</v>
      </c>
      <c r="C77" s="35">
        <v>310</v>
      </c>
      <c r="D77" s="35">
        <v>39.299999999999997</v>
      </c>
      <c r="E77" s="35">
        <v>10.096</v>
      </c>
      <c r="F77" s="26">
        <f t="shared" si="23"/>
        <v>359.39600000000002</v>
      </c>
      <c r="G77" s="35">
        <v>3.2240000000000002</v>
      </c>
      <c r="H77" s="35">
        <v>1</v>
      </c>
      <c r="I77" s="35">
        <v>11.715999999999999</v>
      </c>
      <c r="J77" s="26">
        <f t="shared" si="24"/>
        <v>343.45600000000002</v>
      </c>
      <c r="K77" s="26">
        <f t="shared" si="25"/>
        <v>305.67583999999999</v>
      </c>
      <c r="L77" s="26">
        <f t="shared" si="22"/>
        <v>225.99404800000002</v>
      </c>
      <c r="M77" s="26">
        <f t="shared" si="29"/>
        <v>1.5430329986297371</v>
      </c>
      <c r="N77" s="26">
        <f t="shared" si="26"/>
        <v>1.3732993687804658</v>
      </c>
      <c r="O77" s="26">
        <f t="shared" si="27"/>
        <v>1.015315713098367</v>
      </c>
      <c r="P77" s="36">
        <v>0.89</v>
      </c>
      <c r="Q77" s="37">
        <v>0.65800000000000003</v>
      </c>
      <c r="R77" s="24" t="str">
        <f t="shared" si="28"/>
        <v>-</v>
      </c>
    </row>
    <row r="78" spans="1:18" ht="12" customHeight="1" x14ac:dyDescent="0.2">
      <c r="A78" s="24">
        <v>1979</v>
      </c>
      <c r="B78" s="50">
        <v>225.05500000000001</v>
      </c>
      <c r="C78" s="35">
        <v>291</v>
      </c>
      <c r="D78" s="35">
        <v>44.3</v>
      </c>
      <c r="E78" s="35">
        <v>11.715999999999999</v>
      </c>
      <c r="F78" s="26">
        <f t="shared" si="23"/>
        <v>347.01600000000002</v>
      </c>
      <c r="G78" s="35">
        <v>1.367</v>
      </c>
      <c r="H78" s="35">
        <v>2</v>
      </c>
      <c r="I78" s="35">
        <v>10.750999999999999</v>
      </c>
      <c r="J78" s="26">
        <f t="shared" si="24"/>
        <v>332.89800000000002</v>
      </c>
      <c r="K78" s="26">
        <f t="shared" si="25"/>
        <v>296.27922000000001</v>
      </c>
      <c r="L78" s="26">
        <f t="shared" si="22"/>
        <v>219.04688400000003</v>
      </c>
      <c r="M78" s="26">
        <f t="shared" si="29"/>
        <v>1.4791850880895783</v>
      </c>
      <c r="N78" s="26">
        <f t="shared" si="26"/>
        <v>1.3164747283997245</v>
      </c>
      <c r="O78" s="26">
        <f t="shared" si="27"/>
        <v>0.97330378796294248</v>
      </c>
      <c r="P78" s="36">
        <v>0.89</v>
      </c>
      <c r="Q78" s="37">
        <v>0.65800000000000003</v>
      </c>
      <c r="R78" s="24" t="str">
        <f t="shared" si="28"/>
        <v>-</v>
      </c>
    </row>
    <row r="79" spans="1:18" ht="12" customHeight="1" x14ac:dyDescent="0.2">
      <c r="A79" s="24">
        <v>1980</v>
      </c>
      <c r="B79" s="50">
        <v>227.726</v>
      </c>
      <c r="C79" s="35">
        <v>318</v>
      </c>
      <c r="D79" s="35">
        <v>33.200000000000003</v>
      </c>
      <c r="E79" s="35">
        <v>10.750999999999999</v>
      </c>
      <c r="F79" s="26">
        <f t="shared" si="23"/>
        <v>361.95099999999996</v>
      </c>
      <c r="G79" s="35">
        <v>1.4730000000000001</v>
      </c>
      <c r="H79" s="35">
        <v>3</v>
      </c>
      <c r="I79" s="35">
        <v>9.1419999999999995</v>
      </c>
      <c r="J79" s="26">
        <f t="shared" si="24"/>
        <v>348.33599999999996</v>
      </c>
      <c r="K79" s="26">
        <f t="shared" si="25"/>
        <v>310.01903999999996</v>
      </c>
      <c r="L79" s="26">
        <f t="shared" si="22"/>
        <v>229.20508799999999</v>
      </c>
      <c r="M79" s="26">
        <f t="shared" si="29"/>
        <v>1.5296277104941902</v>
      </c>
      <c r="N79" s="26">
        <f t="shared" si="26"/>
        <v>1.3613686623398293</v>
      </c>
      <c r="O79" s="26">
        <f t="shared" si="27"/>
        <v>1.0064950335051772</v>
      </c>
      <c r="P79" s="36">
        <v>0.89</v>
      </c>
      <c r="Q79" s="37">
        <v>0.65800000000000003</v>
      </c>
      <c r="R79" s="24" t="str">
        <f t="shared" si="28"/>
        <v>-</v>
      </c>
    </row>
    <row r="80" spans="1:18" ht="12" customHeight="1" x14ac:dyDescent="0.2">
      <c r="A80" s="25">
        <v>1981</v>
      </c>
      <c r="B80" s="52">
        <v>229.96600000000001</v>
      </c>
      <c r="C80" s="39">
        <v>338</v>
      </c>
      <c r="D80" s="39">
        <v>31.1</v>
      </c>
      <c r="E80" s="39">
        <v>9.1419999999999995</v>
      </c>
      <c r="F80" s="30">
        <f t="shared" si="23"/>
        <v>378.24200000000002</v>
      </c>
      <c r="G80" s="39">
        <v>2.427</v>
      </c>
      <c r="H80" s="39">
        <v>3</v>
      </c>
      <c r="I80" s="39">
        <v>10.54</v>
      </c>
      <c r="J80" s="30">
        <f t="shared" si="24"/>
        <v>362.27500000000003</v>
      </c>
      <c r="K80" s="30">
        <f t="shared" si="25"/>
        <v>322.42475000000002</v>
      </c>
      <c r="L80" s="30">
        <f t="shared" si="22"/>
        <v>238.37695000000002</v>
      </c>
      <c r="M80" s="30">
        <f t="shared" si="29"/>
        <v>1.5753415722324171</v>
      </c>
      <c r="N80" s="30">
        <f t="shared" si="26"/>
        <v>1.402053999286851</v>
      </c>
      <c r="O80" s="30">
        <f t="shared" si="27"/>
        <v>1.0365747545289303</v>
      </c>
      <c r="P80" s="40">
        <v>0.89</v>
      </c>
      <c r="Q80" s="41">
        <v>0.65800000000000003</v>
      </c>
      <c r="R80" s="25" t="str">
        <f t="shared" si="28"/>
        <v>-</v>
      </c>
    </row>
    <row r="81" spans="1:19" ht="12" customHeight="1" x14ac:dyDescent="0.2">
      <c r="A81" s="25">
        <v>1982</v>
      </c>
      <c r="B81" s="52">
        <v>232.18799999999999</v>
      </c>
      <c r="C81" s="39">
        <v>365</v>
      </c>
      <c r="D81" s="39">
        <v>21</v>
      </c>
      <c r="E81" s="39">
        <v>10.54</v>
      </c>
      <c r="F81" s="30">
        <f t="shared" si="23"/>
        <v>396.54</v>
      </c>
      <c r="G81" s="39">
        <v>1.724</v>
      </c>
      <c r="H81" s="39">
        <v>2</v>
      </c>
      <c r="I81" s="39">
        <v>8.6530000000000005</v>
      </c>
      <c r="J81" s="30">
        <f t="shared" si="24"/>
        <v>384.16300000000001</v>
      </c>
      <c r="K81" s="30">
        <f t="shared" si="25"/>
        <v>341.90507000000002</v>
      </c>
      <c r="L81" s="30">
        <f t="shared" si="22"/>
        <v>252.77925400000001</v>
      </c>
      <c r="M81" s="30">
        <f t="shared" si="29"/>
        <v>1.6545342567230004</v>
      </c>
      <c r="N81" s="30">
        <f t="shared" si="26"/>
        <v>1.4725354884834705</v>
      </c>
      <c r="O81" s="30">
        <f t="shared" si="27"/>
        <v>1.0886835409237343</v>
      </c>
      <c r="P81" s="40">
        <v>0.89</v>
      </c>
      <c r="Q81" s="41">
        <v>0.65800000000000003</v>
      </c>
      <c r="R81" s="25" t="str">
        <f t="shared" si="28"/>
        <v>-</v>
      </c>
    </row>
    <row r="82" spans="1:19" ht="12" customHeight="1" x14ac:dyDescent="0.2">
      <c r="A82" s="25">
        <v>1983</v>
      </c>
      <c r="B82" s="52">
        <v>234.30699999999999</v>
      </c>
      <c r="C82" s="39">
        <v>375</v>
      </c>
      <c r="D82" s="39">
        <v>18.100000000000001</v>
      </c>
      <c r="E82" s="39">
        <v>8.6530000000000005</v>
      </c>
      <c r="F82" s="30">
        <f t="shared" si="23"/>
        <v>401.75300000000004</v>
      </c>
      <c r="G82" s="39">
        <v>1.3919999999999999</v>
      </c>
      <c r="H82" s="39">
        <v>2</v>
      </c>
      <c r="I82" s="39">
        <v>10.701000000000001</v>
      </c>
      <c r="J82" s="30">
        <f t="shared" si="24"/>
        <v>387.66</v>
      </c>
      <c r="K82" s="30">
        <f t="shared" si="25"/>
        <v>345.01740000000001</v>
      </c>
      <c r="L82" s="30">
        <f t="shared" si="22"/>
        <v>255.08028000000002</v>
      </c>
      <c r="M82" s="30">
        <f t="shared" si="29"/>
        <v>1.6544960244465596</v>
      </c>
      <c r="N82" s="30">
        <f t="shared" si="26"/>
        <v>1.4725014617574379</v>
      </c>
      <c r="O82" s="30">
        <f t="shared" si="27"/>
        <v>1.0886583840858362</v>
      </c>
      <c r="P82" s="40">
        <v>0.89</v>
      </c>
      <c r="Q82" s="41">
        <v>0.65800000000000003</v>
      </c>
      <c r="R82" s="25" t="str">
        <f t="shared" si="28"/>
        <v>-</v>
      </c>
    </row>
    <row r="83" spans="1:19" ht="12" customHeight="1" x14ac:dyDescent="0.2">
      <c r="A83" s="25">
        <v>1984</v>
      </c>
      <c r="B83" s="52">
        <v>236.34800000000001</v>
      </c>
      <c r="C83" s="39">
        <v>379</v>
      </c>
      <c r="D83" s="39">
        <v>19.998000000000001</v>
      </c>
      <c r="E83" s="39">
        <v>10.701000000000001</v>
      </c>
      <c r="F83" s="30">
        <f t="shared" si="23"/>
        <v>409.69900000000001</v>
      </c>
      <c r="G83" s="39">
        <v>1.9370000000000001</v>
      </c>
      <c r="H83" s="39">
        <v>3</v>
      </c>
      <c r="I83" s="39">
        <v>7.0659999999999998</v>
      </c>
      <c r="J83" s="30">
        <f t="shared" si="24"/>
        <v>397.69600000000003</v>
      </c>
      <c r="K83" s="30">
        <f t="shared" si="25"/>
        <v>353.94944000000004</v>
      </c>
      <c r="L83" s="30">
        <f t="shared" si="22"/>
        <v>261.68396800000005</v>
      </c>
      <c r="M83" s="30">
        <f t="shared" si="29"/>
        <v>1.6826713151793118</v>
      </c>
      <c r="N83" s="30">
        <f t="shared" si="26"/>
        <v>1.4975774705095877</v>
      </c>
      <c r="O83" s="30">
        <f t="shared" si="27"/>
        <v>1.1071977253879874</v>
      </c>
      <c r="P83" s="40">
        <v>0.89</v>
      </c>
      <c r="Q83" s="41">
        <v>0.65800000000000003</v>
      </c>
      <c r="R83" s="25" t="str">
        <f t="shared" si="28"/>
        <v>-</v>
      </c>
    </row>
    <row r="84" spans="1:19" ht="12" customHeight="1" x14ac:dyDescent="0.2">
      <c r="A84" s="25">
        <v>1985</v>
      </c>
      <c r="B84" s="52">
        <v>238.46600000000001</v>
      </c>
      <c r="C84" s="39">
        <v>359</v>
      </c>
      <c r="D84" s="39">
        <v>36.46</v>
      </c>
      <c r="E84" s="39">
        <v>7.0659999999999998</v>
      </c>
      <c r="F84" s="30">
        <f t="shared" si="23"/>
        <v>402.52599999999995</v>
      </c>
      <c r="G84" s="39">
        <v>1.0129999999999999</v>
      </c>
      <c r="H84" s="39">
        <v>2</v>
      </c>
      <c r="I84" s="39">
        <v>12.765000000000001</v>
      </c>
      <c r="J84" s="30">
        <f t="shared" si="24"/>
        <v>386.74799999999993</v>
      </c>
      <c r="K84" s="30">
        <f t="shared" si="25"/>
        <v>344.20571999999993</v>
      </c>
      <c r="L84" s="30">
        <f t="shared" si="22"/>
        <v>254.48018399999998</v>
      </c>
      <c r="M84" s="30">
        <f t="shared" si="29"/>
        <v>1.6218161079566895</v>
      </c>
      <c r="N84" s="30">
        <f t="shared" si="26"/>
        <v>1.4434163360814536</v>
      </c>
      <c r="O84" s="30">
        <f t="shared" si="27"/>
        <v>1.0671549990355018</v>
      </c>
      <c r="P84" s="40">
        <v>0.89</v>
      </c>
      <c r="Q84" s="41">
        <v>0.65800000000000003</v>
      </c>
      <c r="R84" s="25" t="str">
        <f t="shared" si="28"/>
        <v>-</v>
      </c>
    </row>
    <row r="85" spans="1:19" ht="12" customHeight="1" x14ac:dyDescent="0.2">
      <c r="A85" s="24">
        <v>1986</v>
      </c>
      <c r="B85" s="50">
        <v>240.65100000000001</v>
      </c>
      <c r="C85" s="35">
        <v>338</v>
      </c>
      <c r="D85" s="35">
        <v>41.137999999999998</v>
      </c>
      <c r="E85" s="35">
        <v>12.765000000000001</v>
      </c>
      <c r="F85" s="26">
        <f t="shared" si="23"/>
        <v>391.90299999999996</v>
      </c>
      <c r="G85" s="35">
        <v>1.229555</v>
      </c>
      <c r="H85" s="35">
        <v>2</v>
      </c>
      <c r="I85" s="35">
        <v>12.603</v>
      </c>
      <c r="J85" s="26">
        <f t="shared" si="24"/>
        <v>376.07044499999995</v>
      </c>
      <c r="K85" s="26">
        <f t="shared" si="25"/>
        <v>334.70269604999999</v>
      </c>
      <c r="L85" s="26">
        <f t="shared" si="22"/>
        <v>247.45435280999999</v>
      </c>
      <c r="M85" s="26">
        <f t="shared" si="29"/>
        <v>1.5627213059575897</v>
      </c>
      <c r="N85" s="26">
        <f t="shared" si="26"/>
        <v>1.3908219623022551</v>
      </c>
      <c r="O85" s="26">
        <f t="shared" si="27"/>
        <v>1.0282706193200941</v>
      </c>
      <c r="P85" s="36">
        <v>0.89</v>
      </c>
      <c r="Q85" s="37">
        <v>0.65800000000000003</v>
      </c>
      <c r="R85" s="24" t="str">
        <f t="shared" si="28"/>
        <v>-</v>
      </c>
    </row>
    <row r="86" spans="1:19" ht="12" customHeight="1" x14ac:dyDescent="0.2">
      <c r="A86" s="24">
        <v>1987</v>
      </c>
      <c r="B86" s="50">
        <v>242.804</v>
      </c>
      <c r="C86" s="35">
        <v>315</v>
      </c>
      <c r="D86" s="35">
        <v>44.033999999999999</v>
      </c>
      <c r="E86" s="35">
        <v>12.603</v>
      </c>
      <c r="F86" s="26">
        <f t="shared" si="23"/>
        <v>371.637</v>
      </c>
      <c r="G86" s="35">
        <v>1.4722470000000001</v>
      </c>
      <c r="H86" s="35">
        <v>2</v>
      </c>
      <c r="I86" s="35">
        <v>7.9489999999999998</v>
      </c>
      <c r="J86" s="26">
        <f t="shared" si="24"/>
        <v>360.21575300000001</v>
      </c>
      <c r="K86" s="26">
        <f t="shared" si="25"/>
        <v>320.59202017000001</v>
      </c>
      <c r="L86" s="26">
        <f t="shared" si="22"/>
        <v>237.02196547400001</v>
      </c>
      <c r="M86" s="26">
        <f t="shared" si="29"/>
        <v>1.4835659750251231</v>
      </c>
      <c r="N86" s="26">
        <f t="shared" si="26"/>
        <v>1.3203737177723596</v>
      </c>
      <c r="O86" s="26">
        <f t="shared" si="27"/>
        <v>0.97618641156653108</v>
      </c>
      <c r="P86" s="36">
        <v>0.89</v>
      </c>
      <c r="Q86" s="37">
        <v>0.65800000000000003</v>
      </c>
      <c r="R86" s="24" t="str">
        <f t="shared" si="28"/>
        <v>-</v>
      </c>
    </row>
    <row r="87" spans="1:19" ht="12" customHeight="1" x14ac:dyDescent="0.2">
      <c r="A87" s="24">
        <v>1988</v>
      </c>
      <c r="B87" s="50">
        <v>245.02099999999999</v>
      </c>
      <c r="C87" s="35">
        <v>335</v>
      </c>
      <c r="D87" s="35">
        <v>51.2</v>
      </c>
      <c r="E87" s="35">
        <v>7.9489999999999998</v>
      </c>
      <c r="F87" s="26">
        <f t="shared" si="23"/>
        <v>394.149</v>
      </c>
      <c r="G87" s="35">
        <v>1.3639330000000001</v>
      </c>
      <c r="H87" s="35">
        <v>1</v>
      </c>
      <c r="I87" s="35">
        <v>6.1150000000000002</v>
      </c>
      <c r="J87" s="26">
        <f t="shared" si="24"/>
        <v>385.67006700000002</v>
      </c>
      <c r="K87" s="26">
        <f t="shared" si="25"/>
        <v>343.24635963000003</v>
      </c>
      <c r="L87" s="26">
        <f t="shared" si="22"/>
        <v>253.77090408600003</v>
      </c>
      <c r="M87" s="26">
        <f t="shared" si="29"/>
        <v>1.5740286220364788</v>
      </c>
      <c r="N87" s="26">
        <f t="shared" si="26"/>
        <v>1.4008854736124661</v>
      </c>
      <c r="O87" s="26">
        <f t="shared" si="27"/>
        <v>1.0357108333000031</v>
      </c>
      <c r="P87" s="36">
        <v>0.89</v>
      </c>
      <c r="Q87" s="37">
        <v>0.65800000000000003</v>
      </c>
      <c r="R87" s="24" t="str">
        <f t="shared" si="28"/>
        <v>-</v>
      </c>
    </row>
    <row r="88" spans="1:19" ht="12" customHeight="1" x14ac:dyDescent="0.2">
      <c r="A88" s="24">
        <v>1989</v>
      </c>
      <c r="B88" s="50">
        <v>247.34200000000001</v>
      </c>
      <c r="C88" s="35">
        <v>347</v>
      </c>
      <c r="D88" s="35">
        <v>46.354749462000001</v>
      </c>
      <c r="E88" s="35">
        <v>6.1150000000000002</v>
      </c>
      <c r="F88" s="26">
        <f t="shared" si="23"/>
        <v>399.46974946199998</v>
      </c>
      <c r="G88" s="35">
        <v>4.8086438155</v>
      </c>
      <c r="H88" s="35">
        <v>1</v>
      </c>
      <c r="I88" s="35">
        <v>7.625</v>
      </c>
      <c r="J88" s="26">
        <f t="shared" si="24"/>
        <v>386.0361056465</v>
      </c>
      <c r="K88" s="26">
        <f t="shared" si="25"/>
        <v>343.57213402538503</v>
      </c>
      <c r="L88" s="26">
        <f t="shared" si="22"/>
        <v>254.01175751539702</v>
      </c>
      <c r="M88" s="26">
        <f t="shared" si="29"/>
        <v>1.5607381910330635</v>
      </c>
      <c r="N88" s="26">
        <f t="shared" si="26"/>
        <v>1.3890569900194265</v>
      </c>
      <c r="O88" s="26">
        <f t="shared" si="27"/>
        <v>1.0269657296997559</v>
      </c>
      <c r="P88" s="36">
        <v>0.89</v>
      </c>
      <c r="Q88" s="37">
        <v>0.65800000000000003</v>
      </c>
      <c r="R88" s="24" t="str">
        <f t="shared" si="28"/>
        <v>-</v>
      </c>
    </row>
    <row r="89" spans="1:19" ht="12" customHeight="1" x14ac:dyDescent="0.2">
      <c r="A89" s="24">
        <v>1990</v>
      </c>
      <c r="B89" s="50">
        <v>250.13200000000001</v>
      </c>
      <c r="C89" s="35">
        <v>363</v>
      </c>
      <c r="D89" s="35">
        <v>40.760610644700002</v>
      </c>
      <c r="E89" s="35">
        <v>7.625</v>
      </c>
      <c r="F89" s="26">
        <f t="shared" si="23"/>
        <v>411.38561064470002</v>
      </c>
      <c r="G89" s="35">
        <v>5.7095894039999999</v>
      </c>
      <c r="H89" s="74" t="s">
        <v>10</v>
      </c>
      <c r="I89" s="35">
        <v>8.4139999999999997</v>
      </c>
      <c r="J89" s="35">
        <f>F89-SUM(G89:I89)-0.468</f>
        <v>396.79402124070003</v>
      </c>
      <c r="K89" s="26">
        <f t="shared" si="25"/>
        <v>353.14667890422305</v>
      </c>
      <c r="L89" s="26">
        <f t="shared" si="22"/>
        <v>261.09046597638064</v>
      </c>
      <c r="M89" s="26">
        <f t="shared" si="29"/>
        <v>1.5863384982357316</v>
      </c>
      <c r="N89" s="26">
        <f t="shared" si="26"/>
        <v>1.4118412634298012</v>
      </c>
      <c r="O89" s="26">
        <f t="shared" si="27"/>
        <v>1.0438107318391114</v>
      </c>
      <c r="P89" s="36">
        <v>0.89</v>
      </c>
      <c r="Q89" s="37">
        <v>0.65800000000000003</v>
      </c>
      <c r="R89" s="24" t="str">
        <f t="shared" si="28"/>
        <v>-</v>
      </c>
    </row>
    <row r="90" spans="1:19" ht="12" customHeight="1" x14ac:dyDescent="0.2">
      <c r="A90" s="25">
        <v>1991</v>
      </c>
      <c r="B90" s="52">
        <v>253.49299999999999</v>
      </c>
      <c r="C90" s="39">
        <v>363</v>
      </c>
      <c r="D90" s="39">
        <v>41.074099074599999</v>
      </c>
      <c r="E90" s="39">
        <v>8.4139999999999997</v>
      </c>
      <c r="F90" s="30">
        <f t="shared" si="23"/>
        <v>412.48809907459997</v>
      </c>
      <c r="G90" s="39">
        <v>9.3943944385000009</v>
      </c>
      <c r="H90" s="77" t="s">
        <v>10</v>
      </c>
      <c r="I90" s="39">
        <v>6.2960000000000003</v>
      </c>
      <c r="J90" s="39">
        <f>F90-SUM(G90:I90)-0.33</f>
        <v>396.4677046361</v>
      </c>
      <c r="K90" s="30">
        <f t="shared" si="25"/>
        <v>352.85625712612898</v>
      </c>
      <c r="L90" s="30">
        <f t="shared" si="22"/>
        <v>260.87574965055381</v>
      </c>
      <c r="M90" s="30">
        <f t="shared" si="29"/>
        <v>1.5640183541009023</v>
      </c>
      <c r="N90" s="30">
        <f t="shared" si="26"/>
        <v>1.3919763351498029</v>
      </c>
      <c r="O90" s="30">
        <f t="shared" si="27"/>
        <v>1.0291240769983938</v>
      </c>
      <c r="P90" s="40">
        <v>0.89</v>
      </c>
      <c r="Q90" s="41">
        <v>0.65800000000000003</v>
      </c>
      <c r="R90" s="25" t="str">
        <f t="shared" si="28"/>
        <v>-</v>
      </c>
    </row>
    <row r="91" spans="1:19" ht="12" customHeight="1" x14ac:dyDescent="0.2">
      <c r="A91" s="25">
        <v>1992</v>
      </c>
      <c r="B91" s="52">
        <v>256.89400000000001</v>
      </c>
      <c r="C91" s="39">
        <v>348</v>
      </c>
      <c r="D91" s="39">
        <v>49.868419390900002</v>
      </c>
      <c r="E91" s="39">
        <v>6.2960000000000003</v>
      </c>
      <c r="F91" s="30">
        <f t="shared" si="23"/>
        <v>404.16441939089998</v>
      </c>
      <c r="G91" s="39">
        <v>7.8341642248000003</v>
      </c>
      <c r="H91" s="39">
        <v>1</v>
      </c>
      <c r="I91" s="39">
        <v>7.8639999999999999</v>
      </c>
      <c r="J91" s="39">
        <f>F91-G91-H91-I91</f>
        <v>387.46625516609998</v>
      </c>
      <c r="K91" s="30">
        <f t="shared" si="25"/>
        <v>344.844967097829</v>
      </c>
      <c r="L91" s="30">
        <f t="shared" si="22"/>
        <v>254.95279589929379</v>
      </c>
      <c r="M91" s="30">
        <f t="shared" si="29"/>
        <v>1.5082728875181981</v>
      </c>
      <c r="N91" s="30">
        <f t="shared" si="26"/>
        <v>1.3423628698911962</v>
      </c>
      <c r="O91" s="30">
        <f t="shared" si="27"/>
        <v>0.99244355998697431</v>
      </c>
      <c r="P91" s="40">
        <v>0.89</v>
      </c>
      <c r="Q91" s="41">
        <v>0.65800000000000003</v>
      </c>
      <c r="R91" s="25" t="str">
        <f t="shared" si="28"/>
        <v>-</v>
      </c>
    </row>
    <row r="92" spans="1:19" ht="12" customHeight="1" x14ac:dyDescent="0.2">
      <c r="A92" s="25">
        <v>1993</v>
      </c>
      <c r="B92" s="52">
        <v>260.255</v>
      </c>
      <c r="C92" s="39">
        <v>337</v>
      </c>
      <c r="D92" s="39">
        <v>52.833276186600003</v>
      </c>
      <c r="E92" s="39">
        <v>7.8639999999999999</v>
      </c>
      <c r="F92" s="30">
        <f t="shared" si="23"/>
        <v>397.69727618659999</v>
      </c>
      <c r="G92" s="39">
        <v>8.3416029523000006</v>
      </c>
      <c r="H92" s="39">
        <v>1</v>
      </c>
      <c r="I92" s="39">
        <v>8.3719999999999999</v>
      </c>
      <c r="J92" s="39">
        <f>F92-G92-H92-I92</f>
        <v>379.9836732343</v>
      </c>
      <c r="K92" s="30">
        <f t="shared" si="25"/>
        <v>338.185469178527</v>
      </c>
      <c r="L92" s="30">
        <f t="shared" si="22"/>
        <v>250.02925698816941</v>
      </c>
      <c r="M92" s="30">
        <f t="shared" si="29"/>
        <v>1.4600437003488886</v>
      </c>
      <c r="N92" s="30">
        <f t="shared" si="26"/>
        <v>1.2994388933105108</v>
      </c>
      <c r="O92" s="30">
        <f t="shared" si="27"/>
        <v>0.96070875482956875</v>
      </c>
      <c r="P92" s="40">
        <v>0.89</v>
      </c>
      <c r="Q92" s="41">
        <v>0.65800000000000003</v>
      </c>
      <c r="R92" s="25" t="str">
        <f t="shared" si="28"/>
        <v>-</v>
      </c>
      <c r="S92" s="20"/>
    </row>
    <row r="93" spans="1:19" ht="12" customHeight="1" x14ac:dyDescent="0.2">
      <c r="A93" s="25">
        <v>1994</v>
      </c>
      <c r="B93" s="52">
        <v>263.43599999999998</v>
      </c>
      <c r="C93" s="39">
        <v>308</v>
      </c>
      <c r="D93" s="39">
        <v>49.405376018399998</v>
      </c>
      <c r="E93" s="39">
        <v>8.3719999999999999</v>
      </c>
      <c r="F93" s="30">
        <f t="shared" si="23"/>
        <v>365.77737601839999</v>
      </c>
      <c r="G93" s="39">
        <v>8.5521222188999992</v>
      </c>
      <c r="H93" s="77" t="s">
        <v>10</v>
      </c>
      <c r="I93" s="39">
        <v>10.913</v>
      </c>
      <c r="J93" s="39">
        <f>F93-SUM(G93:I93)-0.266</f>
        <v>346.04625379949999</v>
      </c>
      <c r="K93" s="30">
        <f t="shared" si="25"/>
        <v>307.981165881555</v>
      </c>
      <c r="L93" s="30">
        <f t="shared" si="22"/>
        <v>227.69843500007102</v>
      </c>
      <c r="M93" s="30">
        <f t="shared" si="29"/>
        <v>1.3135875650993032</v>
      </c>
      <c r="N93" s="30">
        <f t="shared" si="26"/>
        <v>1.1690929329383799</v>
      </c>
      <c r="O93" s="30">
        <f t="shared" si="27"/>
        <v>0.86434061783534155</v>
      </c>
      <c r="P93" s="40">
        <v>0.89</v>
      </c>
      <c r="Q93" s="41">
        <v>0.65800000000000003</v>
      </c>
      <c r="R93" s="25" t="str">
        <f t="shared" si="28"/>
        <v>-</v>
      </c>
      <c r="S93" s="20"/>
    </row>
    <row r="94" spans="1:19" ht="12" customHeight="1" x14ac:dyDescent="0.2">
      <c r="A94" s="25">
        <v>1995</v>
      </c>
      <c r="B94" s="52">
        <v>266.55700000000002</v>
      </c>
      <c r="C94" s="39">
        <v>285</v>
      </c>
      <c r="D94" s="39">
        <v>63.540926471900001</v>
      </c>
      <c r="E94" s="39">
        <v>10.913</v>
      </c>
      <c r="F94" s="30">
        <f t="shared" si="23"/>
        <v>359.45392647189999</v>
      </c>
      <c r="G94" s="39">
        <v>5.9495575703999997</v>
      </c>
      <c r="H94" s="77" t="s">
        <v>10</v>
      </c>
      <c r="I94" s="39">
        <v>7.6059999999999999</v>
      </c>
      <c r="J94" s="39">
        <f>F94-SUM(G94:I94)-0.266</f>
        <v>345.63236890149994</v>
      </c>
      <c r="K94" s="30">
        <f t="shared" si="25"/>
        <v>307.61280832233496</v>
      </c>
      <c r="L94" s="30">
        <f t="shared" si="22"/>
        <v>227.42609873718698</v>
      </c>
      <c r="M94" s="30">
        <f t="shared" si="29"/>
        <v>1.2966546325982808</v>
      </c>
      <c r="N94" s="30">
        <f t="shared" si="26"/>
        <v>1.1540226230124699</v>
      </c>
      <c r="O94" s="30">
        <f t="shared" si="27"/>
        <v>0.85319874824966879</v>
      </c>
      <c r="P94" s="40">
        <v>0.89</v>
      </c>
      <c r="Q94" s="41">
        <v>0.65800000000000003</v>
      </c>
      <c r="R94" s="25" t="str">
        <f t="shared" si="28"/>
        <v>-</v>
      </c>
      <c r="S94" s="20"/>
    </row>
    <row r="95" spans="1:19" ht="12" customHeight="1" x14ac:dyDescent="0.2">
      <c r="A95" s="24">
        <v>1996</v>
      </c>
      <c r="B95" s="50">
        <v>269.66699999999997</v>
      </c>
      <c r="C95" s="35">
        <v>268</v>
      </c>
      <c r="D95" s="35">
        <v>72.452666895999997</v>
      </c>
      <c r="E95" s="35">
        <v>7.6059999999999999</v>
      </c>
      <c r="F95" s="26">
        <f t="shared" si="23"/>
        <v>348.05866689599998</v>
      </c>
      <c r="G95" s="35">
        <v>5.6769631149000004</v>
      </c>
      <c r="H95" s="35">
        <v>1</v>
      </c>
      <c r="I95" s="35">
        <v>8.8989999999999991</v>
      </c>
      <c r="J95" s="35">
        <f>F95-SUM(G95:I95)-0.33</f>
        <v>332.1527037811</v>
      </c>
      <c r="K95" s="26">
        <f t="shared" si="25"/>
        <v>295.615906365179</v>
      </c>
      <c r="L95" s="26">
        <f t="shared" si="22"/>
        <v>218.55647908796382</v>
      </c>
      <c r="M95" s="26">
        <f t="shared" si="29"/>
        <v>1.2317143135092541</v>
      </c>
      <c r="N95" s="26">
        <f t="shared" si="26"/>
        <v>1.0962257390232362</v>
      </c>
      <c r="O95" s="26">
        <f t="shared" si="27"/>
        <v>0.81046801828908932</v>
      </c>
      <c r="P95" s="36">
        <v>0.89</v>
      </c>
      <c r="Q95" s="37">
        <v>0.65800000000000003</v>
      </c>
      <c r="R95" s="24" t="str">
        <f t="shared" si="28"/>
        <v>-</v>
      </c>
      <c r="S95" s="20"/>
    </row>
    <row r="96" spans="1:19" ht="12" customHeight="1" x14ac:dyDescent="0.2">
      <c r="A96" s="24">
        <v>1997</v>
      </c>
      <c r="B96" s="50">
        <v>272.91199999999998</v>
      </c>
      <c r="C96" s="35">
        <v>260</v>
      </c>
      <c r="D96" s="35">
        <v>83.035275166199995</v>
      </c>
      <c r="E96" s="35">
        <v>8.8989999999999991</v>
      </c>
      <c r="F96" s="26">
        <f t="shared" si="23"/>
        <v>351.9342751662</v>
      </c>
      <c r="G96" s="35">
        <v>5.7897830584000003</v>
      </c>
      <c r="H96" s="74" t="s">
        <v>10</v>
      </c>
      <c r="I96" s="35">
        <v>13.741</v>
      </c>
      <c r="J96" s="35">
        <f>F96-SUM(G96:I96)-0.122945</f>
        <v>332.28054710779998</v>
      </c>
      <c r="K96" s="26">
        <f t="shared" si="25"/>
        <v>295.72968692594196</v>
      </c>
      <c r="L96" s="26">
        <f t="shared" si="22"/>
        <v>218.64059999693239</v>
      </c>
      <c r="M96" s="26">
        <f t="shared" si="29"/>
        <v>1.217537327445477</v>
      </c>
      <c r="N96" s="26">
        <f t="shared" si="26"/>
        <v>1.0836082214264744</v>
      </c>
      <c r="O96" s="26">
        <f t="shared" si="27"/>
        <v>0.80113956145912391</v>
      </c>
      <c r="P96" s="36">
        <v>0.89</v>
      </c>
      <c r="Q96" s="37">
        <v>0.65800000000000003</v>
      </c>
      <c r="R96" s="24" t="str">
        <f t="shared" si="28"/>
        <v>-</v>
      </c>
    </row>
    <row r="97" spans="1:18" ht="12" customHeight="1" x14ac:dyDescent="0.2">
      <c r="A97" s="24">
        <v>1998</v>
      </c>
      <c r="B97" s="50">
        <v>276.11500000000001</v>
      </c>
      <c r="C97" s="35">
        <v>251</v>
      </c>
      <c r="D97" s="35">
        <v>112.3236527744</v>
      </c>
      <c r="E97" s="35">
        <v>13.741</v>
      </c>
      <c r="F97" s="26">
        <f t="shared" si="23"/>
        <v>377.06465277439997</v>
      </c>
      <c r="G97" s="35">
        <v>5.7598446444000002</v>
      </c>
      <c r="H97" s="74" t="s">
        <v>10</v>
      </c>
      <c r="I97" s="35">
        <v>11.721</v>
      </c>
      <c r="J97" s="35">
        <f>F97-SUM(G97:I97)-0.141935</f>
        <v>359.44187312999998</v>
      </c>
      <c r="K97" s="26">
        <f t="shared" si="25"/>
        <v>319.90326708570001</v>
      </c>
      <c r="L97" s="26">
        <f t="shared" si="22"/>
        <v>236.51275251953999</v>
      </c>
      <c r="M97" s="26">
        <f t="shared" si="29"/>
        <v>1.301783217608605</v>
      </c>
      <c r="N97" s="26">
        <f t="shared" si="26"/>
        <v>1.1585870636716586</v>
      </c>
      <c r="O97" s="26">
        <f t="shared" si="27"/>
        <v>0.8565733571864621</v>
      </c>
      <c r="P97" s="36">
        <v>0.89</v>
      </c>
      <c r="Q97" s="37">
        <v>0.65800000000000003</v>
      </c>
      <c r="R97" s="24" t="str">
        <f t="shared" si="28"/>
        <v>-</v>
      </c>
    </row>
    <row r="98" spans="1:18" ht="12" customHeight="1" x14ac:dyDescent="0.2">
      <c r="A98" s="24">
        <v>1999</v>
      </c>
      <c r="B98" s="50">
        <v>279.29500000000002</v>
      </c>
      <c r="C98" s="35">
        <v>248</v>
      </c>
      <c r="D98" s="35">
        <v>112.3264149012</v>
      </c>
      <c r="E98" s="35">
        <v>11.721</v>
      </c>
      <c r="F98" s="26">
        <f t="shared" si="23"/>
        <v>372.0474149012</v>
      </c>
      <c r="G98" s="35">
        <v>5.2629273430000003</v>
      </c>
      <c r="H98" s="74" t="s">
        <v>10</v>
      </c>
      <c r="I98" s="35">
        <v>8.74</v>
      </c>
      <c r="J98" s="35">
        <f>F98-SUM(G98:I98)-0.068874</f>
        <v>357.9756135582</v>
      </c>
      <c r="K98" s="26">
        <f t="shared" si="25"/>
        <v>318.59829606679801</v>
      </c>
      <c r="L98" s="26">
        <f t="shared" si="22"/>
        <v>235.54795372129561</v>
      </c>
      <c r="M98" s="26">
        <f t="shared" si="29"/>
        <v>1.2817115005932793</v>
      </c>
      <c r="N98" s="26">
        <f t="shared" si="26"/>
        <v>1.1407232355280188</v>
      </c>
      <c r="O98" s="26">
        <f t="shared" si="27"/>
        <v>0.84336616739037795</v>
      </c>
      <c r="P98" s="36">
        <v>0.89</v>
      </c>
      <c r="Q98" s="37">
        <v>0.65800000000000003</v>
      </c>
      <c r="R98" s="24" t="str">
        <f t="shared" si="28"/>
        <v>-</v>
      </c>
    </row>
    <row r="99" spans="1:18" ht="12" customHeight="1" x14ac:dyDescent="0.2">
      <c r="A99" s="24">
        <v>2000</v>
      </c>
      <c r="B99" s="50">
        <v>282.38499999999999</v>
      </c>
      <c r="C99" s="26">
        <v>234</v>
      </c>
      <c r="D99" s="26">
        <v>129.54400000000001</v>
      </c>
      <c r="E99" s="26">
        <v>8.74</v>
      </c>
      <c r="F99" s="26">
        <f t="shared" si="23"/>
        <v>372.28399999999999</v>
      </c>
      <c r="G99" s="26">
        <v>4.9032</v>
      </c>
      <c r="H99" s="74" t="s">
        <v>10</v>
      </c>
      <c r="I99" s="26">
        <v>13.455</v>
      </c>
      <c r="J99" s="35">
        <f>F99-SUM(G99:I99)-0.156544</f>
        <v>353.76925599999998</v>
      </c>
      <c r="K99" s="26">
        <f t="shared" ref="K99:K104" si="30">J99*P99</f>
        <v>314.85463784000001</v>
      </c>
      <c r="L99" s="26">
        <f t="shared" ref="L99:L104" si="31">J99*Q99</f>
        <v>232.78017044800001</v>
      </c>
      <c r="M99" s="26">
        <f t="shared" ref="M99:M104" si="32">IF(J99=0,0,IF(B99=0,0,J99/B99))</f>
        <v>1.2527905377410273</v>
      </c>
      <c r="N99" s="26">
        <f t="shared" ref="N99:N104" si="33">IF(K99=0,0,IF(B99=0,0,K99/B99))</f>
        <v>1.1149835785895144</v>
      </c>
      <c r="O99" s="26">
        <f t="shared" ref="O99:O104" si="34">IF(L99=0,0,IF(B99=0,0,L99/B99))</f>
        <v>0.82433617383359603</v>
      </c>
      <c r="P99" s="36">
        <v>0.89</v>
      </c>
      <c r="Q99" s="37">
        <v>0.65800000000000003</v>
      </c>
      <c r="R99" s="24" t="str">
        <f t="shared" ref="R99:R104" si="35">IF(I98=0,"-",IF(ROUND(E99,0)=ROUND(I98,0),"-","*"))</f>
        <v>-</v>
      </c>
    </row>
    <row r="100" spans="1:18" ht="12" customHeight="1" x14ac:dyDescent="0.2">
      <c r="A100" s="25">
        <v>2001</v>
      </c>
      <c r="B100" s="52">
        <v>285.30901899999998</v>
      </c>
      <c r="C100" s="30">
        <v>227</v>
      </c>
      <c r="D100" s="30">
        <v>145.726</v>
      </c>
      <c r="E100" s="30">
        <v>13.455</v>
      </c>
      <c r="F100" s="30">
        <f t="shared" ref="F100:F105" si="36">SUM(C100:E100)</f>
        <v>386.18099999999998</v>
      </c>
      <c r="G100" s="30">
        <v>6.5114999999999998</v>
      </c>
      <c r="H100" s="77" t="s">
        <v>10</v>
      </c>
      <c r="I100" s="30">
        <v>12</v>
      </c>
      <c r="J100" s="39">
        <f t="shared" ref="J100:J105" si="37">F100-SUM(G100:I100)-0.062673</f>
        <v>367.60682699999995</v>
      </c>
      <c r="K100" s="30">
        <f t="shared" si="30"/>
        <v>327.17007602999996</v>
      </c>
      <c r="L100" s="30">
        <f t="shared" si="31"/>
        <v>241.88529216599997</v>
      </c>
      <c r="M100" s="30">
        <f t="shared" si="32"/>
        <v>1.2884514772384394</v>
      </c>
      <c r="N100" s="30">
        <f t="shared" si="33"/>
        <v>1.1467218147422111</v>
      </c>
      <c r="O100" s="30">
        <f t="shared" si="34"/>
        <v>0.84780107202289312</v>
      </c>
      <c r="P100" s="40">
        <v>0.89</v>
      </c>
      <c r="Q100" s="41">
        <v>0.65800000000000003</v>
      </c>
      <c r="R100" s="25" t="str">
        <f t="shared" si="35"/>
        <v>-</v>
      </c>
    </row>
    <row r="101" spans="1:18" ht="12" customHeight="1" x14ac:dyDescent="0.2">
      <c r="A101" s="25">
        <v>2002</v>
      </c>
      <c r="B101" s="52">
        <v>288.10481800000002</v>
      </c>
      <c r="C101" s="30">
        <v>223.1</v>
      </c>
      <c r="D101" s="30">
        <v>159.93289999999999</v>
      </c>
      <c r="E101" s="30">
        <v>12</v>
      </c>
      <c r="F101" s="30">
        <f t="shared" si="36"/>
        <v>395.03289999999998</v>
      </c>
      <c r="G101" s="30">
        <v>7.1013000000000002</v>
      </c>
      <c r="H101" s="77" t="s">
        <v>10</v>
      </c>
      <c r="I101" s="30">
        <v>7</v>
      </c>
      <c r="J101" s="39">
        <f t="shared" si="37"/>
        <v>380.86892699999999</v>
      </c>
      <c r="K101" s="30">
        <f t="shared" si="30"/>
        <v>338.97334503000002</v>
      </c>
      <c r="L101" s="30">
        <f t="shared" si="31"/>
        <v>250.61175396600001</v>
      </c>
      <c r="M101" s="30">
        <f t="shared" si="32"/>
        <v>1.3219804154750372</v>
      </c>
      <c r="N101" s="30">
        <f t="shared" si="33"/>
        <v>1.1765625697727831</v>
      </c>
      <c r="O101" s="30">
        <f t="shared" si="34"/>
        <v>0.86986311338257449</v>
      </c>
      <c r="P101" s="40">
        <v>0.89</v>
      </c>
      <c r="Q101" s="41">
        <v>0.65800000000000003</v>
      </c>
      <c r="R101" s="25" t="str">
        <f t="shared" si="35"/>
        <v>-</v>
      </c>
    </row>
    <row r="102" spans="1:18" ht="12" customHeight="1" x14ac:dyDescent="0.2">
      <c r="A102" s="25">
        <v>2003</v>
      </c>
      <c r="B102" s="52">
        <v>290.81963400000001</v>
      </c>
      <c r="C102" s="80">
        <v>203</v>
      </c>
      <c r="D102" s="80">
        <v>167.74160000000001</v>
      </c>
      <c r="E102" s="30">
        <v>7</v>
      </c>
      <c r="F102" s="30">
        <f t="shared" si="36"/>
        <v>377.74160000000001</v>
      </c>
      <c r="G102" s="30">
        <v>6.5961999999999996</v>
      </c>
      <c r="H102" s="77" t="s">
        <v>10</v>
      </c>
      <c r="I102" s="30">
        <v>4</v>
      </c>
      <c r="J102" s="39">
        <f t="shared" si="37"/>
        <v>367.08272699999998</v>
      </c>
      <c r="K102" s="30">
        <f t="shared" si="30"/>
        <v>326.70362703000001</v>
      </c>
      <c r="L102" s="30">
        <f t="shared" si="31"/>
        <v>241.540434366</v>
      </c>
      <c r="M102" s="30">
        <f t="shared" si="32"/>
        <v>1.2622350215872975</v>
      </c>
      <c r="N102" s="30">
        <f t="shared" si="33"/>
        <v>1.1233891692126949</v>
      </c>
      <c r="O102" s="30">
        <f t="shared" si="34"/>
        <v>0.8305506442044418</v>
      </c>
      <c r="P102" s="40">
        <v>0.89</v>
      </c>
      <c r="Q102" s="41">
        <v>0.65800000000000003</v>
      </c>
      <c r="R102" s="25" t="str">
        <f t="shared" si="35"/>
        <v>-</v>
      </c>
    </row>
    <row r="103" spans="1:18" ht="12" customHeight="1" x14ac:dyDescent="0.2">
      <c r="A103" s="25">
        <v>2004</v>
      </c>
      <c r="B103" s="52">
        <v>293.46318500000001</v>
      </c>
      <c r="C103" s="80">
        <v>199.5</v>
      </c>
      <c r="D103" s="80">
        <v>180.85130000000001</v>
      </c>
      <c r="E103" s="30">
        <v>4</v>
      </c>
      <c r="F103" s="30">
        <f t="shared" si="36"/>
        <v>384.35130000000004</v>
      </c>
      <c r="G103" s="30">
        <v>8.3722999999999992</v>
      </c>
      <c r="H103" s="77" t="s">
        <v>15</v>
      </c>
      <c r="I103" s="30">
        <v>3.4</v>
      </c>
      <c r="J103" s="39">
        <f t="shared" si="37"/>
        <v>372.51632700000005</v>
      </c>
      <c r="K103" s="30">
        <f t="shared" si="30"/>
        <v>331.53953103000003</v>
      </c>
      <c r="L103" s="30">
        <f t="shared" si="31"/>
        <v>245.11574316600004</v>
      </c>
      <c r="M103" s="30">
        <f t="shared" si="32"/>
        <v>1.2693800995855751</v>
      </c>
      <c r="N103" s="30">
        <f t="shared" si="33"/>
        <v>1.1297482886311618</v>
      </c>
      <c r="O103" s="30">
        <f t="shared" si="34"/>
        <v>0.83525210552730844</v>
      </c>
      <c r="P103" s="40">
        <v>0.89</v>
      </c>
      <c r="Q103" s="41">
        <v>0.65800000000000003</v>
      </c>
      <c r="R103" s="25" t="str">
        <f t="shared" si="35"/>
        <v>-</v>
      </c>
    </row>
    <row r="104" spans="1:18" ht="12" customHeight="1" x14ac:dyDescent="0.2">
      <c r="A104" s="25">
        <v>2005</v>
      </c>
      <c r="B104" s="52">
        <v>296.186216</v>
      </c>
      <c r="C104" s="80">
        <v>191.4</v>
      </c>
      <c r="D104" s="80">
        <v>180.2167</v>
      </c>
      <c r="E104" s="30">
        <v>3.4</v>
      </c>
      <c r="F104" s="30">
        <f t="shared" si="36"/>
        <v>375.01670000000001</v>
      </c>
      <c r="G104" s="30">
        <v>9.2653999999999996</v>
      </c>
      <c r="H104" s="77">
        <v>1.1702059881571851</v>
      </c>
      <c r="I104" s="30">
        <v>10</v>
      </c>
      <c r="J104" s="39">
        <f t="shared" si="37"/>
        <v>354.5184210118428</v>
      </c>
      <c r="K104" s="30">
        <f t="shared" si="30"/>
        <v>315.5213947005401</v>
      </c>
      <c r="L104" s="30">
        <f t="shared" si="31"/>
        <v>233.27312102579256</v>
      </c>
      <c r="M104" s="30">
        <f t="shared" si="32"/>
        <v>1.1969443608808683</v>
      </c>
      <c r="N104" s="30">
        <f t="shared" si="33"/>
        <v>1.0652804811839727</v>
      </c>
      <c r="O104" s="30">
        <f t="shared" si="34"/>
        <v>0.78758938945961132</v>
      </c>
      <c r="P104" s="40">
        <v>0.89</v>
      </c>
      <c r="Q104" s="41">
        <v>0.65800000000000003</v>
      </c>
      <c r="R104" s="25" t="str">
        <f t="shared" si="35"/>
        <v>-</v>
      </c>
    </row>
    <row r="105" spans="1:18" ht="12" customHeight="1" x14ac:dyDescent="0.2">
      <c r="A105" s="24">
        <v>2006</v>
      </c>
      <c r="B105" s="50">
        <v>298.99582500000002</v>
      </c>
      <c r="C105" s="81">
        <v>189.6</v>
      </c>
      <c r="D105" s="81">
        <v>190.3663</v>
      </c>
      <c r="E105" s="26">
        <v>10</v>
      </c>
      <c r="F105" s="26">
        <f t="shared" si="36"/>
        <v>389.96629999999999</v>
      </c>
      <c r="G105" s="26">
        <v>18.210100000000001</v>
      </c>
      <c r="H105" s="74">
        <v>1.3595900000000001</v>
      </c>
      <c r="I105" s="26">
        <v>15.769</v>
      </c>
      <c r="J105" s="35">
        <f t="shared" si="37"/>
        <v>354.56493699999999</v>
      </c>
      <c r="K105" s="26">
        <f t="shared" ref="K105:K111" si="38">J105*P105</f>
        <v>315.56279393</v>
      </c>
      <c r="L105" s="26">
        <f t="shared" ref="L105:L111" si="39">J105*Q105</f>
        <v>233.303728546</v>
      </c>
      <c r="M105" s="26">
        <f t="shared" ref="M105:M111" si="40">IF(J105=0,0,IF(B105=0,0,J105/B105))</f>
        <v>1.1858524680068692</v>
      </c>
      <c r="N105" s="26">
        <f t="shared" ref="N105:N111" si="41">IF(K105=0,0,IF(B105=0,0,K105/B105))</f>
        <v>1.0554086965261136</v>
      </c>
      <c r="O105" s="26">
        <f t="shared" ref="O105:O111" si="42">IF(L105=0,0,IF(B105=0,0,L105/B105))</f>
        <v>0.78029092394851995</v>
      </c>
      <c r="P105" s="36">
        <v>0.89</v>
      </c>
      <c r="Q105" s="37">
        <v>0.65800000000000003</v>
      </c>
      <c r="R105" s="24" t="str">
        <f t="shared" ref="R105:R111" si="43">IF(I104=0,"-",IF(ROUND(E105,0)=ROUND(I104,0),"-","*"))</f>
        <v>-</v>
      </c>
    </row>
    <row r="106" spans="1:18" ht="12" customHeight="1" x14ac:dyDescent="0.2">
      <c r="A106" s="24">
        <v>2007</v>
      </c>
      <c r="B106" s="50">
        <v>302.003917</v>
      </c>
      <c r="C106" s="81">
        <v>188.8</v>
      </c>
      <c r="D106" s="81">
        <v>202.64699999999999</v>
      </c>
      <c r="E106" s="26">
        <v>15.769</v>
      </c>
      <c r="F106" s="26">
        <f t="shared" ref="F106:F120" si="44">SUM(C106:E106)</f>
        <v>407.21600000000001</v>
      </c>
      <c r="G106" s="26">
        <v>9.4250000000000007</v>
      </c>
      <c r="H106" s="74">
        <v>0.24070797256022922</v>
      </c>
      <c r="I106" s="26">
        <v>12.694000000000001</v>
      </c>
      <c r="J106" s="35">
        <f t="shared" ref="J106:J111" si="45">F106-SUM(G106:I106)-0.062673</f>
        <v>384.79361902743977</v>
      </c>
      <c r="K106" s="26">
        <f t="shared" si="38"/>
        <v>342.46632093442139</v>
      </c>
      <c r="L106" s="26">
        <f t="shared" si="39"/>
        <v>253.19420132005538</v>
      </c>
      <c r="M106" s="26">
        <f t="shared" si="40"/>
        <v>1.2741345306042497</v>
      </c>
      <c r="N106" s="26">
        <f t="shared" si="41"/>
        <v>1.1339797322377823</v>
      </c>
      <c r="O106" s="26">
        <f t="shared" si="42"/>
        <v>0.83838052113759631</v>
      </c>
      <c r="P106" s="36">
        <v>0.89</v>
      </c>
      <c r="Q106" s="37">
        <v>0.65800000000000003</v>
      </c>
      <c r="R106" s="24" t="str">
        <f t="shared" si="43"/>
        <v>-</v>
      </c>
    </row>
    <row r="107" spans="1:18" ht="12" customHeight="1" x14ac:dyDescent="0.2">
      <c r="A107" s="24">
        <v>2008</v>
      </c>
      <c r="B107" s="50">
        <v>304.79776099999998</v>
      </c>
      <c r="C107" s="81">
        <v>180</v>
      </c>
      <c r="D107" s="81">
        <v>183.28899999999999</v>
      </c>
      <c r="E107" s="26">
        <v>12.694000000000001</v>
      </c>
      <c r="F107" s="26">
        <f t="shared" si="44"/>
        <v>375.983</v>
      </c>
      <c r="G107" s="26">
        <v>12.239000000000001</v>
      </c>
      <c r="H107" s="74">
        <v>0.39717049775849944</v>
      </c>
      <c r="I107" s="26">
        <v>21.001000000000001</v>
      </c>
      <c r="J107" s="35">
        <f t="shared" si="45"/>
        <v>342.28315650224147</v>
      </c>
      <c r="K107" s="26">
        <f t="shared" si="38"/>
        <v>304.6320092869949</v>
      </c>
      <c r="L107" s="26">
        <f t="shared" si="39"/>
        <v>225.22231697847491</v>
      </c>
      <c r="M107" s="26">
        <f t="shared" si="40"/>
        <v>1.1229844844635899</v>
      </c>
      <c r="N107" s="26">
        <f t="shared" si="41"/>
        <v>0.99945619117259499</v>
      </c>
      <c r="O107" s="26">
        <f t="shared" si="42"/>
        <v>0.73892379077704218</v>
      </c>
      <c r="P107" s="36">
        <v>0.89</v>
      </c>
      <c r="Q107" s="37">
        <v>0.65800000000000003</v>
      </c>
      <c r="R107" s="24" t="str">
        <f t="shared" si="43"/>
        <v>-</v>
      </c>
    </row>
    <row r="108" spans="1:18" ht="12" customHeight="1" x14ac:dyDescent="0.2">
      <c r="A108" s="24">
        <v>2009</v>
      </c>
      <c r="B108" s="50">
        <v>307.43940600000002</v>
      </c>
      <c r="C108" s="81">
        <v>175.3</v>
      </c>
      <c r="D108" s="81">
        <v>171.166</v>
      </c>
      <c r="E108" s="26">
        <v>21.001000000000001</v>
      </c>
      <c r="F108" s="26">
        <f t="shared" si="44"/>
        <v>367.46699999999998</v>
      </c>
      <c r="G108" s="26">
        <v>16.239000000000001</v>
      </c>
      <c r="H108" s="74">
        <v>0.43489130030456891</v>
      </c>
      <c r="I108" s="26">
        <v>14.519</v>
      </c>
      <c r="J108" s="35">
        <f t="shared" si="45"/>
        <v>336.21143569969541</v>
      </c>
      <c r="K108" s="26">
        <f t="shared" si="38"/>
        <v>299.22817777272894</v>
      </c>
      <c r="L108" s="26">
        <f t="shared" si="39"/>
        <v>221.22712469039959</v>
      </c>
      <c r="M108" s="26">
        <f t="shared" si="40"/>
        <v>1.0935860177263528</v>
      </c>
      <c r="N108" s="26">
        <f t="shared" si="41"/>
        <v>0.9732915557764541</v>
      </c>
      <c r="O108" s="26">
        <f t="shared" si="42"/>
        <v>0.71957959966394025</v>
      </c>
      <c r="P108" s="36">
        <v>0.89</v>
      </c>
      <c r="Q108" s="37">
        <v>0.65800000000000003</v>
      </c>
      <c r="R108" s="24" t="str">
        <f t="shared" si="43"/>
        <v>-</v>
      </c>
    </row>
    <row r="109" spans="1:18" ht="12" customHeight="1" x14ac:dyDescent="0.2">
      <c r="A109" s="24">
        <v>2010</v>
      </c>
      <c r="B109" s="50">
        <v>309.74127900000002</v>
      </c>
      <c r="C109" s="81">
        <v>168.1</v>
      </c>
      <c r="D109" s="81">
        <v>165.60300000000001</v>
      </c>
      <c r="E109" s="26">
        <v>14.519</v>
      </c>
      <c r="F109" s="26">
        <f t="shared" si="44"/>
        <v>348.22199999999998</v>
      </c>
      <c r="G109" s="26">
        <v>16.077999999999999</v>
      </c>
      <c r="H109" s="74">
        <v>0.97365165005375631</v>
      </c>
      <c r="I109" s="26">
        <v>15.206</v>
      </c>
      <c r="J109" s="35">
        <f t="shared" si="45"/>
        <v>315.90167534994623</v>
      </c>
      <c r="K109" s="26">
        <f t="shared" si="38"/>
        <v>281.15249106145217</v>
      </c>
      <c r="L109" s="26">
        <f t="shared" si="39"/>
        <v>207.86330238026463</v>
      </c>
      <c r="M109" s="26">
        <f t="shared" si="40"/>
        <v>1.0198888451995649</v>
      </c>
      <c r="N109" s="26">
        <f t="shared" si="41"/>
        <v>0.90770107222761276</v>
      </c>
      <c r="O109" s="26">
        <f t="shared" si="42"/>
        <v>0.67108686014131369</v>
      </c>
      <c r="P109" s="36">
        <v>0.89</v>
      </c>
      <c r="Q109" s="37">
        <v>0.65800000000000003</v>
      </c>
      <c r="R109" s="24" t="str">
        <f t="shared" si="43"/>
        <v>-</v>
      </c>
    </row>
    <row r="110" spans="1:18" ht="12" customHeight="1" x14ac:dyDescent="0.2">
      <c r="A110" s="92">
        <v>2011</v>
      </c>
      <c r="B110" s="52">
        <v>311.97391399999998</v>
      </c>
      <c r="C110" s="109">
        <v>153.30000000000001</v>
      </c>
      <c r="D110" s="109">
        <v>162.05099999999999</v>
      </c>
      <c r="E110" s="96">
        <v>15.206</v>
      </c>
      <c r="F110" s="96">
        <f t="shared" si="44"/>
        <v>330.55700000000002</v>
      </c>
      <c r="G110" s="96">
        <v>18.815000000000001</v>
      </c>
      <c r="H110" s="108">
        <v>0.89119244614217918</v>
      </c>
      <c r="I110" s="96">
        <v>16.856999999999999</v>
      </c>
      <c r="J110" s="103">
        <f t="shared" si="45"/>
        <v>293.93113455385782</v>
      </c>
      <c r="K110" s="96">
        <f t="shared" si="38"/>
        <v>261.59870975293347</v>
      </c>
      <c r="L110" s="96">
        <f t="shared" si="39"/>
        <v>193.40668653643846</v>
      </c>
      <c r="M110" s="96">
        <f t="shared" si="40"/>
        <v>0.94216574323537139</v>
      </c>
      <c r="N110" s="96">
        <f t="shared" si="41"/>
        <v>0.83852751147948057</v>
      </c>
      <c r="O110" s="96">
        <f t="shared" si="42"/>
        <v>0.61994505904887443</v>
      </c>
      <c r="P110" s="104">
        <v>0.89</v>
      </c>
      <c r="Q110" s="105">
        <v>0.65800000000000003</v>
      </c>
      <c r="R110" s="92" t="str">
        <f t="shared" si="43"/>
        <v>-</v>
      </c>
    </row>
    <row r="111" spans="1:18" ht="12" customHeight="1" x14ac:dyDescent="0.2">
      <c r="A111" s="92">
        <v>2012</v>
      </c>
      <c r="B111" s="52">
        <v>314.16755799999999</v>
      </c>
      <c r="C111" s="109">
        <v>160.94999999999999</v>
      </c>
      <c r="D111" s="109">
        <v>153.684</v>
      </c>
      <c r="E111" s="96">
        <v>16.856999999999999</v>
      </c>
      <c r="F111" s="96">
        <f t="shared" si="44"/>
        <v>331.49099999999999</v>
      </c>
      <c r="G111" s="96">
        <v>10.638</v>
      </c>
      <c r="H111" s="108">
        <v>0.2835650194222244</v>
      </c>
      <c r="I111" s="96">
        <v>21.379000000000001</v>
      </c>
      <c r="J111" s="103">
        <f t="shared" si="45"/>
        <v>299.12776198057776</v>
      </c>
      <c r="K111" s="96">
        <f t="shared" si="38"/>
        <v>266.22370816271422</v>
      </c>
      <c r="L111" s="96">
        <f t="shared" si="39"/>
        <v>196.82606738322016</v>
      </c>
      <c r="M111" s="96">
        <f t="shared" si="40"/>
        <v>0.952128106048995</v>
      </c>
      <c r="N111" s="96">
        <f t="shared" si="41"/>
        <v>0.84739401438360551</v>
      </c>
      <c r="O111" s="96">
        <f t="shared" si="42"/>
        <v>0.62650029378023864</v>
      </c>
      <c r="P111" s="104">
        <v>0.89</v>
      </c>
      <c r="Q111" s="105">
        <v>0.65800000000000003</v>
      </c>
      <c r="R111" s="92" t="str">
        <f t="shared" si="43"/>
        <v>-</v>
      </c>
    </row>
    <row r="112" spans="1:18" ht="12" customHeight="1" x14ac:dyDescent="0.2">
      <c r="A112" s="92">
        <v>2013</v>
      </c>
      <c r="B112" s="52">
        <v>316.29476599999998</v>
      </c>
      <c r="C112" s="109">
        <v>160.94999999999999</v>
      </c>
      <c r="D112" s="109">
        <v>173.12700000000001</v>
      </c>
      <c r="E112" s="96">
        <v>21.379000000000001</v>
      </c>
      <c r="F112" s="96">
        <f t="shared" si="44"/>
        <v>355.45600000000002</v>
      </c>
      <c r="G112" s="96">
        <v>7.2389999999999999</v>
      </c>
      <c r="H112" s="108">
        <v>0.53540768880362455</v>
      </c>
      <c r="I112" s="96">
        <v>24.507999999999999</v>
      </c>
      <c r="J112" s="103">
        <f t="shared" ref="J112:J120" si="46">F112-SUM(G112:I112)-0.062673</f>
        <v>323.11091931119637</v>
      </c>
      <c r="K112" s="96">
        <f t="shared" ref="K112:K120" si="47">J112*P112</f>
        <v>287.56871818696476</v>
      </c>
      <c r="L112" s="96">
        <f t="shared" ref="L112:L120" si="48">J112*Q112</f>
        <v>212.60698490676722</v>
      </c>
      <c r="M112" s="96">
        <f t="shared" ref="M112:M120" si="49">IF(J112=0,0,IF(B112=0,0,J112/B112))</f>
        <v>1.0215500034900875</v>
      </c>
      <c r="N112" s="96">
        <f t="shared" ref="N112:N120" si="50">IF(K112=0,0,IF(B112=0,0,K112/B112))</f>
        <v>0.90917950310617779</v>
      </c>
      <c r="O112" s="96">
        <f t="shared" ref="O112:O120" si="51">IF(L112=0,0,IF(B112=0,0,L112/B112))</f>
        <v>0.67217990229647762</v>
      </c>
      <c r="P112" s="104">
        <v>0.89</v>
      </c>
      <c r="Q112" s="105">
        <v>0.65800000000000003</v>
      </c>
      <c r="R112" s="92" t="str">
        <f t="shared" ref="R112:R120" si="52">IF(I111=0,"-",IF(ROUND(E112,0)=ROUND(I111,0),"-","*"))</f>
        <v>-</v>
      </c>
    </row>
    <row r="113" spans="1:24" ht="12" customHeight="1" x14ac:dyDescent="0.2">
      <c r="A113" s="92">
        <v>2014</v>
      </c>
      <c r="B113" s="52">
        <v>318.576955</v>
      </c>
      <c r="C113" s="109">
        <v>161</v>
      </c>
      <c r="D113" s="109">
        <v>194.87200000000001</v>
      </c>
      <c r="E113" s="96">
        <v>24.507999999999999</v>
      </c>
      <c r="F113" s="96">
        <f t="shared" si="44"/>
        <v>380.38</v>
      </c>
      <c r="G113" s="96">
        <v>6.7329999999999997</v>
      </c>
      <c r="H113" s="108">
        <v>0.53465314150816745</v>
      </c>
      <c r="I113" s="96">
        <v>33.942</v>
      </c>
      <c r="J113" s="103">
        <f t="shared" si="46"/>
        <v>339.10767385849181</v>
      </c>
      <c r="K113" s="96">
        <f t="shared" si="47"/>
        <v>301.80582973405774</v>
      </c>
      <c r="L113" s="96">
        <f t="shared" si="48"/>
        <v>223.13284939888763</v>
      </c>
      <c r="M113" s="96">
        <f t="shared" si="49"/>
        <v>1.0644450847315425</v>
      </c>
      <c r="N113" s="96">
        <f t="shared" si="50"/>
        <v>0.94735612541107295</v>
      </c>
      <c r="O113" s="96">
        <f t="shared" si="51"/>
        <v>0.70040486575335503</v>
      </c>
      <c r="P113" s="104">
        <v>0.89</v>
      </c>
      <c r="Q113" s="105">
        <v>0.65800000000000003</v>
      </c>
      <c r="R113" s="92" t="str">
        <f t="shared" si="52"/>
        <v>-</v>
      </c>
    </row>
    <row r="114" spans="1:24" ht="12" customHeight="1" x14ac:dyDescent="0.2">
      <c r="A114" s="92">
        <v>2015</v>
      </c>
      <c r="B114" s="52">
        <v>320.87070299999999</v>
      </c>
      <c r="C114" s="109">
        <v>155.4</v>
      </c>
      <c r="D114" s="109">
        <v>213.72300000000001</v>
      </c>
      <c r="E114" s="96">
        <v>33.942</v>
      </c>
      <c r="F114" s="96">
        <f t="shared" si="44"/>
        <v>403.06500000000005</v>
      </c>
      <c r="G114" s="96">
        <v>4.4740000000000002</v>
      </c>
      <c r="H114" s="108">
        <v>0.12648892355031358</v>
      </c>
      <c r="I114" s="96">
        <v>41.451999999999998</v>
      </c>
      <c r="J114" s="103">
        <f t="shared" si="46"/>
        <v>356.94983807644974</v>
      </c>
      <c r="K114" s="96">
        <f t="shared" si="47"/>
        <v>317.68535588804025</v>
      </c>
      <c r="L114" s="96">
        <f t="shared" si="48"/>
        <v>234.87299345430392</v>
      </c>
      <c r="M114" s="96">
        <f t="shared" si="49"/>
        <v>1.11244135017353</v>
      </c>
      <c r="N114" s="96">
        <f t="shared" si="50"/>
        <v>0.99007280165444167</v>
      </c>
      <c r="O114" s="96">
        <f t="shared" si="51"/>
        <v>0.73198640841418272</v>
      </c>
      <c r="P114" s="104">
        <v>0.89</v>
      </c>
      <c r="Q114" s="105">
        <v>0.65800000000000003</v>
      </c>
      <c r="R114" s="92" t="str">
        <f t="shared" si="52"/>
        <v>-</v>
      </c>
    </row>
    <row r="115" spans="1:24" ht="12" customHeight="1" x14ac:dyDescent="0.2">
      <c r="A115" s="133">
        <v>2016</v>
      </c>
      <c r="B115" s="50">
        <v>323.16101099999997</v>
      </c>
      <c r="C115" s="134">
        <v>155.4</v>
      </c>
      <c r="D115" s="134">
        <v>215.92</v>
      </c>
      <c r="E115" s="135">
        <v>41.451999999999998</v>
      </c>
      <c r="F115" s="135">
        <f t="shared" si="44"/>
        <v>412.77199999999999</v>
      </c>
      <c r="G115" s="135">
        <v>5.42</v>
      </c>
      <c r="H115" s="136">
        <v>0.11634797864792132</v>
      </c>
      <c r="I115" s="135">
        <v>26.14</v>
      </c>
      <c r="J115" s="130">
        <f t="shared" si="46"/>
        <v>381.03297902135205</v>
      </c>
      <c r="K115" s="135">
        <f t="shared" si="47"/>
        <v>339.11935132900334</v>
      </c>
      <c r="L115" s="135">
        <f t="shared" si="48"/>
        <v>250.71970019604967</v>
      </c>
      <c r="M115" s="135">
        <f t="shared" si="49"/>
        <v>1.1790809102938229</v>
      </c>
      <c r="N115" s="135">
        <f t="shared" si="50"/>
        <v>1.0493820101615023</v>
      </c>
      <c r="O115" s="135">
        <f t="shared" si="51"/>
        <v>0.77583523897333551</v>
      </c>
      <c r="P115" s="131">
        <v>0.89</v>
      </c>
      <c r="Q115" s="132">
        <v>0.65800000000000003</v>
      </c>
      <c r="R115" s="133" t="str">
        <f t="shared" si="52"/>
        <v>-</v>
      </c>
    </row>
    <row r="116" spans="1:24" ht="12" customHeight="1" x14ac:dyDescent="0.2">
      <c r="A116" s="133">
        <v>2017</v>
      </c>
      <c r="B116" s="50">
        <v>325.20603</v>
      </c>
      <c r="C116" s="134">
        <v>150.4</v>
      </c>
      <c r="D116" s="134">
        <v>251.71600000000001</v>
      </c>
      <c r="E116" s="135">
        <v>26.14</v>
      </c>
      <c r="F116" s="135">
        <f t="shared" si="44"/>
        <v>428.25599999999997</v>
      </c>
      <c r="G116" s="135">
        <v>5.9039999999999999</v>
      </c>
      <c r="H116" s="136">
        <v>0.16713992445067002</v>
      </c>
      <c r="I116" s="135">
        <v>26.713999999999999</v>
      </c>
      <c r="J116" s="130">
        <f t="shared" si="46"/>
        <v>395.40818707554928</v>
      </c>
      <c r="K116" s="135">
        <f t="shared" si="47"/>
        <v>351.91328649723886</v>
      </c>
      <c r="L116" s="135">
        <f t="shared" si="48"/>
        <v>260.17858709571146</v>
      </c>
      <c r="M116" s="135">
        <f t="shared" si="49"/>
        <v>1.215869788993609</v>
      </c>
      <c r="N116" s="135">
        <f t="shared" si="50"/>
        <v>1.0821241122043119</v>
      </c>
      <c r="O116" s="135">
        <f t="shared" si="51"/>
        <v>0.80004232115779483</v>
      </c>
      <c r="P116" s="131">
        <v>0.89</v>
      </c>
      <c r="Q116" s="132">
        <v>0.65800000000000003</v>
      </c>
      <c r="R116" s="133" t="str">
        <f t="shared" si="52"/>
        <v>-</v>
      </c>
    </row>
    <row r="117" spans="1:24" ht="12" customHeight="1" x14ac:dyDescent="0.2">
      <c r="A117" s="133">
        <v>2018</v>
      </c>
      <c r="B117" s="50">
        <v>326.92397599999998</v>
      </c>
      <c r="C117" s="134">
        <v>158.19999999999999</v>
      </c>
      <c r="D117" s="134">
        <v>272.64</v>
      </c>
      <c r="E117" s="135">
        <v>26.713999999999999</v>
      </c>
      <c r="F117" s="135">
        <f t="shared" si="44"/>
        <v>457.55399999999997</v>
      </c>
      <c r="G117" s="135">
        <v>5.8959999999999999</v>
      </c>
      <c r="H117" s="142">
        <v>0.48959120418897933</v>
      </c>
      <c r="I117" s="135">
        <v>36.454000000000001</v>
      </c>
      <c r="J117" s="130">
        <f t="shared" si="46"/>
        <v>414.65173579581096</v>
      </c>
      <c r="K117" s="135">
        <f t="shared" si="47"/>
        <v>369.04004485827176</v>
      </c>
      <c r="L117" s="135">
        <f t="shared" si="48"/>
        <v>272.84084215364362</v>
      </c>
      <c r="M117" s="135">
        <f t="shared" si="49"/>
        <v>1.2683429978711962</v>
      </c>
      <c r="N117" s="135">
        <f t="shared" si="50"/>
        <v>1.1288252681053645</v>
      </c>
      <c r="O117" s="135">
        <f t="shared" si="51"/>
        <v>0.83456969259924707</v>
      </c>
      <c r="P117" s="131">
        <v>0.89</v>
      </c>
      <c r="Q117" s="132">
        <v>0.65800000000000003</v>
      </c>
      <c r="R117" s="133" t="str">
        <f t="shared" si="52"/>
        <v>-</v>
      </c>
    </row>
    <row r="118" spans="1:24" ht="12" customHeight="1" x14ac:dyDescent="0.2">
      <c r="A118" s="133">
        <v>2019</v>
      </c>
      <c r="B118" s="156">
        <v>328.475998</v>
      </c>
      <c r="C118" s="134">
        <v>153.1</v>
      </c>
      <c r="D118" s="134">
        <v>272.42099999999999</v>
      </c>
      <c r="E118" s="134">
        <v>36.454000000000001</v>
      </c>
      <c r="F118" s="134">
        <f t="shared" si="44"/>
        <v>461.97499999999997</v>
      </c>
      <c r="G118" s="134">
        <v>5.6950000000000003</v>
      </c>
      <c r="H118" s="157">
        <v>1.1108670916368439</v>
      </c>
      <c r="I118" s="134">
        <v>34.752000000000002</v>
      </c>
      <c r="J118" s="130">
        <f t="shared" si="46"/>
        <v>420.35445990836308</v>
      </c>
      <c r="K118" s="135">
        <f t="shared" si="47"/>
        <v>374.11546931844316</v>
      </c>
      <c r="L118" s="135">
        <f t="shared" si="48"/>
        <v>276.59323461970291</v>
      </c>
      <c r="M118" s="135">
        <f t="shared" si="49"/>
        <v>1.2797113410653618</v>
      </c>
      <c r="N118" s="135">
        <f t="shared" si="50"/>
        <v>1.1389430935481719</v>
      </c>
      <c r="O118" s="135">
        <f t="shared" si="51"/>
        <v>0.84205006242100799</v>
      </c>
      <c r="P118" s="131">
        <v>0.89</v>
      </c>
      <c r="Q118" s="132">
        <v>0.65800000000000003</v>
      </c>
      <c r="R118" s="133" t="str">
        <f t="shared" si="52"/>
        <v>-</v>
      </c>
    </row>
    <row r="119" spans="1:24" ht="12" customHeight="1" x14ac:dyDescent="0.2">
      <c r="A119" s="121">
        <v>2020</v>
      </c>
      <c r="B119" s="50">
        <v>330.11398000000003</v>
      </c>
      <c r="C119" s="158">
        <v>142.9</v>
      </c>
      <c r="D119" s="158">
        <v>301.54899999999998</v>
      </c>
      <c r="E119" s="158">
        <v>34.752000000000002</v>
      </c>
      <c r="F119" s="158">
        <f t="shared" si="44"/>
        <v>479.20099999999996</v>
      </c>
      <c r="G119" s="158">
        <v>3.238</v>
      </c>
      <c r="H119" s="81">
        <v>0.56525495823835659</v>
      </c>
      <c r="I119" s="158">
        <v>24.911000000000001</v>
      </c>
      <c r="J119" s="150">
        <f t="shared" si="46"/>
        <v>450.42407204176158</v>
      </c>
      <c r="K119" s="159">
        <f t="shared" si="47"/>
        <v>400.87742411716783</v>
      </c>
      <c r="L119" s="159">
        <f t="shared" si="48"/>
        <v>296.37903940347911</v>
      </c>
      <c r="M119" s="159">
        <f t="shared" si="49"/>
        <v>1.3644501576145354</v>
      </c>
      <c r="N119" s="159">
        <f t="shared" si="50"/>
        <v>1.2143606402769365</v>
      </c>
      <c r="O119" s="159">
        <f t="shared" si="51"/>
        <v>0.89780820371036418</v>
      </c>
      <c r="P119" s="151">
        <v>0.89</v>
      </c>
      <c r="Q119" s="152">
        <v>0.65800000000000003</v>
      </c>
      <c r="R119" s="121" t="str">
        <f t="shared" si="52"/>
        <v>-</v>
      </c>
    </row>
    <row r="120" spans="1:24" ht="12" customHeight="1" thickBot="1" x14ac:dyDescent="0.25">
      <c r="A120" s="160">
        <v>2021</v>
      </c>
      <c r="B120" s="192">
        <v>332.14052299999997</v>
      </c>
      <c r="C120" s="193">
        <v>142.80000000000001</v>
      </c>
      <c r="D120" s="193">
        <v>363.90600000000001</v>
      </c>
      <c r="E120" s="193">
        <v>24.911000000000001</v>
      </c>
      <c r="F120" s="193">
        <f t="shared" si="44"/>
        <v>531.61699999999996</v>
      </c>
      <c r="G120" s="193">
        <v>3.48</v>
      </c>
      <c r="H120" s="193">
        <v>1.1347556391817317</v>
      </c>
      <c r="I120" s="193">
        <v>22.123999999999999</v>
      </c>
      <c r="J120" s="189">
        <f t="shared" si="46"/>
        <v>504.81557136081824</v>
      </c>
      <c r="K120" s="194">
        <f t="shared" si="47"/>
        <v>449.28585851112825</v>
      </c>
      <c r="L120" s="194">
        <f t="shared" si="48"/>
        <v>332.16864595541841</v>
      </c>
      <c r="M120" s="194">
        <f t="shared" si="49"/>
        <v>1.5198855195420351</v>
      </c>
      <c r="N120" s="194">
        <f t="shared" si="50"/>
        <v>1.3526981123924113</v>
      </c>
      <c r="O120" s="194">
        <f t="shared" si="51"/>
        <v>1.0000846718586591</v>
      </c>
      <c r="P120" s="190">
        <v>0.89</v>
      </c>
      <c r="Q120" s="191">
        <v>0.65800000000000003</v>
      </c>
      <c r="R120" s="160" t="str">
        <f t="shared" si="52"/>
        <v>-</v>
      </c>
    </row>
    <row r="121" spans="1:24" ht="12" customHeight="1" thickTop="1" x14ac:dyDescent="0.2">
      <c r="A121" s="21" t="s">
        <v>35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24" ht="12" customHeight="1" x14ac:dyDescent="0.2">
      <c r="A122" s="21" t="s">
        <v>45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24" ht="12" customHeight="1" x14ac:dyDescent="0.2">
      <c r="A123" s="21" t="s">
        <v>46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24" ht="12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pans="1:24" ht="12" customHeight="1" x14ac:dyDescent="0.2">
      <c r="A125" s="201" t="s">
        <v>58</v>
      </c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</row>
    <row r="127" spans="1:24" ht="12" customHeight="1" x14ac:dyDescent="0.2">
      <c r="A127" s="169" t="s">
        <v>62</v>
      </c>
    </row>
  </sheetData>
  <customSheetViews>
    <customSheetView guid="{BD4FAC51-B78D-11D2-8C45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1"/>
      <headerFooter alignWithMargins="0"/>
    </customSheetView>
    <customSheetView guid="{9CE49E61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2"/>
      <headerFooter alignWithMargins="0"/>
    </customSheetView>
    <customSheetView guid="{9CE49E62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3"/>
      <headerFooter alignWithMargins="0"/>
    </customSheetView>
  </customSheetViews>
  <mergeCells count="31">
    <mergeCell ref="C7:L7"/>
    <mergeCell ref="Q1:R1"/>
    <mergeCell ref="H3:H6"/>
    <mergeCell ref="D3:D6"/>
    <mergeCell ref="G3:G6"/>
    <mergeCell ref="E3:E6"/>
    <mergeCell ref="P5:P6"/>
    <mergeCell ref="A1:P1"/>
    <mergeCell ref="R2:R6"/>
    <mergeCell ref="Q5:Q6"/>
    <mergeCell ref="P2:Q2"/>
    <mergeCell ref="P3:Q3"/>
    <mergeCell ref="G2:I2"/>
    <mergeCell ref="P4:Q4"/>
    <mergeCell ref="J2:O3"/>
    <mergeCell ref="M4:O4"/>
    <mergeCell ref="N5:N6"/>
    <mergeCell ref="P7:Q7"/>
    <mergeCell ref="A2:A6"/>
    <mergeCell ref="B2:B6"/>
    <mergeCell ref="I3:I6"/>
    <mergeCell ref="C3:C6"/>
    <mergeCell ref="J4:L4"/>
    <mergeCell ref="J5:J6"/>
    <mergeCell ref="K5:K6"/>
    <mergeCell ref="L5:L6"/>
    <mergeCell ref="C2:F2"/>
    <mergeCell ref="F3:F6"/>
    <mergeCell ref="M5:M6"/>
    <mergeCell ref="O5:O6"/>
    <mergeCell ref="M7:O7"/>
  </mergeCells>
  <phoneticPr fontId="5" type="noConversion"/>
  <printOptions horizontalCentered="1" verticalCentered="1"/>
  <pageMargins left="0.6" right="0.6" top="0.5" bottom="0.5" header="0" footer="0"/>
  <pageSetup scale="95" fitToHeight="3" orientation="landscape" horizontalDpi="300" r:id="rId4"/>
  <headerFooter alignWithMargins="0"/>
  <rowBreaks count="2" manualBreakCount="2">
    <brk id="39" max="17" man="1"/>
    <brk id="68" max="17" man="1"/>
  </rowBreaks>
  <ignoredErrors>
    <ignoredError sqref="H8:H74" numberStoredAsText="1"/>
    <ignoredError sqref="F15:F31 F41:F61 F62:F84 F85:F118 F119:F1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 fitToPage="1"/>
  </sheetPr>
  <dimension ref="A1:X126"/>
  <sheetViews>
    <sheetView showZeros="0" showOutlineSymbols="0" zoomScaleNormal="100" workbookViewId="0">
      <pane ySplit="7" topLeftCell="A8" activePane="bottomLeft" state="frozen"/>
      <selection sqref="A1:IV1"/>
      <selection pane="bottomLeft" sqref="A1:P1"/>
    </sheetView>
  </sheetViews>
  <sheetFormatPr defaultColWidth="12.83203125" defaultRowHeight="12" customHeight="1" x14ac:dyDescent="0.2"/>
  <cols>
    <col min="1" max="1" width="12.83203125" style="7" customWidth="1"/>
    <col min="2" max="2" width="12.83203125" style="8" customWidth="1"/>
    <col min="3" max="12" width="12.83203125" style="13" customWidth="1"/>
    <col min="13" max="15" width="12.83203125" style="14" customWidth="1"/>
    <col min="16" max="16" width="12.83203125" style="16" customWidth="1"/>
    <col min="17" max="17" width="12.83203125" style="8" customWidth="1"/>
    <col min="18" max="18" width="12.83203125" style="7" customWidth="1"/>
    <col min="19" max="16384" width="12.83203125" style="6"/>
  </cols>
  <sheetData>
    <row r="1" spans="1:18" s="58" customFormat="1" ht="12" customHeight="1" thickBot="1" x14ac:dyDescent="0.25">
      <c r="A1" s="230" t="s">
        <v>54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40" t="s">
        <v>29</v>
      </c>
      <c r="R1" s="240"/>
    </row>
    <row r="2" spans="1:18" ht="12" customHeight="1" thickTop="1" x14ac:dyDescent="0.2">
      <c r="A2" s="211" t="s">
        <v>0</v>
      </c>
      <c r="B2" s="214" t="s">
        <v>48</v>
      </c>
      <c r="C2" s="260" t="s">
        <v>1</v>
      </c>
      <c r="D2" s="261"/>
      <c r="E2" s="261"/>
      <c r="F2" s="262"/>
      <c r="G2" s="238" t="s">
        <v>50</v>
      </c>
      <c r="H2" s="239"/>
      <c r="I2" s="239"/>
      <c r="J2" s="247" t="s">
        <v>51</v>
      </c>
      <c r="K2" s="248"/>
      <c r="L2" s="248"/>
      <c r="M2" s="248"/>
      <c r="N2" s="248"/>
      <c r="O2" s="249"/>
      <c r="P2" s="234" t="s">
        <v>6</v>
      </c>
      <c r="Q2" s="235"/>
      <c r="R2" s="253" t="s">
        <v>44</v>
      </c>
    </row>
    <row r="3" spans="1:18" ht="12" customHeight="1" x14ac:dyDescent="0.2">
      <c r="A3" s="212"/>
      <c r="B3" s="215"/>
      <c r="C3" s="217" t="s">
        <v>30</v>
      </c>
      <c r="D3" s="217" t="s">
        <v>2</v>
      </c>
      <c r="E3" s="217" t="s">
        <v>18</v>
      </c>
      <c r="F3" s="217" t="s">
        <v>19</v>
      </c>
      <c r="G3" s="217" t="s">
        <v>20</v>
      </c>
      <c r="H3" s="217" t="s">
        <v>21</v>
      </c>
      <c r="I3" s="222" t="s">
        <v>22</v>
      </c>
      <c r="J3" s="250"/>
      <c r="K3" s="251"/>
      <c r="L3" s="251"/>
      <c r="M3" s="251"/>
      <c r="N3" s="251"/>
      <c r="O3" s="252"/>
      <c r="P3" s="241" t="s">
        <v>7</v>
      </c>
      <c r="Q3" s="242"/>
      <c r="R3" s="254"/>
    </row>
    <row r="4" spans="1:18" ht="12" customHeight="1" x14ac:dyDescent="0.2">
      <c r="A4" s="212"/>
      <c r="B4" s="215"/>
      <c r="C4" s="218"/>
      <c r="D4" s="218"/>
      <c r="E4" s="218"/>
      <c r="F4" s="263"/>
      <c r="G4" s="218"/>
      <c r="H4" s="218"/>
      <c r="I4" s="218"/>
      <c r="J4" s="227" t="s">
        <v>19</v>
      </c>
      <c r="K4" s="228"/>
      <c r="L4" s="229"/>
      <c r="M4" s="231" t="s">
        <v>16</v>
      </c>
      <c r="N4" s="232"/>
      <c r="O4" s="233"/>
      <c r="P4" s="243" t="s">
        <v>23</v>
      </c>
      <c r="Q4" s="244"/>
      <c r="R4" s="254"/>
    </row>
    <row r="5" spans="1:18" ht="12" customHeight="1" x14ac:dyDescent="0.2">
      <c r="A5" s="212"/>
      <c r="B5" s="215"/>
      <c r="C5" s="218"/>
      <c r="D5" s="218"/>
      <c r="E5" s="218"/>
      <c r="F5" s="263"/>
      <c r="G5" s="218"/>
      <c r="H5" s="218"/>
      <c r="I5" s="218"/>
      <c r="J5" s="256" t="s">
        <v>3</v>
      </c>
      <c r="K5" s="256" t="s">
        <v>4</v>
      </c>
      <c r="L5" s="256" t="s">
        <v>5</v>
      </c>
      <c r="M5" s="265" t="s">
        <v>3</v>
      </c>
      <c r="N5" s="265" t="s">
        <v>4</v>
      </c>
      <c r="O5" s="265" t="s">
        <v>5</v>
      </c>
      <c r="P5" s="236" t="s">
        <v>4</v>
      </c>
      <c r="Q5" s="245" t="s">
        <v>5</v>
      </c>
      <c r="R5" s="254"/>
    </row>
    <row r="6" spans="1:18" ht="12" customHeight="1" x14ac:dyDescent="0.2">
      <c r="A6" s="213"/>
      <c r="B6" s="216"/>
      <c r="C6" s="219"/>
      <c r="D6" s="219"/>
      <c r="E6" s="219"/>
      <c r="F6" s="264"/>
      <c r="G6" s="219"/>
      <c r="H6" s="219"/>
      <c r="I6" s="219"/>
      <c r="J6" s="257"/>
      <c r="K6" s="257"/>
      <c r="L6" s="257"/>
      <c r="M6" s="266"/>
      <c r="N6" s="266"/>
      <c r="O6" s="266"/>
      <c r="P6" s="237"/>
      <c r="Q6" s="246"/>
      <c r="R6" s="255"/>
    </row>
    <row r="7" spans="1:18" ht="12" customHeight="1" x14ac:dyDescent="0.2">
      <c r="A7"/>
      <c r="B7" s="112" t="s">
        <v>32</v>
      </c>
      <c r="C7" s="209" t="s">
        <v>40</v>
      </c>
      <c r="D7" s="209"/>
      <c r="E7" s="209"/>
      <c r="F7" s="209"/>
      <c r="G7" s="209"/>
      <c r="H7" s="209"/>
      <c r="I7" s="209"/>
      <c r="J7" s="209"/>
      <c r="K7" s="209"/>
      <c r="L7" s="209"/>
      <c r="M7" s="210" t="s">
        <v>8</v>
      </c>
      <c r="N7" s="210"/>
      <c r="O7" s="210"/>
      <c r="P7" s="258" t="s">
        <v>38</v>
      </c>
      <c r="Q7" s="259"/>
      <c r="R7" s="119"/>
    </row>
    <row r="8" spans="1:18" ht="12" customHeight="1" x14ac:dyDescent="0.2">
      <c r="A8" s="24">
        <v>1909</v>
      </c>
      <c r="B8" s="50">
        <v>90.49</v>
      </c>
      <c r="C8" s="64">
        <v>6557</v>
      </c>
      <c r="D8" s="64">
        <v>1</v>
      </c>
      <c r="E8" s="60" t="s">
        <v>12</v>
      </c>
      <c r="F8" s="64">
        <f t="shared" ref="F8:F39" si="0">SUM(C8:E8)</f>
        <v>6558</v>
      </c>
      <c r="G8" s="82">
        <v>493</v>
      </c>
      <c r="H8" s="65" t="s">
        <v>11</v>
      </c>
      <c r="I8" s="60" t="s">
        <v>12</v>
      </c>
      <c r="J8" s="64">
        <f t="shared" ref="J8:J39" si="1">F8-SUM(G8:I8)</f>
        <v>6065</v>
      </c>
      <c r="K8" s="64">
        <f t="shared" ref="K8:K39" si="2">J8*P8</f>
        <v>5640.4500000000007</v>
      </c>
      <c r="L8" s="60">
        <f t="shared" ref="L8:L19" si="3">IF(Q8="--","--",J8*Q8)</f>
        <v>3723.91</v>
      </c>
      <c r="M8" s="26">
        <f t="shared" ref="M8:M39" si="4">IF(J8=0,0,IF(B8=0,0,J8/B8))</f>
        <v>67.023980550337058</v>
      </c>
      <c r="N8" s="26">
        <f t="shared" ref="N8:N39" si="5">IF(K8=0,0,IF(B8=0,0,K8/B8))</f>
        <v>62.332301911813474</v>
      </c>
      <c r="O8" s="26">
        <f t="shared" ref="O8:O19" si="6">IF(L8=0,0,IF(B8=0,0,L8/B8))</f>
        <v>41.152724057906951</v>
      </c>
      <c r="P8" s="46">
        <v>0.93</v>
      </c>
      <c r="Q8" s="47">
        <v>0.61399999999999999</v>
      </c>
      <c r="R8" s="24" t="s">
        <v>12</v>
      </c>
    </row>
    <row r="9" spans="1:18" ht="12" customHeight="1" x14ac:dyDescent="0.2">
      <c r="A9" s="24">
        <v>1910</v>
      </c>
      <c r="B9" s="50">
        <v>92.406999999999996</v>
      </c>
      <c r="C9" s="64">
        <v>6087</v>
      </c>
      <c r="D9" s="64">
        <v>1</v>
      </c>
      <c r="E9" s="60" t="s">
        <v>12</v>
      </c>
      <c r="F9" s="64">
        <f t="shared" si="0"/>
        <v>6088</v>
      </c>
      <c r="G9" s="82">
        <v>332</v>
      </c>
      <c r="H9" s="65" t="s">
        <v>11</v>
      </c>
      <c r="I9" s="60" t="s">
        <v>12</v>
      </c>
      <c r="J9" s="64">
        <f t="shared" si="1"/>
        <v>5756</v>
      </c>
      <c r="K9" s="64">
        <f t="shared" si="2"/>
        <v>5353.08</v>
      </c>
      <c r="L9" s="60">
        <f t="shared" si="3"/>
        <v>3534.1839999999997</v>
      </c>
      <c r="M9" s="26">
        <f t="shared" si="4"/>
        <v>62.289653381237358</v>
      </c>
      <c r="N9" s="26">
        <f t="shared" si="5"/>
        <v>57.92937764455074</v>
      </c>
      <c r="O9" s="26">
        <f t="shared" si="6"/>
        <v>38.245847176079735</v>
      </c>
      <c r="P9" s="46">
        <v>0.93</v>
      </c>
      <c r="Q9" s="47">
        <v>0.61399999999999999</v>
      </c>
      <c r="R9" s="110" t="s">
        <v>12</v>
      </c>
    </row>
    <row r="10" spans="1:18" ht="12" customHeight="1" x14ac:dyDescent="0.2">
      <c r="A10" s="25">
        <v>1911</v>
      </c>
      <c r="B10" s="52">
        <v>93.863</v>
      </c>
      <c r="C10" s="66">
        <v>6961</v>
      </c>
      <c r="D10" s="66">
        <v>2</v>
      </c>
      <c r="E10" s="62" t="s">
        <v>12</v>
      </c>
      <c r="F10" s="66">
        <f t="shared" si="0"/>
        <v>6963</v>
      </c>
      <c r="G10" s="83">
        <v>481</v>
      </c>
      <c r="H10" s="67" t="s">
        <v>11</v>
      </c>
      <c r="I10" s="62" t="s">
        <v>12</v>
      </c>
      <c r="J10" s="66">
        <f t="shared" si="1"/>
        <v>6482</v>
      </c>
      <c r="K10" s="66">
        <f t="shared" si="2"/>
        <v>6028.26</v>
      </c>
      <c r="L10" s="62">
        <f t="shared" si="3"/>
        <v>3979.9479999999999</v>
      </c>
      <c r="M10" s="30">
        <f t="shared" si="4"/>
        <v>69.058095309120745</v>
      </c>
      <c r="N10" s="30">
        <f t="shared" si="5"/>
        <v>64.224028637482292</v>
      </c>
      <c r="O10" s="30">
        <f t="shared" si="6"/>
        <v>42.401670519800135</v>
      </c>
      <c r="P10" s="48">
        <v>0.93</v>
      </c>
      <c r="Q10" s="49">
        <v>0.61399999999999999</v>
      </c>
      <c r="R10" s="111" t="s">
        <v>12</v>
      </c>
    </row>
    <row r="11" spans="1:18" ht="12" customHeight="1" x14ac:dyDescent="0.2">
      <c r="A11" s="25">
        <v>1912</v>
      </c>
      <c r="B11" s="52">
        <v>95.334999999999994</v>
      </c>
      <c r="C11" s="66">
        <v>6822</v>
      </c>
      <c r="D11" s="66">
        <v>2</v>
      </c>
      <c r="E11" s="62" t="s">
        <v>12</v>
      </c>
      <c r="F11" s="66">
        <f t="shared" si="0"/>
        <v>6824</v>
      </c>
      <c r="G11" s="83">
        <v>467</v>
      </c>
      <c r="H11" s="67" t="s">
        <v>11</v>
      </c>
      <c r="I11" s="62" t="s">
        <v>12</v>
      </c>
      <c r="J11" s="66">
        <f t="shared" si="1"/>
        <v>6357</v>
      </c>
      <c r="K11" s="66">
        <f t="shared" si="2"/>
        <v>5912.01</v>
      </c>
      <c r="L11" s="62">
        <f t="shared" si="3"/>
        <v>3903.1979999999999</v>
      </c>
      <c r="M11" s="30">
        <f t="shared" si="4"/>
        <v>66.680652436146232</v>
      </c>
      <c r="N11" s="30">
        <f t="shared" si="5"/>
        <v>62.013006765615991</v>
      </c>
      <c r="O11" s="30">
        <f t="shared" si="6"/>
        <v>40.941920595793782</v>
      </c>
      <c r="P11" s="48">
        <v>0.93</v>
      </c>
      <c r="Q11" s="49">
        <v>0.61399999999999999</v>
      </c>
      <c r="R11" s="111" t="s">
        <v>12</v>
      </c>
    </row>
    <row r="12" spans="1:18" ht="12" customHeight="1" x14ac:dyDescent="0.2">
      <c r="A12" s="25">
        <v>1913</v>
      </c>
      <c r="B12" s="52">
        <v>97.224999999999994</v>
      </c>
      <c r="C12" s="66">
        <v>6979</v>
      </c>
      <c r="D12" s="66">
        <v>1</v>
      </c>
      <c r="E12" s="62" t="s">
        <v>12</v>
      </c>
      <c r="F12" s="66">
        <f t="shared" si="0"/>
        <v>6980</v>
      </c>
      <c r="G12" s="83">
        <v>479</v>
      </c>
      <c r="H12" s="67" t="s">
        <v>11</v>
      </c>
      <c r="I12" s="62" t="s">
        <v>12</v>
      </c>
      <c r="J12" s="66">
        <f t="shared" si="1"/>
        <v>6501</v>
      </c>
      <c r="K12" s="66">
        <f t="shared" si="2"/>
        <v>6045.93</v>
      </c>
      <c r="L12" s="62">
        <f t="shared" si="3"/>
        <v>3991.614</v>
      </c>
      <c r="M12" s="30">
        <f t="shared" si="4"/>
        <v>66.865518128053495</v>
      </c>
      <c r="N12" s="30">
        <f t="shared" si="5"/>
        <v>62.184931859089744</v>
      </c>
      <c r="O12" s="30">
        <f t="shared" si="6"/>
        <v>41.05542813062484</v>
      </c>
      <c r="P12" s="48">
        <v>0.93</v>
      </c>
      <c r="Q12" s="49">
        <v>0.61399999999999999</v>
      </c>
      <c r="R12" s="111" t="s">
        <v>12</v>
      </c>
    </row>
    <row r="13" spans="1:18" ht="12" customHeight="1" x14ac:dyDescent="0.2">
      <c r="A13" s="25">
        <v>1914</v>
      </c>
      <c r="B13" s="52">
        <v>99.111000000000004</v>
      </c>
      <c r="C13" s="66">
        <v>6824</v>
      </c>
      <c r="D13" s="66">
        <v>28</v>
      </c>
      <c r="E13" s="62" t="s">
        <v>12</v>
      </c>
      <c r="F13" s="66">
        <f t="shared" si="0"/>
        <v>6852</v>
      </c>
      <c r="G13" s="83">
        <v>399</v>
      </c>
      <c r="H13" s="67" t="s">
        <v>11</v>
      </c>
      <c r="I13" s="62" t="s">
        <v>12</v>
      </c>
      <c r="J13" s="66">
        <f t="shared" si="1"/>
        <v>6453</v>
      </c>
      <c r="K13" s="66">
        <f t="shared" si="2"/>
        <v>6001.29</v>
      </c>
      <c r="L13" s="62">
        <f t="shared" si="3"/>
        <v>3962.1419999999998</v>
      </c>
      <c r="M13" s="30">
        <f t="shared" si="4"/>
        <v>65.108817386566571</v>
      </c>
      <c r="N13" s="30">
        <f t="shared" si="5"/>
        <v>60.551200169506913</v>
      </c>
      <c r="O13" s="30">
        <f t="shared" si="6"/>
        <v>39.976813875351873</v>
      </c>
      <c r="P13" s="48">
        <v>0.93</v>
      </c>
      <c r="Q13" s="49">
        <v>0.61399999999999999</v>
      </c>
      <c r="R13" s="111" t="s">
        <v>12</v>
      </c>
    </row>
    <row r="14" spans="1:18" ht="12" customHeight="1" x14ac:dyDescent="0.2">
      <c r="A14" s="25">
        <v>1915</v>
      </c>
      <c r="B14" s="52">
        <v>100.54600000000001</v>
      </c>
      <c r="C14" s="66">
        <v>7616</v>
      </c>
      <c r="D14" s="66">
        <v>6</v>
      </c>
      <c r="E14" s="62" t="s">
        <v>12</v>
      </c>
      <c r="F14" s="66">
        <f t="shared" si="0"/>
        <v>7622</v>
      </c>
      <c r="G14" s="83">
        <v>932</v>
      </c>
      <c r="H14" s="67" t="s">
        <v>11</v>
      </c>
      <c r="I14" s="62" t="s">
        <v>12</v>
      </c>
      <c r="J14" s="66">
        <f t="shared" si="1"/>
        <v>6690</v>
      </c>
      <c r="K14" s="66">
        <f t="shared" si="2"/>
        <v>6221.7000000000007</v>
      </c>
      <c r="L14" s="62">
        <f t="shared" si="3"/>
        <v>4107.66</v>
      </c>
      <c r="M14" s="30">
        <f t="shared" si="4"/>
        <v>66.536709565770892</v>
      </c>
      <c r="N14" s="30">
        <f t="shared" si="5"/>
        <v>61.879139896166933</v>
      </c>
      <c r="O14" s="30">
        <f t="shared" si="6"/>
        <v>40.853539673383324</v>
      </c>
      <c r="P14" s="48">
        <v>0.93</v>
      </c>
      <c r="Q14" s="49">
        <v>0.61399999999999999</v>
      </c>
      <c r="R14" s="111" t="s">
        <v>12</v>
      </c>
    </row>
    <row r="15" spans="1:18" ht="12" customHeight="1" x14ac:dyDescent="0.2">
      <c r="A15" s="24">
        <v>1916</v>
      </c>
      <c r="B15" s="50">
        <v>101.961</v>
      </c>
      <c r="C15" s="64">
        <v>8207</v>
      </c>
      <c r="D15" s="64">
        <v>1</v>
      </c>
      <c r="E15" s="82">
        <v>421</v>
      </c>
      <c r="F15" s="64">
        <f t="shared" si="0"/>
        <v>8629</v>
      </c>
      <c r="G15" s="82">
        <v>1033</v>
      </c>
      <c r="H15" s="65" t="s">
        <v>11</v>
      </c>
      <c r="I15" s="82">
        <v>559</v>
      </c>
      <c r="J15" s="64">
        <f t="shared" si="1"/>
        <v>7037</v>
      </c>
      <c r="K15" s="64">
        <f t="shared" si="2"/>
        <v>6544.4100000000008</v>
      </c>
      <c r="L15" s="60">
        <f t="shared" si="3"/>
        <v>4320.7179999999998</v>
      </c>
      <c r="M15" s="26">
        <f t="shared" si="4"/>
        <v>69.016584772609136</v>
      </c>
      <c r="N15" s="26">
        <f t="shared" si="5"/>
        <v>64.185423838526503</v>
      </c>
      <c r="O15" s="26">
        <f t="shared" si="6"/>
        <v>42.376183050382011</v>
      </c>
      <c r="P15" s="46">
        <v>0.93</v>
      </c>
      <c r="Q15" s="47">
        <v>0.61399999999999999</v>
      </c>
      <c r="R15" s="110" t="s">
        <v>12</v>
      </c>
    </row>
    <row r="16" spans="1:18" ht="12" customHeight="1" x14ac:dyDescent="0.2">
      <c r="A16" s="24">
        <v>1917</v>
      </c>
      <c r="B16" s="50">
        <v>103.414</v>
      </c>
      <c r="C16" s="64">
        <v>7055</v>
      </c>
      <c r="D16" s="64">
        <v>3</v>
      </c>
      <c r="E16" s="82">
        <v>559</v>
      </c>
      <c r="F16" s="64">
        <f t="shared" si="0"/>
        <v>7617</v>
      </c>
      <c r="G16" s="82">
        <v>960</v>
      </c>
      <c r="H16" s="65" t="s">
        <v>11</v>
      </c>
      <c r="I16" s="82">
        <v>564</v>
      </c>
      <c r="J16" s="64">
        <f t="shared" si="1"/>
        <v>6093</v>
      </c>
      <c r="K16" s="64">
        <f t="shared" si="2"/>
        <v>5666.4900000000007</v>
      </c>
      <c r="L16" s="60">
        <f t="shared" si="3"/>
        <v>3741.1019999999999</v>
      </c>
      <c r="M16" s="26">
        <f t="shared" si="4"/>
        <v>58.918521670180056</v>
      </c>
      <c r="N16" s="26">
        <f t="shared" si="5"/>
        <v>54.794225153267455</v>
      </c>
      <c r="O16" s="26">
        <f t="shared" si="6"/>
        <v>36.175972305490554</v>
      </c>
      <c r="P16" s="46">
        <v>0.93</v>
      </c>
      <c r="Q16" s="47">
        <v>0.61399999999999999</v>
      </c>
      <c r="R16" s="24" t="str">
        <f t="shared" ref="R16:R42" si="7">IF(I15=0,"-",IF(ROUND(E16,0)=ROUND(I15,0),"-","*"))</f>
        <v>-</v>
      </c>
    </row>
    <row r="17" spans="1:18" ht="12" customHeight="1" x14ac:dyDescent="0.2">
      <c r="A17" s="24">
        <v>1918</v>
      </c>
      <c r="B17" s="50">
        <v>104.55</v>
      </c>
      <c r="C17" s="64">
        <v>8349</v>
      </c>
      <c r="D17" s="64">
        <v>4</v>
      </c>
      <c r="E17" s="82">
        <v>564</v>
      </c>
      <c r="F17" s="64">
        <f t="shared" si="0"/>
        <v>8917</v>
      </c>
      <c r="G17" s="82">
        <v>1810</v>
      </c>
      <c r="H17" s="65" t="s">
        <v>11</v>
      </c>
      <c r="I17" s="82">
        <v>723</v>
      </c>
      <c r="J17" s="64">
        <f t="shared" si="1"/>
        <v>6384</v>
      </c>
      <c r="K17" s="64">
        <f t="shared" si="2"/>
        <v>5937.12</v>
      </c>
      <c r="L17" s="60">
        <f t="shared" si="3"/>
        <v>3919.7759999999998</v>
      </c>
      <c r="M17" s="26">
        <f t="shared" si="4"/>
        <v>61.061692969870876</v>
      </c>
      <c r="N17" s="26">
        <f t="shared" si="5"/>
        <v>56.787374461979915</v>
      </c>
      <c r="O17" s="26">
        <f t="shared" si="6"/>
        <v>37.491879483500718</v>
      </c>
      <c r="P17" s="46">
        <v>0.93</v>
      </c>
      <c r="Q17" s="47">
        <v>0.61399999999999999</v>
      </c>
      <c r="R17" s="24" t="str">
        <f t="shared" si="7"/>
        <v>-</v>
      </c>
    </row>
    <row r="18" spans="1:18" ht="12" customHeight="1" x14ac:dyDescent="0.2">
      <c r="A18" s="24">
        <v>1919</v>
      </c>
      <c r="B18" s="50">
        <v>105.063</v>
      </c>
      <c r="C18" s="64">
        <v>8477</v>
      </c>
      <c r="D18" s="64">
        <v>6</v>
      </c>
      <c r="E18" s="82">
        <v>723</v>
      </c>
      <c r="F18" s="64">
        <f t="shared" si="0"/>
        <v>9206</v>
      </c>
      <c r="G18" s="82">
        <v>1896</v>
      </c>
      <c r="H18" s="65" t="s">
        <v>11</v>
      </c>
      <c r="I18" s="82">
        <v>598</v>
      </c>
      <c r="J18" s="64">
        <f t="shared" si="1"/>
        <v>6712</v>
      </c>
      <c r="K18" s="64">
        <f t="shared" si="2"/>
        <v>6242.1600000000008</v>
      </c>
      <c r="L18" s="60">
        <f t="shared" si="3"/>
        <v>4121.1679999999997</v>
      </c>
      <c r="M18" s="26">
        <f t="shared" si="4"/>
        <v>63.885478236867399</v>
      </c>
      <c r="N18" s="26">
        <f t="shared" si="5"/>
        <v>59.413494760286689</v>
      </c>
      <c r="O18" s="26">
        <f t="shared" si="6"/>
        <v>39.225683637436582</v>
      </c>
      <c r="P18" s="46">
        <v>0.93</v>
      </c>
      <c r="Q18" s="47">
        <v>0.61399999999999999</v>
      </c>
      <c r="R18" s="24" t="str">
        <f t="shared" si="7"/>
        <v>-</v>
      </c>
    </row>
    <row r="19" spans="1:18" ht="12" customHeight="1" x14ac:dyDescent="0.2">
      <c r="A19" s="24">
        <v>1920</v>
      </c>
      <c r="B19" s="50">
        <v>106.461</v>
      </c>
      <c r="C19" s="64">
        <v>7648</v>
      </c>
      <c r="D19" s="64">
        <v>3</v>
      </c>
      <c r="E19" s="82">
        <v>598</v>
      </c>
      <c r="F19" s="64">
        <f t="shared" si="0"/>
        <v>8249</v>
      </c>
      <c r="G19" s="82">
        <v>949</v>
      </c>
      <c r="H19" s="65" t="s">
        <v>11</v>
      </c>
      <c r="I19" s="82">
        <v>534</v>
      </c>
      <c r="J19" s="64">
        <f t="shared" si="1"/>
        <v>6766</v>
      </c>
      <c r="K19" s="64">
        <f t="shared" si="2"/>
        <v>6292.38</v>
      </c>
      <c r="L19" s="60">
        <f t="shared" si="3"/>
        <v>4154.3239999999996</v>
      </c>
      <c r="M19" s="26">
        <f t="shared" si="4"/>
        <v>63.553789650670197</v>
      </c>
      <c r="N19" s="26">
        <f t="shared" si="5"/>
        <v>59.105024375123286</v>
      </c>
      <c r="O19" s="26">
        <f t="shared" si="6"/>
        <v>39.022026845511498</v>
      </c>
      <c r="P19" s="46">
        <v>0.93</v>
      </c>
      <c r="Q19" s="47">
        <v>0.61399999999999999</v>
      </c>
      <c r="R19" s="24" t="str">
        <f t="shared" si="7"/>
        <v>-</v>
      </c>
    </row>
    <row r="20" spans="1:18" ht="12" customHeight="1" x14ac:dyDescent="0.2">
      <c r="A20" s="25">
        <v>1921</v>
      </c>
      <c r="B20" s="52">
        <v>108.538</v>
      </c>
      <c r="C20" s="66">
        <v>7697</v>
      </c>
      <c r="D20" s="66">
        <v>1</v>
      </c>
      <c r="E20" s="83">
        <v>534</v>
      </c>
      <c r="F20" s="66">
        <f t="shared" si="0"/>
        <v>8232</v>
      </c>
      <c r="G20" s="83">
        <v>788</v>
      </c>
      <c r="H20" s="67" t="s">
        <v>11</v>
      </c>
      <c r="I20" s="83">
        <v>415</v>
      </c>
      <c r="J20" s="66">
        <f t="shared" si="1"/>
        <v>7029</v>
      </c>
      <c r="K20" s="66">
        <f t="shared" si="2"/>
        <v>6536.97</v>
      </c>
      <c r="L20" s="62">
        <f t="shared" ref="L20:L29" si="8">IF(Q20="--","--",J20*Q20)</f>
        <v>4315.8059999999996</v>
      </c>
      <c r="M20" s="30">
        <f t="shared" si="4"/>
        <v>64.760728961285452</v>
      </c>
      <c r="N20" s="30">
        <f t="shared" si="5"/>
        <v>60.227477933995473</v>
      </c>
      <c r="O20" s="30">
        <f t="shared" ref="O20:O29" si="9">IF(L20=0,0,IF(B20=0,0,L20/B20))</f>
        <v>39.763087582229261</v>
      </c>
      <c r="P20" s="48">
        <v>0.93</v>
      </c>
      <c r="Q20" s="49">
        <v>0.61399999999999999</v>
      </c>
      <c r="R20" s="25" t="str">
        <f t="shared" si="7"/>
        <v>-</v>
      </c>
    </row>
    <row r="21" spans="1:18" ht="12" customHeight="1" x14ac:dyDescent="0.2">
      <c r="A21" s="25">
        <v>1922</v>
      </c>
      <c r="B21" s="52">
        <v>110.04900000000001</v>
      </c>
      <c r="C21" s="66">
        <v>8145</v>
      </c>
      <c r="D21" s="66">
        <v>1</v>
      </c>
      <c r="E21" s="83">
        <v>415</v>
      </c>
      <c r="F21" s="66">
        <f t="shared" si="0"/>
        <v>8561</v>
      </c>
      <c r="G21" s="83">
        <v>754</v>
      </c>
      <c r="H21" s="67" t="s">
        <v>11</v>
      </c>
      <c r="I21" s="83">
        <v>571</v>
      </c>
      <c r="J21" s="66">
        <f t="shared" si="1"/>
        <v>7236</v>
      </c>
      <c r="K21" s="66">
        <f t="shared" si="2"/>
        <v>6729.4800000000005</v>
      </c>
      <c r="L21" s="62">
        <f t="shared" si="8"/>
        <v>4442.9039999999995</v>
      </c>
      <c r="M21" s="30">
        <f t="shared" si="4"/>
        <v>65.752528419158736</v>
      </c>
      <c r="N21" s="30">
        <f t="shared" si="5"/>
        <v>61.14985142981763</v>
      </c>
      <c r="O21" s="30">
        <f t="shared" si="9"/>
        <v>40.372052449363458</v>
      </c>
      <c r="P21" s="48">
        <v>0.93</v>
      </c>
      <c r="Q21" s="49">
        <v>0.61399999999999999</v>
      </c>
      <c r="R21" s="25" t="str">
        <f t="shared" si="7"/>
        <v>-</v>
      </c>
    </row>
    <row r="22" spans="1:18" ht="12" customHeight="1" x14ac:dyDescent="0.2">
      <c r="A22" s="25">
        <v>1923</v>
      </c>
      <c r="B22" s="52">
        <v>111.947</v>
      </c>
      <c r="C22" s="66">
        <v>9483</v>
      </c>
      <c r="D22" s="66">
        <v>2</v>
      </c>
      <c r="E22" s="83">
        <v>571</v>
      </c>
      <c r="F22" s="66">
        <f t="shared" si="0"/>
        <v>10056</v>
      </c>
      <c r="G22" s="83">
        <v>1037</v>
      </c>
      <c r="H22" s="67" t="s">
        <v>11</v>
      </c>
      <c r="I22" s="83">
        <v>709</v>
      </c>
      <c r="J22" s="66">
        <f t="shared" si="1"/>
        <v>8310</v>
      </c>
      <c r="K22" s="66">
        <f t="shared" si="2"/>
        <v>7728.3</v>
      </c>
      <c r="L22" s="62">
        <f t="shared" si="8"/>
        <v>5102.34</v>
      </c>
      <c r="M22" s="30">
        <f t="shared" si="4"/>
        <v>74.231556004180547</v>
      </c>
      <c r="N22" s="30">
        <f t="shared" si="5"/>
        <v>69.035347083887913</v>
      </c>
      <c r="O22" s="30">
        <f t="shared" si="9"/>
        <v>45.578175386566855</v>
      </c>
      <c r="P22" s="48">
        <v>0.93</v>
      </c>
      <c r="Q22" s="49">
        <v>0.61399999999999999</v>
      </c>
      <c r="R22" s="25" t="str">
        <f t="shared" si="7"/>
        <v>-</v>
      </c>
    </row>
    <row r="23" spans="1:18" ht="12" customHeight="1" x14ac:dyDescent="0.2">
      <c r="A23" s="25">
        <v>1924</v>
      </c>
      <c r="B23" s="52">
        <v>114.10899999999999</v>
      </c>
      <c r="C23" s="66">
        <v>9149</v>
      </c>
      <c r="D23" s="66">
        <v>7</v>
      </c>
      <c r="E23" s="83">
        <v>709</v>
      </c>
      <c r="F23" s="66">
        <f t="shared" si="0"/>
        <v>9865</v>
      </c>
      <c r="G23" s="83">
        <v>767</v>
      </c>
      <c r="H23" s="67" t="s">
        <v>11</v>
      </c>
      <c r="I23" s="83">
        <v>647</v>
      </c>
      <c r="J23" s="66">
        <f t="shared" si="1"/>
        <v>8451</v>
      </c>
      <c r="K23" s="66">
        <f t="shared" si="2"/>
        <v>7859.43</v>
      </c>
      <c r="L23" s="62">
        <f t="shared" si="8"/>
        <v>5188.9139999999998</v>
      </c>
      <c r="M23" s="30">
        <f t="shared" si="4"/>
        <v>74.060766460138993</v>
      </c>
      <c r="N23" s="30">
        <f t="shared" si="5"/>
        <v>68.876512807929259</v>
      </c>
      <c r="O23" s="30">
        <f t="shared" si="9"/>
        <v>45.473310606525338</v>
      </c>
      <c r="P23" s="48">
        <v>0.93</v>
      </c>
      <c r="Q23" s="49">
        <v>0.61399999999999999</v>
      </c>
      <c r="R23" s="25" t="str">
        <f t="shared" si="7"/>
        <v>-</v>
      </c>
    </row>
    <row r="24" spans="1:18" ht="12" customHeight="1" x14ac:dyDescent="0.2">
      <c r="A24" s="25">
        <v>1925</v>
      </c>
      <c r="B24" s="52">
        <v>115.82899999999999</v>
      </c>
      <c r="C24" s="66">
        <v>8128</v>
      </c>
      <c r="D24" s="66">
        <v>9</v>
      </c>
      <c r="E24" s="83">
        <v>647</v>
      </c>
      <c r="F24" s="66">
        <f t="shared" si="0"/>
        <v>8784</v>
      </c>
      <c r="G24" s="83">
        <v>578</v>
      </c>
      <c r="H24" s="67" t="s">
        <v>11</v>
      </c>
      <c r="I24" s="83">
        <v>472</v>
      </c>
      <c r="J24" s="66">
        <f t="shared" si="1"/>
        <v>7734</v>
      </c>
      <c r="K24" s="66">
        <f t="shared" si="2"/>
        <v>7192.6200000000008</v>
      </c>
      <c r="L24" s="62">
        <f t="shared" si="8"/>
        <v>4748.6759999999995</v>
      </c>
      <c r="M24" s="30">
        <f t="shared" si="4"/>
        <v>66.770843225789747</v>
      </c>
      <c r="N24" s="30">
        <f t="shared" si="5"/>
        <v>62.096884199984473</v>
      </c>
      <c r="O24" s="30">
        <f t="shared" si="9"/>
        <v>40.997297740634899</v>
      </c>
      <c r="P24" s="48">
        <v>0.93</v>
      </c>
      <c r="Q24" s="49">
        <v>0.61399999999999999</v>
      </c>
      <c r="R24" s="25" t="str">
        <f t="shared" si="7"/>
        <v>-</v>
      </c>
    </row>
    <row r="25" spans="1:18" ht="12" customHeight="1" x14ac:dyDescent="0.2">
      <c r="A25" s="24">
        <v>1926</v>
      </c>
      <c r="B25" s="50">
        <v>117.39700000000001</v>
      </c>
      <c r="C25" s="64">
        <v>7966</v>
      </c>
      <c r="D25" s="64">
        <v>13</v>
      </c>
      <c r="E25" s="82">
        <v>472</v>
      </c>
      <c r="F25" s="64">
        <f t="shared" si="0"/>
        <v>8451</v>
      </c>
      <c r="G25" s="82">
        <v>449</v>
      </c>
      <c r="H25" s="65" t="s">
        <v>11</v>
      </c>
      <c r="I25" s="82">
        <v>473</v>
      </c>
      <c r="J25" s="64">
        <f t="shared" si="1"/>
        <v>7529</v>
      </c>
      <c r="K25" s="64">
        <f t="shared" si="2"/>
        <v>7001.97</v>
      </c>
      <c r="L25" s="60">
        <f t="shared" si="8"/>
        <v>4622.8059999999996</v>
      </c>
      <c r="M25" s="26">
        <f t="shared" si="4"/>
        <v>64.132814296787814</v>
      </c>
      <c r="N25" s="26">
        <f t="shared" si="5"/>
        <v>59.643517296012675</v>
      </c>
      <c r="O25" s="26">
        <f t="shared" si="9"/>
        <v>39.377547978227717</v>
      </c>
      <c r="P25" s="46">
        <v>0.93</v>
      </c>
      <c r="Q25" s="47">
        <v>0.61399999999999999</v>
      </c>
      <c r="R25" s="24" t="str">
        <f t="shared" si="7"/>
        <v>-</v>
      </c>
    </row>
    <row r="26" spans="1:18" ht="12" customHeight="1" x14ac:dyDescent="0.2">
      <c r="A26" s="24">
        <v>1927</v>
      </c>
      <c r="B26" s="50">
        <v>119.035</v>
      </c>
      <c r="C26" s="64">
        <v>8430</v>
      </c>
      <c r="D26" s="64">
        <v>22</v>
      </c>
      <c r="E26" s="82">
        <v>473</v>
      </c>
      <c r="F26" s="64">
        <f t="shared" si="0"/>
        <v>8925</v>
      </c>
      <c r="G26" s="82">
        <v>344</v>
      </c>
      <c r="H26" s="65" t="s">
        <v>11</v>
      </c>
      <c r="I26" s="82">
        <v>523</v>
      </c>
      <c r="J26" s="64">
        <f t="shared" si="1"/>
        <v>8058</v>
      </c>
      <c r="K26" s="64">
        <f t="shared" si="2"/>
        <v>7493.9400000000005</v>
      </c>
      <c r="L26" s="60">
        <f t="shared" si="8"/>
        <v>4947.6120000000001</v>
      </c>
      <c r="M26" s="26">
        <f t="shared" si="4"/>
        <v>67.694375603814009</v>
      </c>
      <c r="N26" s="26">
        <f t="shared" si="5"/>
        <v>62.95576931154703</v>
      </c>
      <c r="O26" s="26">
        <f t="shared" si="9"/>
        <v>41.564346620741802</v>
      </c>
      <c r="P26" s="46">
        <v>0.93</v>
      </c>
      <c r="Q26" s="47">
        <v>0.61399999999999999</v>
      </c>
      <c r="R26" s="24" t="str">
        <f t="shared" si="7"/>
        <v>-</v>
      </c>
    </row>
    <row r="27" spans="1:18" ht="12" customHeight="1" x14ac:dyDescent="0.2">
      <c r="A27" s="24">
        <v>1928</v>
      </c>
      <c r="B27" s="50">
        <v>120.509</v>
      </c>
      <c r="C27" s="64">
        <v>9041</v>
      </c>
      <c r="D27" s="64">
        <v>14</v>
      </c>
      <c r="E27" s="82">
        <v>523</v>
      </c>
      <c r="F27" s="64">
        <f t="shared" si="0"/>
        <v>9578</v>
      </c>
      <c r="G27" s="82">
        <v>363</v>
      </c>
      <c r="H27" s="65" t="s">
        <v>11</v>
      </c>
      <c r="I27" s="82">
        <v>670</v>
      </c>
      <c r="J27" s="64">
        <f t="shared" si="1"/>
        <v>8545</v>
      </c>
      <c r="K27" s="64">
        <f t="shared" si="2"/>
        <v>7946.85</v>
      </c>
      <c r="L27" s="60">
        <f t="shared" si="8"/>
        <v>5246.63</v>
      </c>
      <c r="M27" s="26">
        <f t="shared" si="4"/>
        <v>70.907567069679445</v>
      </c>
      <c r="N27" s="26">
        <f t="shared" si="5"/>
        <v>65.94403737480188</v>
      </c>
      <c r="O27" s="26">
        <f t="shared" si="9"/>
        <v>43.537246180783178</v>
      </c>
      <c r="P27" s="46">
        <v>0.93</v>
      </c>
      <c r="Q27" s="47">
        <v>0.61399999999999999</v>
      </c>
      <c r="R27" s="24" t="str">
        <f t="shared" si="7"/>
        <v>-</v>
      </c>
    </row>
    <row r="28" spans="1:18" ht="12" customHeight="1" x14ac:dyDescent="0.2">
      <c r="A28" s="24">
        <v>1929</v>
      </c>
      <c r="B28" s="50">
        <v>121.767</v>
      </c>
      <c r="C28" s="64">
        <v>8833</v>
      </c>
      <c r="D28" s="64">
        <v>9</v>
      </c>
      <c r="E28" s="82">
        <v>670</v>
      </c>
      <c r="F28" s="64">
        <f t="shared" si="0"/>
        <v>9512</v>
      </c>
      <c r="G28" s="82">
        <v>407</v>
      </c>
      <c r="H28" s="65" t="s">
        <v>11</v>
      </c>
      <c r="I28" s="82">
        <v>621</v>
      </c>
      <c r="J28" s="64">
        <f t="shared" si="1"/>
        <v>8484</v>
      </c>
      <c r="K28" s="64">
        <f t="shared" si="2"/>
        <v>7890.1200000000008</v>
      </c>
      <c r="L28" s="60">
        <f t="shared" si="8"/>
        <v>5209.1759999999995</v>
      </c>
      <c r="M28" s="26">
        <f t="shared" si="4"/>
        <v>69.674049619355003</v>
      </c>
      <c r="N28" s="26">
        <f t="shared" si="5"/>
        <v>64.796866146000156</v>
      </c>
      <c r="O28" s="26">
        <f t="shared" si="9"/>
        <v>42.779866466283963</v>
      </c>
      <c r="P28" s="46">
        <v>0.93</v>
      </c>
      <c r="Q28" s="47">
        <v>0.61399999999999999</v>
      </c>
      <c r="R28" s="24" t="str">
        <f t="shared" si="7"/>
        <v>-</v>
      </c>
    </row>
    <row r="29" spans="1:18" ht="12" customHeight="1" x14ac:dyDescent="0.2">
      <c r="A29" s="24">
        <v>1930</v>
      </c>
      <c r="B29" s="50">
        <v>123.188</v>
      </c>
      <c r="C29" s="64">
        <v>8482</v>
      </c>
      <c r="D29" s="64">
        <v>3</v>
      </c>
      <c r="E29" s="82">
        <v>621</v>
      </c>
      <c r="F29" s="64">
        <f t="shared" si="0"/>
        <v>9106</v>
      </c>
      <c r="G29" s="82">
        <v>339</v>
      </c>
      <c r="H29" s="65" t="s">
        <v>11</v>
      </c>
      <c r="I29" s="82">
        <v>521</v>
      </c>
      <c r="J29" s="64">
        <f t="shared" si="1"/>
        <v>8246</v>
      </c>
      <c r="K29" s="64">
        <f t="shared" si="2"/>
        <v>7668.7800000000007</v>
      </c>
      <c r="L29" s="60">
        <f t="shared" si="8"/>
        <v>5063.0439999999999</v>
      </c>
      <c r="M29" s="26">
        <f t="shared" si="4"/>
        <v>66.938338149819785</v>
      </c>
      <c r="N29" s="26">
        <f t="shared" si="5"/>
        <v>62.252654479332406</v>
      </c>
      <c r="O29" s="26">
        <f t="shared" si="9"/>
        <v>41.10013962398935</v>
      </c>
      <c r="P29" s="46">
        <v>0.93</v>
      </c>
      <c r="Q29" s="47">
        <v>0.61399999999999999</v>
      </c>
      <c r="R29" s="24" t="str">
        <f t="shared" si="7"/>
        <v>-</v>
      </c>
    </row>
    <row r="30" spans="1:18" ht="12" customHeight="1" x14ac:dyDescent="0.2">
      <c r="A30" s="25">
        <v>1931</v>
      </c>
      <c r="B30" s="52">
        <v>124.149</v>
      </c>
      <c r="C30" s="66">
        <v>8739</v>
      </c>
      <c r="D30" s="66">
        <v>4</v>
      </c>
      <c r="E30" s="83">
        <v>521</v>
      </c>
      <c r="F30" s="66">
        <f t="shared" si="0"/>
        <v>9264</v>
      </c>
      <c r="G30" s="83">
        <v>224</v>
      </c>
      <c r="H30" s="67" t="s">
        <v>11</v>
      </c>
      <c r="I30" s="83">
        <v>563</v>
      </c>
      <c r="J30" s="66">
        <f t="shared" si="1"/>
        <v>8477</v>
      </c>
      <c r="K30" s="66">
        <f t="shared" si="2"/>
        <v>7883.6100000000006</v>
      </c>
      <c r="L30" s="62">
        <f t="shared" ref="L30:L39" si="10">IF(Q30="--","--",J30*Q30)</f>
        <v>5204.8779999999997</v>
      </c>
      <c r="M30" s="30">
        <f t="shared" si="4"/>
        <v>68.280856068111703</v>
      </c>
      <c r="N30" s="30">
        <f t="shared" si="5"/>
        <v>63.50119614334389</v>
      </c>
      <c r="O30" s="30">
        <f t="shared" ref="O30:O39" si="11">IF(L30=0,0,IF(B30=0,0,L30/B30))</f>
        <v>41.924445625820582</v>
      </c>
      <c r="P30" s="48">
        <v>0.93</v>
      </c>
      <c r="Q30" s="49">
        <v>0.61399999999999999</v>
      </c>
      <c r="R30" s="25" t="str">
        <f t="shared" si="7"/>
        <v>-</v>
      </c>
    </row>
    <row r="31" spans="1:18" ht="12" customHeight="1" x14ac:dyDescent="0.2">
      <c r="A31" s="25">
        <v>1932</v>
      </c>
      <c r="B31" s="52">
        <v>124.949</v>
      </c>
      <c r="C31" s="66">
        <v>8923</v>
      </c>
      <c r="D31" s="66">
        <v>6</v>
      </c>
      <c r="E31" s="83">
        <v>563</v>
      </c>
      <c r="F31" s="66">
        <f t="shared" si="0"/>
        <v>9492</v>
      </c>
      <c r="G31" s="83">
        <v>176</v>
      </c>
      <c r="H31" s="67" t="s">
        <v>11</v>
      </c>
      <c r="I31" s="83">
        <v>491</v>
      </c>
      <c r="J31" s="66">
        <f t="shared" si="1"/>
        <v>8825</v>
      </c>
      <c r="K31" s="66">
        <f t="shared" si="2"/>
        <v>8207.25</v>
      </c>
      <c r="L31" s="62">
        <f t="shared" si="10"/>
        <v>5418.55</v>
      </c>
      <c r="M31" s="30">
        <f t="shared" si="4"/>
        <v>70.628816557155318</v>
      </c>
      <c r="N31" s="30">
        <f t="shared" si="5"/>
        <v>65.684799398154453</v>
      </c>
      <c r="O31" s="30">
        <f t="shared" si="11"/>
        <v>43.366093366093367</v>
      </c>
      <c r="P31" s="48">
        <v>0.93</v>
      </c>
      <c r="Q31" s="49">
        <v>0.61399999999999999</v>
      </c>
      <c r="R31" s="25" t="str">
        <f t="shared" si="7"/>
        <v>-</v>
      </c>
    </row>
    <row r="32" spans="1:18" ht="12" customHeight="1" x14ac:dyDescent="0.2">
      <c r="A32" s="25">
        <v>1933</v>
      </c>
      <c r="B32" s="52">
        <v>125.69</v>
      </c>
      <c r="C32" s="66">
        <v>9234</v>
      </c>
      <c r="D32" s="66">
        <v>3</v>
      </c>
      <c r="E32" s="83">
        <v>491</v>
      </c>
      <c r="F32" s="66">
        <f t="shared" si="0"/>
        <v>9728</v>
      </c>
      <c r="G32" s="83">
        <v>202</v>
      </c>
      <c r="H32" s="67" t="s">
        <v>11</v>
      </c>
      <c r="I32" s="83">
        <v>641</v>
      </c>
      <c r="J32" s="66">
        <f t="shared" si="1"/>
        <v>8885</v>
      </c>
      <c r="K32" s="66">
        <f t="shared" si="2"/>
        <v>8263.0500000000011</v>
      </c>
      <c r="L32" s="62">
        <f t="shared" si="10"/>
        <v>5455.39</v>
      </c>
      <c r="M32" s="30">
        <f t="shared" si="4"/>
        <v>70.689792346248709</v>
      </c>
      <c r="N32" s="30">
        <f t="shared" si="5"/>
        <v>65.741506882011308</v>
      </c>
      <c r="O32" s="30">
        <f t="shared" si="11"/>
        <v>43.403532500596711</v>
      </c>
      <c r="P32" s="48">
        <v>0.93</v>
      </c>
      <c r="Q32" s="49">
        <v>0.61399999999999999</v>
      </c>
      <c r="R32" s="25" t="str">
        <f t="shared" si="7"/>
        <v>-</v>
      </c>
    </row>
    <row r="33" spans="1:18" ht="12" customHeight="1" x14ac:dyDescent="0.2">
      <c r="A33" s="25">
        <v>1934</v>
      </c>
      <c r="B33" s="52">
        <v>126.485</v>
      </c>
      <c r="C33" s="66">
        <v>8397</v>
      </c>
      <c r="D33" s="66">
        <v>2</v>
      </c>
      <c r="E33" s="83">
        <v>641</v>
      </c>
      <c r="F33" s="66">
        <f t="shared" si="0"/>
        <v>9040</v>
      </c>
      <c r="G33" s="83">
        <v>211</v>
      </c>
      <c r="H33" s="67" t="s">
        <v>11</v>
      </c>
      <c r="I33" s="66">
        <v>688</v>
      </c>
      <c r="J33" s="66">
        <f t="shared" si="1"/>
        <v>8141</v>
      </c>
      <c r="K33" s="66">
        <f t="shared" si="2"/>
        <v>7571.13</v>
      </c>
      <c r="L33" s="62">
        <f t="shared" si="10"/>
        <v>4998.5739999999996</v>
      </c>
      <c r="M33" s="30">
        <f t="shared" si="4"/>
        <v>64.363363244653513</v>
      </c>
      <c r="N33" s="30">
        <f t="shared" si="5"/>
        <v>59.857927817527774</v>
      </c>
      <c r="O33" s="30">
        <f t="shared" si="11"/>
        <v>39.519105032217254</v>
      </c>
      <c r="P33" s="48">
        <v>0.93</v>
      </c>
      <c r="Q33" s="49">
        <v>0.61399999999999999</v>
      </c>
      <c r="R33" s="25" t="str">
        <f t="shared" si="7"/>
        <v>-</v>
      </c>
    </row>
    <row r="34" spans="1:18" ht="12" customHeight="1" x14ac:dyDescent="0.2">
      <c r="A34" s="25">
        <v>1935</v>
      </c>
      <c r="B34" s="52">
        <v>127.36199999999999</v>
      </c>
      <c r="C34" s="66">
        <v>5919</v>
      </c>
      <c r="D34" s="66">
        <v>11</v>
      </c>
      <c r="E34" s="66">
        <v>688</v>
      </c>
      <c r="F34" s="66">
        <f t="shared" si="0"/>
        <v>6618</v>
      </c>
      <c r="G34" s="83">
        <v>136</v>
      </c>
      <c r="H34" s="67" t="s">
        <v>11</v>
      </c>
      <c r="I34" s="83">
        <v>327</v>
      </c>
      <c r="J34" s="66">
        <f t="shared" si="1"/>
        <v>6155</v>
      </c>
      <c r="K34" s="66">
        <f t="shared" si="2"/>
        <v>5724.1500000000005</v>
      </c>
      <c r="L34" s="62">
        <f t="shared" si="10"/>
        <v>3779.17</v>
      </c>
      <c r="M34" s="30">
        <f t="shared" si="4"/>
        <v>48.326816475871929</v>
      </c>
      <c r="N34" s="30">
        <f t="shared" si="5"/>
        <v>44.943939322560894</v>
      </c>
      <c r="O34" s="30">
        <f t="shared" si="11"/>
        <v>29.672665316185363</v>
      </c>
      <c r="P34" s="48">
        <v>0.93</v>
      </c>
      <c r="Q34" s="49">
        <v>0.61399999999999999</v>
      </c>
      <c r="R34" s="25" t="str">
        <f t="shared" si="7"/>
        <v>-</v>
      </c>
    </row>
    <row r="35" spans="1:18" ht="12" customHeight="1" x14ac:dyDescent="0.2">
      <c r="A35" s="24">
        <v>1936</v>
      </c>
      <c r="B35" s="50">
        <v>128.18100000000001</v>
      </c>
      <c r="C35" s="64">
        <v>7474</v>
      </c>
      <c r="D35" s="64">
        <v>45</v>
      </c>
      <c r="E35" s="82">
        <v>327</v>
      </c>
      <c r="F35" s="64">
        <f t="shared" si="0"/>
        <v>7846</v>
      </c>
      <c r="G35" s="82">
        <v>118</v>
      </c>
      <c r="H35" s="65" t="s">
        <v>11</v>
      </c>
      <c r="I35" s="82">
        <v>667</v>
      </c>
      <c r="J35" s="64">
        <f t="shared" si="1"/>
        <v>7061</v>
      </c>
      <c r="K35" s="64">
        <f t="shared" si="2"/>
        <v>6566.7300000000005</v>
      </c>
      <c r="L35" s="60">
        <f t="shared" si="10"/>
        <v>4335.4539999999997</v>
      </c>
      <c r="M35" s="26">
        <f t="shared" si="4"/>
        <v>55.086167216670169</v>
      </c>
      <c r="N35" s="26">
        <f t="shared" si="5"/>
        <v>51.230135511503264</v>
      </c>
      <c r="O35" s="26">
        <f t="shared" si="11"/>
        <v>33.822906671035483</v>
      </c>
      <c r="P35" s="46">
        <v>0.93</v>
      </c>
      <c r="Q35" s="47">
        <v>0.61399999999999999</v>
      </c>
      <c r="R35" s="24" t="str">
        <f t="shared" si="7"/>
        <v>-</v>
      </c>
    </row>
    <row r="36" spans="1:18" ht="12" customHeight="1" x14ac:dyDescent="0.2">
      <c r="A36" s="24">
        <v>1937</v>
      </c>
      <c r="B36" s="50">
        <v>128.96100000000001</v>
      </c>
      <c r="C36" s="64">
        <v>6951</v>
      </c>
      <c r="D36" s="64">
        <v>80</v>
      </c>
      <c r="E36" s="82">
        <v>667</v>
      </c>
      <c r="F36" s="64">
        <f t="shared" si="0"/>
        <v>7698</v>
      </c>
      <c r="G36" s="82">
        <v>114</v>
      </c>
      <c r="H36" s="65" t="s">
        <v>11</v>
      </c>
      <c r="I36" s="82">
        <v>399</v>
      </c>
      <c r="J36" s="64">
        <f t="shared" si="1"/>
        <v>7185</v>
      </c>
      <c r="K36" s="64">
        <f t="shared" si="2"/>
        <v>6682.05</v>
      </c>
      <c r="L36" s="60">
        <f t="shared" si="10"/>
        <v>4411.59</v>
      </c>
      <c r="M36" s="26">
        <f t="shared" si="4"/>
        <v>55.714518342754779</v>
      </c>
      <c r="N36" s="26">
        <f t="shared" si="5"/>
        <v>51.814502058761946</v>
      </c>
      <c r="O36" s="26">
        <f t="shared" si="11"/>
        <v>34.208714262451437</v>
      </c>
      <c r="P36" s="46">
        <v>0.93</v>
      </c>
      <c r="Q36" s="47">
        <v>0.61399999999999999</v>
      </c>
      <c r="R36" s="24" t="str">
        <f t="shared" si="7"/>
        <v>-</v>
      </c>
    </row>
    <row r="37" spans="1:18" ht="12" customHeight="1" x14ac:dyDescent="0.2">
      <c r="A37" s="24">
        <v>1938</v>
      </c>
      <c r="B37" s="50">
        <v>129.96899999999999</v>
      </c>
      <c r="C37" s="64">
        <v>7680</v>
      </c>
      <c r="D37" s="64">
        <v>57</v>
      </c>
      <c r="E37" s="82">
        <v>399</v>
      </c>
      <c r="F37" s="64">
        <f t="shared" si="0"/>
        <v>8136</v>
      </c>
      <c r="G37" s="82">
        <v>152</v>
      </c>
      <c r="H37" s="65" t="s">
        <v>11</v>
      </c>
      <c r="I37" s="82">
        <v>430</v>
      </c>
      <c r="J37" s="64">
        <f t="shared" si="1"/>
        <v>7554</v>
      </c>
      <c r="K37" s="64">
        <f t="shared" si="2"/>
        <v>7025.22</v>
      </c>
      <c r="L37" s="60">
        <f t="shared" si="10"/>
        <v>4638.1559999999999</v>
      </c>
      <c r="M37" s="26">
        <f t="shared" si="4"/>
        <v>58.121552062414885</v>
      </c>
      <c r="N37" s="26">
        <f t="shared" si="5"/>
        <v>54.053043418045846</v>
      </c>
      <c r="O37" s="26">
        <f t="shared" si="11"/>
        <v>35.68663296632274</v>
      </c>
      <c r="P37" s="46">
        <v>0.93</v>
      </c>
      <c r="Q37" s="47">
        <v>0.61399999999999999</v>
      </c>
      <c r="R37" s="24" t="str">
        <f t="shared" si="7"/>
        <v>-</v>
      </c>
    </row>
    <row r="38" spans="1:18" ht="12" customHeight="1" x14ac:dyDescent="0.2">
      <c r="A38" s="24">
        <v>1939</v>
      </c>
      <c r="B38" s="50">
        <v>131.02799999999999</v>
      </c>
      <c r="C38" s="64">
        <v>8660</v>
      </c>
      <c r="D38" s="64">
        <v>45</v>
      </c>
      <c r="E38" s="82">
        <v>430</v>
      </c>
      <c r="F38" s="64">
        <f t="shared" si="0"/>
        <v>9135</v>
      </c>
      <c r="G38" s="82">
        <v>192</v>
      </c>
      <c r="H38" s="65" t="s">
        <v>11</v>
      </c>
      <c r="I38" s="82">
        <v>469</v>
      </c>
      <c r="J38" s="64">
        <f t="shared" si="1"/>
        <v>8474</v>
      </c>
      <c r="K38" s="64">
        <f t="shared" si="2"/>
        <v>7880.8200000000006</v>
      </c>
      <c r="L38" s="60">
        <f t="shared" si="10"/>
        <v>5203.0360000000001</v>
      </c>
      <c r="M38" s="26">
        <f t="shared" si="4"/>
        <v>64.673199621454955</v>
      </c>
      <c r="N38" s="26">
        <f t="shared" si="5"/>
        <v>60.146075647953118</v>
      </c>
      <c r="O38" s="26">
        <f t="shared" si="11"/>
        <v>39.709344567573346</v>
      </c>
      <c r="P38" s="46">
        <v>0.93</v>
      </c>
      <c r="Q38" s="47">
        <v>0.61399999999999999</v>
      </c>
      <c r="R38" s="24" t="str">
        <f t="shared" si="7"/>
        <v>-</v>
      </c>
    </row>
    <row r="39" spans="1:18" ht="12" customHeight="1" x14ac:dyDescent="0.2">
      <c r="A39" s="24">
        <v>1940</v>
      </c>
      <c r="B39" s="50">
        <v>132.12200000000001</v>
      </c>
      <c r="C39" s="64">
        <v>10044</v>
      </c>
      <c r="D39" s="64">
        <v>6</v>
      </c>
      <c r="E39" s="82">
        <v>469</v>
      </c>
      <c r="F39" s="64">
        <f t="shared" si="0"/>
        <v>10519</v>
      </c>
      <c r="G39" s="82">
        <v>162</v>
      </c>
      <c r="H39" s="65" t="s">
        <v>11</v>
      </c>
      <c r="I39" s="82">
        <v>656</v>
      </c>
      <c r="J39" s="64">
        <f t="shared" si="1"/>
        <v>9701</v>
      </c>
      <c r="K39" s="64">
        <f t="shared" si="2"/>
        <v>9021.93</v>
      </c>
      <c r="L39" s="60">
        <f t="shared" si="10"/>
        <v>5956.4139999999998</v>
      </c>
      <c r="M39" s="26">
        <f t="shared" si="4"/>
        <v>73.424562147106457</v>
      </c>
      <c r="N39" s="26">
        <f t="shared" si="5"/>
        <v>68.284842796809002</v>
      </c>
      <c r="O39" s="26">
        <f t="shared" si="11"/>
        <v>45.082681158323361</v>
      </c>
      <c r="P39" s="46">
        <v>0.93</v>
      </c>
      <c r="Q39" s="47">
        <v>0.61399999999999999</v>
      </c>
      <c r="R39" s="24" t="str">
        <f t="shared" si="7"/>
        <v>-</v>
      </c>
    </row>
    <row r="40" spans="1:18" ht="12" customHeight="1" x14ac:dyDescent="0.2">
      <c r="A40" s="25">
        <v>1941</v>
      </c>
      <c r="B40" s="52">
        <v>133.40199999999999</v>
      </c>
      <c r="C40" s="66">
        <v>9528</v>
      </c>
      <c r="D40" s="66">
        <v>12</v>
      </c>
      <c r="E40" s="83">
        <v>656</v>
      </c>
      <c r="F40" s="66">
        <f t="shared" ref="F40:F71" si="12">SUM(C40:E40)</f>
        <v>10196</v>
      </c>
      <c r="G40" s="66">
        <v>483</v>
      </c>
      <c r="H40" s="67" t="s">
        <v>11</v>
      </c>
      <c r="I40" s="83">
        <v>533</v>
      </c>
      <c r="J40" s="66">
        <f t="shared" ref="J40:J71" si="13">F40-SUM(G40:I40)</f>
        <v>9180</v>
      </c>
      <c r="K40" s="66">
        <f t="shared" ref="K40:K71" si="14">J40*P40</f>
        <v>8537.4</v>
      </c>
      <c r="L40" s="62">
        <f t="shared" ref="L40:L49" si="15">IF(Q40="--","--",J40*Q40)</f>
        <v>5636.5199999999995</v>
      </c>
      <c r="M40" s="30">
        <f t="shared" ref="M40:M75" si="16">IF(J40=0,0,IF(B40=0,0,J40/B40))</f>
        <v>68.814560501341816</v>
      </c>
      <c r="N40" s="30">
        <f t="shared" ref="N40:N74" si="17">IF(K40=0,0,IF(B40=0,0,K40/B40))</f>
        <v>63.997541266247886</v>
      </c>
      <c r="O40" s="30">
        <f t="shared" ref="O40:O49" si="18">IF(L40=0,0,IF(B40=0,0,L40/B40))</f>
        <v>42.252140147823873</v>
      </c>
      <c r="P40" s="48">
        <v>0.93</v>
      </c>
      <c r="Q40" s="49">
        <v>0.61399999999999999</v>
      </c>
      <c r="R40" s="25" t="str">
        <f t="shared" si="7"/>
        <v>-</v>
      </c>
    </row>
    <row r="41" spans="1:18" ht="12" customHeight="1" x14ac:dyDescent="0.2">
      <c r="A41" s="25">
        <v>1942</v>
      </c>
      <c r="B41" s="52">
        <v>134.86000000000001</v>
      </c>
      <c r="C41" s="66">
        <v>10876</v>
      </c>
      <c r="D41" s="66">
        <v>1</v>
      </c>
      <c r="E41" s="83">
        <v>533</v>
      </c>
      <c r="F41" s="66">
        <f t="shared" si="12"/>
        <v>11410</v>
      </c>
      <c r="G41" s="66">
        <v>1200</v>
      </c>
      <c r="H41" s="67" t="s">
        <v>11</v>
      </c>
      <c r="I41" s="83">
        <v>938</v>
      </c>
      <c r="J41" s="66">
        <f t="shared" si="13"/>
        <v>9272</v>
      </c>
      <c r="K41" s="66">
        <f t="shared" si="14"/>
        <v>8622.9600000000009</v>
      </c>
      <c r="L41" s="62">
        <f t="shared" si="15"/>
        <v>5693.0079999999998</v>
      </c>
      <c r="M41" s="30">
        <f t="shared" si="16"/>
        <v>68.752780661426655</v>
      </c>
      <c r="N41" s="30">
        <f t="shared" si="17"/>
        <v>63.940086015126802</v>
      </c>
      <c r="O41" s="30">
        <f t="shared" si="18"/>
        <v>42.214207326115968</v>
      </c>
      <c r="P41" s="48">
        <v>0.93</v>
      </c>
      <c r="Q41" s="49">
        <v>0.61399999999999999</v>
      </c>
      <c r="R41" s="25" t="str">
        <f t="shared" si="7"/>
        <v>-</v>
      </c>
    </row>
    <row r="42" spans="1:18" ht="12" customHeight="1" x14ac:dyDescent="0.2">
      <c r="A42" s="25">
        <v>1943</v>
      </c>
      <c r="B42" s="52">
        <v>136.739</v>
      </c>
      <c r="C42" s="66">
        <v>13640</v>
      </c>
      <c r="D42" s="66">
        <v>8</v>
      </c>
      <c r="E42" s="83">
        <v>938</v>
      </c>
      <c r="F42" s="66">
        <f t="shared" si="12"/>
        <v>14586</v>
      </c>
      <c r="G42" s="66">
        <v>2113</v>
      </c>
      <c r="H42" s="67" t="s">
        <v>11</v>
      </c>
      <c r="I42" s="66">
        <v>970</v>
      </c>
      <c r="J42" s="66">
        <f t="shared" si="13"/>
        <v>11503</v>
      </c>
      <c r="K42" s="66">
        <f t="shared" si="14"/>
        <v>10697.79</v>
      </c>
      <c r="L42" s="62">
        <f t="shared" si="15"/>
        <v>7062.8419999999996</v>
      </c>
      <c r="M42" s="30">
        <f t="shared" si="16"/>
        <v>84.123768639524926</v>
      </c>
      <c r="N42" s="30">
        <f t="shared" si="17"/>
        <v>78.235104834758189</v>
      </c>
      <c r="O42" s="30">
        <f t="shared" si="18"/>
        <v>51.651993944668305</v>
      </c>
      <c r="P42" s="48">
        <v>0.93</v>
      </c>
      <c r="Q42" s="49">
        <v>0.61399999999999999</v>
      </c>
      <c r="R42" s="25" t="str">
        <f t="shared" si="7"/>
        <v>-</v>
      </c>
    </row>
    <row r="43" spans="1:18" ht="12" customHeight="1" x14ac:dyDescent="0.2">
      <c r="A43" s="25">
        <v>1944</v>
      </c>
      <c r="B43" s="52">
        <v>138.39699999999999</v>
      </c>
      <c r="C43" s="66">
        <v>13304</v>
      </c>
      <c r="D43" s="83" t="s">
        <v>12</v>
      </c>
      <c r="E43" s="66">
        <v>970</v>
      </c>
      <c r="F43" s="66">
        <f t="shared" si="12"/>
        <v>14274</v>
      </c>
      <c r="G43" s="66">
        <v>1714</v>
      </c>
      <c r="H43" s="67" t="s">
        <v>11</v>
      </c>
      <c r="I43" s="66">
        <v>487</v>
      </c>
      <c r="J43" s="66">
        <f t="shared" si="13"/>
        <v>12073</v>
      </c>
      <c r="K43" s="66">
        <f t="shared" si="14"/>
        <v>11227.890000000001</v>
      </c>
      <c r="L43" s="62">
        <f t="shared" si="15"/>
        <v>7412.8220000000001</v>
      </c>
      <c r="M43" s="30">
        <f t="shared" si="16"/>
        <v>87.234549881861611</v>
      </c>
      <c r="N43" s="30">
        <f t="shared" si="17"/>
        <v>81.128131390131301</v>
      </c>
      <c r="O43" s="30">
        <f t="shared" si="18"/>
        <v>53.562013627463024</v>
      </c>
      <c r="P43" s="48">
        <v>0.93</v>
      </c>
      <c r="Q43" s="49">
        <v>0.61399999999999999</v>
      </c>
      <c r="R43" s="25" t="str">
        <f t="shared" ref="R43:R74" si="19">IF(I42=0,"-",IF(ROUND(E43,0)=ROUND(I42,0),"-","*"))</f>
        <v>-</v>
      </c>
    </row>
    <row r="44" spans="1:18" ht="12" customHeight="1" x14ac:dyDescent="0.2">
      <c r="A44" s="25">
        <v>1945</v>
      </c>
      <c r="B44" s="52">
        <v>139.928</v>
      </c>
      <c r="C44" s="66">
        <v>10697</v>
      </c>
      <c r="D44" s="66">
        <v>2</v>
      </c>
      <c r="E44" s="66">
        <v>487</v>
      </c>
      <c r="F44" s="66">
        <f t="shared" si="12"/>
        <v>11186</v>
      </c>
      <c r="G44" s="66">
        <v>873</v>
      </c>
      <c r="H44" s="67" t="s">
        <v>11</v>
      </c>
      <c r="I44" s="66">
        <v>428</v>
      </c>
      <c r="J44" s="66">
        <f t="shared" si="13"/>
        <v>9885</v>
      </c>
      <c r="K44" s="66">
        <f t="shared" si="14"/>
        <v>9193.0500000000011</v>
      </c>
      <c r="L44" s="62">
        <f t="shared" si="15"/>
        <v>6069.39</v>
      </c>
      <c r="M44" s="30">
        <f t="shared" si="16"/>
        <v>70.643473786518783</v>
      </c>
      <c r="N44" s="30">
        <f t="shared" si="17"/>
        <v>65.698430621462478</v>
      </c>
      <c r="O44" s="30">
        <f t="shared" si="18"/>
        <v>43.375092904922532</v>
      </c>
      <c r="P44" s="48">
        <v>0.93</v>
      </c>
      <c r="Q44" s="49">
        <v>0.61399999999999999</v>
      </c>
      <c r="R44" s="25" t="str">
        <f t="shared" si="19"/>
        <v>-</v>
      </c>
    </row>
    <row r="45" spans="1:18" ht="12" customHeight="1" x14ac:dyDescent="0.2">
      <c r="A45" s="24">
        <v>1946</v>
      </c>
      <c r="B45" s="50">
        <v>141.38900000000001</v>
      </c>
      <c r="C45" s="64">
        <v>11136</v>
      </c>
      <c r="D45" s="82" t="s">
        <v>12</v>
      </c>
      <c r="E45" s="64">
        <v>428</v>
      </c>
      <c r="F45" s="64">
        <f t="shared" si="12"/>
        <v>11564</v>
      </c>
      <c r="G45" s="64">
        <v>480</v>
      </c>
      <c r="H45" s="65" t="s">
        <v>11</v>
      </c>
      <c r="I45" s="64">
        <v>297</v>
      </c>
      <c r="J45" s="64">
        <f t="shared" si="13"/>
        <v>10787</v>
      </c>
      <c r="K45" s="64">
        <f t="shared" si="14"/>
        <v>10031.91</v>
      </c>
      <c r="L45" s="60">
        <f t="shared" si="15"/>
        <v>6623.2179999999998</v>
      </c>
      <c r="M45" s="26">
        <f t="shared" si="16"/>
        <v>76.293063816845716</v>
      </c>
      <c r="N45" s="26">
        <f t="shared" si="17"/>
        <v>70.952549349666512</v>
      </c>
      <c r="O45" s="26">
        <f t="shared" si="18"/>
        <v>46.843941183543272</v>
      </c>
      <c r="P45" s="46">
        <v>0.93</v>
      </c>
      <c r="Q45" s="47">
        <v>0.61399999999999999</v>
      </c>
      <c r="R45" s="24" t="str">
        <f t="shared" si="19"/>
        <v>-</v>
      </c>
    </row>
    <row r="46" spans="1:18" ht="12" customHeight="1" x14ac:dyDescent="0.2">
      <c r="A46" s="24">
        <v>1947</v>
      </c>
      <c r="B46" s="50">
        <v>144.126</v>
      </c>
      <c r="C46" s="64">
        <v>10502</v>
      </c>
      <c r="D46" s="82" t="s">
        <v>12</v>
      </c>
      <c r="E46" s="64">
        <v>297</v>
      </c>
      <c r="F46" s="64">
        <f t="shared" si="12"/>
        <v>10799</v>
      </c>
      <c r="G46" s="64">
        <v>132</v>
      </c>
      <c r="H46" s="65" t="s">
        <v>11</v>
      </c>
      <c r="I46" s="64">
        <v>518</v>
      </c>
      <c r="J46" s="64">
        <f t="shared" si="13"/>
        <v>10149</v>
      </c>
      <c r="K46" s="64">
        <f t="shared" si="14"/>
        <v>9438.57</v>
      </c>
      <c r="L46" s="60">
        <f t="shared" si="15"/>
        <v>6231.4859999999999</v>
      </c>
      <c r="M46" s="26">
        <f t="shared" si="16"/>
        <v>70.417551309271047</v>
      </c>
      <c r="N46" s="26">
        <f t="shared" si="17"/>
        <v>65.488322717622083</v>
      </c>
      <c r="O46" s="26">
        <f t="shared" si="18"/>
        <v>43.236376503892423</v>
      </c>
      <c r="P46" s="46">
        <v>0.93</v>
      </c>
      <c r="Q46" s="47">
        <v>0.61399999999999999</v>
      </c>
      <c r="R46" s="24" t="str">
        <f t="shared" si="19"/>
        <v>-</v>
      </c>
    </row>
    <row r="47" spans="1:18" ht="12" customHeight="1" x14ac:dyDescent="0.2">
      <c r="A47" s="24">
        <v>1948</v>
      </c>
      <c r="B47" s="50">
        <v>146.631</v>
      </c>
      <c r="C47" s="64">
        <v>10055</v>
      </c>
      <c r="D47" s="64">
        <v>1</v>
      </c>
      <c r="E47" s="64">
        <v>518</v>
      </c>
      <c r="F47" s="64">
        <f t="shared" si="12"/>
        <v>10574</v>
      </c>
      <c r="G47" s="64">
        <v>85</v>
      </c>
      <c r="H47" s="65" t="s">
        <v>11</v>
      </c>
      <c r="I47" s="64">
        <v>469</v>
      </c>
      <c r="J47" s="64">
        <f t="shared" si="13"/>
        <v>10020</v>
      </c>
      <c r="K47" s="64">
        <f t="shared" si="14"/>
        <v>9318.6</v>
      </c>
      <c r="L47" s="60">
        <f t="shared" si="15"/>
        <v>6152.28</v>
      </c>
      <c r="M47" s="26">
        <f t="shared" si="16"/>
        <v>68.334799598993385</v>
      </c>
      <c r="N47" s="26">
        <f t="shared" si="17"/>
        <v>63.551363627063857</v>
      </c>
      <c r="O47" s="26">
        <f t="shared" si="18"/>
        <v>41.957566953781942</v>
      </c>
      <c r="P47" s="46">
        <v>0.93</v>
      </c>
      <c r="Q47" s="47">
        <v>0.61399999999999999</v>
      </c>
      <c r="R47" s="24" t="str">
        <f t="shared" si="19"/>
        <v>-</v>
      </c>
    </row>
    <row r="48" spans="1:18" ht="12" customHeight="1" x14ac:dyDescent="0.2">
      <c r="A48" s="24">
        <v>1949</v>
      </c>
      <c r="B48" s="50">
        <v>149.18799999999999</v>
      </c>
      <c r="C48" s="64">
        <v>10286</v>
      </c>
      <c r="D48" s="64">
        <v>3</v>
      </c>
      <c r="E48" s="64">
        <v>469</v>
      </c>
      <c r="F48" s="64">
        <f t="shared" si="12"/>
        <v>10758</v>
      </c>
      <c r="G48" s="64">
        <v>110</v>
      </c>
      <c r="H48" s="65" t="s">
        <v>11</v>
      </c>
      <c r="I48" s="64">
        <v>474</v>
      </c>
      <c r="J48" s="64">
        <f t="shared" si="13"/>
        <v>10174</v>
      </c>
      <c r="K48" s="64">
        <f t="shared" si="14"/>
        <v>9461.82</v>
      </c>
      <c r="L48" s="60">
        <f t="shared" si="15"/>
        <v>6246.8360000000002</v>
      </c>
      <c r="M48" s="26">
        <f t="shared" si="16"/>
        <v>68.195833445049203</v>
      </c>
      <c r="N48" s="26">
        <f t="shared" si="17"/>
        <v>63.422125103895759</v>
      </c>
      <c r="O48" s="26">
        <f t="shared" si="18"/>
        <v>41.872241735260211</v>
      </c>
      <c r="P48" s="46">
        <v>0.93</v>
      </c>
      <c r="Q48" s="47">
        <v>0.61399999999999999</v>
      </c>
      <c r="R48" s="24" t="str">
        <f t="shared" si="19"/>
        <v>-</v>
      </c>
    </row>
    <row r="49" spans="1:18" ht="12" customHeight="1" x14ac:dyDescent="0.2">
      <c r="A49" s="24">
        <v>1950</v>
      </c>
      <c r="B49" s="50">
        <v>151.684</v>
      </c>
      <c r="C49" s="64">
        <v>10714</v>
      </c>
      <c r="D49" s="64">
        <v>33</v>
      </c>
      <c r="E49" s="64">
        <v>474</v>
      </c>
      <c r="F49" s="64">
        <f t="shared" si="12"/>
        <v>11221</v>
      </c>
      <c r="G49" s="64">
        <v>110</v>
      </c>
      <c r="H49" s="65" t="s">
        <v>11</v>
      </c>
      <c r="I49" s="64">
        <v>499</v>
      </c>
      <c r="J49" s="64">
        <f t="shared" si="13"/>
        <v>10612</v>
      </c>
      <c r="K49" s="64">
        <f t="shared" si="14"/>
        <v>9869.16</v>
      </c>
      <c r="L49" s="60">
        <f t="shared" si="15"/>
        <v>6515.768</v>
      </c>
      <c r="M49" s="26">
        <f t="shared" si="16"/>
        <v>69.961235199493686</v>
      </c>
      <c r="N49" s="26">
        <f t="shared" si="17"/>
        <v>65.063948735529124</v>
      </c>
      <c r="O49" s="26">
        <f t="shared" si="18"/>
        <v>42.956198412489123</v>
      </c>
      <c r="P49" s="46">
        <v>0.93</v>
      </c>
      <c r="Q49" s="47">
        <v>0.61399999999999999</v>
      </c>
      <c r="R49" s="24" t="str">
        <f t="shared" si="19"/>
        <v>-</v>
      </c>
    </row>
    <row r="50" spans="1:18" ht="12" customHeight="1" x14ac:dyDescent="0.2">
      <c r="A50" s="25">
        <v>1951</v>
      </c>
      <c r="B50" s="52">
        <v>154.28700000000001</v>
      </c>
      <c r="C50" s="66">
        <v>11481</v>
      </c>
      <c r="D50" s="66">
        <v>51</v>
      </c>
      <c r="E50" s="66">
        <v>499</v>
      </c>
      <c r="F50" s="66">
        <f t="shared" si="12"/>
        <v>12031</v>
      </c>
      <c r="G50" s="66">
        <v>136</v>
      </c>
      <c r="H50" s="67" t="s">
        <v>11</v>
      </c>
      <c r="I50" s="66">
        <v>549</v>
      </c>
      <c r="J50" s="66">
        <f t="shared" si="13"/>
        <v>11346</v>
      </c>
      <c r="K50" s="66">
        <f t="shared" si="14"/>
        <v>10551.78</v>
      </c>
      <c r="L50" s="62">
        <f t="shared" ref="L50:L64" si="20">IF(Q50="--","--",J50*Q50)</f>
        <v>6966.4439999999995</v>
      </c>
      <c r="M50" s="30">
        <f t="shared" si="16"/>
        <v>73.538276069921636</v>
      </c>
      <c r="N50" s="30">
        <f t="shared" si="17"/>
        <v>68.390596745027125</v>
      </c>
      <c r="O50" s="30">
        <f t="shared" ref="O50:O74" si="21">IF(L50=0,0,IF(B50=0,0,L50/B50))</f>
        <v>45.152501506931884</v>
      </c>
      <c r="P50" s="48">
        <v>0.93</v>
      </c>
      <c r="Q50" s="49">
        <v>0.61399999999999999</v>
      </c>
      <c r="R50" s="25" t="str">
        <f t="shared" si="19"/>
        <v>-</v>
      </c>
    </row>
    <row r="51" spans="1:18" ht="12" customHeight="1" x14ac:dyDescent="0.2">
      <c r="A51" s="25">
        <v>1952</v>
      </c>
      <c r="B51" s="52">
        <v>156.95400000000001</v>
      </c>
      <c r="C51" s="66">
        <v>11527</v>
      </c>
      <c r="D51" s="66">
        <v>71</v>
      </c>
      <c r="E51" s="66">
        <v>549</v>
      </c>
      <c r="F51" s="66">
        <f t="shared" si="12"/>
        <v>12147</v>
      </c>
      <c r="G51" s="66">
        <v>154</v>
      </c>
      <c r="H51" s="67" t="s">
        <v>11</v>
      </c>
      <c r="I51" s="66">
        <v>489</v>
      </c>
      <c r="J51" s="66">
        <f t="shared" si="13"/>
        <v>11504</v>
      </c>
      <c r="K51" s="66">
        <f t="shared" si="14"/>
        <v>10698.720000000001</v>
      </c>
      <c r="L51" s="62">
        <f t="shared" si="20"/>
        <v>7063.4560000000001</v>
      </c>
      <c r="M51" s="30">
        <f t="shared" si="16"/>
        <v>73.295360424073294</v>
      </c>
      <c r="N51" s="30">
        <f t="shared" si="17"/>
        <v>68.16468519438817</v>
      </c>
      <c r="O51" s="30">
        <f t="shared" si="21"/>
        <v>45.003351300380999</v>
      </c>
      <c r="P51" s="48">
        <v>0.93</v>
      </c>
      <c r="Q51" s="49">
        <v>0.61399999999999999</v>
      </c>
      <c r="R51" s="25" t="str">
        <f t="shared" si="19"/>
        <v>-</v>
      </c>
    </row>
    <row r="52" spans="1:18" ht="12" customHeight="1" x14ac:dyDescent="0.2">
      <c r="A52" s="25">
        <v>1953</v>
      </c>
      <c r="B52" s="52">
        <v>159.565</v>
      </c>
      <c r="C52" s="66">
        <v>10006</v>
      </c>
      <c r="D52" s="66">
        <v>164</v>
      </c>
      <c r="E52" s="66">
        <v>489</v>
      </c>
      <c r="F52" s="66">
        <f t="shared" si="12"/>
        <v>10659</v>
      </c>
      <c r="G52" s="66">
        <v>134</v>
      </c>
      <c r="H52" s="67" t="s">
        <v>11</v>
      </c>
      <c r="I52" s="66">
        <v>327</v>
      </c>
      <c r="J52" s="66">
        <f t="shared" si="13"/>
        <v>10198</v>
      </c>
      <c r="K52" s="66">
        <f t="shared" si="14"/>
        <v>9484.1400000000012</v>
      </c>
      <c r="L52" s="62">
        <f t="shared" si="20"/>
        <v>6261.5720000000001</v>
      </c>
      <c r="M52" s="30">
        <f t="shared" si="16"/>
        <v>63.911258734684928</v>
      </c>
      <c r="N52" s="30">
        <f t="shared" si="17"/>
        <v>59.437470623256992</v>
      </c>
      <c r="O52" s="30">
        <f t="shared" si="21"/>
        <v>39.241512863096546</v>
      </c>
      <c r="P52" s="48">
        <v>0.93</v>
      </c>
      <c r="Q52" s="49">
        <v>0.61399999999999999</v>
      </c>
      <c r="R52" s="25" t="str">
        <f t="shared" si="19"/>
        <v>-</v>
      </c>
    </row>
    <row r="53" spans="1:18" ht="12" customHeight="1" x14ac:dyDescent="0.2">
      <c r="A53" s="25">
        <v>1954</v>
      </c>
      <c r="B53" s="52">
        <v>162.39099999999999</v>
      </c>
      <c r="C53" s="66">
        <v>9870</v>
      </c>
      <c r="D53" s="66">
        <v>184</v>
      </c>
      <c r="E53" s="66">
        <v>327</v>
      </c>
      <c r="F53" s="66">
        <f t="shared" si="12"/>
        <v>10381</v>
      </c>
      <c r="G53" s="66">
        <v>105</v>
      </c>
      <c r="H53" s="67" t="s">
        <v>11</v>
      </c>
      <c r="I53" s="66">
        <v>449</v>
      </c>
      <c r="J53" s="66">
        <f t="shared" si="13"/>
        <v>9827</v>
      </c>
      <c r="K53" s="66">
        <f t="shared" si="14"/>
        <v>9139.11</v>
      </c>
      <c r="L53" s="62">
        <f t="shared" si="20"/>
        <v>6033.7780000000002</v>
      </c>
      <c r="M53" s="30">
        <f t="shared" si="16"/>
        <v>60.514437376455597</v>
      </c>
      <c r="N53" s="30">
        <f t="shared" si="17"/>
        <v>56.278426760103706</v>
      </c>
      <c r="O53" s="30">
        <f t="shared" si="21"/>
        <v>37.155864549143736</v>
      </c>
      <c r="P53" s="48">
        <v>0.93</v>
      </c>
      <c r="Q53" s="49">
        <v>0.61399999999999999</v>
      </c>
      <c r="R53" s="25" t="str">
        <f t="shared" si="19"/>
        <v>-</v>
      </c>
    </row>
    <row r="54" spans="1:18" ht="12" customHeight="1" x14ac:dyDescent="0.2">
      <c r="A54" s="25">
        <v>1955</v>
      </c>
      <c r="B54" s="52">
        <v>165.27500000000001</v>
      </c>
      <c r="C54" s="66">
        <v>13477</v>
      </c>
      <c r="D54" s="66">
        <v>215</v>
      </c>
      <c r="E54" s="66">
        <v>449</v>
      </c>
      <c r="F54" s="66">
        <f t="shared" si="12"/>
        <v>14141</v>
      </c>
      <c r="G54" s="66">
        <v>155</v>
      </c>
      <c r="H54" s="67" t="s">
        <v>11</v>
      </c>
      <c r="I54" s="66">
        <v>421</v>
      </c>
      <c r="J54" s="66">
        <f t="shared" si="13"/>
        <v>13565</v>
      </c>
      <c r="K54" s="66">
        <f t="shared" si="14"/>
        <v>10173.75</v>
      </c>
      <c r="L54" s="62">
        <f t="shared" si="20"/>
        <v>8328.91</v>
      </c>
      <c r="M54" s="30">
        <f t="shared" si="16"/>
        <v>82.075328997125993</v>
      </c>
      <c r="N54" s="30">
        <f t="shared" si="17"/>
        <v>61.556496747844498</v>
      </c>
      <c r="O54" s="30">
        <f t="shared" si="21"/>
        <v>50.394252004235362</v>
      </c>
      <c r="P54" s="48">
        <v>0.75</v>
      </c>
      <c r="Q54" s="49">
        <v>0.61399999999999999</v>
      </c>
      <c r="R54" s="25" t="str">
        <f t="shared" si="19"/>
        <v>-</v>
      </c>
    </row>
    <row r="55" spans="1:18" ht="12" customHeight="1" x14ac:dyDescent="0.2">
      <c r="A55" s="24">
        <v>1956</v>
      </c>
      <c r="B55" s="50">
        <v>168.221</v>
      </c>
      <c r="C55" s="64">
        <v>13804</v>
      </c>
      <c r="D55" s="64">
        <v>186</v>
      </c>
      <c r="E55" s="64">
        <v>421</v>
      </c>
      <c r="F55" s="64">
        <f t="shared" si="12"/>
        <v>14411</v>
      </c>
      <c r="G55" s="64">
        <v>170</v>
      </c>
      <c r="H55" s="65" t="s">
        <v>11</v>
      </c>
      <c r="I55" s="64">
        <v>280</v>
      </c>
      <c r="J55" s="64">
        <f t="shared" si="13"/>
        <v>13961</v>
      </c>
      <c r="K55" s="64">
        <f t="shared" si="14"/>
        <v>10484.710999999999</v>
      </c>
      <c r="L55" s="60">
        <f t="shared" si="20"/>
        <v>8586.0149999999994</v>
      </c>
      <c r="M55" s="26">
        <f t="shared" si="16"/>
        <v>82.99201645454491</v>
      </c>
      <c r="N55" s="26">
        <f t="shared" si="17"/>
        <v>62.327004357363222</v>
      </c>
      <c r="O55" s="26">
        <f t="shared" si="21"/>
        <v>51.04009011954512</v>
      </c>
      <c r="P55" s="46">
        <v>0.751</v>
      </c>
      <c r="Q55" s="47">
        <v>0.61499999999999999</v>
      </c>
      <c r="R55" s="24" t="str">
        <f t="shared" si="19"/>
        <v>-</v>
      </c>
    </row>
    <row r="56" spans="1:18" ht="12" customHeight="1" x14ac:dyDescent="0.2">
      <c r="A56" s="24">
        <v>1957</v>
      </c>
      <c r="B56" s="50">
        <v>171.274</v>
      </c>
      <c r="C56" s="64">
        <v>12822</v>
      </c>
      <c r="D56" s="64">
        <v>177</v>
      </c>
      <c r="E56" s="64">
        <v>280</v>
      </c>
      <c r="F56" s="64">
        <f t="shared" si="12"/>
        <v>13279</v>
      </c>
      <c r="G56" s="64">
        <v>177</v>
      </c>
      <c r="H56" s="65" t="s">
        <v>11</v>
      </c>
      <c r="I56" s="64">
        <v>194</v>
      </c>
      <c r="J56" s="64">
        <f t="shared" si="13"/>
        <v>12908</v>
      </c>
      <c r="K56" s="64">
        <f t="shared" si="14"/>
        <v>9706.8160000000007</v>
      </c>
      <c r="L56" s="60">
        <f t="shared" si="20"/>
        <v>7951.3279999999995</v>
      </c>
      <c r="M56" s="26">
        <f t="shared" si="16"/>
        <v>75.364620432756865</v>
      </c>
      <c r="N56" s="26">
        <f t="shared" si="17"/>
        <v>56.674194565433169</v>
      </c>
      <c r="O56" s="26">
        <f t="shared" si="21"/>
        <v>46.424606186578231</v>
      </c>
      <c r="P56" s="46">
        <v>0.752</v>
      </c>
      <c r="Q56" s="47">
        <v>0.61599999999999999</v>
      </c>
      <c r="R56" s="24" t="str">
        <f t="shared" si="19"/>
        <v>-</v>
      </c>
    </row>
    <row r="57" spans="1:18" ht="12" customHeight="1" x14ac:dyDescent="0.2">
      <c r="A57" s="24">
        <v>1958</v>
      </c>
      <c r="B57" s="50">
        <v>174.14099999999999</v>
      </c>
      <c r="C57" s="64">
        <v>12673</v>
      </c>
      <c r="D57" s="64">
        <v>234</v>
      </c>
      <c r="E57" s="64">
        <v>194</v>
      </c>
      <c r="F57" s="64">
        <f t="shared" si="12"/>
        <v>13101</v>
      </c>
      <c r="G57" s="64">
        <v>143</v>
      </c>
      <c r="H57" s="65" t="s">
        <v>11</v>
      </c>
      <c r="I57" s="64">
        <v>206</v>
      </c>
      <c r="J57" s="64">
        <f t="shared" si="13"/>
        <v>12752</v>
      </c>
      <c r="K57" s="64">
        <f t="shared" si="14"/>
        <v>9602.2559999999994</v>
      </c>
      <c r="L57" s="60">
        <f t="shared" si="20"/>
        <v>7893.4880000000003</v>
      </c>
      <c r="M57" s="26">
        <f t="shared" si="16"/>
        <v>73.228016377533152</v>
      </c>
      <c r="N57" s="26">
        <f t="shared" si="17"/>
        <v>55.140696332282459</v>
      </c>
      <c r="O57" s="26">
        <f t="shared" si="21"/>
        <v>45.328142137693021</v>
      </c>
      <c r="P57" s="46">
        <v>0.753</v>
      </c>
      <c r="Q57" s="47">
        <v>0.61899999999999999</v>
      </c>
      <c r="R57" s="24" t="str">
        <f t="shared" si="19"/>
        <v>-</v>
      </c>
    </row>
    <row r="58" spans="1:18" ht="12" customHeight="1" x14ac:dyDescent="0.2">
      <c r="A58" s="24">
        <v>1959</v>
      </c>
      <c r="B58" s="50">
        <v>177.07300000000001</v>
      </c>
      <c r="C58" s="64">
        <v>14538</v>
      </c>
      <c r="D58" s="64">
        <v>225</v>
      </c>
      <c r="E58" s="64">
        <v>206</v>
      </c>
      <c r="F58" s="64">
        <f t="shared" si="12"/>
        <v>14969</v>
      </c>
      <c r="G58" s="64">
        <v>173</v>
      </c>
      <c r="H58" s="65" t="s">
        <v>11</v>
      </c>
      <c r="I58" s="64">
        <v>264</v>
      </c>
      <c r="J58" s="64">
        <f t="shared" si="13"/>
        <v>14532</v>
      </c>
      <c r="K58" s="64">
        <f t="shared" si="14"/>
        <v>10957.128000000001</v>
      </c>
      <c r="L58" s="60">
        <f t="shared" si="20"/>
        <v>9038.9040000000005</v>
      </c>
      <c r="M58" s="26">
        <f t="shared" si="16"/>
        <v>82.067847723820122</v>
      </c>
      <c r="N58" s="26">
        <f t="shared" si="17"/>
        <v>61.87915718376037</v>
      </c>
      <c r="O58" s="26">
        <f t="shared" si="21"/>
        <v>51.046201284216117</v>
      </c>
      <c r="P58" s="46">
        <v>0.754</v>
      </c>
      <c r="Q58" s="47">
        <v>0.622</v>
      </c>
      <c r="R58" s="24" t="str">
        <f t="shared" si="19"/>
        <v>-</v>
      </c>
    </row>
    <row r="59" spans="1:18" ht="12" customHeight="1" x14ac:dyDescent="0.2">
      <c r="A59" s="24">
        <v>1960</v>
      </c>
      <c r="B59" s="50">
        <v>180.67099999999999</v>
      </c>
      <c r="C59" s="64">
        <v>13905</v>
      </c>
      <c r="D59" s="64">
        <v>223</v>
      </c>
      <c r="E59" s="64">
        <v>264</v>
      </c>
      <c r="F59" s="64">
        <f t="shared" si="12"/>
        <v>14392</v>
      </c>
      <c r="G59" s="64">
        <v>165</v>
      </c>
      <c r="H59" s="65" t="s">
        <v>11</v>
      </c>
      <c r="I59" s="64">
        <v>170</v>
      </c>
      <c r="J59" s="64">
        <f t="shared" si="13"/>
        <v>14057</v>
      </c>
      <c r="K59" s="64">
        <f t="shared" si="14"/>
        <v>10613.035</v>
      </c>
      <c r="L59" s="60">
        <f t="shared" si="20"/>
        <v>8785.625</v>
      </c>
      <c r="M59" s="26">
        <f t="shared" si="16"/>
        <v>77.804406905369433</v>
      </c>
      <c r="N59" s="26">
        <f t="shared" si="17"/>
        <v>58.742327213553921</v>
      </c>
      <c r="O59" s="26">
        <f t="shared" si="21"/>
        <v>48.627754315855896</v>
      </c>
      <c r="P59" s="46">
        <v>0.755</v>
      </c>
      <c r="Q59" s="47">
        <v>0.625</v>
      </c>
      <c r="R59" s="24" t="str">
        <f t="shared" si="19"/>
        <v>-</v>
      </c>
    </row>
    <row r="60" spans="1:18" ht="12" customHeight="1" x14ac:dyDescent="0.2">
      <c r="A60" s="25">
        <v>1961</v>
      </c>
      <c r="B60" s="52">
        <v>183.691</v>
      </c>
      <c r="C60" s="66">
        <v>13648</v>
      </c>
      <c r="D60" s="66">
        <v>224</v>
      </c>
      <c r="E60" s="66">
        <v>170</v>
      </c>
      <c r="F60" s="66">
        <f t="shared" si="12"/>
        <v>14042</v>
      </c>
      <c r="G60" s="66">
        <v>166</v>
      </c>
      <c r="H60" s="67" t="s">
        <v>11</v>
      </c>
      <c r="I60" s="66">
        <v>200</v>
      </c>
      <c r="J60" s="66">
        <f t="shared" si="13"/>
        <v>13676</v>
      </c>
      <c r="K60" s="66">
        <f t="shared" si="14"/>
        <v>10339.056</v>
      </c>
      <c r="L60" s="62">
        <f t="shared" si="20"/>
        <v>8588.5280000000002</v>
      </c>
      <c r="M60" s="30">
        <f t="shared" si="16"/>
        <v>74.451116276790913</v>
      </c>
      <c r="N60" s="30">
        <f t="shared" si="17"/>
        <v>56.285043905253936</v>
      </c>
      <c r="O60" s="30">
        <f t="shared" si="21"/>
        <v>46.755301021824692</v>
      </c>
      <c r="P60" s="48">
        <v>0.75600000000000001</v>
      </c>
      <c r="Q60" s="49">
        <v>0.628</v>
      </c>
      <c r="R60" s="25" t="str">
        <f t="shared" si="19"/>
        <v>-</v>
      </c>
    </row>
    <row r="61" spans="1:18" ht="12" customHeight="1" x14ac:dyDescent="0.2">
      <c r="A61" s="25">
        <v>1962</v>
      </c>
      <c r="B61" s="52">
        <v>186.53800000000001</v>
      </c>
      <c r="C61" s="66">
        <v>13953</v>
      </c>
      <c r="D61" s="66">
        <v>255</v>
      </c>
      <c r="E61" s="66">
        <v>200</v>
      </c>
      <c r="F61" s="66">
        <f t="shared" si="12"/>
        <v>14408</v>
      </c>
      <c r="G61" s="66">
        <v>156</v>
      </c>
      <c r="H61" s="67" t="s">
        <v>11</v>
      </c>
      <c r="I61" s="66">
        <v>230</v>
      </c>
      <c r="J61" s="66">
        <f t="shared" si="13"/>
        <v>14022</v>
      </c>
      <c r="K61" s="66">
        <f t="shared" si="14"/>
        <v>10614.654</v>
      </c>
      <c r="L61" s="62">
        <f t="shared" si="20"/>
        <v>8847.8819999999996</v>
      </c>
      <c r="M61" s="30">
        <f t="shared" si="16"/>
        <v>75.169670522896141</v>
      </c>
      <c r="N61" s="30">
        <f t="shared" si="17"/>
        <v>56.903440585832378</v>
      </c>
      <c r="O61" s="30">
        <f t="shared" si="21"/>
        <v>47.432062099947458</v>
      </c>
      <c r="P61" s="48">
        <v>0.75700000000000001</v>
      </c>
      <c r="Q61" s="49">
        <v>0.63100000000000001</v>
      </c>
      <c r="R61" s="25" t="str">
        <f t="shared" si="19"/>
        <v>-</v>
      </c>
    </row>
    <row r="62" spans="1:18" ht="12" customHeight="1" x14ac:dyDescent="0.2">
      <c r="A62" s="25">
        <v>1963</v>
      </c>
      <c r="B62" s="52">
        <v>189.24199999999999</v>
      </c>
      <c r="C62" s="66">
        <v>14493</v>
      </c>
      <c r="D62" s="66">
        <v>262</v>
      </c>
      <c r="E62" s="66">
        <v>230</v>
      </c>
      <c r="F62" s="66">
        <f t="shared" si="12"/>
        <v>14985</v>
      </c>
      <c r="G62" s="66">
        <v>243</v>
      </c>
      <c r="H62" s="67" t="s">
        <v>11</v>
      </c>
      <c r="I62" s="66">
        <v>277</v>
      </c>
      <c r="J62" s="66">
        <f t="shared" si="13"/>
        <v>14465</v>
      </c>
      <c r="K62" s="66">
        <f t="shared" si="14"/>
        <v>10964.47</v>
      </c>
      <c r="L62" s="62">
        <f t="shared" si="20"/>
        <v>9185.2749999999996</v>
      </c>
      <c r="M62" s="30">
        <f t="shared" si="16"/>
        <v>76.436520434153095</v>
      </c>
      <c r="N62" s="30">
        <f t="shared" si="17"/>
        <v>57.938882489088044</v>
      </c>
      <c r="O62" s="30">
        <f t="shared" si="21"/>
        <v>48.537190475687218</v>
      </c>
      <c r="P62" s="48">
        <v>0.75800000000000001</v>
      </c>
      <c r="Q62" s="49">
        <v>0.63500000000000001</v>
      </c>
      <c r="R62" s="25" t="str">
        <f t="shared" si="19"/>
        <v>-</v>
      </c>
    </row>
    <row r="63" spans="1:18" ht="12" customHeight="1" x14ac:dyDescent="0.2">
      <c r="A63" s="25">
        <v>1964</v>
      </c>
      <c r="B63" s="52">
        <v>191.88900000000001</v>
      </c>
      <c r="C63" s="66">
        <v>14598</v>
      </c>
      <c r="D63" s="66">
        <v>313</v>
      </c>
      <c r="E63" s="66">
        <v>277</v>
      </c>
      <c r="F63" s="66">
        <f t="shared" si="12"/>
        <v>15188</v>
      </c>
      <c r="G63" s="66">
        <v>253</v>
      </c>
      <c r="H63" s="67" t="s">
        <v>11</v>
      </c>
      <c r="I63" s="66">
        <v>284</v>
      </c>
      <c r="J63" s="66">
        <f t="shared" si="13"/>
        <v>14651</v>
      </c>
      <c r="K63" s="66">
        <f t="shared" si="14"/>
        <v>11120.109</v>
      </c>
      <c r="L63" s="62">
        <f t="shared" si="20"/>
        <v>9361.9889999999996</v>
      </c>
      <c r="M63" s="30">
        <f t="shared" si="16"/>
        <v>76.351432338487356</v>
      </c>
      <c r="N63" s="30">
        <f t="shared" si="17"/>
        <v>57.950737144911898</v>
      </c>
      <c r="O63" s="30">
        <f t="shared" si="21"/>
        <v>48.788565264293418</v>
      </c>
      <c r="P63" s="48">
        <v>0.75900000000000001</v>
      </c>
      <c r="Q63" s="49">
        <v>0.63900000000000001</v>
      </c>
      <c r="R63" s="25" t="str">
        <f t="shared" si="19"/>
        <v>-</v>
      </c>
    </row>
    <row r="64" spans="1:18" ht="12" customHeight="1" x14ac:dyDescent="0.2">
      <c r="A64" s="25">
        <v>1965</v>
      </c>
      <c r="B64" s="52">
        <v>194.303</v>
      </c>
      <c r="C64" s="66">
        <v>12781</v>
      </c>
      <c r="D64" s="66">
        <v>382</v>
      </c>
      <c r="E64" s="66">
        <v>284</v>
      </c>
      <c r="F64" s="66">
        <f t="shared" si="12"/>
        <v>13447</v>
      </c>
      <c r="G64" s="66">
        <v>149</v>
      </c>
      <c r="H64" s="67" t="s">
        <v>11</v>
      </c>
      <c r="I64" s="66">
        <v>123</v>
      </c>
      <c r="J64" s="66">
        <f t="shared" si="13"/>
        <v>13175</v>
      </c>
      <c r="K64" s="66">
        <f t="shared" si="14"/>
        <v>10013</v>
      </c>
      <c r="L64" s="62">
        <f t="shared" si="20"/>
        <v>8471.5249999999996</v>
      </c>
      <c r="M64" s="30">
        <f t="shared" si="16"/>
        <v>67.806467218725388</v>
      </c>
      <c r="N64" s="30">
        <f t="shared" si="17"/>
        <v>51.532915086231299</v>
      </c>
      <c r="O64" s="30">
        <f t="shared" si="21"/>
        <v>43.599558421640424</v>
      </c>
      <c r="P64" s="48">
        <v>0.76</v>
      </c>
      <c r="Q64" s="49">
        <v>0.64300000000000002</v>
      </c>
      <c r="R64" s="25" t="str">
        <f t="shared" si="19"/>
        <v>-</v>
      </c>
    </row>
    <row r="65" spans="1:18" ht="12" customHeight="1" x14ac:dyDescent="0.2">
      <c r="A65" s="24">
        <v>1966</v>
      </c>
      <c r="B65" s="50">
        <v>196.56</v>
      </c>
      <c r="C65" s="42">
        <v>12798</v>
      </c>
      <c r="D65" s="42">
        <v>430</v>
      </c>
      <c r="E65" s="42">
        <v>123.191</v>
      </c>
      <c r="F65" s="64">
        <f t="shared" si="12"/>
        <v>13351.191000000001</v>
      </c>
      <c r="G65" s="42">
        <v>158</v>
      </c>
      <c r="H65" s="65" t="s">
        <v>11</v>
      </c>
      <c r="I65" s="42">
        <v>205.36199999999999</v>
      </c>
      <c r="J65" s="64">
        <f t="shared" si="13"/>
        <v>12987.829000000002</v>
      </c>
      <c r="K65" s="64">
        <f t="shared" si="14"/>
        <v>9883.7378690000005</v>
      </c>
      <c r="L65" s="64">
        <f t="shared" ref="L65:L98" si="22">J65*Q65</f>
        <v>8403.125363000001</v>
      </c>
      <c r="M65" s="26">
        <f t="shared" si="16"/>
        <v>66.075646113146121</v>
      </c>
      <c r="N65" s="26">
        <f t="shared" si="17"/>
        <v>50.283566692104195</v>
      </c>
      <c r="O65" s="26">
        <f t="shared" si="21"/>
        <v>42.750943035205538</v>
      </c>
      <c r="P65" s="36">
        <v>0.7609999999999999</v>
      </c>
      <c r="Q65" s="37">
        <v>0.64700000000000002</v>
      </c>
      <c r="R65" s="24" t="str">
        <f t="shared" si="19"/>
        <v>-</v>
      </c>
    </row>
    <row r="66" spans="1:18" ht="12" customHeight="1" x14ac:dyDescent="0.2">
      <c r="A66" s="24">
        <v>1967</v>
      </c>
      <c r="B66" s="50">
        <v>198.71199999999999</v>
      </c>
      <c r="C66" s="42">
        <v>14130</v>
      </c>
      <c r="D66" s="42">
        <v>440</v>
      </c>
      <c r="E66" s="42">
        <v>205.36199999999999</v>
      </c>
      <c r="F66" s="64">
        <f t="shared" si="12"/>
        <v>14775.361999999999</v>
      </c>
      <c r="G66" s="42">
        <v>164</v>
      </c>
      <c r="H66" s="65" t="s">
        <v>11</v>
      </c>
      <c r="I66" s="42">
        <v>256.69900000000001</v>
      </c>
      <c r="J66" s="64">
        <f t="shared" si="13"/>
        <v>14354.662999999999</v>
      </c>
      <c r="K66" s="64">
        <f t="shared" si="14"/>
        <v>10938.253205999999</v>
      </c>
      <c r="L66" s="64">
        <f t="shared" si="22"/>
        <v>9344.8856129999986</v>
      </c>
      <c r="M66" s="26">
        <f t="shared" si="16"/>
        <v>72.238531140545106</v>
      </c>
      <c r="N66" s="26">
        <f t="shared" si="17"/>
        <v>55.045760729095377</v>
      </c>
      <c r="O66" s="26">
        <f t="shared" si="21"/>
        <v>47.027283772494862</v>
      </c>
      <c r="P66" s="36">
        <v>0.76200000000000001</v>
      </c>
      <c r="Q66" s="37">
        <v>0.65100000000000002</v>
      </c>
      <c r="R66" s="24" t="str">
        <f t="shared" si="19"/>
        <v>-</v>
      </c>
    </row>
    <row r="67" spans="1:18" ht="12" customHeight="1" x14ac:dyDescent="0.2">
      <c r="A67" s="24">
        <v>1968</v>
      </c>
      <c r="B67" s="50">
        <v>200.70599999999999</v>
      </c>
      <c r="C67" s="42">
        <v>14515</v>
      </c>
      <c r="D67" s="42">
        <v>462</v>
      </c>
      <c r="E67" s="42">
        <v>256.69900000000001</v>
      </c>
      <c r="F67" s="64">
        <f t="shared" si="12"/>
        <v>15233.699000000001</v>
      </c>
      <c r="G67" s="42">
        <v>208</v>
      </c>
      <c r="H67" s="65" t="s">
        <v>11</v>
      </c>
      <c r="I67" s="42">
        <v>232.47300000000001</v>
      </c>
      <c r="J67" s="64">
        <f t="shared" si="13"/>
        <v>14793.226000000001</v>
      </c>
      <c r="K67" s="64">
        <f t="shared" si="14"/>
        <v>11287.231437999999</v>
      </c>
      <c r="L67" s="64">
        <f t="shared" si="22"/>
        <v>9689.5630300000012</v>
      </c>
      <c r="M67" s="26">
        <f t="shared" si="16"/>
        <v>73.705948003547491</v>
      </c>
      <c r="N67" s="26">
        <f t="shared" si="17"/>
        <v>56.237638326706723</v>
      </c>
      <c r="O67" s="26">
        <f t="shared" si="21"/>
        <v>48.277395942323608</v>
      </c>
      <c r="P67" s="36">
        <v>0.7629999999999999</v>
      </c>
      <c r="Q67" s="37">
        <v>0.65500000000000003</v>
      </c>
      <c r="R67" s="24" t="str">
        <f t="shared" si="19"/>
        <v>-</v>
      </c>
    </row>
    <row r="68" spans="1:18" ht="12" customHeight="1" x14ac:dyDescent="0.2">
      <c r="A68" s="24">
        <v>1969</v>
      </c>
      <c r="B68" s="50">
        <v>202.67699999999999</v>
      </c>
      <c r="C68" s="42">
        <v>14231</v>
      </c>
      <c r="D68" s="42">
        <v>450</v>
      </c>
      <c r="E68" s="42">
        <v>232.47300000000001</v>
      </c>
      <c r="F68" s="64">
        <f t="shared" si="12"/>
        <v>14913.473</v>
      </c>
      <c r="G68" s="42">
        <v>260</v>
      </c>
      <c r="H68" s="65" t="s">
        <v>11</v>
      </c>
      <c r="I68" s="42">
        <v>244</v>
      </c>
      <c r="J68" s="64">
        <f t="shared" si="13"/>
        <v>14409.473</v>
      </c>
      <c r="K68" s="64">
        <f t="shared" si="14"/>
        <v>11008.837372</v>
      </c>
      <c r="L68" s="64">
        <f t="shared" si="22"/>
        <v>9510.2521800000013</v>
      </c>
      <c r="M68" s="26">
        <f t="shared" si="16"/>
        <v>71.095748407564741</v>
      </c>
      <c r="N68" s="26">
        <f t="shared" si="17"/>
        <v>54.317151783379465</v>
      </c>
      <c r="O68" s="26">
        <f t="shared" si="21"/>
        <v>46.92319394899274</v>
      </c>
      <c r="P68" s="36">
        <v>0.76400000000000001</v>
      </c>
      <c r="Q68" s="37">
        <v>0.66</v>
      </c>
      <c r="R68" s="24" t="str">
        <f t="shared" si="19"/>
        <v>-</v>
      </c>
    </row>
    <row r="69" spans="1:18" ht="12" customHeight="1" x14ac:dyDescent="0.2">
      <c r="A69" s="24">
        <v>1970</v>
      </c>
      <c r="B69" s="50">
        <v>205.05199999999999</v>
      </c>
      <c r="C69" s="42">
        <v>14699</v>
      </c>
      <c r="D69" s="42">
        <v>491</v>
      </c>
      <c r="E69" s="42">
        <v>244.124</v>
      </c>
      <c r="F69" s="64">
        <f t="shared" si="12"/>
        <v>15434.124</v>
      </c>
      <c r="G69" s="42">
        <v>82.933361000000005</v>
      </c>
      <c r="H69" s="65" t="s">
        <v>11</v>
      </c>
      <c r="I69" s="42">
        <v>394.36500000000001</v>
      </c>
      <c r="J69" s="64">
        <f t="shared" si="13"/>
        <v>14956.825639000001</v>
      </c>
      <c r="K69" s="64">
        <f t="shared" si="14"/>
        <v>11441.971613835001</v>
      </c>
      <c r="L69" s="64">
        <f t="shared" si="22"/>
        <v>9946.2890499350015</v>
      </c>
      <c r="M69" s="26">
        <f t="shared" si="16"/>
        <v>72.941622802996321</v>
      </c>
      <c r="N69" s="26">
        <f t="shared" si="17"/>
        <v>55.800341444292187</v>
      </c>
      <c r="O69" s="26">
        <f t="shared" si="21"/>
        <v>48.506179163992556</v>
      </c>
      <c r="P69" s="36">
        <v>0.76500000000000001</v>
      </c>
      <c r="Q69" s="37">
        <v>0.66500000000000004</v>
      </c>
      <c r="R69" s="24" t="str">
        <f t="shared" si="19"/>
        <v>-</v>
      </c>
    </row>
    <row r="70" spans="1:18" ht="12" customHeight="1" x14ac:dyDescent="0.2">
      <c r="A70" s="25">
        <v>1971</v>
      </c>
      <c r="B70" s="52">
        <v>207.661</v>
      </c>
      <c r="C70" s="44">
        <v>16006</v>
      </c>
      <c r="D70" s="44">
        <v>496</v>
      </c>
      <c r="E70" s="44">
        <v>394.36500000000001</v>
      </c>
      <c r="F70" s="66">
        <f t="shared" si="12"/>
        <v>16896.365000000002</v>
      </c>
      <c r="G70" s="44">
        <v>88.111446000000001</v>
      </c>
      <c r="H70" s="67" t="s">
        <v>11</v>
      </c>
      <c r="I70" s="44">
        <v>390.95800000000003</v>
      </c>
      <c r="J70" s="66">
        <f t="shared" si="13"/>
        <v>16417.295554</v>
      </c>
      <c r="K70" s="66">
        <f t="shared" si="14"/>
        <v>12575.648394364</v>
      </c>
      <c r="L70" s="66">
        <f t="shared" si="22"/>
        <v>10999.588021180001</v>
      </c>
      <c r="M70" s="30">
        <f t="shared" si="16"/>
        <v>79.058155137459607</v>
      </c>
      <c r="N70" s="30">
        <f t="shared" si="17"/>
        <v>60.558546835294059</v>
      </c>
      <c r="O70" s="30">
        <f t="shared" si="21"/>
        <v>52.968963942097943</v>
      </c>
      <c r="P70" s="40">
        <v>0.76600000000000001</v>
      </c>
      <c r="Q70" s="41">
        <v>0.67</v>
      </c>
      <c r="R70" s="25" t="str">
        <f t="shared" si="19"/>
        <v>-</v>
      </c>
    </row>
    <row r="71" spans="1:18" ht="12" customHeight="1" x14ac:dyDescent="0.2">
      <c r="A71" s="25">
        <v>1972</v>
      </c>
      <c r="B71" s="52">
        <v>209.89599999999999</v>
      </c>
      <c r="C71" s="44">
        <v>14422</v>
      </c>
      <c r="D71" s="44">
        <v>538</v>
      </c>
      <c r="E71" s="44">
        <v>390.95800000000003</v>
      </c>
      <c r="F71" s="66">
        <f t="shared" si="12"/>
        <v>15350.958000000001</v>
      </c>
      <c r="G71" s="44">
        <v>132.86780200000001</v>
      </c>
      <c r="H71" s="67" t="s">
        <v>11</v>
      </c>
      <c r="I71" s="44">
        <v>258.45699999999999</v>
      </c>
      <c r="J71" s="66">
        <f t="shared" si="13"/>
        <v>14959.633198000001</v>
      </c>
      <c r="K71" s="66">
        <f t="shared" si="14"/>
        <v>11474.038662866</v>
      </c>
      <c r="L71" s="66">
        <f t="shared" si="22"/>
        <v>10097.752408650002</v>
      </c>
      <c r="M71" s="30">
        <f t="shared" si="16"/>
        <v>71.271644995616882</v>
      </c>
      <c r="N71" s="30">
        <f t="shared" si="17"/>
        <v>54.665351711638145</v>
      </c>
      <c r="O71" s="30">
        <f t="shared" si="21"/>
        <v>48.108360372041403</v>
      </c>
      <c r="P71" s="40">
        <v>0.7669999999999999</v>
      </c>
      <c r="Q71" s="41">
        <v>0.67500000000000004</v>
      </c>
      <c r="R71" s="25" t="str">
        <f t="shared" si="19"/>
        <v>-</v>
      </c>
    </row>
    <row r="72" spans="1:18" ht="12" customHeight="1" x14ac:dyDescent="0.2">
      <c r="A72" s="25">
        <v>1973</v>
      </c>
      <c r="B72" s="52">
        <v>211.90899999999999</v>
      </c>
      <c r="C72" s="44">
        <v>13223</v>
      </c>
      <c r="D72" s="44">
        <v>533</v>
      </c>
      <c r="E72" s="44">
        <v>258.45699999999999</v>
      </c>
      <c r="F72" s="66">
        <f t="shared" ref="F72:F99" si="23">SUM(C72:E72)</f>
        <v>14014.457</v>
      </c>
      <c r="G72" s="44">
        <v>214.78345899999999</v>
      </c>
      <c r="H72" s="67" t="s">
        <v>11</v>
      </c>
      <c r="I72" s="44">
        <v>348.209</v>
      </c>
      <c r="J72" s="66">
        <f t="shared" ref="J72:J98" si="24">F72-SUM(G72:I72)</f>
        <v>13451.464541000001</v>
      </c>
      <c r="K72" s="66">
        <f t="shared" ref="K72:K98" si="25">J72*P72</f>
        <v>10330.724767488002</v>
      </c>
      <c r="L72" s="66">
        <f t="shared" si="22"/>
        <v>9146.9958878800007</v>
      </c>
      <c r="M72" s="30">
        <f t="shared" si="16"/>
        <v>63.477551878400639</v>
      </c>
      <c r="N72" s="30">
        <f t="shared" si="17"/>
        <v>48.7507598426117</v>
      </c>
      <c r="O72" s="30">
        <f t="shared" si="21"/>
        <v>43.164735277312438</v>
      </c>
      <c r="P72" s="40">
        <v>0.76800000000000002</v>
      </c>
      <c r="Q72" s="41">
        <v>0.68</v>
      </c>
      <c r="R72" s="25" t="str">
        <f t="shared" si="19"/>
        <v>-</v>
      </c>
    </row>
    <row r="73" spans="1:18" ht="12" customHeight="1" x14ac:dyDescent="0.2">
      <c r="A73" s="25">
        <v>1974</v>
      </c>
      <c r="B73" s="52">
        <v>213.85400000000001</v>
      </c>
      <c r="C73" s="44">
        <v>14331</v>
      </c>
      <c r="D73" s="44">
        <v>488</v>
      </c>
      <c r="E73" s="44">
        <v>348.209</v>
      </c>
      <c r="F73" s="66">
        <f t="shared" si="23"/>
        <v>15167.209000000001</v>
      </c>
      <c r="G73" s="44">
        <v>126.959001</v>
      </c>
      <c r="H73" s="67" t="s">
        <v>11</v>
      </c>
      <c r="I73" s="44">
        <v>379.68400000000003</v>
      </c>
      <c r="J73" s="66">
        <f t="shared" si="24"/>
        <v>14660.565999</v>
      </c>
      <c r="K73" s="66">
        <f t="shared" si="25"/>
        <v>11273.975253230999</v>
      </c>
      <c r="L73" s="66">
        <f t="shared" si="22"/>
        <v>10042.487709315001</v>
      </c>
      <c r="M73" s="30">
        <f t="shared" si="16"/>
        <v>68.554088298558824</v>
      </c>
      <c r="N73" s="30">
        <f t="shared" si="17"/>
        <v>52.718093901591736</v>
      </c>
      <c r="O73" s="30">
        <f t="shared" si="21"/>
        <v>46.959550484512796</v>
      </c>
      <c r="P73" s="40">
        <v>0.76899999999999991</v>
      </c>
      <c r="Q73" s="41">
        <v>0.68500000000000005</v>
      </c>
      <c r="R73" s="25" t="str">
        <f t="shared" si="19"/>
        <v>-</v>
      </c>
    </row>
    <row r="74" spans="1:18" ht="12" customHeight="1" x14ac:dyDescent="0.2">
      <c r="A74" s="25">
        <v>1975</v>
      </c>
      <c r="B74" s="52">
        <v>215.97300000000001</v>
      </c>
      <c r="C74" s="44">
        <v>11779</v>
      </c>
      <c r="D74" s="44">
        <v>439</v>
      </c>
      <c r="E74" s="44">
        <v>379.68400000000003</v>
      </c>
      <c r="F74" s="66">
        <f t="shared" si="23"/>
        <v>12597.683999999999</v>
      </c>
      <c r="G74" s="44">
        <v>265.10399999999998</v>
      </c>
      <c r="H74" s="67" t="s">
        <v>11</v>
      </c>
      <c r="I74" s="44">
        <v>300.21699999999998</v>
      </c>
      <c r="J74" s="66">
        <f t="shared" si="24"/>
        <v>12032.362999999999</v>
      </c>
      <c r="K74" s="66">
        <f t="shared" si="25"/>
        <v>9264.9195099999997</v>
      </c>
      <c r="L74" s="66">
        <f t="shared" si="22"/>
        <v>8302.330469999999</v>
      </c>
      <c r="M74" s="30">
        <f t="shared" si="16"/>
        <v>55.712348302797103</v>
      </c>
      <c r="N74" s="30">
        <f t="shared" si="17"/>
        <v>42.898508193153766</v>
      </c>
      <c r="O74" s="30">
        <f t="shared" si="21"/>
        <v>38.441520328929997</v>
      </c>
      <c r="P74" s="40">
        <v>0.77</v>
      </c>
      <c r="Q74" s="41">
        <v>0.69</v>
      </c>
      <c r="R74" s="25" t="str">
        <f t="shared" si="19"/>
        <v>-</v>
      </c>
    </row>
    <row r="75" spans="1:18" ht="12" customHeight="1" x14ac:dyDescent="0.2">
      <c r="A75" s="24">
        <v>1976</v>
      </c>
      <c r="B75" s="50">
        <v>218.035</v>
      </c>
      <c r="C75" s="42">
        <v>12688</v>
      </c>
      <c r="D75" s="42">
        <v>469</v>
      </c>
      <c r="E75" s="42">
        <v>300.21699999999998</v>
      </c>
      <c r="F75" s="64">
        <f t="shared" si="23"/>
        <v>13457.217000000001</v>
      </c>
      <c r="G75" s="42">
        <v>316.17700000000002</v>
      </c>
      <c r="H75" s="42">
        <v>106</v>
      </c>
      <c r="I75" s="42">
        <v>274.02850000000001</v>
      </c>
      <c r="J75" s="64">
        <f t="shared" si="24"/>
        <v>12761.011500000001</v>
      </c>
      <c r="K75" s="64">
        <f t="shared" si="25"/>
        <v>9838.7398665000001</v>
      </c>
      <c r="L75" s="64">
        <f t="shared" si="22"/>
        <v>8868.9029924999995</v>
      </c>
      <c r="M75" s="26">
        <f t="shared" si="16"/>
        <v>58.527353406563172</v>
      </c>
      <c r="N75" s="26">
        <f t="shared" ref="N75:N98" si="26">IF(K75=0,0,IF(B75=0,0,K75/B75))</f>
        <v>45.124589476460201</v>
      </c>
      <c r="O75" s="26">
        <f t="shared" ref="O75:O98" si="27">IF(L75=0,0,IF(B75=0,0,L75/B75))</f>
        <v>40.676510617561398</v>
      </c>
      <c r="P75" s="36">
        <v>0.77099999999999991</v>
      </c>
      <c r="Q75" s="37">
        <v>0.69499999999999995</v>
      </c>
      <c r="R75" s="24" t="str">
        <f t="shared" ref="R75:R98" si="28">IF(I74=0,"-",IF(ROUND(E75,0)=ROUND(I74,0),"-","*"))</f>
        <v>-</v>
      </c>
    </row>
    <row r="76" spans="1:18" ht="12" customHeight="1" x14ac:dyDescent="0.2">
      <c r="A76" s="24">
        <v>1977</v>
      </c>
      <c r="B76" s="50">
        <v>220.23899999999998</v>
      </c>
      <c r="C76" s="42">
        <v>13248</v>
      </c>
      <c r="D76" s="42">
        <v>439.7</v>
      </c>
      <c r="E76" s="42">
        <v>274.02850000000001</v>
      </c>
      <c r="F76" s="64">
        <f t="shared" si="23"/>
        <v>13961.728500000001</v>
      </c>
      <c r="G76" s="42">
        <v>293.84699999999998</v>
      </c>
      <c r="H76" s="42">
        <v>105</v>
      </c>
      <c r="I76" s="42">
        <v>245.65199999999999</v>
      </c>
      <c r="J76" s="64">
        <f t="shared" si="24"/>
        <v>13317.229500000001</v>
      </c>
      <c r="K76" s="64">
        <f t="shared" si="25"/>
        <v>10280.901174000001</v>
      </c>
      <c r="L76" s="64">
        <f t="shared" si="22"/>
        <v>9308.7434205000009</v>
      </c>
      <c r="M76" s="26">
        <f t="shared" ref="M76:M98" si="29">IF(J76=0,0,IF(B76=0,0,J76/B76))</f>
        <v>60.46717202675277</v>
      </c>
      <c r="N76" s="26">
        <f t="shared" si="26"/>
        <v>46.680656804653132</v>
      </c>
      <c r="O76" s="26">
        <f t="shared" si="27"/>
        <v>42.266553246700184</v>
      </c>
      <c r="P76" s="36">
        <v>0.77200000000000002</v>
      </c>
      <c r="Q76" s="37">
        <v>0.69900000000000007</v>
      </c>
      <c r="R76" s="24" t="str">
        <f t="shared" si="28"/>
        <v>-</v>
      </c>
    </row>
    <row r="77" spans="1:18" ht="12" customHeight="1" x14ac:dyDescent="0.2">
      <c r="A77" s="24">
        <v>1978</v>
      </c>
      <c r="B77" s="50">
        <v>222.58500000000001</v>
      </c>
      <c r="C77" s="42">
        <v>13393</v>
      </c>
      <c r="D77" s="42">
        <v>495.2</v>
      </c>
      <c r="E77" s="42">
        <v>245.65199999999999</v>
      </c>
      <c r="F77" s="64">
        <f t="shared" si="23"/>
        <v>14133.852000000001</v>
      </c>
      <c r="G77" s="42">
        <v>287.65699999999998</v>
      </c>
      <c r="H77" s="42">
        <v>133</v>
      </c>
      <c r="I77" s="42">
        <v>310.49599999999998</v>
      </c>
      <c r="J77" s="64">
        <f t="shared" si="24"/>
        <v>13402.699000000001</v>
      </c>
      <c r="K77" s="64">
        <f t="shared" si="25"/>
        <v>10360.286327</v>
      </c>
      <c r="L77" s="64">
        <f t="shared" si="22"/>
        <v>9422.0973970000014</v>
      </c>
      <c r="M77" s="26">
        <f t="shared" si="29"/>
        <v>60.213846395758921</v>
      </c>
      <c r="N77" s="26">
        <f t="shared" si="26"/>
        <v>46.545303263921646</v>
      </c>
      <c r="O77" s="26">
        <f t="shared" si="27"/>
        <v>42.330334016218529</v>
      </c>
      <c r="P77" s="36">
        <v>0.77299999999999991</v>
      </c>
      <c r="Q77" s="37">
        <v>0.70300000000000007</v>
      </c>
      <c r="R77" s="24" t="str">
        <f t="shared" si="28"/>
        <v>-</v>
      </c>
    </row>
    <row r="78" spans="1:18" ht="12" customHeight="1" x14ac:dyDescent="0.2">
      <c r="A78" s="24">
        <v>1979</v>
      </c>
      <c r="B78" s="50">
        <v>225.05500000000001</v>
      </c>
      <c r="C78" s="42">
        <v>15451</v>
      </c>
      <c r="D78" s="42">
        <v>499.6</v>
      </c>
      <c r="E78" s="42">
        <v>310.49599999999998</v>
      </c>
      <c r="F78" s="64">
        <f t="shared" si="23"/>
        <v>16261.096</v>
      </c>
      <c r="G78" s="42">
        <v>290.66500000000002</v>
      </c>
      <c r="H78" s="42">
        <v>158</v>
      </c>
      <c r="I78" s="42">
        <v>354.66250000000002</v>
      </c>
      <c r="J78" s="64">
        <f t="shared" si="24"/>
        <v>15457.7685</v>
      </c>
      <c r="K78" s="64">
        <f t="shared" si="25"/>
        <v>11964.312819000001</v>
      </c>
      <c r="L78" s="64">
        <f t="shared" si="22"/>
        <v>10928.6423295</v>
      </c>
      <c r="M78" s="26">
        <f t="shared" si="29"/>
        <v>68.684403812401413</v>
      </c>
      <c r="N78" s="26">
        <f t="shared" si="26"/>
        <v>53.161728550798692</v>
      </c>
      <c r="O78" s="26">
        <f t="shared" si="27"/>
        <v>48.559873495367796</v>
      </c>
      <c r="P78" s="36">
        <v>0.77400000000000002</v>
      </c>
      <c r="Q78" s="37">
        <v>0.70700000000000007</v>
      </c>
      <c r="R78" s="24" t="str">
        <f t="shared" si="28"/>
        <v>-</v>
      </c>
    </row>
    <row r="79" spans="1:18" ht="12" customHeight="1" x14ac:dyDescent="0.2">
      <c r="A79" s="24">
        <v>1980</v>
      </c>
      <c r="B79" s="50">
        <v>227.726</v>
      </c>
      <c r="C79" s="42">
        <v>16617</v>
      </c>
      <c r="D79" s="42">
        <v>549.70000000000005</v>
      </c>
      <c r="E79" s="42">
        <v>354.66250000000002</v>
      </c>
      <c r="F79" s="64">
        <f t="shared" si="23"/>
        <v>17521.362499999999</v>
      </c>
      <c r="G79" s="42">
        <v>251.858</v>
      </c>
      <c r="H79" s="42">
        <v>154</v>
      </c>
      <c r="I79" s="42">
        <v>431.39299999999997</v>
      </c>
      <c r="J79" s="64">
        <f t="shared" si="24"/>
        <v>16684.111499999999</v>
      </c>
      <c r="K79" s="64">
        <f t="shared" si="25"/>
        <v>12930.186412499999</v>
      </c>
      <c r="L79" s="64">
        <f t="shared" si="22"/>
        <v>11862.403276500001</v>
      </c>
      <c r="M79" s="26">
        <f t="shared" si="29"/>
        <v>73.263972932383652</v>
      </c>
      <c r="N79" s="26">
        <f t="shared" si="26"/>
        <v>56.779579022597332</v>
      </c>
      <c r="O79" s="26">
        <f t="shared" si="27"/>
        <v>52.09068475492478</v>
      </c>
      <c r="P79" s="36">
        <v>0.77500000000000002</v>
      </c>
      <c r="Q79" s="37">
        <v>0.71100000000000008</v>
      </c>
      <c r="R79" s="24" t="str">
        <f t="shared" si="28"/>
        <v>-</v>
      </c>
    </row>
    <row r="80" spans="1:18" ht="12" customHeight="1" x14ac:dyDescent="0.2">
      <c r="A80" s="25">
        <v>1981</v>
      </c>
      <c r="B80" s="52">
        <v>229.96600000000001</v>
      </c>
      <c r="C80" s="44">
        <v>15873</v>
      </c>
      <c r="D80" s="44">
        <v>541.5</v>
      </c>
      <c r="E80" s="44">
        <v>431.39299999999997</v>
      </c>
      <c r="F80" s="66">
        <f t="shared" si="23"/>
        <v>16845.893</v>
      </c>
      <c r="G80" s="44">
        <v>307.05500000000001</v>
      </c>
      <c r="H80" s="44">
        <v>145</v>
      </c>
      <c r="I80" s="44">
        <v>335.53800000000001</v>
      </c>
      <c r="J80" s="66">
        <f t="shared" si="24"/>
        <v>16058.3</v>
      </c>
      <c r="K80" s="66">
        <f t="shared" si="25"/>
        <v>12461.2408</v>
      </c>
      <c r="L80" s="66">
        <f t="shared" si="22"/>
        <v>11481.684499999999</v>
      </c>
      <c r="M80" s="30">
        <f t="shared" si="29"/>
        <v>69.829018202690833</v>
      </c>
      <c r="N80" s="30">
        <f t="shared" si="26"/>
        <v>54.18731812528808</v>
      </c>
      <c r="O80" s="30">
        <f t="shared" si="27"/>
        <v>49.927748014923942</v>
      </c>
      <c r="P80" s="40">
        <v>0.77600000000000002</v>
      </c>
      <c r="Q80" s="41">
        <v>0.71499999999999997</v>
      </c>
      <c r="R80" s="25" t="str">
        <f t="shared" si="28"/>
        <v>-</v>
      </c>
    </row>
    <row r="81" spans="1:19" ht="12" customHeight="1" x14ac:dyDescent="0.2">
      <c r="A81" s="25">
        <v>1982</v>
      </c>
      <c r="B81" s="52">
        <v>232.18799999999999</v>
      </c>
      <c r="C81" s="44">
        <v>14229</v>
      </c>
      <c r="D81" s="44">
        <v>612.4</v>
      </c>
      <c r="E81" s="44">
        <v>335.53800000000001</v>
      </c>
      <c r="F81" s="66">
        <f t="shared" si="23"/>
        <v>15176.938</v>
      </c>
      <c r="G81" s="44">
        <v>214.28899999999999</v>
      </c>
      <c r="H81" s="44">
        <v>151</v>
      </c>
      <c r="I81" s="44">
        <v>283.67500000000001</v>
      </c>
      <c r="J81" s="66">
        <f t="shared" si="24"/>
        <v>14527.974</v>
      </c>
      <c r="K81" s="66">
        <f t="shared" si="25"/>
        <v>11288.235798</v>
      </c>
      <c r="L81" s="66">
        <f t="shared" si="22"/>
        <v>10416.557358000002</v>
      </c>
      <c r="M81" s="30">
        <f t="shared" si="29"/>
        <v>62.569874412114324</v>
      </c>
      <c r="N81" s="30">
        <f t="shared" si="26"/>
        <v>48.616792418212832</v>
      </c>
      <c r="O81" s="30">
        <f t="shared" si="27"/>
        <v>44.862599953485976</v>
      </c>
      <c r="P81" s="40">
        <v>0.77699999999999991</v>
      </c>
      <c r="Q81" s="41">
        <v>0.71700000000000008</v>
      </c>
      <c r="R81" s="25" t="str">
        <f t="shared" si="28"/>
        <v>-</v>
      </c>
    </row>
    <row r="82" spans="1:19" ht="12" customHeight="1" x14ac:dyDescent="0.2">
      <c r="A82" s="25">
        <v>1983</v>
      </c>
      <c r="B82" s="52">
        <v>234.30699999999999</v>
      </c>
      <c r="C82" s="44">
        <v>15199</v>
      </c>
      <c r="D82" s="44">
        <v>706.88</v>
      </c>
      <c r="E82" s="44">
        <v>283.67500000000001</v>
      </c>
      <c r="F82" s="66">
        <f t="shared" si="23"/>
        <v>16189.554999999998</v>
      </c>
      <c r="G82" s="44">
        <v>219.30600000000001</v>
      </c>
      <c r="H82" s="44">
        <v>142</v>
      </c>
      <c r="I82" s="44">
        <v>375.43450000000001</v>
      </c>
      <c r="J82" s="66">
        <f t="shared" si="24"/>
        <v>15452.814499999999</v>
      </c>
      <c r="K82" s="66">
        <f t="shared" si="25"/>
        <v>12022.289680999998</v>
      </c>
      <c r="L82" s="66">
        <f t="shared" si="22"/>
        <v>11110.573625500001</v>
      </c>
      <c r="M82" s="30">
        <f t="shared" si="29"/>
        <v>65.951143158335</v>
      </c>
      <c r="N82" s="30">
        <f t="shared" si="26"/>
        <v>51.309989377184628</v>
      </c>
      <c r="O82" s="30">
        <f t="shared" si="27"/>
        <v>47.418871930842876</v>
      </c>
      <c r="P82" s="40">
        <v>0.77800000000000002</v>
      </c>
      <c r="Q82" s="41">
        <v>0.71900000000000008</v>
      </c>
      <c r="R82" s="25" t="str">
        <f t="shared" si="28"/>
        <v>-</v>
      </c>
    </row>
    <row r="83" spans="1:19" ht="12" customHeight="1" x14ac:dyDescent="0.2">
      <c r="A83" s="25">
        <v>1984</v>
      </c>
      <c r="B83" s="52">
        <v>236.34800000000001</v>
      </c>
      <c r="C83" s="44">
        <v>14812</v>
      </c>
      <c r="D83" s="44">
        <v>953.91899999999998</v>
      </c>
      <c r="E83" s="44">
        <v>375.43450000000001</v>
      </c>
      <c r="F83" s="66">
        <f t="shared" si="23"/>
        <v>16141.353499999999</v>
      </c>
      <c r="G83" s="44">
        <v>163.88</v>
      </c>
      <c r="H83" s="44">
        <v>147</v>
      </c>
      <c r="I83" s="44">
        <v>347.8725</v>
      </c>
      <c r="J83" s="66">
        <f t="shared" si="24"/>
        <v>15482.600999999999</v>
      </c>
      <c r="K83" s="66">
        <f t="shared" si="25"/>
        <v>12060.946178999997</v>
      </c>
      <c r="L83" s="66">
        <f t="shared" si="22"/>
        <v>11162.955321000001</v>
      </c>
      <c r="M83" s="30">
        <f t="shared" si="29"/>
        <v>65.507645505779607</v>
      </c>
      <c r="N83" s="30">
        <f t="shared" si="26"/>
        <v>51.030455849002301</v>
      </c>
      <c r="O83" s="30">
        <f t="shared" si="27"/>
        <v>47.231012409667102</v>
      </c>
      <c r="P83" s="40">
        <v>0.77899999999999991</v>
      </c>
      <c r="Q83" s="41">
        <v>0.72100000000000009</v>
      </c>
      <c r="R83" s="25" t="str">
        <f t="shared" si="28"/>
        <v>-</v>
      </c>
    </row>
    <row r="84" spans="1:19" ht="12" customHeight="1" x14ac:dyDescent="0.2">
      <c r="A84" s="25">
        <v>1985</v>
      </c>
      <c r="B84" s="52">
        <v>238.46600000000001</v>
      </c>
      <c r="C84" s="44">
        <v>14807</v>
      </c>
      <c r="D84" s="44">
        <v>1127.75</v>
      </c>
      <c r="E84" s="44">
        <v>347.8725</v>
      </c>
      <c r="F84" s="66">
        <f t="shared" si="23"/>
        <v>16282.622499999999</v>
      </c>
      <c r="G84" s="44">
        <v>128.39099999999999</v>
      </c>
      <c r="H84" s="44">
        <v>132</v>
      </c>
      <c r="I84" s="44">
        <v>288.91800000000001</v>
      </c>
      <c r="J84" s="66">
        <f t="shared" si="24"/>
        <v>15733.3135</v>
      </c>
      <c r="K84" s="66">
        <f t="shared" si="25"/>
        <v>12271.98453</v>
      </c>
      <c r="L84" s="66">
        <f t="shared" si="22"/>
        <v>11375.185660500001</v>
      </c>
      <c r="M84" s="30">
        <f t="shared" si="29"/>
        <v>65.977177039913443</v>
      </c>
      <c r="N84" s="30">
        <f t="shared" si="26"/>
        <v>51.462198091132485</v>
      </c>
      <c r="O84" s="30">
        <f t="shared" si="27"/>
        <v>47.701498999857428</v>
      </c>
      <c r="P84" s="40">
        <v>0.78</v>
      </c>
      <c r="Q84" s="41">
        <v>0.72300000000000009</v>
      </c>
      <c r="R84" s="25" t="str">
        <f t="shared" si="28"/>
        <v>-</v>
      </c>
    </row>
    <row r="85" spans="1:19" ht="12" customHeight="1" x14ac:dyDescent="0.2">
      <c r="A85" s="24">
        <v>1986</v>
      </c>
      <c r="B85" s="50">
        <v>240.65100000000001</v>
      </c>
      <c r="C85" s="42">
        <v>14063</v>
      </c>
      <c r="D85" s="42">
        <v>1121.588</v>
      </c>
      <c r="E85" s="42">
        <v>288.91800000000001</v>
      </c>
      <c r="F85" s="64">
        <f t="shared" si="23"/>
        <v>15473.505999999999</v>
      </c>
      <c r="G85" s="42">
        <v>85.665000000000006</v>
      </c>
      <c r="H85" s="42">
        <v>132</v>
      </c>
      <c r="I85" s="42">
        <v>252.8005</v>
      </c>
      <c r="J85" s="64">
        <f t="shared" si="24"/>
        <v>15003.040499999999</v>
      </c>
      <c r="K85" s="64">
        <f t="shared" si="25"/>
        <v>11687.368549499997</v>
      </c>
      <c r="L85" s="64">
        <f t="shared" si="22"/>
        <v>10877.204362499999</v>
      </c>
      <c r="M85" s="26">
        <f t="shared" si="29"/>
        <v>62.343561838513025</v>
      </c>
      <c r="N85" s="26">
        <f t="shared" si="26"/>
        <v>48.565634672201639</v>
      </c>
      <c r="O85" s="26">
        <f t="shared" si="27"/>
        <v>45.19908233292194</v>
      </c>
      <c r="P85" s="36">
        <v>0.77899999999999991</v>
      </c>
      <c r="Q85" s="37">
        <v>0.72499999999999998</v>
      </c>
      <c r="R85" s="24" t="str">
        <f t="shared" si="28"/>
        <v>-</v>
      </c>
    </row>
    <row r="86" spans="1:19" ht="12" customHeight="1" x14ac:dyDescent="0.2">
      <c r="A86" s="24">
        <v>1987</v>
      </c>
      <c r="B86" s="50">
        <v>242.804</v>
      </c>
      <c r="C86" s="42">
        <v>14373</v>
      </c>
      <c r="D86" s="42">
        <v>1195.1257350000001</v>
      </c>
      <c r="E86" s="42">
        <v>252.8005</v>
      </c>
      <c r="F86" s="64">
        <f t="shared" si="23"/>
        <v>15820.926234999999</v>
      </c>
      <c r="G86" s="42">
        <v>109.31238999999999</v>
      </c>
      <c r="H86" s="42">
        <v>127</v>
      </c>
      <c r="I86" s="42">
        <v>360.02600000000001</v>
      </c>
      <c r="J86" s="64">
        <f t="shared" si="24"/>
        <v>15224.587844999998</v>
      </c>
      <c r="K86" s="64">
        <f t="shared" si="25"/>
        <v>11844.729343409999</v>
      </c>
      <c r="L86" s="64">
        <f t="shared" si="22"/>
        <v>11068.275363315001</v>
      </c>
      <c r="M86" s="26">
        <f t="shared" si="29"/>
        <v>62.703200297359182</v>
      </c>
      <c r="N86" s="26">
        <f t="shared" si="26"/>
        <v>48.783089831345443</v>
      </c>
      <c r="O86" s="26">
        <f t="shared" si="27"/>
        <v>45.58522661618013</v>
      </c>
      <c r="P86" s="36">
        <v>0.77800000000000002</v>
      </c>
      <c r="Q86" s="37">
        <v>0.72700000000000009</v>
      </c>
      <c r="R86" s="24" t="str">
        <f t="shared" si="28"/>
        <v>-</v>
      </c>
    </row>
    <row r="87" spans="1:19" ht="12" customHeight="1" x14ac:dyDescent="0.2">
      <c r="A87" s="24">
        <v>1988</v>
      </c>
      <c r="B87" s="50">
        <v>245.02099999999999</v>
      </c>
      <c r="C87" s="42">
        <v>15684</v>
      </c>
      <c r="D87" s="42">
        <v>1137.2311689999999</v>
      </c>
      <c r="E87" s="42">
        <v>360.02600000000001</v>
      </c>
      <c r="F87" s="64">
        <f t="shared" si="23"/>
        <v>17181.257169</v>
      </c>
      <c r="G87" s="42">
        <v>195.23129599999999</v>
      </c>
      <c r="H87" s="42">
        <v>126</v>
      </c>
      <c r="I87" s="42">
        <v>437.17700000000002</v>
      </c>
      <c r="J87" s="64">
        <f t="shared" si="24"/>
        <v>16422.848872999999</v>
      </c>
      <c r="K87" s="64">
        <f t="shared" si="25"/>
        <v>12760.553574320998</v>
      </c>
      <c r="L87" s="64">
        <f t="shared" si="22"/>
        <v>11955.833979543999</v>
      </c>
      <c r="M87" s="26">
        <f t="shared" si="29"/>
        <v>67.026291105660334</v>
      </c>
      <c r="N87" s="26">
        <f t="shared" si="26"/>
        <v>52.079428189098074</v>
      </c>
      <c r="O87" s="26">
        <f t="shared" si="27"/>
        <v>48.795139924920718</v>
      </c>
      <c r="P87" s="36">
        <v>0.77699999999999991</v>
      </c>
      <c r="Q87" s="37">
        <v>0.72799999999999998</v>
      </c>
      <c r="R87" s="24" t="str">
        <f t="shared" si="28"/>
        <v>-</v>
      </c>
    </row>
    <row r="88" spans="1:19" ht="12" customHeight="1" x14ac:dyDescent="0.2">
      <c r="A88" s="24">
        <v>1989</v>
      </c>
      <c r="B88" s="50">
        <v>247.34200000000001</v>
      </c>
      <c r="C88" s="42">
        <v>15813</v>
      </c>
      <c r="D88" s="42">
        <v>895.76468511899998</v>
      </c>
      <c r="E88" s="42">
        <v>437.17700000000002</v>
      </c>
      <c r="F88" s="64">
        <f t="shared" si="23"/>
        <v>17145.941685119</v>
      </c>
      <c r="G88" s="42">
        <v>268.31341472380001</v>
      </c>
      <c r="H88" s="42">
        <v>143</v>
      </c>
      <c r="I88" s="42">
        <v>312.69400000000002</v>
      </c>
      <c r="J88" s="64">
        <f t="shared" si="24"/>
        <v>16421.934270395199</v>
      </c>
      <c r="K88" s="64">
        <f t="shared" si="25"/>
        <v>12743.420993826674</v>
      </c>
      <c r="L88" s="64">
        <f t="shared" si="22"/>
        <v>11971.590083118101</v>
      </c>
      <c r="M88" s="26">
        <f t="shared" si="29"/>
        <v>66.393634200399433</v>
      </c>
      <c r="N88" s="26">
        <f t="shared" si="26"/>
        <v>51.521460139509962</v>
      </c>
      <c r="O88" s="26">
        <f t="shared" si="27"/>
        <v>48.40095933209119</v>
      </c>
      <c r="P88" s="36">
        <v>0.77600000000000002</v>
      </c>
      <c r="Q88" s="37">
        <v>0.72900000000000009</v>
      </c>
      <c r="R88" s="24" t="str">
        <f t="shared" si="28"/>
        <v>-</v>
      </c>
    </row>
    <row r="89" spans="1:19" ht="12" customHeight="1" x14ac:dyDescent="0.2">
      <c r="A89" s="24">
        <v>1990</v>
      </c>
      <c r="B89" s="50">
        <v>250.13200000000001</v>
      </c>
      <c r="C89" s="42">
        <v>15354</v>
      </c>
      <c r="D89" s="42">
        <v>897.96606769909999</v>
      </c>
      <c r="E89" s="42">
        <v>312.69400000000002</v>
      </c>
      <c r="F89" s="64">
        <f t="shared" si="23"/>
        <v>16564.6600676991</v>
      </c>
      <c r="G89" s="42">
        <v>243.0731195717</v>
      </c>
      <c r="H89" s="42">
        <v>113</v>
      </c>
      <c r="I89" s="42">
        <v>296.24250000000001</v>
      </c>
      <c r="J89" s="64">
        <f>F89-SUM(G89:I89)</f>
        <v>15912.3444481274</v>
      </c>
      <c r="K89" s="64">
        <f t="shared" si="25"/>
        <v>12347.979291746862</v>
      </c>
      <c r="L89" s="64">
        <f t="shared" si="22"/>
        <v>11600.099102684877</v>
      </c>
      <c r="M89" s="26">
        <f t="shared" si="29"/>
        <v>63.615788656099177</v>
      </c>
      <c r="N89" s="26">
        <f t="shared" si="26"/>
        <v>49.365851997132964</v>
      </c>
      <c r="O89" s="26">
        <f t="shared" si="27"/>
        <v>46.375909930296309</v>
      </c>
      <c r="P89" s="36">
        <v>0.77600000000000002</v>
      </c>
      <c r="Q89" s="37">
        <v>0.72900000000000009</v>
      </c>
      <c r="R89" s="24" t="str">
        <f t="shared" si="28"/>
        <v>-</v>
      </c>
    </row>
    <row r="90" spans="1:19" ht="12" customHeight="1" x14ac:dyDescent="0.2">
      <c r="A90" s="25">
        <v>1991</v>
      </c>
      <c r="B90" s="52">
        <v>253.49299999999999</v>
      </c>
      <c r="C90" s="44">
        <v>15999</v>
      </c>
      <c r="D90" s="44">
        <v>774.88078952139995</v>
      </c>
      <c r="E90" s="44">
        <v>296.24250000000001</v>
      </c>
      <c r="F90" s="66">
        <f t="shared" si="23"/>
        <v>17070.123289521402</v>
      </c>
      <c r="G90" s="44">
        <v>289.79034478099999</v>
      </c>
      <c r="H90" s="44">
        <v>131</v>
      </c>
      <c r="I90" s="44">
        <v>388.12</v>
      </c>
      <c r="J90" s="66">
        <f t="shared" si="24"/>
        <v>16261.212944740402</v>
      </c>
      <c r="K90" s="66">
        <f t="shared" si="25"/>
        <v>12618.701245118553</v>
      </c>
      <c r="L90" s="66">
        <f t="shared" si="22"/>
        <v>11854.424236715755</v>
      </c>
      <c r="M90" s="30">
        <f t="shared" si="29"/>
        <v>64.14856798704659</v>
      </c>
      <c r="N90" s="30">
        <f t="shared" si="26"/>
        <v>49.779288757948159</v>
      </c>
      <c r="O90" s="30">
        <f t="shared" si="27"/>
        <v>46.764306062556976</v>
      </c>
      <c r="P90" s="40">
        <v>0.77600000000000002</v>
      </c>
      <c r="Q90" s="41">
        <v>0.72900000000000009</v>
      </c>
      <c r="R90" s="25" t="str">
        <f t="shared" si="28"/>
        <v>-</v>
      </c>
    </row>
    <row r="91" spans="1:19" ht="12" customHeight="1" x14ac:dyDescent="0.2">
      <c r="A91" s="25">
        <v>1992</v>
      </c>
      <c r="B91" s="52">
        <v>256.89400000000001</v>
      </c>
      <c r="C91" s="44">
        <v>17233</v>
      </c>
      <c r="D91" s="44">
        <v>645.53020656650006</v>
      </c>
      <c r="E91" s="44">
        <v>388.12</v>
      </c>
      <c r="F91" s="66">
        <f t="shared" si="23"/>
        <v>18266.650206566501</v>
      </c>
      <c r="G91" s="44">
        <v>419.86662179709998</v>
      </c>
      <c r="H91" s="44">
        <v>145</v>
      </c>
      <c r="I91" s="44">
        <v>385.07600000000002</v>
      </c>
      <c r="J91" s="66">
        <f t="shared" si="24"/>
        <v>17316.7075847694</v>
      </c>
      <c r="K91" s="66">
        <f t="shared" si="25"/>
        <v>13437.765085781055</v>
      </c>
      <c r="L91" s="66">
        <f t="shared" si="22"/>
        <v>12623.879829296893</v>
      </c>
      <c r="M91" s="30">
        <f t="shared" si="29"/>
        <v>67.40798767106044</v>
      </c>
      <c r="N91" s="30">
        <f t="shared" si="26"/>
        <v>52.308598432742897</v>
      </c>
      <c r="O91" s="30">
        <f t="shared" si="27"/>
        <v>49.140423012203058</v>
      </c>
      <c r="P91" s="40">
        <v>0.77600000000000002</v>
      </c>
      <c r="Q91" s="41">
        <v>0.72900000000000009</v>
      </c>
      <c r="R91" s="25" t="str">
        <f t="shared" si="28"/>
        <v>-</v>
      </c>
    </row>
    <row r="92" spans="1:19" ht="12" customHeight="1" x14ac:dyDescent="0.2">
      <c r="A92" s="25">
        <v>1993</v>
      </c>
      <c r="B92" s="52">
        <v>260.255</v>
      </c>
      <c r="C92" s="44">
        <v>17087.7</v>
      </c>
      <c r="D92" s="44">
        <v>740.25664989999996</v>
      </c>
      <c r="E92" s="44">
        <v>385</v>
      </c>
      <c r="F92" s="66">
        <f t="shared" si="23"/>
        <v>18212.956649899999</v>
      </c>
      <c r="G92" s="44">
        <v>446.43431563000001</v>
      </c>
      <c r="H92" s="44">
        <v>103</v>
      </c>
      <c r="I92" s="44">
        <v>350</v>
      </c>
      <c r="J92" s="66">
        <f t="shared" si="24"/>
        <v>17313.522334270001</v>
      </c>
      <c r="K92" s="66">
        <f t="shared" si="25"/>
        <v>13435.293331393521</v>
      </c>
      <c r="L92" s="66">
        <f t="shared" si="22"/>
        <v>12621.557781682832</v>
      </c>
      <c r="M92" s="30">
        <f t="shared" si="29"/>
        <v>66.525224623042789</v>
      </c>
      <c r="N92" s="30">
        <f t="shared" si="26"/>
        <v>51.623574307481206</v>
      </c>
      <c r="O92" s="30">
        <f t="shared" si="27"/>
        <v>48.496888750198195</v>
      </c>
      <c r="P92" s="40">
        <v>0.77600000000000002</v>
      </c>
      <c r="Q92" s="41">
        <v>0.72900000000000009</v>
      </c>
      <c r="R92" s="25" t="str">
        <f t="shared" si="28"/>
        <v>-</v>
      </c>
      <c r="S92" s="20"/>
    </row>
    <row r="93" spans="1:19" ht="12" customHeight="1" x14ac:dyDescent="0.2">
      <c r="A93" s="25">
        <v>1994</v>
      </c>
      <c r="B93" s="52">
        <v>263.43599999999998</v>
      </c>
      <c r="C93" s="44">
        <v>17696</v>
      </c>
      <c r="D93" s="44">
        <v>743.80544120000002</v>
      </c>
      <c r="E93" s="44">
        <v>350</v>
      </c>
      <c r="F93" s="66">
        <f t="shared" si="23"/>
        <v>18789.805441199998</v>
      </c>
      <c r="G93" s="44">
        <v>548.5412298</v>
      </c>
      <c r="H93" s="44">
        <v>114</v>
      </c>
      <c r="I93" s="44">
        <v>424</v>
      </c>
      <c r="J93" s="66">
        <f t="shared" si="24"/>
        <v>17703.264211399997</v>
      </c>
      <c r="K93" s="66">
        <f t="shared" si="25"/>
        <v>13737.733028046398</v>
      </c>
      <c r="L93" s="66">
        <f t="shared" si="22"/>
        <v>12905.679610110599</v>
      </c>
      <c r="M93" s="30">
        <f t="shared" si="29"/>
        <v>67.201385579040064</v>
      </c>
      <c r="N93" s="30">
        <f t="shared" si="26"/>
        <v>52.14827520933509</v>
      </c>
      <c r="O93" s="30">
        <f t="shared" si="27"/>
        <v>48.989810087120212</v>
      </c>
      <c r="P93" s="40">
        <v>0.77600000000000002</v>
      </c>
      <c r="Q93" s="41">
        <v>0.72900000000000009</v>
      </c>
      <c r="R93" s="25" t="str">
        <f t="shared" si="28"/>
        <v>-</v>
      </c>
      <c r="S93" s="20"/>
    </row>
    <row r="94" spans="1:19" ht="12" customHeight="1" x14ac:dyDescent="0.2">
      <c r="A94" s="25">
        <v>1995</v>
      </c>
      <c r="B94" s="52">
        <v>266.55700000000002</v>
      </c>
      <c r="C94" s="44">
        <v>17849</v>
      </c>
      <c r="D94" s="44">
        <v>664.28799849999996</v>
      </c>
      <c r="E94" s="44">
        <v>424</v>
      </c>
      <c r="F94" s="66">
        <f t="shared" si="23"/>
        <v>18937.2879985</v>
      </c>
      <c r="G94" s="44">
        <v>787.46601069999997</v>
      </c>
      <c r="H94" s="44">
        <v>86</v>
      </c>
      <c r="I94" s="44">
        <v>379</v>
      </c>
      <c r="J94" s="66">
        <f t="shared" si="24"/>
        <v>17684.821987800002</v>
      </c>
      <c r="K94" s="66">
        <f t="shared" si="25"/>
        <v>13723.421862532801</v>
      </c>
      <c r="L94" s="66">
        <f t="shared" si="22"/>
        <v>12892.235229106202</v>
      </c>
      <c r="M94" s="30">
        <f t="shared" si="29"/>
        <v>66.345366986423173</v>
      </c>
      <c r="N94" s="30">
        <f t="shared" si="26"/>
        <v>51.484004781464378</v>
      </c>
      <c r="O94" s="30">
        <f t="shared" si="27"/>
        <v>48.365772533102493</v>
      </c>
      <c r="P94" s="40">
        <v>0.77600000000000002</v>
      </c>
      <c r="Q94" s="41">
        <v>0.72899999999999998</v>
      </c>
      <c r="R94" s="25" t="str">
        <f t="shared" si="28"/>
        <v>-</v>
      </c>
      <c r="S94" s="20"/>
    </row>
    <row r="95" spans="1:19" ht="12" customHeight="1" x14ac:dyDescent="0.2">
      <c r="A95" s="24">
        <v>1996</v>
      </c>
      <c r="B95" s="50">
        <v>269.66699999999997</v>
      </c>
      <c r="C95" s="42">
        <v>17117</v>
      </c>
      <c r="D95" s="42">
        <v>619.73139249999997</v>
      </c>
      <c r="E95" s="42">
        <v>379</v>
      </c>
      <c r="F95" s="64">
        <f t="shared" si="23"/>
        <v>18115.731392500002</v>
      </c>
      <c r="G95" s="42">
        <v>969.90729880000004</v>
      </c>
      <c r="H95" s="42">
        <v>70</v>
      </c>
      <c r="I95" s="42">
        <v>349</v>
      </c>
      <c r="J95" s="64">
        <f t="shared" si="24"/>
        <v>16726.824093700001</v>
      </c>
      <c r="K95" s="64">
        <f t="shared" si="25"/>
        <v>12980.015496711201</v>
      </c>
      <c r="L95" s="64">
        <f t="shared" si="22"/>
        <v>12193.8547643073</v>
      </c>
      <c r="M95" s="26">
        <f t="shared" si="29"/>
        <v>62.027701178490517</v>
      </c>
      <c r="N95" s="26">
        <f t="shared" si="26"/>
        <v>48.133496114508645</v>
      </c>
      <c r="O95" s="26">
        <f t="shared" si="27"/>
        <v>45.218194159119584</v>
      </c>
      <c r="P95" s="36">
        <v>0.77600000000000002</v>
      </c>
      <c r="Q95" s="37">
        <v>0.72899999999999998</v>
      </c>
      <c r="R95" s="24" t="str">
        <f t="shared" si="28"/>
        <v>-</v>
      </c>
      <c r="S95" s="20"/>
    </row>
    <row r="96" spans="1:19" ht="12" customHeight="1" x14ac:dyDescent="0.2">
      <c r="A96" s="24">
        <v>1997</v>
      </c>
      <c r="B96" s="50">
        <v>272.91199999999998</v>
      </c>
      <c r="C96" s="42">
        <v>17274</v>
      </c>
      <c r="D96" s="42">
        <v>634.05927350000002</v>
      </c>
      <c r="E96" s="42">
        <v>349</v>
      </c>
      <c r="F96" s="64">
        <f t="shared" si="23"/>
        <v>18257.059273499999</v>
      </c>
      <c r="G96" s="42">
        <v>1043.6151583000001</v>
      </c>
      <c r="H96" s="42">
        <v>75</v>
      </c>
      <c r="I96" s="42">
        <v>393</v>
      </c>
      <c r="J96" s="64">
        <f t="shared" si="24"/>
        <v>16745.4441152</v>
      </c>
      <c r="K96" s="64">
        <f t="shared" si="25"/>
        <v>12994.464633395201</v>
      </c>
      <c r="L96" s="64">
        <f t="shared" si="22"/>
        <v>12207.428759980799</v>
      </c>
      <c r="M96" s="26">
        <f t="shared" si="29"/>
        <v>61.358401665005573</v>
      </c>
      <c r="N96" s="26">
        <f t="shared" si="26"/>
        <v>47.614119692044326</v>
      </c>
      <c r="O96" s="26">
        <f t="shared" si="27"/>
        <v>44.730274813789059</v>
      </c>
      <c r="P96" s="36">
        <v>0.77600000000000002</v>
      </c>
      <c r="Q96" s="37">
        <v>0.72899999999999998</v>
      </c>
      <c r="R96" s="24" t="str">
        <f t="shared" si="28"/>
        <v>-</v>
      </c>
    </row>
    <row r="97" spans="1:18" ht="12" customHeight="1" x14ac:dyDescent="0.2">
      <c r="A97" s="24">
        <v>1998</v>
      </c>
      <c r="B97" s="50">
        <v>276.11500000000001</v>
      </c>
      <c r="C97" s="42">
        <v>19010</v>
      </c>
      <c r="D97" s="42">
        <v>705.39222259999997</v>
      </c>
      <c r="E97" s="42">
        <v>393</v>
      </c>
      <c r="F97" s="64">
        <f t="shared" si="23"/>
        <v>20108.3922226</v>
      </c>
      <c r="G97" s="42">
        <v>1230.1238066999999</v>
      </c>
      <c r="H97" s="42">
        <v>62</v>
      </c>
      <c r="I97" s="42">
        <v>538</v>
      </c>
      <c r="J97" s="64">
        <f t="shared" si="24"/>
        <v>18278.268415899998</v>
      </c>
      <c r="K97" s="64">
        <f t="shared" si="25"/>
        <v>14183.936290738398</v>
      </c>
      <c r="L97" s="64">
        <f t="shared" si="22"/>
        <v>13324.857675191099</v>
      </c>
      <c r="M97" s="26">
        <f t="shared" si="29"/>
        <v>66.198027690998302</v>
      </c>
      <c r="N97" s="26">
        <f t="shared" si="26"/>
        <v>51.369669488214683</v>
      </c>
      <c r="O97" s="26">
        <f t="shared" si="27"/>
        <v>48.258362186737763</v>
      </c>
      <c r="P97" s="36">
        <v>0.77600000000000002</v>
      </c>
      <c r="Q97" s="37">
        <v>0.72899999999999998</v>
      </c>
      <c r="R97" s="24" t="str">
        <f t="shared" si="28"/>
        <v>-</v>
      </c>
    </row>
    <row r="98" spans="1:18" ht="12" customHeight="1" x14ac:dyDescent="0.2">
      <c r="A98" s="24">
        <v>1999</v>
      </c>
      <c r="B98" s="50">
        <v>279.29500000000002</v>
      </c>
      <c r="C98" s="42">
        <v>19308</v>
      </c>
      <c r="D98" s="42">
        <v>827.11358410000003</v>
      </c>
      <c r="E98" s="42">
        <v>538</v>
      </c>
      <c r="F98" s="64">
        <f t="shared" si="23"/>
        <v>20673.1135841</v>
      </c>
      <c r="G98" s="42">
        <v>1283.1199999999999</v>
      </c>
      <c r="H98" s="42">
        <v>54</v>
      </c>
      <c r="I98" s="42">
        <v>461</v>
      </c>
      <c r="J98" s="64">
        <f t="shared" si="24"/>
        <v>18874.993584100001</v>
      </c>
      <c r="K98" s="64">
        <f t="shared" si="25"/>
        <v>14646.9950212616</v>
      </c>
      <c r="L98" s="64">
        <f t="shared" si="22"/>
        <v>13759.8703228089</v>
      </c>
      <c r="M98" s="26">
        <f t="shared" si="29"/>
        <v>67.580850298429979</v>
      </c>
      <c r="N98" s="26">
        <f t="shared" si="26"/>
        <v>52.442739831581662</v>
      </c>
      <c r="O98" s="26">
        <f t="shared" si="27"/>
        <v>49.266439867555448</v>
      </c>
      <c r="P98" s="36">
        <v>0.77600000000000002</v>
      </c>
      <c r="Q98" s="37">
        <v>0.72899999999999998</v>
      </c>
      <c r="R98" s="24" t="str">
        <f t="shared" si="28"/>
        <v>-</v>
      </c>
    </row>
    <row r="99" spans="1:18" ht="12" customHeight="1" x14ac:dyDescent="0.2">
      <c r="A99" s="24">
        <v>2000</v>
      </c>
      <c r="B99" s="50">
        <v>282.38499999999999</v>
      </c>
      <c r="C99" s="64">
        <v>18952</v>
      </c>
      <c r="D99" s="64">
        <v>965.48800000000006</v>
      </c>
      <c r="E99" s="64">
        <v>461</v>
      </c>
      <c r="F99" s="64">
        <f t="shared" si="23"/>
        <v>20378.488000000001</v>
      </c>
      <c r="G99" s="64">
        <v>1286.662</v>
      </c>
      <c r="H99" s="64">
        <v>140</v>
      </c>
      <c r="I99" s="64">
        <v>453</v>
      </c>
      <c r="J99" s="64">
        <f t="shared" ref="J99:J104" si="30">F99-SUM(G99:I99)</f>
        <v>18498.826000000001</v>
      </c>
      <c r="K99" s="64">
        <f t="shared" ref="K99:K104" si="31">J99*P99</f>
        <v>14355.088976000001</v>
      </c>
      <c r="L99" s="64">
        <f t="shared" ref="L99:L104" si="32">J99*Q99</f>
        <v>13485.644154</v>
      </c>
      <c r="M99" s="26">
        <f t="shared" ref="M99:M104" si="33">IF(J99=0,0,IF(B99=0,0,J99/B99))</f>
        <v>65.509237388671494</v>
      </c>
      <c r="N99" s="26">
        <f t="shared" ref="N99:N104" si="34">IF(K99=0,0,IF(B99=0,0,K99/B99))</f>
        <v>50.835168213609087</v>
      </c>
      <c r="O99" s="26">
        <f t="shared" ref="O99:O104" si="35">IF(L99=0,0,IF(B99=0,0,L99/B99))</f>
        <v>47.756234056341519</v>
      </c>
      <c r="P99" s="36">
        <v>0.77600000000000002</v>
      </c>
      <c r="Q99" s="37">
        <v>0.72899999999999998</v>
      </c>
      <c r="R99" s="24" t="str">
        <f t="shared" ref="R99:R104" si="36">IF(I98=0,"-",IF(ROUND(E99,0)=ROUND(I98,0),"-","*"))</f>
        <v>-</v>
      </c>
    </row>
    <row r="100" spans="1:18" ht="12" customHeight="1" x14ac:dyDescent="0.2">
      <c r="A100" s="25">
        <v>2001</v>
      </c>
      <c r="B100" s="52">
        <v>285.30901899999998</v>
      </c>
      <c r="C100" s="66">
        <v>19160</v>
      </c>
      <c r="D100" s="66">
        <v>950.74400000000003</v>
      </c>
      <c r="E100" s="66">
        <v>453</v>
      </c>
      <c r="F100" s="66">
        <f t="shared" ref="F100:F105" si="37">SUM(C100:E100)</f>
        <v>20563.743999999999</v>
      </c>
      <c r="G100" s="66">
        <v>1539.3107</v>
      </c>
      <c r="H100" s="66">
        <v>114</v>
      </c>
      <c r="I100" s="66">
        <v>513</v>
      </c>
      <c r="J100" s="66">
        <f t="shared" si="30"/>
        <v>18397.433299999997</v>
      </c>
      <c r="K100" s="66">
        <f t="shared" si="31"/>
        <v>14276.408240799998</v>
      </c>
      <c r="L100" s="66">
        <f t="shared" si="32"/>
        <v>13411.728875699997</v>
      </c>
      <c r="M100" s="30">
        <f t="shared" si="33"/>
        <v>64.482480660732278</v>
      </c>
      <c r="N100" s="30">
        <f t="shared" si="34"/>
        <v>50.038404992728246</v>
      </c>
      <c r="O100" s="30">
        <f t="shared" si="35"/>
        <v>47.00772840167383</v>
      </c>
      <c r="P100" s="40">
        <v>0.77600000000000002</v>
      </c>
      <c r="Q100" s="41">
        <v>0.72899999999999998</v>
      </c>
      <c r="R100" s="25" t="str">
        <f t="shared" si="36"/>
        <v>-</v>
      </c>
    </row>
    <row r="101" spans="1:18" ht="12" customHeight="1" x14ac:dyDescent="0.2">
      <c r="A101" s="25">
        <v>2002</v>
      </c>
      <c r="B101" s="52">
        <v>288.10481800000002</v>
      </c>
      <c r="C101" s="66">
        <v>19685</v>
      </c>
      <c r="D101" s="66">
        <v>1070.7270000000001</v>
      </c>
      <c r="E101" s="66">
        <v>513</v>
      </c>
      <c r="F101" s="66">
        <f t="shared" si="37"/>
        <v>21268.726999999999</v>
      </c>
      <c r="G101" s="66">
        <v>1612.2280000000001</v>
      </c>
      <c r="H101" s="66">
        <v>99</v>
      </c>
      <c r="I101" s="66">
        <v>514</v>
      </c>
      <c r="J101" s="66">
        <f t="shared" si="30"/>
        <v>19043.499</v>
      </c>
      <c r="K101" s="66">
        <f t="shared" si="31"/>
        <v>14777.755224</v>
      </c>
      <c r="L101" s="66">
        <f t="shared" si="32"/>
        <v>13882.710771</v>
      </c>
      <c r="M101" s="30">
        <f t="shared" si="33"/>
        <v>66.099203519741195</v>
      </c>
      <c r="N101" s="30">
        <f t="shared" si="34"/>
        <v>51.292981931319176</v>
      </c>
      <c r="O101" s="30">
        <f t="shared" si="35"/>
        <v>48.186319365891336</v>
      </c>
      <c r="P101" s="40">
        <v>0.77600000000000002</v>
      </c>
      <c r="Q101" s="41">
        <v>0.72899999999999998</v>
      </c>
      <c r="R101" s="25" t="str">
        <f t="shared" si="36"/>
        <v>-</v>
      </c>
    </row>
    <row r="102" spans="1:18" ht="12" customHeight="1" x14ac:dyDescent="0.2">
      <c r="A102" s="25">
        <v>2003</v>
      </c>
      <c r="B102" s="52">
        <v>290.81963400000001</v>
      </c>
      <c r="C102" s="84">
        <v>19966</v>
      </c>
      <c r="D102" s="84">
        <v>1185.202</v>
      </c>
      <c r="E102" s="84">
        <v>514</v>
      </c>
      <c r="F102" s="66">
        <f t="shared" si="37"/>
        <v>21665.202000000001</v>
      </c>
      <c r="G102" s="68">
        <v>1716.6969999999999</v>
      </c>
      <c r="H102" s="66">
        <v>101</v>
      </c>
      <c r="I102" s="68">
        <v>506</v>
      </c>
      <c r="J102" s="66">
        <f t="shared" si="30"/>
        <v>19341.505000000001</v>
      </c>
      <c r="K102" s="66">
        <f t="shared" si="31"/>
        <v>15009.007880000001</v>
      </c>
      <c r="L102" s="66">
        <f t="shared" si="32"/>
        <v>14099.957145</v>
      </c>
      <c r="M102" s="30">
        <f t="shared" si="33"/>
        <v>66.506874841882237</v>
      </c>
      <c r="N102" s="30">
        <f t="shared" si="34"/>
        <v>51.609334877300618</v>
      </c>
      <c r="O102" s="30">
        <f t="shared" si="35"/>
        <v>48.483511759732153</v>
      </c>
      <c r="P102" s="40">
        <v>0.77600000000000002</v>
      </c>
      <c r="Q102" s="41">
        <v>0.72899999999999998</v>
      </c>
      <c r="R102" s="25" t="str">
        <f t="shared" si="36"/>
        <v>-</v>
      </c>
    </row>
    <row r="103" spans="1:18" ht="12" customHeight="1" x14ac:dyDescent="0.2">
      <c r="A103" s="25">
        <v>2004</v>
      </c>
      <c r="B103" s="52">
        <v>293.46318500000001</v>
      </c>
      <c r="C103" s="84">
        <v>20530.599999999999</v>
      </c>
      <c r="D103" s="84">
        <v>1099.4649999999999</v>
      </c>
      <c r="E103" s="84">
        <v>506</v>
      </c>
      <c r="F103" s="66">
        <f t="shared" si="37"/>
        <v>22136.064999999999</v>
      </c>
      <c r="G103" s="68">
        <v>2180.5329999999999</v>
      </c>
      <c r="H103" s="66">
        <v>149</v>
      </c>
      <c r="I103" s="68">
        <v>510</v>
      </c>
      <c r="J103" s="66">
        <f t="shared" si="30"/>
        <v>19296.531999999999</v>
      </c>
      <c r="K103" s="66">
        <f t="shared" si="31"/>
        <v>14974.108832</v>
      </c>
      <c r="L103" s="66">
        <f t="shared" si="32"/>
        <v>14067.171827999999</v>
      </c>
      <c r="M103" s="30">
        <f t="shared" si="33"/>
        <v>65.754523859611211</v>
      </c>
      <c r="N103" s="30">
        <f t="shared" si="34"/>
        <v>51.025510515058301</v>
      </c>
      <c r="O103" s="30">
        <f t="shared" si="35"/>
        <v>47.935047893656566</v>
      </c>
      <c r="P103" s="40">
        <v>0.77600000000000002</v>
      </c>
      <c r="Q103" s="41">
        <v>0.72899999999999998</v>
      </c>
      <c r="R103" s="25" t="str">
        <f t="shared" si="36"/>
        <v>-</v>
      </c>
    </row>
    <row r="104" spans="1:18" ht="12" customHeight="1" x14ac:dyDescent="0.2">
      <c r="A104" s="25">
        <v>2005</v>
      </c>
      <c r="B104" s="52">
        <v>296.186216</v>
      </c>
      <c r="C104" s="84">
        <v>20705.3</v>
      </c>
      <c r="D104" s="84">
        <v>1023.847</v>
      </c>
      <c r="E104" s="84">
        <v>510</v>
      </c>
      <c r="F104" s="66">
        <f t="shared" si="37"/>
        <v>22239.147000000001</v>
      </c>
      <c r="G104" s="68">
        <v>2666.1149999999998</v>
      </c>
      <c r="H104" s="66">
        <v>193.5930381</v>
      </c>
      <c r="I104" s="84">
        <v>480</v>
      </c>
      <c r="J104" s="66">
        <f t="shared" si="30"/>
        <v>18899.438961899999</v>
      </c>
      <c r="K104" s="66">
        <f t="shared" si="31"/>
        <v>14665.9646344344</v>
      </c>
      <c r="L104" s="66">
        <f t="shared" si="32"/>
        <v>13777.6910032251</v>
      </c>
      <c r="M104" s="30">
        <f t="shared" si="33"/>
        <v>63.809312996186151</v>
      </c>
      <c r="N104" s="30">
        <f t="shared" si="34"/>
        <v>49.516026885040461</v>
      </c>
      <c r="O104" s="30">
        <f t="shared" si="35"/>
        <v>46.516989174219709</v>
      </c>
      <c r="P104" s="40">
        <v>0.77600000000000002</v>
      </c>
      <c r="Q104" s="41">
        <v>0.72899999999999998</v>
      </c>
      <c r="R104" s="25" t="str">
        <f t="shared" si="36"/>
        <v>-</v>
      </c>
    </row>
    <row r="105" spans="1:18" ht="12" customHeight="1" x14ac:dyDescent="0.2">
      <c r="A105" s="24">
        <v>2006</v>
      </c>
      <c r="B105" s="50">
        <v>298.99582500000002</v>
      </c>
      <c r="C105" s="85">
        <v>21073.5</v>
      </c>
      <c r="D105" s="85">
        <v>989.678</v>
      </c>
      <c r="E105" s="85">
        <v>480</v>
      </c>
      <c r="F105" s="64">
        <f t="shared" si="37"/>
        <v>22543.178</v>
      </c>
      <c r="G105" s="69">
        <v>2995.096</v>
      </c>
      <c r="H105" s="64">
        <v>190.1036733</v>
      </c>
      <c r="I105" s="69">
        <v>493</v>
      </c>
      <c r="J105" s="64">
        <f t="shared" ref="J105:J111" si="38">F105-SUM(G105:I105)</f>
        <v>18864.978326699998</v>
      </c>
      <c r="K105" s="64">
        <f t="shared" ref="K105:K111" si="39">J105*P105</f>
        <v>14639.223181519199</v>
      </c>
      <c r="L105" s="64">
        <f t="shared" ref="L105:L111" si="40">J105*Q105</f>
        <v>13752.569200164298</v>
      </c>
      <c r="M105" s="26">
        <f t="shared" ref="M105:M111" si="41">IF(J105=0,0,IF(B105=0,0,J105/B105))</f>
        <v>63.094454000151998</v>
      </c>
      <c r="N105" s="26">
        <f t="shared" ref="N105:N111" si="42">IF(K105=0,0,IF(B105=0,0,K105/B105))</f>
        <v>48.961296304117951</v>
      </c>
      <c r="O105" s="26">
        <f t="shared" ref="O105:O111" si="43">IF(L105=0,0,IF(B105=0,0,L105/B105))</f>
        <v>45.995856966110807</v>
      </c>
      <c r="P105" s="36">
        <v>0.77600000000000002</v>
      </c>
      <c r="Q105" s="37">
        <v>0.72899999999999998</v>
      </c>
      <c r="R105" s="24" t="str">
        <f t="shared" ref="R105:R111" si="44">IF(I104=0,"-",IF(ROUND(E105,0)=ROUND(I104,0),"-","*"))</f>
        <v>-</v>
      </c>
    </row>
    <row r="106" spans="1:18" ht="12" customHeight="1" x14ac:dyDescent="0.2">
      <c r="A106" s="24">
        <v>2007</v>
      </c>
      <c r="B106" s="50">
        <v>302.003917</v>
      </c>
      <c r="C106" s="85">
        <v>21962.1</v>
      </c>
      <c r="D106" s="85">
        <v>968.43799999999999</v>
      </c>
      <c r="E106" s="85">
        <v>493</v>
      </c>
      <c r="F106" s="64">
        <f t="shared" ref="F106:F120" si="45">SUM(C106:E106)</f>
        <v>23423.537999999997</v>
      </c>
      <c r="G106" s="69">
        <v>3141.1819999999998</v>
      </c>
      <c r="H106" s="64">
        <v>204.02236879128253</v>
      </c>
      <c r="I106" s="69">
        <v>519</v>
      </c>
      <c r="J106" s="64">
        <f t="shared" si="38"/>
        <v>19559.333631208716</v>
      </c>
      <c r="K106" s="64">
        <f t="shared" si="39"/>
        <v>15178.042897817964</v>
      </c>
      <c r="L106" s="64">
        <f t="shared" si="40"/>
        <v>14258.754217151154</v>
      </c>
      <c r="M106" s="26">
        <f t="shared" si="41"/>
        <v>64.76516538429108</v>
      </c>
      <c r="N106" s="26">
        <f t="shared" si="42"/>
        <v>50.257768338209878</v>
      </c>
      <c r="O106" s="26">
        <f t="shared" si="43"/>
        <v>47.213805565148199</v>
      </c>
      <c r="P106" s="36">
        <v>0.77600000000000002</v>
      </c>
      <c r="Q106" s="37">
        <v>0.72899999999999998</v>
      </c>
      <c r="R106" s="24" t="str">
        <f t="shared" si="44"/>
        <v>-</v>
      </c>
    </row>
    <row r="107" spans="1:18" ht="12" customHeight="1" x14ac:dyDescent="0.2">
      <c r="A107" s="24">
        <v>2008</v>
      </c>
      <c r="B107" s="50">
        <v>304.79776099999998</v>
      </c>
      <c r="C107" s="85">
        <v>23366.6</v>
      </c>
      <c r="D107" s="85">
        <v>831.88400000000001</v>
      </c>
      <c r="E107" s="85">
        <v>519</v>
      </c>
      <c r="F107" s="64">
        <f t="shared" si="45"/>
        <v>24717.483999999997</v>
      </c>
      <c r="G107" s="69">
        <v>4651.4634999999998</v>
      </c>
      <c r="H107" s="64">
        <v>220.41973472234795</v>
      </c>
      <c r="I107" s="69">
        <v>634.53740000000005</v>
      </c>
      <c r="J107" s="64">
        <f t="shared" si="38"/>
        <v>19211.063365277649</v>
      </c>
      <c r="K107" s="64">
        <f t="shared" si="39"/>
        <v>14907.785171455456</v>
      </c>
      <c r="L107" s="64">
        <f t="shared" si="40"/>
        <v>14004.865193287405</v>
      </c>
      <c r="M107" s="26">
        <f t="shared" si="41"/>
        <v>63.028886112052675</v>
      </c>
      <c r="N107" s="26">
        <f t="shared" si="42"/>
        <v>48.910415622952875</v>
      </c>
      <c r="O107" s="26">
        <f t="shared" si="43"/>
        <v>45.948057975686396</v>
      </c>
      <c r="P107" s="36">
        <v>0.77600000000000002</v>
      </c>
      <c r="Q107" s="37">
        <v>0.72899999999999998</v>
      </c>
      <c r="R107" s="24" t="str">
        <f t="shared" si="44"/>
        <v>-</v>
      </c>
    </row>
    <row r="108" spans="1:18" ht="12" customHeight="1" x14ac:dyDescent="0.2">
      <c r="A108" s="24">
        <v>2009</v>
      </c>
      <c r="B108" s="50">
        <v>307.43940600000002</v>
      </c>
      <c r="C108" s="85">
        <v>23020</v>
      </c>
      <c r="D108" s="85">
        <v>833.76700000000005</v>
      </c>
      <c r="E108" s="85">
        <v>634.53740000000005</v>
      </c>
      <c r="F108" s="64">
        <f t="shared" si="45"/>
        <v>24488.304400000001</v>
      </c>
      <c r="G108" s="69">
        <v>4094.1116999999999</v>
      </c>
      <c r="H108" s="64">
        <v>235.24339436290191</v>
      </c>
      <c r="I108" s="69">
        <v>525.46550000000002</v>
      </c>
      <c r="J108" s="64">
        <f t="shared" si="38"/>
        <v>19633.483805637101</v>
      </c>
      <c r="K108" s="64">
        <f t="shared" si="39"/>
        <v>15235.58343317439</v>
      </c>
      <c r="L108" s="64">
        <f t="shared" si="40"/>
        <v>14312.809694309446</v>
      </c>
      <c r="M108" s="26">
        <f t="shared" si="41"/>
        <v>63.861311928364508</v>
      </c>
      <c r="N108" s="26">
        <f t="shared" si="42"/>
        <v>49.556378056410857</v>
      </c>
      <c r="O108" s="26">
        <f t="shared" si="43"/>
        <v>46.554896395777725</v>
      </c>
      <c r="P108" s="36">
        <v>0.77600000000000002</v>
      </c>
      <c r="Q108" s="37">
        <v>0.72899999999999998</v>
      </c>
      <c r="R108" s="24" t="str">
        <f t="shared" si="44"/>
        <v>-</v>
      </c>
    </row>
    <row r="109" spans="1:18" ht="12" customHeight="1" x14ac:dyDescent="0.2">
      <c r="A109" s="24">
        <v>2010</v>
      </c>
      <c r="B109" s="50">
        <v>309.74127900000002</v>
      </c>
      <c r="C109" s="85">
        <v>22455.5</v>
      </c>
      <c r="D109" s="85">
        <v>859.49</v>
      </c>
      <c r="E109" s="85">
        <v>525.46550000000002</v>
      </c>
      <c r="F109" s="64">
        <f t="shared" si="45"/>
        <v>23840.4555</v>
      </c>
      <c r="G109" s="69">
        <v>4222.5309999999999</v>
      </c>
      <c r="H109" s="64">
        <v>231.46978641765276</v>
      </c>
      <c r="I109" s="69">
        <v>540.9973</v>
      </c>
      <c r="J109" s="64">
        <f t="shared" si="38"/>
        <v>18845.45741358235</v>
      </c>
      <c r="K109" s="64">
        <f t="shared" si="39"/>
        <v>14624.074952939904</v>
      </c>
      <c r="L109" s="64">
        <f t="shared" si="40"/>
        <v>13738.338454501532</v>
      </c>
      <c r="M109" s="26">
        <f t="shared" si="41"/>
        <v>60.842576341212656</v>
      </c>
      <c r="N109" s="26">
        <f t="shared" si="42"/>
        <v>47.21383924078102</v>
      </c>
      <c r="O109" s="26">
        <f t="shared" si="43"/>
        <v>44.354238152744024</v>
      </c>
      <c r="P109" s="36">
        <v>0.77600000000000002</v>
      </c>
      <c r="Q109" s="37">
        <v>0.72899999999999998</v>
      </c>
      <c r="R109" s="24" t="str">
        <f t="shared" si="44"/>
        <v>-</v>
      </c>
    </row>
    <row r="110" spans="1:18" ht="12" customHeight="1" x14ac:dyDescent="0.2">
      <c r="A110" s="92">
        <v>2011</v>
      </c>
      <c r="B110" s="52">
        <v>311.97391399999998</v>
      </c>
      <c r="C110" s="106">
        <v>22775.3</v>
      </c>
      <c r="D110" s="106">
        <v>803.42700000000002</v>
      </c>
      <c r="E110" s="106">
        <v>540.9973</v>
      </c>
      <c r="F110" s="95">
        <f t="shared" si="45"/>
        <v>24119.724299999998</v>
      </c>
      <c r="G110" s="94">
        <v>5196.0720000000001</v>
      </c>
      <c r="H110" s="95">
        <v>253.08132010800733</v>
      </c>
      <c r="I110" s="94">
        <v>542.03809999999999</v>
      </c>
      <c r="J110" s="95">
        <f t="shared" si="38"/>
        <v>18128.532879891991</v>
      </c>
      <c r="K110" s="95">
        <f t="shared" si="39"/>
        <v>14067.741514796186</v>
      </c>
      <c r="L110" s="95">
        <f t="shared" si="40"/>
        <v>13215.700469441261</v>
      </c>
      <c r="M110" s="96">
        <f t="shared" si="41"/>
        <v>58.10913049573751</v>
      </c>
      <c r="N110" s="96">
        <f t="shared" si="42"/>
        <v>45.092685264692314</v>
      </c>
      <c r="O110" s="96">
        <f t="shared" si="43"/>
        <v>42.361556131392646</v>
      </c>
      <c r="P110" s="104">
        <v>0.77600000000000002</v>
      </c>
      <c r="Q110" s="105">
        <v>0.72899999999999998</v>
      </c>
      <c r="R110" s="92" t="str">
        <f t="shared" si="44"/>
        <v>-</v>
      </c>
    </row>
    <row r="111" spans="1:18" ht="12" customHeight="1" x14ac:dyDescent="0.2">
      <c r="A111" s="92">
        <v>2012</v>
      </c>
      <c r="B111" s="52">
        <v>314.16755799999999</v>
      </c>
      <c r="C111" s="106">
        <v>23267.9</v>
      </c>
      <c r="D111" s="106">
        <v>801.68399999999997</v>
      </c>
      <c r="E111" s="106">
        <v>542.03809999999999</v>
      </c>
      <c r="F111" s="95">
        <f t="shared" si="45"/>
        <v>24611.622100000004</v>
      </c>
      <c r="G111" s="94">
        <v>5379.3590000000004</v>
      </c>
      <c r="H111" s="95">
        <v>257.29195665350397</v>
      </c>
      <c r="I111" s="94">
        <v>624.96090000000004</v>
      </c>
      <c r="J111" s="95">
        <f t="shared" si="38"/>
        <v>18350.0102433465</v>
      </c>
      <c r="K111" s="95">
        <f t="shared" si="39"/>
        <v>14239.607948836885</v>
      </c>
      <c r="L111" s="95">
        <f t="shared" si="40"/>
        <v>13377.157467399598</v>
      </c>
      <c r="M111" s="96">
        <f t="shared" si="41"/>
        <v>58.408354956072522</v>
      </c>
      <c r="N111" s="96">
        <f t="shared" si="42"/>
        <v>45.324883445912278</v>
      </c>
      <c r="O111" s="96">
        <f t="shared" si="43"/>
        <v>42.579690762976867</v>
      </c>
      <c r="P111" s="104">
        <v>0.77600000000000002</v>
      </c>
      <c r="Q111" s="105">
        <v>0.72899999999999998</v>
      </c>
      <c r="R111" s="92" t="str">
        <f t="shared" si="44"/>
        <v>-</v>
      </c>
    </row>
    <row r="112" spans="1:18" ht="12" customHeight="1" x14ac:dyDescent="0.2">
      <c r="A112" s="92">
        <v>2013</v>
      </c>
      <c r="B112" s="52">
        <v>316.29476599999998</v>
      </c>
      <c r="C112" s="106">
        <v>23202.7</v>
      </c>
      <c r="D112" s="106">
        <v>879.59799999999996</v>
      </c>
      <c r="E112" s="106">
        <v>624.96090000000004</v>
      </c>
      <c r="F112" s="95">
        <f t="shared" si="45"/>
        <v>24707.258900000001</v>
      </c>
      <c r="G112" s="94">
        <v>4985.9660000000003</v>
      </c>
      <c r="H112" s="95">
        <v>233.451336576194</v>
      </c>
      <c r="I112" s="94">
        <v>617.52139999999997</v>
      </c>
      <c r="J112" s="95">
        <f t="shared" ref="J112:J120" si="46">F112-SUM(G112:I112)</f>
        <v>18870.320163423807</v>
      </c>
      <c r="K112" s="95">
        <f t="shared" ref="K112:K120" si="47">J112*P112</f>
        <v>14643.368446816874</v>
      </c>
      <c r="L112" s="95">
        <f t="shared" ref="L112:L120" si="48">J112*Q112</f>
        <v>13756.463399135955</v>
      </c>
      <c r="M112" s="96">
        <f t="shared" ref="M112:M120" si="49">IF(J112=0,0,IF(B112=0,0,J112/B112))</f>
        <v>59.660551459848712</v>
      </c>
      <c r="N112" s="96">
        <f t="shared" ref="N112:N120" si="50">IF(K112=0,0,IF(B112=0,0,K112/B112))</f>
        <v>46.296587932842606</v>
      </c>
      <c r="O112" s="96">
        <f t="shared" ref="O112:O120" si="51">IF(L112=0,0,IF(B112=0,0,L112/B112))</f>
        <v>43.492542014229713</v>
      </c>
      <c r="P112" s="104">
        <v>0.77600000000000002</v>
      </c>
      <c r="Q112" s="105">
        <v>0.72899999999999998</v>
      </c>
      <c r="R112" s="92" t="str">
        <f t="shared" ref="R112:R120" si="52">IF(I111=0,"-",IF(ROUND(E112,0)=ROUND(I111,0),"-","*"))</f>
        <v>-</v>
      </c>
    </row>
    <row r="113" spans="1:24" ht="12" customHeight="1" x14ac:dyDescent="0.2">
      <c r="A113" s="92">
        <v>2014</v>
      </c>
      <c r="B113" s="52">
        <v>318.576955</v>
      </c>
      <c r="C113" s="106">
        <v>22858</v>
      </c>
      <c r="D113" s="106">
        <v>1011.1369999999999</v>
      </c>
      <c r="E113" s="106">
        <v>617.52139999999997</v>
      </c>
      <c r="F113" s="95">
        <f t="shared" si="45"/>
        <v>24486.6584</v>
      </c>
      <c r="G113" s="94">
        <v>5091.665</v>
      </c>
      <c r="H113" s="95">
        <v>219.95044135518313</v>
      </c>
      <c r="I113" s="94">
        <v>558.61109999999996</v>
      </c>
      <c r="J113" s="95">
        <f t="shared" si="46"/>
        <v>18616.431858644817</v>
      </c>
      <c r="K113" s="95">
        <f t="shared" si="47"/>
        <v>14446.351122308379</v>
      </c>
      <c r="L113" s="95">
        <f t="shared" si="48"/>
        <v>13571.378824952071</v>
      </c>
      <c r="M113" s="96">
        <f t="shared" si="49"/>
        <v>58.436216325329674</v>
      </c>
      <c r="N113" s="96">
        <f t="shared" si="50"/>
        <v>45.346503868455827</v>
      </c>
      <c r="O113" s="96">
        <f t="shared" si="51"/>
        <v>42.600001701165333</v>
      </c>
      <c r="P113" s="104">
        <v>0.77600000000000002</v>
      </c>
      <c r="Q113" s="105">
        <v>0.72899999999999998</v>
      </c>
      <c r="R113" s="92" t="str">
        <f t="shared" si="52"/>
        <v>-</v>
      </c>
    </row>
    <row r="114" spans="1:24" ht="12" customHeight="1" x14ac:dyDescent="0.2">
      <c r="A114" s="92">
        <v>2015</v>
      </c>
      <c r="B114" s="52">
        <v>320.87070299999999</v>
      </c>
      <c r="C114" s="106">
        <v>24516.799999999999</v>
      </c>
      <c r="D114" s="106">
        <v>1115.614</v>
      </c>
      <c r="E114" s="106">
        <v>558.61109999999996</v>
      </c>
      <c r="F114" s="95">
        <f t="shared" si="45"/>
        <v>26191.025099999999</v>
      </c>
      <c r="G114" s="94">
        <v>5009.8620000000001</v>
      </c>
      <c r="H114" s="95">
        <v>211.94554939747209</v>
      </c>
      <c r="I114" s="94">
        <v>589.52099999999996</v>
      </c>
      <c r="J114" s="95">
        <f t="shared" si="46"/>
        <v>20379.696550602526</v>
      </c>
      <c r="K114" s="95">
        <f t="shared" si="47"/>
        <v>15814.644523267561</v>
      </c>
      <c r="L114" s="95">
        <f t="shared" si="48"/>
        <v>14856.798785389241</v>
      </c>
      <c r="M114" s="96">
        <f t="shared" si="49"/>
        <v>63.513734223976584</v>
      </c>
      <c r="N114" s="96">
        <f t="shared" si="50"/>
        <v>49.286657757805834</v>
      </c>
      <c r="O114" s="96">
        <f t="shared" si="51"/>
        <v>46.301512249278929</v>
      </c>
      <c r="P114" s="104">
        <v>0.77600000000000002</v>
      </c>
      <c r="Q114" s="105">
        <v>0.72899999999999998</v>
      </c>
      <c r="R114" s="92" t="str">
        <f t="shared" si="52"/>
        <v>-</v>
      </c>
    </row>
    <row r="115" spans="1:24" ht="12" customHeight="1" x14ac:dyDescent="0.2">
      <c r="A115" s="133">
        <v>2016</v>
      </c>
      <c r="B115" s="50">
        <v>323.16101099999997</v>
      </c>
      <c r="C115" s="137">
        <v>24956.6</v>
      </c>
      <c r="D115" s="137">
        <v>1091.4880000000001</v>
      </c>
      <c r="E115" s="137">
        <v>589.52099999999996</v>
      </c>
      <c r="F115" s="138">
        <f t="shared" si="45"/>
        <v>26637.609</v>
      </c>
      <c r="G115" s="127">
        <v>5238.6589999999997</v>
      </c>
      <c r="H115" s="138">
        <v>222.44723492927403</v>
      </c>
      <c r="I115" s="127">
        <v>507.12610000000001</v>
      </c>
      <c r="J115" s="138">
        <f t="shared" si="46"/>
        <v>20669.376665070726</v>
      </c>
      <c r="K115" s="138">
        <f t="shared" si="47"/>
        <v>16039.436292094884</v>
      </c>
      <c r="L115" s="138">
        <f t="shared" si="48"/>
        <v>15067.975588836558</v>
      </c>
      <c r="M115" s="135">
        <f t="shared" si="49"/>
        <v>63.959995053582524</v>
      </c>
      <c r="N115" s="135">
        <f t="shared" si="50"/>
        <v>49.63295616158004</v>
      </c>
      <c r="O115" s="135">
        <f t="shared" si="51"/>
        <v>46.626836394061655</v>
      </c>
      <c r="P115" s="131">
        <v>0.77600000000000002</v>
      </c>
      <c r="Q115" s="132">
        <v>0.72899999999999998</v>
      </c>
      <c r="R115" s="133" t="str">
        <f t="shared" si="52"/>
        <v>-</v>
      </c>
    </row>
    <row r="116" spans="1:24" ht="12" customHeight="1" x14ac:dyDescent="0.2">
      <c r="A116" s="133">
        <v>2017</v>
      </c>
      <c r="B116" s="50">
        <v>325.20603</v>
      </c>
      <c r="C116" s="137">
        <v>25597.599999999999</v>
      </c>
      <c r="D116" s="137">
        <v>1115.8810000000001</v>
      </c>
      <c r="E116" s="137">
        <v>507.12610000000001</v>
      </c>
      <c r="F116" s="138">
        <f t="shared" si="45"/>
        <v>27220.607100000001</v>
      </c>
      <c r="G116" s="127">
        <v>5631.8190000000004</v>
      </c>
      <c r="H116" s="138">
        <v>197.12494758994805</v>
      </c>
      <c r="I116" s="127">
        <v>554.3827</v>
      </c>
      <c r="J116" s="138">
        <f t="shared" si="46"/>
        <v>20837.280452410054</v>
      </c>
      <c r="K116" s="138">
        <f t="shared" si="47"/>
        <v>16169.729631070202</v>
      </c>
      <c r="L116" s="138">
        <f t="shared" si="48"/>
        <v>15190.377449806929</v>
      </c>
      <c r="M116" s="135">
        <f t="shared" si="49"/>
        <v>64.074090054265156</v>
      </c>
      <c r="N116" s="135">
        <f t="shared" si="50"/>
        <v>49.721493882109755</v>
      </c>
      <c r="O116" s="135">
        <f t="shared" si="51"/>
        <v>46.710011649559291</v>
      </c>
      <c r="P116" s="131">
        <v>0.77600000000000002</v>
      </c>
      <c r="Q116" s="132">
        <v>0.72899999999999998</v>
      </c>
      <c r="R116" s="133" t="str">
        <f t="shared" si="52"/>
        <v>-</v>
      </c>
    </row>
    <row r="117" spans="1:24" ht="12" customHeight="1" x14ac:dyDescent="0.2">
      <c r="A117" s="133">
        <v>2018</v>
      </c>
      <c r="B117" s="50">
        <v>326.92397599999998</v>
      </c>
      <c r="C117" s="137">
        <v>26329.4</v>
      </c>
      <c r="D117" s="137">
        <v>1042.0709999999999</v>
      </c>
      <c r="E117" s="137">
        <v>554.3827</v>
      </c>
      <c r="F117" s="138">
        <f t="shared" si="45"/>
        <v>27925.8537</v>
      </c>
      <c r="G117" s="127">
        <v>5876.5079999999998</v>
      </c>
      <c r="H117" s="143">
        <v>215.57930790746653</v>
      </c>
      <c r="I117" s="127">
        <v>559.00850000000003</v>
      </c>
      <c r="J117" s="138">
        <f t="shared" si="46"/>
        <v>21274.757892092533</v>
      </c>
      <c r="K117" s="138">
        <f t="shared" si="47"/>
        <v>16509.212124263806</v>
      </c>
      <c r="L117" s="138">
        <f t="shared" si="48"/>
        <v>15509.298503335456</v>
      </c>
      <c r="M117" s="135">
        <f t="shared" si="49"/>
        <v>65.075551057449928</v>
      </c>
      <c r="N117" s="135">
        <f t="shared" si="50"/>
        <v>50.498627620581146</v>
      </c>
      <c r="O117" s="135">
        <f t="shared" si="51"/>
        <v>47.440076720880995</v>
      </c>
      <c r="P117" s="131">
        <v>0.77600000000000002</v>
      </c>
      <c r="Q117" s="132">
        <v>0.72899999999999998</v>
      </c>
      <c r="R117" s="133" t="str">
        <f t="shared" si="52"/>
        <v>-</v>
      </c>
    </row>
    <row r="118" spans="1:24" ht="12" customHeight="1" x14ac:dyDescent="0.2">
      <c r="A118" s="133">
        <v>2019</v>
      </c>
      <c r="B118" s="156">
        <v>328.475998</v>
      </c>
      <c r="C118" s="137">
        <v>27652.1</v>
      </c>
      <c r="D118" s="137">
        <v>945.34799999999996</v>
      </c>
      <c r="E118" s="137">
        <v>559.00850000000003</v>
      </c>
      <c r="F118" s="137">
        <f t="shared" si="45"/>
        <v>29156.456499999997</v>
      </c>
      <c r="G118" s="137">
        <v>6320.768</v>
      </c>
      <c r="H118" s="161">
        <v>200.02436261656368</v>
      </c>
      <c r="I118" s="137">
        <v>646.49680000000001</v>
      </c>
      <c r="J118" s="137">
        <f t="shared" si="46"/>
        <v>21989.167337383435</v>
      </c>
      <c r="K118" s="138">
        <f t="shared" si="47"/>
        <v>17063.593853809547</v>
      </c>
      <c r="L118" s="138">
        <f t="shared" si="48"/>
        <v>16030.102988952523</v>
      </c>
      <c r="M118" s="135">
        <f t="shared" si="49"/>
        <v>66.942995747845885</v>
      </c>
      <c r="N118" s="135">
        <f t="shared" si="50"/>
        <v>51.947764700328413</v>
      </c>
      <c r="O118" s="135">
        <f t="shared" si="51"/>
        <v>48.801443900179649</v>
      </c>
      <c r="P118" s="131">
        <v>0.77600000000000002</v>
      </c>
      <c r="Q118" s="132">
        <v>0.72899999999999998</v>
      </c>
      <c r="R118" s="133" t="str">
        <f t="shared" si="52"/>
        <v>-</v>
      </c>
    </row>
    <row r="119" spans="1:24" ht="12" customHeight="1" x14ac:dyDescent="0.2">
      <c r="A119" s="121">
        <v>2020</v>
      </c>
      <c r="B119" s="50">
        <v>330.11398000000003</v>
      </c>
      <c r="C119" s="162">
        <v>28318</v>
      </c>
      <c r="D119" s="162">
        <v>904.21900000000005</v>
      </c>
      <c r="E119" s="162">
        <v>646.49680000000001</v>
      </c>
      <c r="F119" s="162">
        <f t="shared" si="45"/>
        <v>29868.715800000002</v>
      </c>
      <c r="G119" s="162">
        <v>7279.45</v>
      </c>
      <c r="H119" s="163">
        <v>218.85663521370398</v>
      </c>
      <c r="I119" s="162">
        <v>467.48660000000001</v>
      </c>
      <c r="J119" s="162">
        <f t="shared" si="46"/>
        <v>21902.922564786299</v>
      </c>
      <c r="K119" s="120">
        <f t="shared" si="47"/>
        <v>16996.667910274169</v>
      </c>
      <c r="L119" s="120">
        <f t="shared" si="48"/>
        <v>15967.230549729211</v>
      </c>
      <c r="M119" s="159">
        <f t="shared" si="49"/>
        <v>66.349575879174509</v>
      </c>
      <c r="N119" s="159">
        <f t="shared" si="50"/>
        <v>51.487270882239422</v>
      </c>
      <c r="O119" s="159">
        <f t="shared" si="51"/>
        <v>48.368840815918219</v>
      </c>
      <c r="P119" s="151">
        <v>0.77600000000000002</v>
      </c>
      <c r="Q119" s="152">
        <v>0.72899999999999998</v>
      </c>
      <c r="R119" s="121" t="str">
        <f t="shared" si="52"/>
        <v>-</v>
      </c>
    </row>
    <row r="120" spans="1:24" ht="12" customHeight="1" thickBot="1" x14ac:dyDescent="0.25">
      <c r="A120" s="160">
        <v>2021</v>
      </c>
      <c r="B120" s="196">
        <v>332.14052299999997</v>
      </c>
      <c r="C120" s="197">
        <v>27689.599999999999</v>
      </c>
      <c r="D120" s="197">
        <v>1180.0429999999999</v>
      </c>
      <c r="E120" s="197">
        <v>467.48660000000001</v>
      </c>
      <c r="F120" s="197">
        <f t="shared" si="45"/>
        <v>29337.1296</v>
      </c>
      <c r="G120" s="197">
        <v>7026.4110000000001</v>
      </c>
      <c r="H120" s="197">
        <v>225.24026108950659</v>
      </c>
      <c r="I120" s="197">
        <v>445.54169999999999</v>
      </c>
      <c r="J120" s="197">
        <f t="shared" si="46"/>
        <v>21639.936638910494</v>
      </c>
      <c r="K120" s="198">
        <f t="shared" si="47"/>
        <v>16792.590831794543</v>
      </c>
      <c r="L120" s="198">
        <f t="shared" si="48"/>
        <v>15775.513809765749</v>
      </c>
      <c r="M120" s="194">
        <f t="shared" si="49"/>
        <v>65.15295527161706</v>
      </c>
      <c r="N120" s="194">
        <f t="shared" si="50"/>
        <v>50.558693290774833</v>
      </c>
      <c r="O120" s="194">
        <f t="shared" si="51"/>
        <v>47.496504393008827</v>
      </c>
      <c r="P120" s="190">
        <v>0.77600000000000002</v>
      </c>
      <c r="Q120" s="191">
        <v>0.72899999999999998</v>
      </c>
      <c r="R120" s="160" t="str">
        <f t="shared" si="52"/>
        <v>-</v>
      </c>
    </row>
    <row r="121" spans="1:24" ht="12" customHeight="1" thickTop="1" x14ac:dyDescent="0.2">
      <c r="A121" s="1" t="s">
        <v>35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 s="91"/>
      <c r="R121" s="91"/>
    </row>
    <row r="122" spans="1:24" ht="12" customHeight="1" x14ac:dyDescent="0.2">
      <c r="A122" s="7" t="s">
        <v>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91"/>
      <c r="R122" s="91"/>
    </row>
    <row r="123" spans="1:24" ht="12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 s="91"/>
      <c r="R123" s="91"/>
    </row>
    <row r="124" spans="1:24" ht="12" customHeight="1" x14ac:dyDescent="0.2">
      <c r="A124" s="199" t="s">
        <v>58</v>
      </c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</row>
    <row r="126" spans="1:24" ht="12" customHeight="1" x14ac:dyDescent="0.2">
      <c r="A126" s="169" t="s">
        <v>62</v>
      </c>
    </row>
  </sheetData>
  <customSheetViews>
    <customSheetView guid="{9CE49E61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1"/>
      <headerFooter alignWithMargins="0"/>
    </customSheetView>
    <customSheetView guid="{9CE49E62-B9D9-11D2-8C46-400002400070}" outlineSymbols="0" zeroValues="0" printArea="1" showRuler="0">
      <rowBreaks count="2" manualBreakCount="2">
        <brk id="42" max="17" man="1"/>
        <brk id="71" max="17" man="1"/>
      </rowBreaks>
      <pageMargins left="0.6" right="0.6" top="0.5" bottom="0.5" header="0" footer="0"/>
      <printOptions horizontalCentered="1" headings="1"/>
      <pageSetup orientation="landscape" horizontalDpi="300" r:id="rId2"/>
      <headerFooter alignWithMargins="0"/>
    </customSheetView>
  </customSheetViews>
  <mergeCells count="31">
    <mergeCell ref="P7:Q7"/>
    <mergeCell ref="Q5:Q6"/>
    <mergeCell ref="P2:Q2"/>
    <mergeCell ref="E3:E6"/>
    <mergeCell ref="G2:I2"/>
    <mergeCell ref="P5:P6"/>
    <mergeCell ref="K5:K6"/>
    <mergeCell ref="L5:L6"/>
    <mergeCell ref="M7:O7"/>
    <mergeCell ref="H3:H6"/>
    <mergeCell ref="G3:G6"/>
    <mergeCell ref="C7:L7"/>
    <mergeCell ref="C3:C6"/>
    <mergeCell ref="J4:L4"/>
    <mergeCell ref="J5:J6"/>
    <mergeCell ref="A1:P1"/>
    <mergeCell ref="A2:A6"/>
    <mergeCell ref="B2:B6"/>
    <mergeCell ref="P3:Q3"/>
    <mergeCell ref="P4:Q4"/>
    <mergeCell ref="M5:M6"/>
    <mergeCell ref="N5:N6"/>
    <mergeCell ref="Q1:R1"/>
    <mergeCell ref="R2:R6"/>
    <mergeCell ref="D3:D6"/>
    <mergeCell ref="O5:O6"/>
    <mergeCell ref="J2:O3"/>
    <mergeCell ref="M4:O4"/>
    <mergeCell ref="C2:F2"/>
    <mergeCell ref="F3:F6"/>
    <mergeCell ref="I3:I6"/>
  </mergeCells>
  <phoneticPr fontId="5" type="noConversion"/>
  <printOptions horizontalCentered="1" verticalCentered="1"/>
  <pageMargins left="0.6" right="0.6" top="0.5" bottom="0.5" header="0" footer="0"/>
  <pageSetup scale="95" fitToHeight="3" orientation="landscape" horizontalDpi="300" r:id="rId3"/>
  <headerFooter alignWithMargins="0"/>
  <rowBreaks count="2" manualBreakCount="2">
    <brk id="39" max="17" man="1"/>
    <brk id="68" max="17" man="1"/>
  </rowBreaks>
  <ignoredErrors>
    <ignoredError sqref="H8:H76" numberStoredAsText="1"/>
    <ignoredError sqref="F15:F1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TableOfContents</vt:lpstr>
      <vt:lpstr>Total</vt:lpstr>
      <vt:lpstr>Beef</vt:lpstr>
      <vt:lpstr>Veal</vt:lpstr>
      <vt:lpstr>Lamb</vt:lpstr>
      <vt:lpstr>Pork</vt:lpstr>
      <vt:lpstr>Beef!Print_Titles</vt:lpstr>
      <vt:lpstr>Lamb!Print_Titles</vt:lpstr>
      <vt:lpstr>Pork!Print_Titles</vt:lpstr>
      <vt:lpstr>Total!Print_Titles</vt:lpstr>
      <vt:lpstr>Veal!Print_Titles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meat (beef, veal, pork, lamb, and mutton)</dc:title>
  <dc:subject>Agricultural economics</dc:subject>
  <dc:creator>Andrzej Blazejczyk; Linda Kantor</dc:creator>
  <cp:keywords>Red meat, food consumption, food availability, per capita, beef, veal, pork, lamb, U.S. Department of Agriculture, USDA, Economic Research Service, ERS</cp:keywords>
  <dc:description>Total red meat: Supply and disappearance</dc:description>
  <cp:lastModifiedBy>Blazejczyk, Andrzej - REE-ERS</cp:lastModifiedBy>
  <cp:lastPrinted>2012-04-24T13:51:07Z</cp:lastPrinted>
  <dcterms:created xsi:type="dcterms:W3CDTF">1999-01-20T20:47:37Z</dcterms:created>
  <dcterms:modified xsi:type="dcterms:W3CDTF">2022-11-14T17:07:50Z</dcterms:modified>
  <cp:category>Food Availability</cp:category>
</cp:coreProperties>
</file>